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oanaracovita/Desktop/"/>
    </mc:Choice>
  </mc:AlternateContent>
  <xr:revisionPtr revIDLastSave="0" documentId="13_ncr:1_{1CBAA9CE-4439-F741-9460-59CD3B3DAD23}" xr6:coauthVersionLast="47" xr6:coauthVersionMax="47" xr10:uidLastSave="{00000000-0000-0000-0000-000000000000}"/>
  <bookViews>
    <workbookView xWindow="0" yWindow="0" windowWidth="28800" windowHeight="18000" activeTab="2" xr2:uid="{00000000-000D-0000-FFFF-FFFF00000000}"/>
  </bookViews>
  <sheets>
    <sheet name="Partea 1" sheetId="2" r:id="rId1"/>
    <sheet name="Partea 2" sheetId="3" r:id="rId2"/>
    <sheet name="Partea 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0" i="4" l="1"/>
  <c r="F30" i="4"/>
  <c r="E30" i="4"/>
  <c r="D30" i="4"/>
  <c r="B30" i="4"/>
  <c r="F29" i="4"/>
  <c r="E29" i="4"/>
  <c r="D29" i="4"/>
  <c r="C29" i="4"/>
  <c r="B29" i="4"/>
  <c r="F28" i="4"/>
  <c r="E28" i="4"/>
  <c r="D28" i="4"/>
  <c r="C28" i="4"/>
  <c r="B28" i="4"/>
  <c r="D14" i="4"/>
  <c r="D13" i="4"/>
  <c r="D12" i="4"/>
  <c r="E6" i="4"/>
  <c r="E5" i="4"/>
  <c r="E4" i="4"/>
  <c r="F29" i="3"/>
  <c r="F26" i="3"/>
  <c r="F25" i="3"/>
  <c r="F24" i="3"/>
  <c r="E17" i="3"/>
  <c r="E15" i="3"/>
  <c r="E14" i="3"/>
  <c r="E13" i="3"/>
  <c r="F10" i="3"/>
  <c r="F9" i="3"/>
  <c r="F8" i="3"/>
  <c r="D80" i="2"/>
  <c r="E80" i="2"/>
  <c r="E79" i="2"/>
  <c r="E78" i="2"/>
  <c r="E77" i="2"/>
  <c r="E76" i="2"/>
  <c r="D79" i="2"/>
  <c r="D78" i="2"/>
  <c r="D77" i="2"/>
  <c r="D76" i="2"/>
  <c r="I55" i="2"/>
  <c r="J49" i="2"/>
  <c r="I54" i="2"/>
  <c r="J48" i="2"/>
  <c r="J47" i="2"/>
  <c r="J45" i="2"/>
  <c r="J46" i="2" s="1"/>
  <c r="G49" i="2"/>
  <c r="G45" i="2"/>
  <c r="G44" i="2"/>
  <c r="G41" i="2"/>
  <c r="G40" i="2"/>
  <c r="G38" i="2"/>
  <c r="G39" i="2" s="1"/>
  <c r="G33" i="2"/>
  <c r="G32" i="2"/>
  <c r="G30" i="2"/>
  <c r="G31" i="2" s="1"/>
  <c r="G26" i="2"/>
  <c r="G25" i="2"/>
  <c r="G24" i="2"/>
  <c r="G23" i="2"/>
  <c r="G16" i="2"/>
  <c r="G14" i="2"/>
  <c r="G15" i="2"/>
  <c r="G13" i="2"/>
</calcChain>
</file>

<file path=xl/sharedStrings.xml><?xml version="1.0" encoding="utf-8"?>
<sst xmlns="http://schemas.openxmlformats.org/spreadsheetml/2006/main" count="203" uniqueCount="73">
  <si>
    <t>Criterii de evaluare a proiectelor de investiţii</t>
  </si>
  <si>
    <t>IP=1+VAN/I0</t>
  </si>
  <si>
    <t>Cu ajutorul Excelului , Van se poate calcula folosind formula:</t>
  </si>
  <si>
    <t>VAN = NPV(rata; CF-uri)-Investitie</t>
  </si>
  <si>
    <t>RIR= IRR(fluxurile numerar in ordine incepand cu investitia care e un flux negativ, Ra)</t>
  </si>
  <si>
    <t>Ex1. Compania Dinner vrea sa investeasca 80 mii lei intr-un proiect ce genereaza urmatoarele CF:  CF1= 17 mii,CF 2= 30 mii; CF3= 55 mii. Rata de actualizare este 4%. Sa se determine VAN, RIR, IP.</t>
  </si>
  <si>
    <t>EX2. Compania Ovidius e interesata sa investeasca intr-un proiect o suma de 568.000. Proiectul genereaza CF1= 13.000, CF2=130.000; CF3= 350.000; CF4= 480.000; CF5=500.000 si se confrunta cu 3 rate de actualizare: 5%, 7% si 9%. Sa se determine VAN, RIR, IP pt fiecare.</t>
  </si>
  <si>
    <t>An</t>
  </si>
  <si>
    <t>Ex 5. Hotel SIR intentioneaza sa achizitioneze echipamente diverse. Are la dispozitie 2 proiecte A si B care se caracterizeaza prin urmatoarele:</t>
  </si>
  <si>
    <t>PROIECT</t>
  </si>
  <si>
    <t>A</t>
  </si>
  <si>
    <t>B</t>
  </si>
  <si>
    <t>INVESTITIE</t>
  </si>
  <si>
    <t>DURATA</t>
  </si>
  <si>
    <t>4 ANI</t>
  </si>
  <si>
    <t>PROFIT BRUT</t>
  </si>
  <si>
    <t>AN 1</t>
  </si>
  <si>
    <t>AN 2</t>
  </si>
  <si>
    <t>AN 3</t>
  </si>
  <si>
    <t>AN 4</t>
  </si>
  <si>
    <t>Cota de impozitare este de 16%, rata de actualizare este de 7%.</t>
  </si>
  <si>
    <t>Sa se determine VAN pentru proiectele A si B. Care este varianta cea mai buna?</t>
  </si>
  <si>
    <t>Rata internă de rentabilitate (RIR)</t>
  </si>
  <si>
    <t xml:space="preserve">Ratele de rentabilitate specifice fiecărui proiect de investiţii, adică rata internă de rentabilitate (RIR) se bazează pe ipoteza că fluxurile de numerar viitoare pot fi reinvestite la această rată RIR. Practic, RIR este soluţia ecuaţiei VAN = 0. </t>
  </si>
  <si>
    <t>RIR&gt;Rd</t>
  </si>
  <si>
    <t>Ex1. Investitia unui proiect este de 100 lei,  CF dupa un an este de 80 lei, iar CF dupa anul 2 este 140 lei. Care este valoarea pentru RIR si VAN? Dar IP?</t>
  </si>
  <si>
    <t>Ex2. Daca un proiect necesita o investitie de 300 lei si genereaza un CF constant de 150 lei pe o perioada de 3 ani, care este rata interna de rentabilitate? Dar VAN? Dar IP?</t>
  </si>
  <si>
    <t>Ex3. Daca un proiect necesita o investitie de 180.um si genereaza CF1 de 120 um, si CF2 de 210um, tinand cont ca rata de actualizare este de 4%, sa se determine VAN, RIR, IP.</t>
  </si>
  <si>
    <t>Criterii de evaluare a proiectelor de investiţii – folosind Excel</t>
  </si>
  <si>
    <t>C</t>
  </si>
  <si>
    <t>Ex3. Dixit SA are in vedere realizarea unei investitii de 80.000 lei cu o durata de amortizare de 5 ani, investitie care va fi capabila sa asigure un profit net de 15.000 lei in primii 3 ani si  30.000 lei in urmatorii 2 ani. Se admite rata de actualizare de 5.6%. Se cere VAN, RIR, IP,TR.</t>
  </si>
  <si>
    <t>Ex4. Daca rata de actualizare este de 5%, costul initial al investitiei este de 20.000 lei, durata de functionare este de 3 ani, iar CF sunt: 6.000.000 lei, 8.400.000 lei si 13.600 lei, sa se determine VAN.</t>
  </si>
  <si>
    <t>Ra=4.5%</t>
  </si>
  <si>
    <t>Ex1. Sa se calculeze VAN pentru o investitie de 9 mil lei, la o rata de actualizare de 5%, cu o durata de functionare de 3 ani, avand CF1=2 mil, CF2= 6,4 mil; CF3=7,36 mil. Sa se determine apoi RIR si IP.</t>
  </si>
  <si>
    <t>Ex2.  Se efectueaza o investitie in urmatoarele conditii: Ra=4%, Investitie 80.000 lei, Durata de 5 ani; CF1= 16.000; CF2= 18.400; CF3= 20.000; CF4= 24.000; CF5=29.000. Determinati VAN, RIR, IP,TR</t>
  </si>
  <si>
    <t>Ex3. Pentru a realiza o investitie in valoare de 100.000 lei, s-au elaborate 3 variante de proiect A,B,C. Sa se determine varianta cea mai buna, daca Ra este de 10%.</t>
  </si>
  <si>
    <t>I0</t>
  </si>
  <si>
    <t>cf1</t>
  </si>
  <si>
    <t>cf2</t>
  </si>
  <si>
    <t>cf3</t>
  </si>
  <si>
    <t>Ra</t>
  </si>
  <si>
    <t>VAN</t>
  </si>
  <si>
    <t>RIR</t>
  </si>
  <si>
    <t>IP</t>
  </si>
  <si>
    <t>CF0</t>
  </si>
  <si>
    <t>CF1</t>
  </si>
  <si>
    <t>CF2</t>
  </si>
  <si>
    <t>CF3</t>
  </si>
  <si>
    <t>RIR CU Ra</t>
  </si>
  <si>
    <t>cf4</t>
  </si>
  <si>
    <t>cf5</t>
  </si>
  <si>
    <t>Ra1</t>
  </si>
  <si>
    <t>Ra2</t>
  </si>
  <si>
    <t>Ra3</t>
  </si>
  <si>
    <t>Rd</t>
  </si>
  <si>
    <t>Durată de amortizare</t>
  </si>
  <si>
    <t>Profit net</t>
  </si>
  <si>
    <t>(primii 3 ani)</t>
  </si>
  <si>
    <t>(ultimii 2 ani)</t>
  </si>
  <si>
    <t>CF</t>
  </si>
  <si>
    <t>ANI</t>
  </si>
  <si>
    <t>CF4</t>
  </si>
  <si>
    <t>CF5</t>
  </si>
  <si>
    <t>TR</t>
  </si>
  <si>
    <t>Durată de funcționare</t>
  </si>
  <si>
    <t>ani</t>
  </si>
  <si>
    <t>IMPOZIT</t>
  </si>
  <si>
    <t>Column1</t>
  </si>
  <si>
    <t>Column2</t>
  </si>
  <si>
    <t>Column3</t>
  </si>
  <si>
    <t>VARIANTA A MAI BUNĂ DECÂT VARIANTA B</t>
  </si>
  <si>
    <t>cf0</t>
  </si>
  <si>
    <t>DE REFĂCUT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</si>
</sst>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0.00\ &quot;RON&quot;;[Red]\-#,##0.00\ &quot;RON&quot;"/>
    <numFmt numFmtId="164" formatCode="&quot;$&quot;#,##0.00_);[Red]\(&quot;$&quot;#,##0.00\)"/>
    <numFmt numFmtId="165" formatCode="_(* #,##0.00_);_(* \(#,##0.00\);_(* &quot;-&quot;??_);_(@_)"/>
    <numFmt numFmtId="166" formatCode="0.000%"/>
    <numFmt numFmtId="167" formatCode="0.0000"/>
    <numFmt numFmtId="169" formatCode="#,##0.00\ &quot;RON&quot;"/>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5"/>
      <color theme="1"/>
      <name val="Calibri"/>
      <family val="2"/>
      <scheme val="minor"/>
    </font>
    <font>
      <sz val="11.5"/>
      <color theme="1"/>
      <name val="Calibri"/>
      <family val="2"/>
      <scheme val="minor"/>
    </font>
    <font>
      <b/>
      <sz val="11.5"/>
      <color rgb="FF000000"/>
      <name val="Times New Roman"/>
      <family val="1"/>
    </font>
    <font>
      <sz val="11.5"/>
      <color rgb="FF000000"/>
      <name val="Times New Roman"/>
      <family val="1"/>
    </font>
    <font>
      <sz val="11.5"/>
      <color rgb="FF000000"/>
      <name val="Symbol"/>
      <family val="1"/>
      <charset val="2"/>
    </font>
    <font>
      <sz val="12"/>
      <color rgb="FF000000"/>
      <name val="Times New Roman"/>
      <family val="1"/>
    </font>
    <font>
      <sz val="11.5"/>
      <name val="Times New Roman"/>
      <family val="1"/>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165" fontId="1" fillId="0" borderId="0" applyFont="0" applyFill="0" applyBorder="0" applyAlignment="0" applyProtection="0"/>
  </cellStyleXfs>
  <cellXfs count="91">
    <xf numFmtId="0" fontId="0" fillId="0" borderId="0" xfId="0"/>
    <xf numFmtId="0" fontId="0" fillId="0" borderId="0" xfId="0" applyAlignment="1"/>
    <xf numFmtId="9" fontId="0" fillId="0" borderId="0" xfId="0" applyNumberFormat="1"/>
    <xf numFmtId="2" fontId="0" fillId="0" borderId="0" xfId="0" applyNumberFormat="1"/>
    <xf numFmtId="0" fontId="4" fillId="0" borderId="0" xfId="0" applyFont="1" applyAlignment="1">
      <alignment horizontal="justify" vertical="center"/>
    </xf>
    <xf numFmtId="0" fontId="6" fillId="0" borderId="0" xfId="0" applyFont="1" applyAlignment="1">
      <alignment vertical="center"/>
    </xf>
    <xf numFmtId="0" fontId="7" fillId="0" borderId="0" xfId="0" applyFont="1" applyAlignment="1">
      <alignment horizontal="left" vertical="center"/>
    </xf>
    <xf numFmtId="9" fontId="0" fillId="0" borderId="0" xfId="0" applyNumberFormat="1" applyAlignment="1"/>
    <xf numFmtId="2" fontId="0" fillId="0" borderId="0" xfId="0" applyNumberFormat="1" applyAlignment="1"/>
    <xf numFmtId="0" fontId="0" fillId="0" borderId="0" xfId="0" applyAlignment="1">
      <alignment horizontal="justify" vertical="center"/>
    </xf>
    <xf numFmtId="0" fontId="0" fillId="0" borderId="1" xfId="0" applyBorder="1" applyAlignment="1">
      <alignment horizontal="justify" vertical="center"/>
    </xf>
    <xf numFmtId="0" fontId="0" fillId="0" borderId="2" xfId="0" applyBorder="1" applyAlignment="1">
      <alignment horizontal="justify" vertical="center"/>
    </xf>
    <xf numFmtId="0" fontId="0" fillId="0" borderId="5"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6" xfId="0" applyBorder="1" applyAlignment="1">
      <alignment horizontal="justify" vertical="center"/>
    </xf>
    <xf numFmtId="0" fontId="0" fillId="2" borderId="0" xfId="0" applyFill="1"/>
    <xf numFmtId="0" fontId="9" fillId="0" borderId="0" xfId="0" applyFont="1" applyAlignment="1">
      <alignment vertical="center" wrapText="1"/>
    </xf>
    <xf numFmtId="9" fontId="9" fillId="0" borderId="0" xfId="0" applyNumberFormat="1" applyFont="1" applyAlignment="1">
      <alignment horizontal="center" vertical="center" wrapText="1"/>
    </xf>
    <xf numFmtId="166" fontId="9" fillId="0" borderId="0" xfId="0" applyNumberFormat="1" applyFont="1" applyAlignment="1">
      <alignment horizontal="center" vertical="center" wrapText="1"/>
    </xf>
    <xf numFmtId="0" fontId="9" fillId="0" borderId="0" xfId="0" applyFont="1" applyAlignment="1">
      <alignment vertical="center"/>
    </xf>
    <xf numFmtId="0" fontId="8" fillId="0" borderId="0" xfId="0" applyFont="1" applyAlignment="1">
      <alignment vertical="center"/>
    </xf>
    <xf numFmtId="9" fontId="4" fillId="0" borderId="0" xfId="0" applyNumberFormat="1" applyFont="1" applyAlignment="1">
      <alignment horizontal="center" vertical="center" wrapText="1"/>
    </xf>
    <xf numFmtId="0" fontId="10" fillId="0" borderId="1" xfId="0" applyFont="1" applyBorder="1" applyAlignment="1">
      <alignment vertical="center"/>
    </xf>
    <xf numFmtId="0" fontId="11" fillId="0" borderId="3" xfId="0" applyFont="1" applyBorder="1" applyAlignment="1">
      <alignment vertical="center"/>
    </xf>
    <xf numFmtId="0" fontId="10" fillId="0" borderId="4" xfId="0" applyFont="1" applyBorder="1" applyAlignment="1">
      <alignment horizontal="right" vertical="center"/>
    </xf>
    <xf numFmtId="0" fontId="10" fillId="0" borderId="3" xfId="0" applyFont="1" applyBorder="1" applyAlignment="1">
      <alignment vertical="center"/>
    </xf>
    <xf numFmtId="9" fontId="10" fillId="0" borderId="4" xfId="0" applyNumberFormat="1" applyFont="1" applyBorder="1" applyAlignment="1">
      <alignment horizontal="right" vertical="center"/>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5" fillId="0" borderId="0" xfId="0" applyFont="1" applyAlignment="1">
      <alignment horizontal="left" vertical="center"/>
    </xf>
    <xf numFmtId="164" fontId="0" fillId="0" borderId="0" xfId="0" applyNumberFormat="1"/>
    <xf numFmtId="167" fontId="0" fillId="0" borderId="0" xfId="0" applyNumberFormat="1"/>
    <xf numFmtId="10" fontId="0" fillId="0" borderId="0" xfId="0" applyNumberFormat="1"/>
    <xf numFmtId="0" fontId="0" fillId="0" borderId="0" xfId="0" applyNumberFormat="1" applyAlignment="1"/>
    <xf numFmtId="0" fontId="2" fillId="0" borderId="0" xfId="0" applyFont="1" applyAlignment="1">
      <alignment vertical="center"/>
    </xf>
    <xf numFmtId="166" fontId="0" fillId="0" borderId="0" xfId="0" applyNumberFormat="1"/>
    <xf numFmtId="165" fontId="0" fillId="0" borderId="0" xfId="0" applyNumberFormat="1"/>
    <xf numFmtId="0" fontId="0" fillId="0" borderId="0" xfId="0" applyBorder="1"/>
    <xf numFmtId="0" fontId="0" fillId="0" borderId="0" xfId="0" applyBorder="1" applyAlignment="1"/>
    <xf numFmtId="0" fontId="8" fillId="0" borderId="0" xfId="0" applyFont="1" applyBorder="1" applyAlignment="1">
      <alignment vertical="center"/>
    </xf>
    <xf numFmtId="9" fontId="8" fillId="0" borderId="0" xfId="0" applyNumberFormat="1" applyFont="1" applyBorder="1" applyAlignment="1">
      <alignment vertical="center"/>
    </xf>
    <xf numFmtId="4" fontId="0" fillId="0" borderId="0" xfId="0" applyNumberFormat="1"/>
    <xf numFmtId="0" fontId="0" fillId="0" borderId="0" xfId="0"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left" vertical="center"/>
    </xf>
    <xf numFmtId="0" fontId="9"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left" vertical="center"/>
    </xf>
    <xf numFmtId="0" fontId="9" fillId="0" borderId="0" xfId="0" applyFont="1" applyAlignment="1">
      <alignment horizontal="center" vertical="center" wrapText="1"/>
    </xf>
    <xf numFmtId="0" fontId="0" fillId="3" borderId="0" xfId="0" applyFill="1"/>
    <xf numFmtId="0" fontId="6" fillId="3" borderId="0" xfId="0" applyFont="1" applyFill="1" applyAlignment="1">
      <alignment horizontal="left" vertical="center"/>
    </xf>
    <xf numFmtId="2" fontId="0" fillId="3" borderId="0" xfId="0" applyNumberFormat="1" applyFill="1"/>
    <xf numFmtId="0" fontId="0" fillId="3" borderId="0" xfId="0" applyFill="1" applyAlignment="1">
      <alignment horizontal="justify" vertical="center"/>
    </xf>
    <xf numFmtId="0" fontId="0" fillId="0" borderId="0" xfId="0" applyAlignment="1">
      <alignment horizont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8"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169" fontId="0" fillId="0" borderId="0" xfId="0" applyNumberFormat="1"/>
    <xf numFmtId="169" fontId="0" fillId="4" borderId="0" xfId="0" applyNumberFormat="1" applyFill="1"/>
    <xf numFmtId="2" fontId="0" fillId="4" borderId="0" xfId="0" applyNumberFormat="1" applyFill="1"/>
    <xf numFmtId="9" fontId="0" fillId="4" borderId="0" xfId="0" applyNumberFormat="1" applyFill="1"/>
    <xf numFmtId="169" fontId="0" fillId="4" borderId="0" xfId="0" applyNumberFormat="1" applyFill="1" applyAlignment="1"/>
    <xf numFmtId="2" fontId="0" fillId="4" borderId="0" xfId="0" applyNumberFormat="1" applyFill="1" applyAlignment="1"/>
    <xf numFmtId="9" fontId="0" fillId="4" borderId="0" xfId="0" applyNumberFormat="1" applyFill="1" applyAlignment="1"/>
    <xf numFmtId="10" fontId="0" fillId="0" borderId="0" xfId="0" applyNumberFormat="1" applyAlignment="1"/>
    <xf numFmtId="10" fontId="0" fillId="0" borderId="0" xfId="1" applyNumberFormat="1" applyFont="1"/>
    <xf numFmtId="9" fontId="0" fillId="0" borderId="0" xfId="0" applyNumberFormat="1" applyAlignment="1">
      <alignment horizontal="center" vertical="center"/>
    </xf>
    <xf numFmtId="0" fontId="0" fillId="0" borderId="0" xfId="0" applyFill="1" applyBorder="1" applyAlignment="1">
      <alignment horizontal="justify" vertical="center"/>
    </xf>
    <xf numFmtId="8" fontId="0" fillId="0" borderId="0" xfId="0" applyNumberFormat="1"/>
    <xf numFmtId="8" fontId="0" fillId="0" borderId="0" xfId="0" applyNumberFormat="1" applyAlignment="1"/>
    <xf numFmtId="2" fontId="9" fillId="0" borderId="0" xfId="0" applyNumberFormat="1" applyFont="1" applyAlignment="1">
      <alignment vertical="center" wrapText="1"/>
    </xf>
    <xf numFmtId="8" fontId="9" fillId="0" borderId="0" xfId="0" applyNumberFormat="1" applyFont="1" applyAlignment="1">
      <alignment horizontal="center" vertical="center" wrapText="1"/>
    </xf>
    <xf numFmtId="2" fontId="9" fillId="0" borderId="0" xfId="0" applyNumberFormat="1" applyFont="1" applyAlignment="1">
      <alignment horizontal="center" vertical="center" wrapText="1"/>
    </xf>
    <xf numFmtId="2" fontId="4" fillId="0" borderId="0" xfId="0" applyNumberFormat="1" applyFont="1" applyAlignment="1">
      <alignment horizontal="center" vertical="center" wrapText="1"/>
    </xf>
    <xf numFmtId="10" fontId="4" fillId="0" borderId="0" xfId="0" applyNumberFormat="1" applyFont="1" applyAlignment="1">
      <alignment horizontal="center" vertical="center" wrapText="1"/>
    </xf>
    <xf numFmtId="9" fontId="10" fillId="0" borderId="2" xfId="0" applyNumberFormat="1" applyFont="1" applyBorder="1" applyAlignment="1">
      <alignment horizontal="right" vertical="center"/>
    </xf>
    <xf numFmtId="0" fontId="4" fillId="0" borderId="0" xfId="0" applyFont="1" applyFill="1" applyBorder="1" applyAlignment="1">
      <alignment horizontal="justify" vertical="center" wrapText="1"/>
    </xf>
  </cellXfs>
  <cellStyles count="2">
    <cellStyle name="Comma" xfId="1" builtinId="3"/>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480951</xdr:colOff>
      <xdr:row>2</xdr:row>
      <xdr:rowOff>112815</xdr:rowOff>
    </xdr:from>
    <xdr:to>
      <xdr:col>6</xdr:col>
      <xdr:colOff>166254</xdr:colOff>
      <xdr:row>6</xdr:row>
      <xdr:rowOff>174788</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985" y="504701"/>
          <a:ext cx="4536373" cy="821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255320</xdr:colOff>
      <xdr:row>2</xdr:row>
      <xdr:rowOff>142505</xdr:rowOff>
    </xdr:from>
    <xdr:to>
      <xdr:col>6</xdr:col>
      <xdr:colOff>332510</xdr:colOff>
      <xdr:row>3</xdr:row>
      <xdr:rowOff>409699</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5320" y="908463"/>
          <a:ext cx="3782291" cy="8372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BECB3F-C912-E84B-B1C6-4D1305B30205}" name="Table1" displayName="Table1" ref="C73:E78" totalsRowShown="0">
  <autoFilter ref="C73:E78" xr:uid="{3ABECB3F-C912-E84B-B1C6-4D1305B30205}"/>
  <tableColumns count="3">
    <tableColumn id="1" xr3:uid="{4240B61D-7AD5-9D40-B89B-0B849C1E3732}" name="Column1"/>
    <tableColumn id="2" xr3:uid="{9DC6D2BB-BC2E-5043-8C60-59489771FBEB}" name="Column2"/>
    <tableColumn id="3" xr3:uid="{F5568736-1E93-2240-ABAF-E08865C8C336}" name="Column3"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2"/>
  <sheetViews>
    <sheetView zoomScale="109" zoomScaleNormal="40" workbookViewId="0">
      <selection activeCell="G14" sqref="G14"/>
    </sheetView>
  </sheetViews>
  <sheetFormatPr baseColWidth="10" defaultColWidth="8.83203125" defaultRowHeight="15" x14ac:dyDescent="0.2"/>
  <cols>
    <col min="3" max="3" width="18" customWidth="1"/>
    <col min="4" max="4" width="12" customWidth="1"/>
    <col min="5" max="5" width="18.1640625" customWidth="1"/>
    <col min="6" max="6" width="19.83203125" bestFit="1" customWidth="1"/>
    <col min="7" max="7" width="14.83203125" customWidth="1"/>
    <col min="8" max="8" width="17.83203125" customWidth="1"/>
    <col min="9" max="9" width="20.33203125" bestFit="1" customWidth="1"/>
    <col min="10" max="10" width="17.1640625" customWidth="1"/>
    <col min="11" max="11" width="19.83203125" bestFit="1" customWidth="1"/>
    <col min="15" max="15" width="15.6640625" customWidth="1"/>
    <col min="17" max="17" width="8.83203125" customWidth="1"/>
    <col min="19" max="19" width="18.5" customWidth="1"/>
    <col min="20" max="20" width="19.33203125" customWidth="1"/>
    <col min="29" max="29" width="14.83203125" customWidth="1"/>
  </cols>
  <sheetData>
    <row r="1" spans="3:29" ht="16" x14ac:dyDescent="0.2">
      <c r="C1" s="57" t="s">
        <v>0</v>
      </c>
      <c r="D1" s="57"/>
      <c r="E1" s="57"/>
      <c r="F1" s="57"/>
    </row>
    <row r="2" spans="3:29" ht="16" x14ac:dyDescent="0.2">
      <c r="C2" s="4"/>
      <c r="D2" s="1"/>
      <c r="E2" s="1"/>
    </row>
    <row r="3" spans="3:29" x14ac:dyDescent="0.2">
      <c r="C3" s="1"/>
      <c r="D3" s="1"/>
      <c r="E3" s="1"/>
      <c r="H3" t="s">
        <v>54</v>
      </c>
      <c r="I3" s="2">
        <v>0.04</v>
      </c>
    </row>
    <row r="4" spans="3:29" ht="16" x14ac:dyDescent="0.2">
      <c r="C4" s="60"/>
      <c r="D4" s="60"/>
      <c r="E4" s="60"/>
      <c r="F4" s="60"/>
      <c r="G4" s="60"/>
      <c r="H4" s="60"/>
      <c r="I4" s="60"/>
      <c r="J4" s="60"/>
      <c r="K4" s="60"/>
      <c r="L4" s="60"/>
      <c r="M4" s="60"/>
      <c r="N4" s="60"/>
      <c r="O4" s="60"/>
    </row>
    <row r="5" spans="3:29" ht="16" x14ac:dyDescent="0.2">
      <c r="C5" s="5"/>
      <c r="D5" s="1"/>
      <c r="E5" s="1"/>
    </row>
    <row r="6" spans="3:29" ht="16" x14ac:dyDescent="0.2">
      <c r="C6" s="6"/>
      <c r="D6" s="1"/>
      <c r="E6" s="1"/>
    </row>
    <row r="7" spans="3:29" ht="16" x14ac:dyDescent="0.2">
      <c r="C7" s="6"/>
      <c r="D7" s="1"/>
      <c r="E7" s="1"/>
    </row>
    <row r="8" spans="3:29" ht="16" x14ac:dyDescent="0.2">
      <c r="C8" s="47"/>
      <c r="D8" s="1"/>
      <c r="E8" s="1"/>
      <c r="J8" t="s">
        <v>1</v>
      </c>
    </row>
    <row r="9" spans="3:29" ht="16" x14ac:dyDescent="0.2">
      <c r="C9" s="47" t="s">
        <v>2</v>
      </c>
      <c r="D9" s="1"/>
      <c r="E9" s="1"/>
    </row>
    <row r="10" spans="3:29" ht="16" x14ac:dyDescent="0.2">
      <c r="C10" s="32" t="s">
        <v>3</v>
      </c>
      <c r="D10" s="1"/>
      <c r="E10" s="1"/>
    </row>
    <row r="11" spans="3:29" ht="16" x14ac:dyDescent="0.2">
      <c r="C11" s="47" t="s">
        <v>4</v>
      </c>
      <c r="D11" s="1"/>
      <c r="E11" s="1"/>
    </row>
    <row r="12" spans="3:29" ht="39.75" customHeight="1" x14ac:dyDescent="0.2">
      <c r="C12" s="61" t="s">
        <v>5</v>
      </c>
      <c r="D12" s="61"/>
      <c r="E12" s="61"/>
      <c r="F12" s="61"/>
      <c r="G12" s="61"/>
      <c r="H12" s="61"/>
      <c r="I12" s="61"/>
      <c r="J12" s="61"/>
      <c r="K12" s="61"/>
      <c r="L12" s="61"/>
      <c r="M12" s="61"/>
      <c r="N12" s="61"/>
      <c r="O12" s="61"/>
      <c r="P12" s="61"/>
    </row>
    <row r="13" spans="3:29" ht="16" x14ac:dyDescent="0.2">
      <c r="C13" s="47" t="s">
        <v>36</v>
      </c>
      <c r="D13" s="1">
        <v>80000</v>
      </c>
      <c r="E13" s="1"/>
      <c r="F13" t="s">
        <v>41</v>
      </c>
      <c r="G13" s="71">
        <f>NPV(D17,D14,D15,D16)-D13</f>
        <v>12977.639963586713</v>
      </c>
      <c r="H13" t="s">
        <v>44</v>
      </c>
      <c r="I13" s="1">
        <v>-80000</v>
      </c>
      <c r="W13" s="2"/>
    </row>
    <row r="14" spans="3:29" ht="16" x14ac:dyDescent="0.2">
      <c r="C14" s="47" t="s">
        <v>37</v>
      </c>
      <c r="D14" s="1">
        <v>17000</v>
      </c>
      <c r="E14" s="7"/>
      <c r="F14" t="s">
        <v>42</v>
      </c>
      <c r="G14" s="35">
        <f>IRR(I13:I16)</f>
        <v>0.10927659417837665</v>
      </c>
      <c r="H14" t="s">
        <v>45</v>
      </c>
      <c r="I14" s="1">
        <v>17000</v>
      </c>
      <c r="K14" s="52"/>
      <c r="L14" s="52"/>
      <c r="M14" s="53"/>
      <c r="N14" s="52"/>
      <c r="O14" s="52"/>
      <c r="P14" s="52"/>
      <c r="W14" s="3"/>
    </row>
    <row r="15" spans="3:29" ht="16" x14ac:dyDescent="0.2">
      <c r="C15" s="47" t="s">
        <v>38</v>
      </c>
      <c r="D15" s="1">
        <v>30000</v>
      </c>
      <c r="E15" s="8"/>
      <c r="F15" t="s">
        <v>43</v>
      </c>
      <c r="G15" s="3">
        <f>1+G13/D13</f>
        <v>1.162220499544834</v>
      </c>
      <c r="H15" t="s">
        <v>46</v>
      </c>
      <c r="I15" s="1">
        <v>30000</v>
      </c>
      <c r="K15" s="54"/>
      <c r="L15" s="52"/>
      <c r="M15" s="53"/>
      <c r="N15" s="52"/>
      <c r="O15" s="52"/>
      <c r="P15" s="52"/>
      <c r="W15" s="2"/>
      <c r="Z15" s="56"/>
      <c r="AA15" s="56"/>
      <c r="AB15" s="56"/>
      <c r="AC15" s="56"/>
    </row>
    <row r="16" spans="3:29" ht="16" x14ac:dyDescent="0.2">
      <c r="C16" s="47" t="s">
        <v>39</v>
      </c>
      <c r="D16" s="1">
        <v>55000</v>
      </c>
      <c r="E16" s="1"/>
      <c r="F16" t="s">
        <v>48</v>
      </c>
      <c r="G16" s="2">
        <f>IRR(I13:I16,D17)</f>
        <v>0.10927659417837687</v>
      </c>
      <c r="H16" t="s">
        <v>47</v>
      </c>
      <c r="I16" s="1">
        <v>55000</v>
      </c>
      <c r="K16" s="52"/>
      <c r="L16" s="52"/>
      <c r="M16" s="53"/>
      <c r="N16" s="52"/>
      <c r="O16" s="52"/>
      <c r="P16" s="52"/>
      <c r="Z16" s="56"/>
      <c r="AA16" s="56"/>
      <c r="AB16" s="56"/>
      <c r="AC16" s="56"/>
    </row>
    <row r="17" spans="1:29" ht="44.25" customHeight="1" x14ac:dyDescent="0.2">
      <c r="C17" s="47" t="s">
        <v>40</v>
      </c>
      <c r="D17" s="7">
        <v>0.04</v>
      </c>
      <c r="E17" s="1"/>
      <c r="I17" s="47"/>
      <c r="K17" s="52"/>
      <c r="L17" s="52"/>
      <c r="M17" s="53"/>
      <c r="N17" s="52"/>
      <c r="O17" s="52"/>
      <c r="P17" s="52"/>
      <c r="Z17" s="56"/>
      <c r="AA17" s="56"/>
      <c r="AB17" s="56"/>
      <c r="AC17" s="56"/>
    </row>
    <row r="18" spans="1:29" ht="16" x14ac:dyDescent="0.2">
      <c r="C18" s="47"/>
      <c r="D18" s="1"/>
      <c r="E18" s="1"/>
      <c r="I18" s="47"/>
    </row>
    <row r="19" spans="1:29" ht="32.75" customHeight="1" x14ac:dyDescent="0.2">
      <c r="C19" s="62" t="s">
        <v>6</v>
      </c>
      <c r="D19" s="62"/>
      <c r="E19" s="62"/>
      <c r="F19" s="62"/>
      <c r="G19" s="62"/>
      <c r="H19" s="62"/>
      <c r="I19" s="62"/>
      <c r="J19" s="62"/>
      <c r="K19" s="62"/>
      <c r="L19" s="62"/>
      <c r="M19" s="62"/>
      <c r="N19" s="62"/>
      <c r="O19" s="62"/>
      <c r="P19" s="62"/>
    </row>
    <row r="20" spans="1:29" x14ac:dyDescent="0.2">
      <c r="C20" s="9"/>
      <c r="D20" s="1"/>
      <c r="E20" s="8"/>
      <c r="F20" s="3"/>
      <c r="G20" s="3"/>
      <c r="J20" s="55"/>
      <c r="K20" s="52"/>
      <c r="L20" s="52"/>
      <c r="N20" s="35"/>
    </row>
    <row r="21" spans="1:29" ht="16" x14ac:dyDescent="0.2">
      <c r="C21" s="50" t="s">
        <v>36</v>
      </c>
      <c r="D21" s="1">
        <v>568000</v>
      </c>
      <c r="E21" s="8"/>
      <c r="F21" t="s">
        <v>51</v>
      </c>
      <c r="G21" s="35">
        <v>0.05</v>
      </c>
      <c r="I21" s="50" t="s">
        <v>44</v>
      </c>
      <c r="J21" s="1">
        <v>-568000</v>
      </c>
      <c r="K21" s="52"/>
      <c r="L21" s="52"/>
    </row>
    <row r="22" spans="1:29" ht="16" x14ac:dyDescent="0.2">
      <c r="C22" s="50" t="s">
        <v>37</v>
      </c>
      <c r="D22" s="1">
        <v>13000</v>
      </c>
      <c r="E22" s="8"/>
      <c r="G22" s="2"/>
      <c r="I22" s="50" t="s">
        <v>37</v>
      </c>
      <c r="J22" s="1">
        <v>13000</v>
      </c>
      <c r="K22" s="52"/>
      <c r="L22" s="52"/>
    </row>
    <row r="23" spans="1:29" ht="16" x14ac:dyDescent="0.2">
      <c r="C23" s="50" t="s">
        <v>38</v>
      </c>
      <c r="D23" s="1">
        <v>130000</v>
      </c>
      <c r="E23" s="1"/>
      <c r="F23" t="s">
        <v>41</v>
      </c>
      <c r="G23" s="72">
        <f>NPV(D28,D22,D23,D24,D25,D26)-D21</f>
        <v>651298.21520084818</v>
      </c>
      <c r="I23" s="50" t="s">
        <v>38</v>
      </c>
      <c r="J23" s="1">
        <v>130000</v>
      </c>
      <c r="K23" s="52"/>
      <c r="L23" s="52"/>
    </row>
    <row r="24" spans="1:29" ht="16" x14ac:dyDescent="0.2">
      <c r="C24" s="50" t="s">
        <v>39</v>
      </c>
      <c r="D24" s="1">
        <v>350000</v>
      </c>
      <c r="E24" s="1"/>
      <c r="F24" t="s">
        <v>43</v>
      </c>
      <c r="G24" s="73">
        <f>1+G23/D21</f>
        <v>2.1466517873254372</v>
      </c>
      <c r="I24" s="50" t="s">
        <v>39</v>
      </c>
      <c r="J24" s="1">
        <v>350000</v>
      </c>
      <c r="K24" s="52"/>
      <c r="L24" s="52"/>
    </row>
    <row r="25" spans="1:29" ht="16" x14ac:dyDescent="0.2">
      <c r="C25" s="9" t="s">
        <v>49</v>
      </c>
      <c r="D25" s="1">
        <v>480000</v>
      </c>
      <c r="E25" s="1"/>
      <c r="F25" t="s">
        <v>42</v>
      </c>
      <c r="G25" s="74">
        <f>IRR(J21:J26)</f>
        <v>0.2878294799954908</v>
      </c>
      <c r="I25" s="9" t="s">
        <v>49</v>
      </c>
      <c r="J25" s="1">
        <v>480000</v>
      </c>
      <c r="K25" s="52"/>
      <c r="L25" s="52"/>
    </row>
    <row r="26" spans="1:29" ht="16" x14ac:dyDescent="0.2">
      <c r="C26" s="9" t="s">
        <v>50</v>
      </c>
      <c r="D26" s="8">
        <v>500000</v>
      </c>
      <c r="E26" s="1"/>
      <c r="G26" s="35">
        <f>IRR(J21:J26,D28)</f>
        <v>0.28782947999550768</v>
      </c>
      <c r="I26" s="9" t="s">
        <v>50</v>
      </c>
      <c r="J26" s="8">
        <v>500000</v>
      </c>
    </row>
    <row r="27" spans="1:29" x14ac:dyDescent="0.2">
      <c r="C27" s="9"/>
      <c r="D27" s="1"/>
      <c r="E27" s="1"/>
      <c r="G27" s="33"/>
    </row>
    <row r="28" spans="1:29" ht="16" x14ac:dyDescent="0.2">
      <c r="C28" s="9" t="s">
        <v>51</v>
      </c>
      <c r="D28" s="7">
        <v>0.05</v>
      </c>
      <c r="E28" s="1"/>
      <c r="F28" t="s">
        <v>52</v>
      </c>
      <c r="G28" s="2">
        <v>7.0000000000000007E-2</v>
      </c>
    </row>
    <row r="29" spans="1:29" x14ac:dyDescent="0.2">
      <c r="A29" s="7"/>
      <c r="B29" s="7"/>
      <c r="C29" s="7" t="s">
        <v>52</v>
      </c>
      <c r="D29" s="7">
        <v>7.0000000000000007E-2</v>
      </c>
      <c r="E29" s="7"/>
      <c r="F29" s="7"/>
      <c r="G29" s="7"/>
      <c r="H29" s="7"/>
    </row>
    <row r="30" spans="1:29" x14ac:dyDescent="0.2">
      <c r="A30" s="7"/>
      <c r="B30" s="7"/>
      <c r="C30" s="7" t="s">
        <v>53</v>
      </c>
      <c r="D30" s="7">
        <v>0.09</v>
      </c>
      <c r="E30" s="7"/>
      <c r="F30" s="7" t="s">
        <v>41</v>
      </c>
      <c r="G30" s="75">
        <f>NPV(G28,D22,D23,D24,D25,D26)-D21</f>
        <v>566083.61582224234</v>
      </c>
      <c r="H30" s="7"/>
    </row>
    <row r="31" spans="1:29" x14ac:dyDescent="0.2">
      <c r="A31" s="7"/>
      <c r="B31" s="7"/>
      <c r="C31" s="7"/>
      <c r="D31" s="7"/>
      <c r="E31" s="7"/>
      <c r="F31" s="7" t="s">
        <v>43</v>
      </c>
      <c r="G31" s="76">
        <f>1+G30/D21</f>
        <v>1.9966260841940886</v>
      </c>
      <c r="H31" s="7"/>
    </row>
    <row r="32" spans="1:29" x14ac:dyDescent="0.2">
      <c r="A32" s="7"/>
      <c r="B32" s="7"/>
      <c r="C32" s="7"/>
      <c r="D32" s="7"/>
      <c r="E32" s="7"/>
      <c r="F32" s="7" t="s">
        <v>42</v>
      </c>
      <c r="G32" s="77">
        <f>IRR(J21:J26)</f>
        <v>0.2878294799954908</v>
      </c>
      <c r="H32" s="7"/>
    </row>
    <row r="33" spans="1:16" x14ac:dyDescent="0.2">
      <c r="A33" s="7"/>
      <c r="B33" s="7"/>
      <c r="C33" s="7"/>
      <c r="D33" s="7"/>
      <c r="E33" s="7"/>
      <c r="F33" s="7"/>
      <c r="G33" s="7">
        <f>IRR(J21:J26,G28)</f>
        <v>0.28782947999550745</v>
      </c>
      <c r="H33" s="7"/>
    </row>
    <row r="34" spans="1:16" x14ac:dyDescent="0.2">
      <c r="A34" s="7"/>
      <c r="B34" s="7"/>
      <c r="C34" s="7"/>
      <c r="D34" s="7"/>
      <c r="E34" s="7"/>
      <c r="F34" s="7"/>
      <c r="G34" s="7"/>
      <c r="H34" s="7"/>
    </row>
    <row r="35" spans="1:16" x14ac:dyDescent="0.2">
      <c r="A35" s="7"/>
      <c r="B35" s="7"/>
      <c r="C35" s="7"/>
      <c r="D35" s="7"/>
      <c r="E35" s="7"/>
      <c r="F35" s="7"/>
      <c r="G35" s="7"/>
      <c r="H35" s="7"/>
    </row>
    <row r="36" spans="1:16" x14ac:dyDescent="0.2">
      <c r="A36" s="7"/>
      <c r="B36" s="7"/>
      <c r="C36" s="7"/>
      <c r="D36" s="7"/>
      <c r="E36" s="7"/>
      <c r="F36" s="7" t="s">
        <v>53</v>
      </c>
      <c r="G36" s="7">
        <v>0.09</v>
      </c>
      <c r="H36" s="7"/>
    </row>
    <row r="37" spans="1:16" x14ac:dyDescent="0.2">
      <c r="A37" s="7"/>
      <c r="B37" s="7"/>
      <c r="C37" s="7"/>
      <c r="D37" s="7"/>
      <c r="E37" s="7"/>
      <c r="F37" s="7"/>
      <c r="G37" s="7"/>
      <c r="H37" s="7"/>
    </row>
    <row r="38" spans="1:16" x14ac:dyDescent="0.2">
      <c r="A38" s="7"/>
      <c r="B38" s="7"/>
      <c r="C38" s="7"/>
      <c r="D38" s="7"/>
      <c r="E38" s="7"/>
      <c r="F38" s="7" t="s">
        <v>41</v>
      </c>
      <c r="G38" s="75">
        <f>NPV(G36,D22,D23,D24,D25,D26)-D21</f>
        <v>488619.0171110793</v>
      </c>
      <c r="H38" s="7"/>
    </row>
    <row r="39" spans="1:16" x14ac:dyDescent="0.2">
      <c r="A39" s="7"/>
      <c r="B39" s="7"/>
      <c r="C39" s="7"/>
      <c r="D39" s="7"/>
      <c r="E39" s="7"/>
      <c r="F39" s="7" t="s">
        <v>43</v>
      </c>
      <c r="G39" s="76">
        <f>1+G38/D21</f>
        <v>1.8602447484349987</v>
      </c>
      <c r="H39" s="7"/>
    </row>
    <row r="40" spans="1:16" x14ac:dyDescent="0.2">
      <c r="A40" s="7"/>
      <c r="B40" s="7"/>
      <c r="C40" s="7"/>
      <c r="D40" s="7"/>
      <c r="E40" s="7"/>
      <c r="F40" s="7" t="s">
        <v>42</v>
      </c>
      <c r="G40" s="77">
        <f>IRR(J21:J26)</f>
        <v>0.2878294799954908</v>
      </c>
      <c r="H40" s="7"/>
    </row>
    <row r="41" spans="1:16" x14ac:dyDescent="0.2">
      <c r="A41" s="7"/>
      <c r="B41" s="7"/>
      <c r="C41" s="7"/>
      <c r="D41" s="7"/>
      <c r="E41" s="7"/>
      <c r="F41" s="7"/>
      <c r="G41" s="7">
        <f>IRR(J21:J26,G36)</f>
        <v>0.28782947999545638</v>
      </c>
      <c r="H41" s="7"/>
    </row>
    <row r="42" spans="1:16" x14ac:dyDescent="0.2">
      <c r="A42" s="7"/>
      <c r="B42" s="7"/>
      <c r="C42" s="7"/>
      <c r="D42" s="7"/>
      <c r="E42" s="7"/>
      <c r="F42" s="7"/>
      <c r="G42" s="7"/>
      <c r="H42" s="7"/>
    </row>
    <row r="43" spans="1:16" ht="38.5" customHeight="1" x14ac:dyDescent="0.2">
      <c r="C43" s="62" t="s">
        <v>30</v>
      </c>
      <c r="D43" s="62"/>
      <c r="E43" s="62"/>
      <c r="F43" s="62"/>
      <c r="G43" s="62"/>
      <c r="H43" s="62"/>
      <c r="I43" s="62"/>
      <c r="J43" s="62"/>
      <c r="K43" s="62"/>
      <c r="L43" s="62"/>
      <c r="M43" s="62"/>
      <c r="N43" s="62"/>
      <c r="O43" s="62"/>
      <c r="P43" s="62"/>
    </row>
    <row r="44" spans="1:16" x14ac:dyDescent="0.2">
      <c r="C44" s="9"/>
      <c r="D44" s="1"/>
      <c r="E44" s="1"/>
      <c r="F44" t="s">
        <v>10</v>
      </c>
      <c r="G44">
        <f>D45/D46</f>
        <v>16000</v>
      </c>
    </row>
    <row r="45" spans="1:16" ht="16" x14ac:dyDescent="0.2">
      <c r="C45" s="9" t="s">
        <v>36</v>
      </c>
      <c r="D45" s="1">
        <v>80000</v>
      </c>
      <c r="E45" s="1"/>
      <c r="F45" t="s">
        <v>59</v>
      </c>
      <c r="G45">
        <f>G44+D47</f>
        <v>31000</v>
      </c>
      <c r="I45" t="s">
        <v>41</v>
      </c>
      <c r="J45" s="3">
        <f>NPV(D49,G46,G47,G48,G50,G51)-D45</f>
        <v>75501.820417340525</v>
      </c>
      <c r="L45" t="s">
        <v>44</v>
      </c>
      <c r="M45">
        <v>-80000</v>
      </c>
    </row>
    <row r="46" spans="1:16" ht="16" x14ac:dyDescent="0.2">
      <c r="C46" s="9" t="s">
        <v>55</v>
      </c>
      <c r="D46" s="36">
        <v>5</v>
      </c>
      <c r="E46" s="1" t="s">
        <v>60</v>
      </c>
      <c r="F46" t="s">
        <v>45</v>
      </c>
      <c r="G46">
        <v>31000</v>
      </c>
      <c r="I46" t="s">
        <v>43</v>
      </c>
      <c r="J46">
        <f>1+J45/D45</f>
        <v>1.9437727552167565</v>
      </c>
      <c r="L46" t="s">
        <v>45</v>
      </c>
      <c r="M46">
        <v>31000</v>
      </c>
    </row>
    <row r="47" spans="1:16" ht="16" x14ac:dyDescent="0.2">
      <c r="C47" s="9" t="s">
        <v>56</v>
      </c>
      <c r="D47" s="1">
        <v>15000</v>
      </c>
      <c r="E47" s="1" t="s">
        <v>57</v>
      </c>
      <c r="F47" t="s">
        <v>46</v>
      </c>
      <c r="G47">
        <v>31000</v>
      </c>
      <c r="I47" t="s">
        <v>42</v>
      </c>
      <c r="J47" s="2">
        <f>IRR(M45:M50)</f>
        <v>0.3285267418131339</v>
      </c>
      <c r="L47" t="s">
        <v>46</v>
      </c>
      <c r="M47">
        <v>31000</v>
      </c>
    </row>
    <row r="48" spans="1:16" x14ac:dyDescent="0.2">
      <c r="C48" s="37" t="s">
        <v>56</v>
      </c>
      <c r="D48" s="37">
        <v>30000</v>
      </c>
      <c r="E48" s="1" t="s">
        <v>58</v>
      </c>
      <c r="F48" t="s">
        <v>47</v>
      </c>
      <c r="G48">
        <v>31000</v>
      </c>
      <c r="J48" s="2">
        <f>IRR(M45:M50,D49)</f>
        <v>0.32852674181316299</v>
      </c>
      <c r="L48" t="s">
        <v>47</v>
      </c>
      <c r="M48">
        <v>31000</v>
      </c>
    </row>
    <row r="49" spans="3:16" ht="16" x14ac:dyDescent="0.2">
      <c r="C49" s="9" t="s">
        <v>40</v>
      </c>
      <c r="D49" s="78">
        <v>5.6000000000000001E-2</v>
      </c>
      <c r="E49" s="1"/>
      <c r="F49" t="s">
        <v>59</v>
      </c>
      <c r="G49">
        <f>G44+D48</f>
        <v>46000</v>
      </c>
      <c r="I49" t="s">
        <v>63</v>
      </c>
      <c r="J49">
        <f>(18000/31000)+2</f>
        <v>2.5806451612903225</v>
      </c>
      <c r="L49" t="s">
        <v>61</v>
      </c>
      <c r="M49">
        <v>46000</v>
      </c>
    </row>
    <row r="50" spans="3:16" x14ac:dyDescent="0.2">
      <c r="C50" s="9"/>
      <c r="D50" s="1"/>
      <c r="E50" s="1"/>
      <c r="F50" t="s">
        <v>61</v>
      </c>
      <c r="G50">
        <v>46000</v>
      </c>
      <c r="L50" t="s">
        <v>62</v>
      </c>
      <c r="M50">
        <v>46000</v>
      </c>
    </row>
    <row r="51" spans="3:16" x14ac:dyDescent="0.2">
      <c r="C51" s="9"/>
      <c r="D51" s="1"/>
      <c r="E51" s="1"/>
      <c r="F51" t="s">
        <v>62</v>
      </c>
      <c r="G51">
        <v>46000</v>
      </c>
    </row>
    <row r="52" spans="3:16" ht="27.5" customHeight="1" x14ac:dyDescent="0.2">
      <c r="C52" s="58" t="s">
        <v>31</v>
      </c>
      <c r="D52" s="58"/>
      <c r="E52" s="58"/>
      <c r="F52" s="58"/>
      <c r="G52" s="58"/>
      <c r="H52" s="58"/>
      <c r="I52" s="58"/>
      <c r="J52" s="58"/>
      <c r="K52" s="58"/>
      <c r="L52" s="58"/>
      <c r="M52" s="58"/>
      <c r="N52" s="58"/>
      <c r="O52" s="58"/>
      <c r="P52" s="58"/>
    </row>
    <row r="53" spans="3:16" x14ac:dyDescent="0.2">
      <c r="C53" s="9"/>
      <c r="D53" s="8"/>
      <c r="E53" s="8" t="s">
        <v>40</v>
      </c>
      <c r="F53" s="79">
        <v>0.05</v>
      </c>
      <c r="H53" s="33"/>
    </row>
    <row r="54" spans="3:16" x14ac:dyDescent="0.2">
      <c r="C54" s="9"/>
      <c r="D54" s="3"/>
      <c r="E54" s="8" t="s">
        <v>36</v>
      </c>
      <c r="F54">
        <v>20000</v>
      </c>
      <c r="H54" t="s">
        <v>41</v>
      </c>
      <c r="I54" s="3">
        <f>NPV(F53,F56,F57,F58)-F54</f>
        <v>13325081.524673361</v>
      </c>
    </row>
    <row r="55" spans="3:16" x14ac:dyDescent="0.2">
      <c r="C55" s="9"/>
      <c r="D55" s="8"/>
      <c r="E55" s="8" t="s">
        <v>64</v>
      </c>
      <c r="F55">
        <v>3</v>
      </c>
      <c r="G55" t="s">
        <v>65</v>
      </c>
      <c r="H55" s="38" t="s">
        <v>43</v>
      </c>
      <c r="I55">
        <f>1+I54/F54</f>
        <v>667.25407623366812</v>
      </c>
    </row>
    <row r="56" spans="3:16" x14ac:dyDescent="0.2">
      <c r="C56" s="9"/>
      <c r="D56" s="8"/>
      <c r="E56" s="8" t="s">
        <v>45</v>
      </c>
      <c r="F56">
        <v>6000000</v>
      </c>
    </row>
    <row r="57" spans="3:16" x14ac:dyDescent="0.2">
      <c r="C57" s="9"/>
      <c r="D57" s="1"/>
      <c r="E57" s="8" t="s">
        <v>46</v>
      </c>
      <c r="F57" s="39">
        <v>8400000</v>
      </c>
      <c r="H57" s="34"/>
    </row>
    <row r="58" spans="3:16" x14ac:dyDescent="0.2">
      <c r="C58" s="9"/>
      <c r="D58" s="1"/>
      <c r="E58" s="8" t="s">
        <v>47</v>
      </c>
      <c r="F58">
        <v>13600</v>
      </c>
    </row>
    <row r="59" spans="3:16" ht="32.25" customHeight="1" thickBot="1" x14ac:dyDescent="0.25">
      <c r="C59" s="58" t="s">
        <v>8</v>
      </c>
      <c r="D59" s="58"/>
      <c r="E59" s="58"/>
      <c r="F59" s="58"/>
      <c r="G59" s="58"/>
      <c r="H59" s="58"/>
      <c r="I59" s="58"/>
      <c r="J59" s="58"/>
      <c r="K59" s="58"/>
      <c r="L59" s="58"/>
      <c r="M59" s="58"/>
      <c r="N59" s="58"/>
      <c r="O59" s="58"/>
      <c r="P59" s="58"/>
    </row>
    <row r="60" spans="3:16" ht="17" thickBot="1" x14ac:dyDescent="0.25">
      <c r="C60" s="10" t="s">
        <v>9</v>
      </c>
      <c r="D60" s="11" t="s">
        <v>10</v>
      </c>
      <c r="E60" s="12" t="s">
        <v>11</v>
      </c>
    </row>
    <row r="61" spans="3:16" ht="17" thickBot="1" x14ac:dyDescent="0.25">
      <c r="C61" s="13" t="s">
        <v>12</v>
      </c>
      <c r="D61" s="14">
        <v>300</v>
      </c>
      <c r="E61" s="15">
        <v>300</v>
      </c>
      <c r="H61" s="3"/>
    </row>
    <row r="62" spans="3:16" ht="17" thickBot="1" x14ac:dyDescent="0.25">
      <c r="C62" s="13" t="s">
        <v>13</v>
      </c>
      <c r="D62" s="14" t="s">
        <v>14</v>
      </c>
      <c r="E62" s="15" t="s">
        <v>14</v>
      </c>
      <c r="G62" s="81"/>
      <c r="H62" s="3"/>
    </row>
    <row r="63" spans="3:16" ht="17" thickBot="1" x14ac:dyDescent="0.25">
      <c r="C63" s="13" t="s">
        <v>15</v>
      </c>
      <c r="D63" s="14"/>
      <c r="E63" s="15"/>
    </row>
    <row r="64" spans="3:16" ht="17" thickBot="1" x14ac:dyDescent="0.25">
      <c r="C64" s="13" t="s">
        <v>16</v>
      </c>
      <c r="D64" s="14">
        <v>110</v>
      </c>
      <c r="E64" s="15">
        <v>40</v>
      </c>
    </row>
    <row r="65" spans="3:15" ht="17" thickBot="1" x14ac:dyDescent="0.25">
      <c r="C65" s="13" t="s">
        <v>17</v>
      </c>
      <c r="D65" s="14">
        <v>100</v>
      </c>
      <c r="E65" s="15">
        <v>50</v>
      </c>
      <c r="G65" s="1"/>
      <c r="H65" s="1"/>
      <c r="I65" s="1"/>
      <c r="J65" s="1"/>
    </row>
    <row r="66" spans="3:15" ht="17" thickBot="1" x14ac:dyDescent="0.25">
      <c r="C66" s="13" t="s">
        <v>18</v>
      </c>
      <c r="D66" s="14">
        <v>50</v>
      </c>
      <c r="E66" s="15">
        <v>100</v>
      </c>
    </row>
    <row r="67" spans="3:15" ht="17" thickBot="1" x14ac:dyDescent="0.25">
      <c r="C67" s="13" t="s">
        <v>19</v>
      </c>
      <c r="D67" s="14">
        <v>40</v>
      </c>
      <c r="E67" s="15">
        <v>110</v>
      </c>
    </row>
    <row r="68" spans="3:15" ht="16" x14ac:dyDescent="0.2">
      <c r="C68" s="9" t="s">
        <v>66</v>
      </c>
      <c r="D68" s="7">
        <v>0.16</v>
      </c>
      <c r="E68" s="7">
        <v>0.16</v>
      </c>
    </row>
    <row r="69" spans="3:15" x14ac:dyDescent="0.2">
      <c r="C69" s="59" t="s">
        <v>20</v>
      </c>
      <c r="D69" s="59"/>
      <c r="E69" s="59"/>
      <c r="F69" s="59"/>
      <c r="G69" s="59"/>
      <c r="H69" s="59"/>
      <c r="I69" s="59"/>
      <c r="J69" s="59"/>
      <c r="K69" s="59"/>
      <c r="L69" s="59"/>
      <c r="M69" s="59"/>
      <c r="N69" s="59"/>
    </row>
    <row r="70" spans="3:15" x14ac:dyDescent="0.2">
      <c r="C70" s="59" t="s">
        <v>21</v>
      </c>
      <c r="D70" s="59"/>
      <c r="E70" s="59"/>
      <c r="F70" s="59"/>
      <c r="G70" s="59"/>
      <c r="H70" s="59"/>
      <c r="I70" s="59"/>
      <c r="J70" s="59"/>
      <c r="K70" s="59"/>
      <c r="L70" s="59"/>
      <c r="M70" s="59"/>
      <c r="N70" s="59"/>
      <c r="O70" s="59"/>
    </row>
    <row r="71" spans="3:15" x14ac:dyDescent="0.2">
      <c r="C71" s="45" t="s">
        <v>40</v>
      </c>
      <c r="D71" s="80">
        <v>7.0000000000000007E-2</v>
      </c>
      <c r="E71" s="45"/>
      <c r="F71" s="45"/>
      <c r="G71" s="45"/>
      <c r="H71" s="45"/>
      <c r="I71" s="45"/>
      <c r="J71" s="45"/>
      <c r="K71" s="45"/>
      <c r="L71" s="45"/>
      <c r="M71" s="45"/>
      <c r="N71" s="45"/>
      <c r="O71" s="45"/>
    </row>
    <row r="72" spans="3:15" x14ac:dyDescent="0.2">
      <c r="E72" s="1"/>
    </row>
    <row r="73" spans="3:15" x14ac:dyDescent="0.2">
      <c r="C73" t="s">
        <v>67</v>
      </c>
      <c r="D73" t="s">
        <v>68</v>
      </c>
      <c r="E73" s="1" t="s">
        <v>69</v>
      </c>
    </row>
    <row r="74" spans="3:15" x14ac:dyDescent="0.2">
      <c r="C74" t="s">
        <v>36</v>
      </c>
      <c r="D74">
        <v>300</v>
      </c>
      <c r="E74" s="1">
        <v>300</v>
      </c>
    </row>
    <row r="75" spans="3:15" x14ac:dyDescent="0.2">
      <c r="C75" t="s">
        <v>44</v>
      </c>
      <c r="D75">
        <v>-300</v>
      </c>
      <c r="E75" s="1">
        <v>-300</v>
      </c>
    </row>
    <row r="76" spans="3:15" x14ac:dyDescent="0.2">
      <c r="C76" t="s">
        <v>45</v>
      </c>
      <c r="D76">
        <f>D64-16%*D64</f>
        <v>92.4</v>
      </c>
      <c r="E76" s="8">
        <f>E64-16%*E64</f>
        <v>33.6</v>
      </c>
      <c r="G76" t="s">
        <v>70</v>
      </c>
    </row>
    <row r="77" spans="3:15" x14ac:dyDescent="0.2">
      <c r="C77" t="s">
        <v>46</v>
      </c>
      <c r="D77">
        <f>D65-16%*D65</f>
        <v>84</v>
      </c>
      <c r="E77" s="8">
        <f>E65-16%*E65</f>
        <v>42</v>
      </c>
    </row>
    <row r="78" spans="3:15" x14ac:dyDescent="0.2">
      <c r="C78" t="s">
        <v>47</v>
      </c>
      <c r="D78">
        <f>D66-16%*D66</f>
        <v>42</v>
      </c>
      <c r="E78" s="1">
        <f>E66-16%*E66</f>
        <v>84</v>
      </c>
    </row>
    <row r="79" spans="3:15" x14ac:dyDescent="0.2">
      <c r="C79" t="s">
        <v>61</v>
      </c>
      <c r="D79" s="3">
        <f>D67-16%*D67</f>
        <v>33.6</v>
      </c>
      <c r="E79" s="1">
        <f>E67-16%*E67</f>
        <v>92.4</v>
      </c>
      <c r="H79" s="3"/>
    </row>
    <row r="80" spans="3:15" x14ac:dyDescent="0.2">
      <c r="C80" t="s">
        <v>41</v>
      </c>
      <c r="D80" s="82">
        <f>NPV(D71,D76,D77,D78,D79)-D74</f>
        <v>-80.358216683921711</v>
      </c>
      <c r="E80" s="83">
        <f>NPV(D71,E76,E77,E78,E79)-E74</f>
        <v>-92.853165001623722</v>
      </c>
      <c r="H80" s="2"/>
    </row>
    <row r="81" spans="4:8" x14ac:dyDescent="0.2">
      <c r="D81" s="44"/>
      <c r="E81" s="1"/>
      <c r="H81" s="3"/>
    </row>
    <row r="82" spans="4:8" x14ac:dyDescent="0.2">
      <c r="E82" s="1"/>
    </row>
    <row r="83" spans="4:8" x14ac:dyDescent="0.2">
      <c r="E83" s="1"/>
    </row>
    <row r="84" spans="4:8" x14ac:dyDescent="0.2">
      <c r="E84" s="1"/>
    </row>
    <row r="85" spans="4:8" x14ac:dyDescent="0.2">
      <c r="E85" s="1"/>
    </row>
    <row r="86" spans="4:8" x14ac:dyDescent="0.2">
      <c r="E86" s="1"/>
    </row>
    <row r="87" spans="4:8" x14ac:dyDescent="0.2">
      <c r="E87" s="1"/>
    </row>
    <row r="88" spans="4:8" x14ac:dyDescent="0.2">
      <c r="D88" s="40"/>
      <c r="E88" s="41"/>
      <c r="F88" s="40"/>
    </row>
    <row r="89" spans="4:8" x14ac:dyDescent="0.2">
      <c r="D89" s="40"/>
      <c r="E89" s="41"/>
      <c r="F89" s="40"/>
    </row>
    <row r="90" spans="4:8" x14ac:dyDescent="0.2">
      <c r="D90" s="40"/>
      <c r="E90" s="41"/>
      <c r="F90" s="40"/>
    </row>
    <row r="91" spans="4:8" x14ac:dyDescent="0.2">
      <c r="D91" s="40"/>
      <c r="E91" s="41"/>
      <c r="F91" s="40"/>
    </row>
    <row r="92" spans="4:8" x14ac:dyDescent="0.2">
      <c r="D92" s="40"/>
      <c r="E92" s="41"/>
      <c r="F92" s="40"/>
    </row>
    <row r="93" spans="4:8" x14ac:dyDescent="0.2">
      <c r="D93" s="40"/>
      <c r="E93" s="41"/>
      <c r="F93" s="40"/>
    </row>
    <row r="94" spans="4:8" ht="16" x14ac:dyDescent="0.2">
      <c r="D94" s="40"/>
      <c r="E94" s="42"/>
      <c r="F94" s="40"/>
    </row>
    <row r="95" spans="4:8" ht="16" x14ac:dyDescent="0.2">
      <c r="D95" s="40"/>
      <c r="E95" s="42"/>
      <c r="F95" s="40"/>
    </row>
    <row r="96" spans="4:8" ht="16" x14ac:dyDescent="0.2">
      <c r="D96" s="40"/>
      <c r="E96" s="42"/>
      <c r="F96" s="40"/>
    </row>
    <row r="97" spans="4:6" ht="16" x14ac:dyDescent="0.2">
      <c r="D97" s="40"/>
      <c r="E97" s="42"/>
      <c r="F97" s="40"/>
    </row>
    <row r="98" spans="4:6" ht="16" x14ac:dyDescent="0.2">
      <c r="D98" s="40"/>
      <c r="E98" s="43"/>
      <c r="F98" s="40"/>
    </row>
    <row r="99" spans="4:6" ht="16" x14ac:dyDescent="0.2">
      <c r="D99" s="40"/>
      <c r="E99" s="42"/>
      <c r="F99" s="40"/>
    </row>
    <row r="100" spans="4:6" ht="16" x14ac:dyDescent="0.2">
      <c r="D100" s="40"/>
      <c r="E100" s="42"/>
      <c r="F100" s="40"/>
    </row>
    <row r="101" spans="4:6" ht="16" x14ac:dyDescent="0.2">
      <c r="D101" s="40"/>
      <c r="E101" s="42"/>
      <c r="F101" s="40"/>
    </row>
    <row r="102" spans="4:6" x14ac:dyDescent="0.2">
      <c r="D102" s="40"/>
      <c r="E102" s="41"/>
      <c r="F102" s="40"/>
    </row>
  </sheetData>
  <mergeCells count="10">
    <mergeCell ref="Z15:AC17"/>
    <mergeCell ref="C1:F1"/>
    <mergeCell ref="C59:P59"/>
    <mergeCell ref="C69:N69"/>
    <mergeCell ref="C70:O70"/>
    <mergeCell ref="C4:O4"/>
    <mergeCell ref="C12:P12"/>
    <mergeCell ref="C19:P19"/>
    <mergeCell ref="C43:P43"/>
    <mergeCell ref="C52:P52"/>
  </mergeCells>
  <pageMargins left="0.7" right="0.7" top="0.75" bottom="0.75" header="0.3" footer="0.3"/>
  <pageSetup paperSize="9" orientation="portrait" horizontalDpi="200" verticalDpi="200" copies="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2"/>
  <sheetViews>
    <sheetView topLeftCell="A4" zoomScaleNormal="70" workbookViewId="0">
      <selection activeCell="G33" sqref="G33"/>
    </sheetView>
  </sheetViews>
  <sheetFormatPr baseColWidth="10" defaultColWidth="8.83203125" defaultRowHeight="15" x14ac:dyDescent="0.2"/>
  <cols>
    <col min="5" max="5" width="11.5" bestFit="1" customWidth="1"/>
    <col min="6" max="6" width="10.5" bestFit="1" customWidth="1"/>
    <col min="8" max="8" width="18.83203125" bestFit="1" customWidth="1"/>
  </cols>
  <sheetData>
    <row r="1" spans="1:15" ht="16" x14ac:dyDescent="0.2">
      <c r="A1" s="57" t="s">
        <v>22</v>
      </c>
      <c r="B1" s="57"/>
      <c r="C1" s="57"/>
      <c r="D1" s="57"/>
      <c r="E1" s="57"/>
      <c r="F1" s="57"/>
      <c r="G1" s="57"/>
      <c r="H1" s="57"/>
    </row>
    <row r="2" spans="1:15" ht="45" customHeight="1" x14ac:dyDescent="0.2">
      <c r="A2" s="63" t="s">
        <v>23</v>
      </c>
      <c r="B2" s="63"/>
      <c r="C2" s="63"/>
      <c r="D2" s="63"/>
      <c r="E2" s="63"/>
      <c r="F2" s="63"/>
      <c r="G2" s="63"/>
      <c r="H2" s="63"/>
      <c r="I2" s="63"/>
      <c r="J2" s="63"/>
      <c r="K2" s="63"/>
      <c r="L2" s="63"/>
      <c r="N2" s="16" t="s">
        <v>24</v>
      </c>
    </row>
    <row r="3" spans="1:15" ht="45" customHeight="1" x14ac:dyDescent="0.2">
      <c r="A3" s="46"/>
      <c r="B3" s="46"/>
      <c r="C3" s="46"/>
      <c r="D3" s="46"/>
      <c r="E3" s="46"/>
      <c r="F3" s="46"/>
      <c r="G3" s="46"/>
      <c r="H3" s="46"/>
      <c r="I3" s="63"/>
      <c r="J3" s="63"/>
      <c r="K3" s="63"/>
      <c r="L3" s="63"/>
      <c r="M3" s="63"/>
      <c r="N3" s="63"/>
    </row>
    <row r="4" spans="1:15" ht="45" customHeight="1" x14ac:dyDescent="0.2">
      <c r="A4" s="46"/>
      <c r="B4" s="46"/>
      <c r="C4" s="46"/>
      <c r="D4" s="46"/>
      <c r="E4" s="46"/>
      <c r="F4" s="46"/>
      <c r="G4" s="46"/>
      <c r="H4" s="46"/>
      <c r="I4" s="46"/>
      <c r="J4" s="46"/>
      <c r="K4" s="46"/>
      <c r="L4" s="46"/>
    </row>
    <row r="5" spans="1:15" x14ac:dyDescent="0.2">
      <c r="A5" s="1"/>
      <c r="B5" s="1"/>
    </row>
    <row r="6" spans="1:15" ht="16" x14ac:dyDescent="0.2">
      <c r="A6" s="65" t="s">
        <v>25</v>
      </c>
      <c r="B6" s="65"/>
      <c r="C6" s="65"/>
      <c r="D6" s="65"/>
      <c r="E6" s="65"/>
      <c r="F6" s="65"/>
      <c r="G6" s="65"/>
      <c r="H6" s="65"/>
      <c r="I6" s="65"/>
      <c r="J6" s="65"/>
      <c r="K6" s="65"/>
      <c r="L6" s="65"/>
      <c r="M6" s="65"/>
      <c r="N6" s="65"/>
      <c r="O6" t="s">
        <v>32</v>
      </c>
    </row>
    <row r="7" spans="1:15" ht="15" customHeight="1" x14ac:dyDescent="0.2">
      <c r="A7" s="66"/>
      <c r="B7" s="66"/>
      <c r="C7" s="66"/>
      <c r="D7" s="66"/>
      <c r="E7" s="66"/>
      <c r="F7" s="66"/>
      <c r="G7" s="66"/>
      <c r="H7" s="66"/>
      <c r="I7" s="66"/>
      <c r="J7" s="66"/>
      <c r="K7" s="66"/>
      <c r="L7" s="66"/>
      <c r="M7" s="66"/>
    </row>
    <row r="8" spans="1:15" ht="16" x14ac:dyDescent="0.2">
      <c r="A8" s="5" t="s">
        <v>36</v>
      </c>
      <c r="B8" s="1">
        <v>100</v>
      </c>
      <c r="E8" t="s">
        <v>41</v>
      </c>
      <c r="F8" s="82">
        <f>NPV(4.5%,B9,B10)-B8</f>
        <v>104.7572170966782</v>
      </c>
      <c r="I8" s="5" t="s">
        <v>44</v>
      </c>
      <c r="J8" s="1">
        <v>-100</v>
      </c>
    </row>
    <row r="9" spans="1:15" ht="42.5" customHeight="1" x14ac:dyDescent="0.2">
      <c r="A9" s="17" t="s">
        <v>45</v>
      </c>
      <c r="B9" s="17">
        <v>80</v>
      </c>
      <c r="C9" s="17"/>
      <c r="D9" s="17"/>
      <c r="E9" s="17" t="s">
        <v>43</v>
      </c>
      <c r="F9" s="84">
        <f>1+F8/B8</f>
        <v>2.0475721709667818</v>
      </c>
      <c r="G9" s="17"/>
      <c r="H9" s="17"/>
      <c r="I9" s="17" t="s">
        <v>45</v>
      </c>
      <c r="J9" s="17">
        <v>80</v>
      </c>
      <c r="K9" s="17"/>
      <c r="L9" s="17"/>
      <c r="M9" s="17"/>
    </row>
    <row r="10" spans="1:15" ht="27.75" customHeight="1" x14ac:dyDescent="0.2">
      <c r="A10" s="48" t="s">
        <v>46</v>
      </c>
      <c r="B10" s="48">
        <v>140</v>
      </c>
      <c r="C10" s="48"/>
      <c r="D10" s="48"/>
      <c r="E10" s="48" t="s">
        <v>42</v>
      </c>
      <c r="F10" s="18">
        <f>IRR(J8:J10)</f>
        <v>0.6489995996796798</v>
      </c>
      <c r="G10" s="48"/>
      <c r="H10" s="48"/>
      <c r="I10" s="51" t="s">
        <v>46</v>
      </c>
      <c r="J10" s="51">
        <v>140</v>
      </c>
      <c r="K10" s="48"/>
      <c r="L10" s="18"/>
      <c r="M10" s="48"/>
    </row>
    <row r="11" spans="1:15" ht="30" customHeight="1" x14ac:dyDescent="0.2">
      <c r="A11" s="68" t="s">
        <v>26</v>
      </c>
      <c r="B11" s="68"/>
      <c r="C11" s="68"/>
      <c r="D11" s="68"/>
      <c r="E11" s="68"/>
      <c r="F11" s="68"/>
      <c r="G11" s="68"/>
      <c r="H11" s="68"/>
      <c r="I11" s="68"/>
      <c r="J11" s="68"/>
      <c r="K11" s="68"/>
      <c r="L11" s="68"/>
      <c r="M11" s="68"/>
      <c r="N11" s="68"/>
      <c r="O11" s="68"/>
    </row>
    <row r="12" spans="1:15" ht="25.75" customHeight="1" x14ac:dyDescent="0.2">
      <c r="A12" s="48"/>
      <c r="B12" s="48"/>
      <c r="C12" s="48"/>
      <c r="D12" s="48"/>
      <c r="E12" s="67"/>
      <c r="F12" s="67"/>
      <c r="G12" s="67"/>
      <c r="H12" s="67"/>
      <c r="I12" s="67"/>
      <c r="J12" s="67"/>
      <c r="K12" s="48"/>
      <c r="L12" s="48"/>
      <c r="M12" s="48"/>
      <c r="N12" s="48"/>
      <c r="O12" s="48" t="s">
        <v>32</v>
      </c>
    </row>
    <row r="13" spans="1:15" ht="25.75" customHeight="1" x14ac:dyDescent="0.2">
      <c r="A13" s="48" t="s">
        <v>36</v>
      </c>
      <c r="B13" s="48">
        <v>300</v>
      </c>
      <c r="C13" s="48"/>
      <c r="D13" s="48" t="s">
        <v>41</v>
      </c>
      <c r="E13" s="85">
        <f>NPV(4.5%,B14,B15,B16)-B13</f>
        <v>112.34465315030275</v>
      </c>
      <c r="F13" s="48"/>
      <c r="G13" s="48"/>
      <c r="H13" s="51" t="s">
        <v>44</v>
      </c>
      <c r="I13" s="51">
        <v>-300</v>
      </c>
      <c r="J13" s="48"/>
      <c r="K13" s="48"/>
      <c r="L13" s="48"/>
      <c r="M13" s="48"/>
      <c r="N13" s="48"/>
      <c r="O13" s="48"/>
    </row>
    <row r="14" spans="1:15" ht="17" x14ac:dyDescent="0.2">
      <c r="A14" s="48" t="s">
        <v>45</v>
      </c>
      <c r="B14" s="48">
        <v>150</v>
      </c>
      <c r="C14" s="48"/>
      <c r="D14" s="48" t="s">
        <v>43</v>
      </c>
      <c r="E14" s="86">
        <f>1+E13/B13</f>
        <v>1.3744821771676758</v>
      </c>
      <c r="F14" s="48"/>
      <c r="G14" s="48"/>
      <c r="H14" s="51" t="s">
        <v>45</v>
      </c>
      <c r="I14" s="51">
        <v>150</v>
      </c>
      <c r="J14" s="48"/>
      <c r="K14" s="48"/>
      <c r="L14" s="48"/>
      <c r="M14" s="48"/>
      <c r="N14" s="48"/>
      <c r="O14" s="48"/>
    </row>
    <row r="15" spans="1:15" ht="17" x14ac:dyDescent="0.2">
      <c r="A15" s="48" t="s">
        <v>46</v>
      </c>
      <c r="B15" s="48">
        <v>150</v>
      </c>
      <c r="C15" s="48"/>
      <c r="D15" s="48" t="s">
        <v>42</v>
      </c>
      <c r="E15" s="19">
        <f>IRR(I13:I16)</f>
        <v>0.23375192852825655</v>
      </c>
      <c r="F15" s="48"/>
      <c r="G15" s="48"/>
      <c r="H15" s="51" t="s">
        <v>46</v>
      </c>
      <c r="I15" s="51">
        <v>150</v>
      </c>
      <c r="J15" s="48"/>
      <c r="K15" s="48"/>
      <c r="L15" s="48"/>
      <c r="M15" s="48"/>
      <c r="N15" s="48"/>
      <c r="O15" s="48"/>
    </row>
    <row r="16" spans="1:15" ht="17" x14ac:dyDescent="0.2">
      <c r="A16" s="48" t="s">
        <v>47</v>
      </c>
      <c r="B16" s="48">
        <v>150</v>
      </c>
      <c r="C16" s="48"/>
      <c r="D16" s="48"/>
      <c r="E16" s="48"/>
      <c r="F16" s="48"/>
      <c r="G16" s="48"/>
      <c r="H16" s="51" t="s">
        <v>47</v>
      </c>
      <c r="I16" s="51">
        <v>150</v>
      </c>
      <c r="J16" s="48"/>
      <c r="K16" s="48"/>
      <c r="L16" s="48"/>
      <c r="M16" s="48"/>
      <c r="N16" s="48"/>
      <c r="O16" s="48"/>
    </row>
    <row r="17" spans="1:15" ht="17" x14ac:dyDescent="0.2">
      <c r="A17" s="48"/>
      <c r="B17" s="48"/>
      <c r="C17" s="48"/>
      <c r="D17" s="48" t="s">
        <v>63</v>
      </c>
      <c r="E17" s="48">
        <f>I14/I15+1</f>
        <v>2</v>
      </c>
      <c r="F17" s="48"/>
      <c r="G17" s="48"/>
      <c r="H17" s="48"/>
      <c r="I17" s="48"/>
      <c r="J17" s="48"/>
      <c r="K17" s="48"/>
      <c r="L17" s="48"/>
      <c r="M17" s="48"/>
      <c r="N17" s="48"/>
      <c r="O17" s="48"/>
    </row>
    <row r="18" spans="1:15" ht="16" x14ac:dyDescent="0.2">
      <c r="A18" s="48"/>
      <c r="B18" s="48"/>
      <c r="C18" s="48"/>
      <c r="D18" s="48"/>
      <c r="E18" s="48"/>
      <c r="F18" s="48"/>
      <c r="G18" s="48"/>
      <c r="H18" s="48"/>
      <c r="I18" s="48"/>
      <c r="J18" s="48"/>
      <c r="K18" s="48"/>
      <c r="L18" s="48"/>
      <c r="M18" s="48"/>
      <c r="N18" s="48"/>
      <c r="O18" s="48"/>
    </row>
    <row r="19" spans="1:15" ht="16" x14ac:dyDescent="0.2">
      <c r="A19" s="20"/>
      <c r="B19" s="1"/>
    </row>
    <row r="20" spans="1:15" ht="16" x14ac:dyDescent="0.2">
      <c r="A20" s="21"/>
      <c r="B20" s="1"/>
    </row>
    <row r="21" spans="1:15" ht="16" x14ac:dyDescent="0.2">
      <c r="A21" s="21"/>
      <c r="B21" s="1"/>
    </row>
    <row r="22" spans="1:15" ht="47.75" customHeight="1" x14ac:dyDescent="0.2">
      <c r="A22" s="64" t="s">
        <v>27</v>
      </c>
      <c r="B22" s="64"/>
      <c r="C22" s="64"/>
      <c r="D22" s="64"/>
      <c r="E22" s="64"/>
      <c r="F22" s="64"/>
      <c r="G22" s="64"/>
      <c r="H22" s="64"/>
      <c r="I22" s="64"/>
      <c r="J22" s="64"/>
      <c r="K22" s="64"/>
      <c r="L22" s="64"/>
      <c r="M22" s="64"/>
      <c r="N22" s="64"/>
    </row>
    <row r="23" spans="1:15" ht="16" x14ac:dyDescent="0.2">
      <c r="A23" s="21"/>
      <c r="B23" s="1"/>
    </row>
    <row r="24" spans="1:15" ht="16" x14ac:dyDescent="0.2">
      <c r="A24" s="21" t="s">
        <v>36</v>
      </c>
      <c r="B24" s="1">
        <v>180</v>
      </c>
      <c r="E24" t="s">
        <v>41</v>
      </c>
      <c r="F24" s="71">
        <f>NPV(B27,B25,B26)-B24</f>
        <v>129.54142011834318</v>
      </c>
    </row>
    <row r="25" spans="1:15" ht="16" x14ac:dyDescent="0.2">
      <c r="A25" s="21" t="s">
        <v>45</v>
      </c>
      <c r="B25" s="1">
        <v>120</v>
      </c>
      <c r="E25" t="s">
        <v>43</v>
      </c>
      <c r="F25" s="71">
        <f>1+F24/B24</f>
        <v>1.7196745562130178</v>
      </c>
      <c r="H25" s="21" t="s">
        <v>36</v>
      </c>
      <c r="I25" s="1">
        <v>180</v>
      </c>
      <c r="J25">
        <v>180</v>
      </c>
    </row>
    <row r="26" spans="1:15" ht="16" x14ac:dyDescent="0.2">
      <c r="A26" t="s">
        <v>46</v>
      </c>
      <c r="B26">
        <v>210</v>
      </c>
      <c r="E26" t="s">
        <v>42</v>
      </c>
      <c r="F26" s="2">
        <f>IRR(B30:B32)</f>
        <v>0.46372166385346092</v>
      </c>
      <c r="H26" s="21" t="s">
        <v>45</v>
      </c>
      <c r="I26" s="1">
        <v>120</v>
      </c>
      <c r="J26">
        <v>60</v>
      </c>
    </row>
    <row r="27" spans="1:15" ht="16" x14ac:dyDescent="0.2">
      <c r="A27" s="21" t="s">
        <v>40</v>
      </c>
      <c r="B27" s="2">
        <v>0.04</v>
      </c>
      <c r="H27" t="s">
        <v>46</v>
      </c>
      <c r="I27">
        <v>210</v>
      </c>
      <c r="J27">
        <v>-150</v>
      </c>
    </row>
    <row r="29" spans="1:15" x14ac:dyDescent="0.2">
      <c r="E29" t="s">
        <v>63</v>
      </c>
      <c r="F29">
        <f>J26/I27+1</f>
        <v>1.2857142857142856</v>
      </c>
    </row>
    <row r="30" spans="1:15" ht="16" x14ac:dyDescent="0.2">
      <c r="A30" s="21" t="s">
        <v>71</v>
      </c>
      <c r="B30" s="1">
        <v>-180</v>
      </c>
    </row>
    <row r="31" spans="1:15" ht="16" x14ac:dyDescent="0.2">
      <c r="A31" s="21" t="s">
        <v>45</v>
      </c>
      <c r="B31" s="1">
        <v>120</v>
      </c>
    </row>
    <row r="32" spans="1:15" x14ac:dyDescent="0.2">
      <c r="A32" t="s">
        <v>46</v>
      </c>
      <c r="B32">
        <v>210</v>
      </c>
    </row>
  </sheetData>
  <mergeCells count="8">
    <mergeCell ref="I3:N3"/>
    <mergeCell ref="A1:H1"/>
    <mergeCell ref="A2:L2"/>
    <mergeCell ref="A22:N22"/>
    <mergeCell ref="A6:N6"/>
    <mergeCell ref="A7:M7"/>
    <mergeCell ref="A11:O11"/>
    <mergeCell ref="E12:J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5"/>
  <sheetViews>
    <sheetView tabSelected="1" topLeftCell="A19" zoomScale="120" zoomScaleNormal="50" workbookViewId="0">
      <selection activeCell="K36" sqref="K36"/>
    </sheetView>
  </sheetViews>
  <sheetFormatPr baseColWidth="10" defaultColWidth="8.83203125" defaultRowHeight="15" x14ac:dyDescent="0.2"/>
  <cols>
    <col min="2" max="2" width="9.5" bestFit="1" customWidth="1"/>
    <col min="3" max="3" width="19.83203125" bestFit="1" customWidth="1"/>
    <col min="4" max="4" width="9.5" bestFit="1" customWidth="1"/>
    <col min="5" max="5" width="11.6640625" bestFit="1" customWidth="1"/>
    <col min="6" max="6" width="9.5" bestFit="1" customWidth="1"/>
    <col min="8" max="8" width="10.33203125" bestFit="1" customWidth="1"/>
  </cols>
  <sheetData>
    <row r="1" spans="1:13" ht="16" x14ac:dyDescent="0.2">
      <c r="A1" s="69" t="s">
        <v>28</v>
      </c>
      <c r="B1" s="69"/>
      <c r="C1" s="69"/>
      <c r="D1" s="69"/>
      <c r="E1" s="69"/>
      <c r="F1" s="69"/>
      <c r="G1" s="69"/>
      <c r="H1" s="69"/>
      <c r="I1" s="69"/>
      <c r="J1" s="69"/>
      <c r="K1" s="69"/>
    </row>
    <row r="2" spans="1:13" ht="42.25" customHeight="1" x14ac:dyDescent="0.2">
      <c r="A2" s="70" t="s">
        <v>33</v>
      </c>
      <c r="B2" s="70"/>
      <c r="C2" s="70"/>
      <c r="D2" s="70"/>
      <c r="E2" s="70"/>
      <c r="F2" s="70"/>
      <c r="G2" s="70"/>
      <c r="H2" s="70"/>
      <c r="I2" s="70"/>
      <c r="J2" s="70"/>
      <c r="K2" s="70"/>
      <c r="L2" s="70"/>
      <c r="M2" s="70"/>
    </row>
    <row r="3" spans="1:13" ht="16" customHeight="1" x14ac:dyDescent="0.2">
      <c r="A3" s="46"/>
      <c r="B3" s="46"/>
      <c r="C3" s="22"/>
      <c r="D3" s="46"/>
      <c r="E3" s="46"/>
      <c r="F3" s="46"/>
      <c r="G3" s="46"/>
      <c r="H3" s="46"/>
      <c r="I3" s="46"/>
      <c r="J3" s="46"/>
      <c r="K3" s="46"/>
      <c r="L3" s="46"/>
      <c r="M3" s="46"/>
    </row>
    <row r="4" spans="1:13" ht="25.5" customHeight="1" x14ac:dyDescent="0.2">
      <c r="A4" s="46" t="s">
        <v>36</v>
      </c>
      <c r="B4" s="46">
        <v>9000000</v>
      </c>
      <c r="C4" s="46"/>
      <c r="D4" s="46" t="s">
        <v>41</v>
      </c>
      <c r="E4" s="87">
        <f>NPV(B5,B6,B7,B8)-B4</f>
        <v>5067595.2920850869</v>
      </c>
      <c r="F4" s="46"/>
      <c r="G4" s="49" t="s">
        <v>36</v>
      </c>
      <c r="H4" s="49">
        <v>9000000</v>
      </c>
      <c r="I4" s="46"/>
      <c r="J4" s="46"/>
      <c r="K4" s="46"/>
      <c r="L4" s="46"/>
      <c r="M4" s="46"/>
    </row>
    <row r="5" spans="1:13" ht="23" customHeight="1" x14ac:dyDescent="0.2">
      <c r="A5" s="46" t="s">
        <v>40</v>
      </c>
      <c r="B5" s="22">
        <v>0.05</v>
      </c>
      <c r="C5" s="46"/>
      <c r="D5" s="46" t="s">
        <v>43</v>
      </c>
      <c r="E5" s="46">
        <f>1+E4/B4</f>
        <v>1.5630661435650097</v>
      </c>
      <c r="F5" s="46"/>
      <c r="G5" s="49" t="s">
        <v>44</v>
      </c>
      <c r="H5" s="87">
        <v>-90000</v>
      </c>
      <c r="I5" s="46"/>
      <c r="J5" s="46"/>
      <c r="K5" s="46"/>
      <c r="L5" s="46"/>
      <c r="M5" s="46"/>
    </row>
    <row r="6" spans="1:13" ht="26.25" customHeight="1" x14ac:dyDescent="0.2">
      <c r="A6" s="46" t="s">
        <v>37</v>
      </c>
      <c r="B6" s="46">
        <v>2000000</v>
      </c>
      <c r="C6" s="46"/>
      <c r="D6" s="46" t="s">
        <v>42</v>
      </c>
      <c r="E6" s="88">
        <f>IRR(H5:H8)</f>
        <v>24.175824664319979</v>
      </c>
      <c r="F6" s="46"/>
      <c r="G6" s="49" t="s">
        <v>37</v>
      </c>
      <c r="H6" s="49">
        <v>2000000</v>
      </c>
      <c r="I6" s="46"/>
      <c r="J6" s="46"/>
      <c r="K6" s="46"/>
      <c r="L6" s="46"/>
      <c r="M6" s="46"/>
    </row>
    <row r="7" spans="1:13" ht="17" x14ac:dyDescent="0.2">
      <c r="A7" s="49" t="s">
        <v>38</v>
      </c>
      <c r="B7" s="46">
        <v>6400000</v>
      </c>
      <c r="C7" s="46"/>
      <c r="G7" s="49" t="s">
        <v>38</v>
      </c>
      <c r="H7" s="49">
        <v>6400000</v>
      </c>
    </row>
    <row r="8" spans="1:13" ht="17" x14ac:dyDescent="0.2">
      <c r="A8" s="49" t="s">
        <v>39</v>
      </c>
      <c r="B8" s="46">
        <v>7360000</v>
      </c>
      <c r="C8" s="22"/>
      <c r="G8" s="49" t="s">
        <v>39</v>
      </c>
      <c r="H8" s="49">
        <v>7360000</v>
      </c>
    </row>
    <row r="9" spans="1:13" ht="16" x14ac:dyDescent="0.2">
      <c r="B9" s="46"/>
      <c r="C9" s="3"/>
    </row>
    <row r="10" spans="1:13" ht="39.5" customHeight="1" thickBot="1" x14ac:dyDescent="0.25">
      <c r="A10" s="70" t="s">
        <v>34</v>
      </c>
      <c r="B10" s="70"/>
      <c r="C10" s="70"/>
      <c r="D10" s="70"/>
      <c r="E10" s="70"/>
      <c r="F10" s="70"/>
      <c r="G10" s="70"/>
      <c r="H10" s="70"/>
      <c r="I10" s="70"/>
      <c r="J10" s="70"/>
      <c r="K10" s="70"/>
      <c r="L10" s="70"/>
      <c r="M10" s="70"/>
    </row>
    <row r="11" spans="1:13" ht="16" thickBot="1" x14ac:dyDescent="0.25">
      <c r="A11" s="23" t="s">
        <v>40</v>
      </c>
      <c r="B11" s="89">
        <v>0.04</v>
      </c>
    </row>
    <row r="12" spans="1:13" ht="16" thickBot="1" x14ac:dyDescent="0.25">
      <c r="A12" s="24" t="s">
        <v>36</v>
      </c>
      <c r="B12" s="25">
        <v>80000</v>
      </c>
      <c r="C12" t="s">
        <v>41</v>
      </c>
      <c r="D12" s="3">
        <f>NPV(B11,B13,B14,B15,B16,B17)-B12</f>
        <v>14527.563558294918</v>
      </c>
      <c r="J12" s="24" t="s">
        <v>44</v>
      </c>
      <c r="K12" s="25">
        <v>-80000</v>
      </c>
    </row>
    <row r="13" spans="1:13" ht="16" thickBot="1" x14ac:dyDescent="0.25">
      <c r="A13" s="24" t="s">
        <v>45</v>
      </c>
      <c r="B13" s="25">
        <v>16000</v>
      </c>
      <c r="C13" t="s">
        <v>43</v>
      </c>
      <c r="D13">
        <f>1+D12/B12</f>
        <v>1.1815945444786864</v>
      </c>
      <c r="J13" s="24" t="s">
        <v>45</v>
      </c>
      <c r="K13" s="25">
        <v>16000</v>
      </c>
    </row>
    <row r="14" spans="1:13" ht="16" thickBot="1" x14ac:dyDescent="0.25">
      <c r="A14" s="24" t="s">
        <v>46</v>
      </c>
      <c r="B14" s="25">
        <v>18400</v>
      </c>
      <c r="C14" t="s">
        <v>42</v>
      </c>
      <c r="D14" s="2">
        <f>IRR(K12:K17)</f>
        <v>9.6345417994197824E-2</v>
      </c>
      <c r="J14" s="24" t="s">
        <v>46</v>
      </c>
      <c r="K14" s="25">
        <v>18400</v>
      </c>
    </row>
    <row r="15" spans="1:13" ht="16" thickBot="1" x14ac:dyDescent="0.25">
      <c r="A15" s="24" t="s">
        <v>47</v>
      </c>
      <c r="B15" s="25">
        <v>20000</v>
      </c>
      <c r="J15" s="24" t="s">
        <v>47</v>
      </c>
      <c r="K15" s="25">
        <v>20000</v>
      </c>
    </row>
    <row r="16" spans="1:13" ht="16" thickBot="1" x14ac:dyDescent="0.25">
      <c r="A16" s="24" t="s">
        <v>61</v>
      </c>
      <c r="B16" s="25">
        <v>24000</v>
      </c>
      <c r="J16" s="24" t="s">
        <v>61</v>
      </c>
      <c r="K16" s="25">
        <v>24000</v>
      </c>
    </row>
    <row r="17" spans="1:14" ht="16" thickBot="1" x14ac:dyDescent="0.25">
      <c r="A17" s="24" t="s">
        <v>62</v>
      </c>
      <c r="B17" s="25">
        <v>29000</v>
      </c>
      <c r="J17" s="24" t="s">
        <v>62</v>
      </c>
      <c r="K17" s="25">
        <v>29000</v>
      </c>
    </row>
    <row r="18" spans="1:14" ht="16" thickBot="1" x14ac:dyDescent="0.25">
      <c r="A18" s="26"/>
      <c r="B18" s="27"/>
    </row>
    <row r="19" spans="1:14" ht="16" thickBot="1" x14ac:dyDescent="0.25">
      <c r="A19" s="26"/>
      <c r="B19" s="25"/>
    </row>
    <row r="20" spans="1:14" ht="16" x14ac:dyDescent="0.2">
      <c r="A20" s="4"/>
    </row>
    <row r="21" spans="1:14" ht="43.5" customHeight="1" thickBot="1" x14ac:dyDescent="0.25">
      <c r="A21" s="70" t="s">
        <v>35</v>
      </c>
      <c r="B21" s="70"/>
      <c r="C21" s="70"/>
      <c r="D21" s="70"/>
      <c r="E21" s="70"/>
      <c r="F21" s="70"/>
      <c r="G21" s="70"/>
      <c r="H21" s="70"/>
      <c r="I21" s="70"/>
      <c r="J21" s="70"/>
      <c r="K21" s="70"/>
      <c r="L21" s="70"/>
      <c r="M21" s="70"/>
      <c r="N21" s="70"/>
    </row>
    <row r="22" spans="1:14" ht="18" thickBot="1" x14ac:dyDescent="0.25">
      <c r="A22" s="28" t="s">
        <v>7</v>
      </c>
      <c r="B22" s="29">
        <v>1</v>
      </c>
      <c r="C22" s="29">
        <v>2</v>
      </c>
      <c r="D22" s="29">
        <v>3</v>
      </c>
      <c r="E22" s="29">
        <v>4</v>
      </c>
      <c r="F22" s="29">
        <v>5</v>
      </c>
      <c r="I22" t="s">
        <v>36</v>
      </c>
      <c r="J22">
        <v>100000</v>
      </c>
    </row>
    <row r="23" spans="1:14" ht="18" thickBot="1" x14ac:dyDescent="0.25">
      <c r="A23" s="30" t="s">
        <v>10</v>
      </c>
      <c r="B23" s="28">
        <v>30000</v>
      </c>
      <c r="C23" s="29">
        <v>36000</v>
      </c>
      <c r="D23" s="29">
        <v>45000</v>
      </c>
      <c r="E23" s="29">
        <v>60000</v>
      </c>
      <c r="F23" s="29">
        <v>71000</v>
      </c>
      <c r="I23" t="s">
        <v>40</v>
      </c>
      <c r="J23" s="2">
        <v>0.1</v>
      </c>
    </row>
    <row r="24" spans="1:14" ht="18" thickBot="1" x14ac:dyDescent="0.25">
      <c r="A24" s="30" t="s">
        <v>11</v>
      </c>
      <c r="B24" s="30">
        <v>70000</v>
      </c>
      <c r="C24" s="31">
        <v>52000</v>
      </c>
      <c r="D24" s="31">
        <v>46000</v>
      </c>
      <c r="E24" s="31">
        <v>38000</v>
      </c>
      <c r="F24" s="31">
        <v>35000</v>
      </c>
    </row>
    <row r="25" spans="1:14" ht="18" thickBot="1" x14ac:dyDescent="0.25">
      <c r="A25" s="30" t="s">
        <v>29</v>
      </c>
      <c r="B25" s="30">
        <v>36000</v>
      </c>
      <c r="C25" s="31">
        <v>36000</v>
      </c>
      <c r="D25" s="31">
        <v>36000</v>
      </c>
      <c r="E25" s="31">
        <v>36000</v>
      </c>
      <c r="F25" s="31">
        <v>36000</v>
      </c>
    </row>
    <row r="26" spans="1:14" ht="16" x14ac:dyDescent="0.2">
      <c r="A26" s="4"/>
    </row>
    <row r="28" spans="1:14" ht="17" x14ac:dyDescent="0.2">
      <c r="A28" s="90" t="s">
        <v>41</v>
      </c>
      <c r="B28" s="3">
        <f>NPV(J23,B23,B24,B25)-J22</f>
        <v>12171.299774605548</v>
      </c>
      <c r="C28" s="3">
        <f>NPV(J23,C23,C24,C25)-J22</f>
        <v>2749.8121712997527</v>
      </c>
      <c r="D28" s="3">
        <f>NPV(J23,D23,D24,D25)-J22</f>
        <v>5972.9526671675412</v>
      </c>
      <c r="E28" s="3">
        <f>NPV(J23,E23,E24,E25)-J22</f>
        <v>12997.746055597279</v>
      </c>
      <c r="F28" s="3">
        <f>NPV(J23,F23,F24,F25)-J22</f>
        <v>20518.407212622085</v>
      </c>
      <c r="K28" t="s">
        <v>72</v>
      </c>
    </row>
    <row r="29" spans="1:14" ht="17" x14ac:dyDescent="0.2">
      <c r="A29" s="90" t="s">
        <v>43</v>
      </c>
      <c r="B29">
        <f>1+B28/J22</f>
        <v>1.1217129977460556</v>
      </c>
      <c r="C29">
        <f>1+C28/J22</f>
        <v>1.0274981217129975</v>
      </c>
      <c r="D29">
        <f>1+D28/J22</f>
        <v>1.0597295266716755</v>
      </c>
      <c r="E29">
        <f>1+E28/J22</f>
        <v>1.1299774605559727</v>
      </c>
      <c r="F29">
        <f>1+F28/J22</f>
        <v>1.2051840721262208</v>
      </c>
    </row>
    <row r="30" spans="1:14" ht="17" x14ac:dyDescent="0.2">
      <c r="A30" s="90" t="s">
        <v>42</v>
      </c>
      <c r="B30" s="2">
        <f>IRR(B32:B35)</f>
        <v>3.6656895194683035</v>
      </c>
      <c r="C30" s="2">
        <f>IRR(C32:C35)</f>
        <v>3.8307146596944666</v>
      </c>
      <c r="D30" s="2">
        <f>IRR(D32:D35)</f>
        <v>0.13485977399793803</v>
      </c>
      <c r="E30" s="2">
        <f>IRR(E32:E35)</f>
        <v>0.18033918265120885</v>
      </c>
      <c r="F30" s="2">
        <f>IRR(F32:F35)</f>
        <v>0.2315498294104148</v>
      </c>
    </row>
    <row r="31" spans="1:14" ht="16" thickBot="1" x14ac:dyDescent="0.25"/>
    <row r="32" spans="1:14" ht="18" thickBot="1" x14ac:dyDescent="0.25">
      <c r="A32" s="28" t="s">
        <v>7</v>
      </c>
      <c r="B32" s="29">
        <v>-10000</v>
      </c>
      <c r="C32" s="29">
        <v>-10000</v>
      </c>
      <c r="D32" s="29">
        <v>-100000</v>
      </c>
      <c r="E32" s="29">
        <v>-100000</v>
      </c>
      <c r="F32" s="29">
        <v>-100000</v>
      </c>
    </row>
    <row r="33" spans="1:6" ht="18" thickBot="1" x14ac:dyDescent="0.25">
      <c r="A33" s="30" t="s">
        <v>10</v>
      </c>
      <c r="B33" s="28">
        <v>30000</v>
      </c>
      <c r="C33" s="29">
        <v>36000</v>
      </c>
      <c r="D33" s="29">
        <v>45000</v>
      </c>
      <c r="E33" s="29">
        <v>60000</v>
      </c>
      <c r="F33" s="29">
        <v>71000</v>
      </c>
    </row>
    <row r="34" spans="1:6" ht="18" thickBot="1" x14ac:dyDescent="0.25">
      <c r="A34" s="30" t="s">
        <v>11</v>
      </c>
      <c r="B34" s="30">
        <v>70000</v>
      </c>
      <c r="C34" s="31">
        <v>52000</v>
      </c>
      <c r="D34" s="31">
        <v>46000</v>
      </c>
      <c r="E34" s="31">
        <v>38000</v>
      </c>
      <c r="F34" s="31">
        <v>35000</v>
      </c>
    </row>
    <row r="35" spans="1:6" ht="18" thickBot="1" x14ac:dyDescent="0.25">
      <c r="A35" s="30" t="s">
        <v>29</v>
      </c>
      <c r="B35" s="30">
        <v>36000</v>
      </c>
      <c r="C35" s="31">
        <v>36000</v>
      </c>
      <c r="D35" s="31">
        <v>36000</v>
      </c>
      <c r="E35" s="31">
        <v>36000</v>
      </c>
      <c r="F35" s="31">
        <v>36000</v>
      </c>
    </row>
  </sheetData>
  <mergeCells count="4">
    <mergeCell ref="A1:K1"/>
    <mergeCell ref="A2:M2"/>
    <mergeCell ref="A10:M10"/>
    <mergeCell ref="A21:N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95D6EC8D03424DA08FB6D7FCC19792" ma:contentTypeVersion="11" ma:contentTypeDescription="Create a new document." ma:contentTypeScope="" ma:versionID="2e4d898968370fd74871750676bc6df5">
  <xsd:schema xmlns:xsd="http://www.w3.org/2001/XMLSchema" xmlns:xs="http://www.w3.org/2001/XMLSchema" xmlns:p="http://schemas.microsoft.com/office/2006/metadata/properties" xmlns:ns2="f6d3dfab-6912-4c92-b917-6b259d468721" xmlns:ns3="b102bcc6-7777-4191-9516-33afc15ed5fe" targetNamespace="http://schemas.microsoft.com/office/2006/metadata/properties" ma:root="true" ma:fieldsID="ec8a2429180b24cbabf7f23a660a9760" ns2:_="" ns3:_="">
    <xsd:import namespace="f6d3dfab-6912-4c92-b917-6b259d468721"/>
    <xsd:import namespace="b102bcc6-7777-4191-9516-33afc15e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d3dfab-6912-4c92-b917-6b259d468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02bcc6-7777-4191-9516-33afc15ed5f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C4950-E621-4EE3-9748-1DA15B9A8670}">
  <ds:schemaRefs>
    <ds:schemaRef ds:uri="http://schemas.microsoft.com/sharepoint/v3/contenttype/forms"/>
  </ds:schemaRefs>
</ds:datastoreItem>
</file>

<file path=customXml/itemProps2.xml><?xml version="1.0" encoding="utf-8"?>
<ds:datastoreItem xmlns:ds="http://schemas.openxmlformats.org/officeDocument/2006/customXml" ds:itemID="{F1818F6A-2703-44EE-BA20-2D65057BBBBB}">
  <ds:schemaRefs>
    <ds:schemaRef ds:uri="http://schemas.openxmlformats.org/package/2006/metadata/core-properties"/>
    <ds:schemaRef ds:uri="http://purl.org/dc/elements/1.1/"/>
    <ds:schemaRef ds:uri="http://purl.org/dc/terms/"/>
    <ds:schemaRef ds:uri="b102bcc6-7777-4191-9516-33afc15ed5fe"/>
    <ds:schemaRef ds:uri="http://schemas.microsoft.com/office/2006/metadata/properties"/>
    <ds:schemaRef ds:uri="http://schemas.microsoft.com/office/2006/documentManagement/types"/>
    <ds:schemaRef ds:uri="http://purl.org/dc/dcmitype/"/>
    <ds:schemaRef ds:uri="http://schemas.microsoft.com/office/infopath/2007/PartnerControls"/>
    <ds:schemaRef ds:uri="f6d3dfab-6912-4c92-b917-6b259d468721"/>
    <ds:schemaRef ds:uri="http://www.w3.org/XML/1998/namespace"/>
  </ds:schemaRefs>
</ds:datastoreItem>
</file>

<file path=customXml/itemProps3.xml><?xml version="1.0" encoding="utf-8"?>
<ds:datastoreItem xmlns:ds="http://schemas.openxmlformats.org/officeDocument/2006/customXml" ds:itemID="{60866D50-F29F-4CE4-B377-62F4B0729A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d3dfab-6912-4c92-b917-6b259d468721"/>
    <ds:schemaRef ds:uri="b102bcc6-7777-4191-9516-33afc15e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Partea 1</vt:lpstr>
      <vt:lpstr>Partea 2</vt:lpstr>
      <vt:lpstr>Partea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Andreea</dc:creator>
  <cp:keywords/>
  <dc:description/>
  <cp:lastModifiedBy>Oana Racovita</cp:lastModifiedBy>
  <cp:revision/>
  <dcterms:created xsi:type="dcterms:W3CDTF">2020-05-06T13:13:38Z</dcterms:created>
  <dcterms:modified xsi:type="dcterms:W3CDTF">2022-05-16T06:47:54Z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0x010100C295D6EC8D03424DA08FB6D7FCC19792</vt:lpwstr>
  </property>
</Properties>
</file>