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clark/Documents/UCT/EEE4022S/EEE4022S_Salinity_JCP24-03/Report Helper Documents/"/>
    </mc:Choice>
  </mc:AlternateContent>
  <xr:revisionPtr revIDLastSave="0" documentId="13_ncr:1_{EAEC1CB0-3F16-D443-BE06-53574AD8904C}" xr6:coauthVersionLast="47" xr6:coauthVersionMax="47" xr10:uidLastSave="{00000000-0000-0000-0000-000000000000}"/>
  <bookViews>
    <workbookView xWindow="0" yWindow="0" windowWidth="38400" windowHeight="21600" activeTab="4" xr2:uid="{CC746ED0-B61A-5B42-A9B2-4A328CF3FB68}"/>
  </bookViews>
  <sheets>
    <sheet name="DAC Range" sheetId="1" r:id="rId1"/>
    <sheet name="ADC Average" sheetId="2" r:id="rId2"/>
    <sheet name="Calib measuring range" sheetId="4" r:id="rId3"/>
    <sheet name="Resistance Measuring accuracy" sheetId="3" r:id="rId4"/>
    <sheet name="Voltage sweep" sheetId="5" r:id="rId5"/>
  </sheets>
  <definedNames>
    <definedName name="_xlchart.v1.0" hidden="1">'Voltage sweep'!$G$3:$G$42</definedName>
    <definedName name="_xlchart.v1.1" hidden="1">'Voltage sweep'!$H$2</definedName>
    <definedName name="_xlchart.v1.2" hidden="1">'Voltage sweep'!$H$3:$H$42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 a="1"/>
  <c r="B3" i="5" s="1"/>
  <c r="F3" i="5" s="1"/>
  <c r="C22" i="3"/>
  <c r="D22" i="3"/>
  <c r="B22" i="3"/>
  <c r="C21" i="2"/>
  <c r="A22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A5" i="3"/>
  <c r="B5" i="3" s="1"/>
  <c r="D5" i="4"/>
  <c r="D6" i="4"/>
  <c r="D17" i="4" s="1"/>
  <c r="D7" i="4"/>
  <c r="D8" i="4"/>
  <c r="D9" i="4"/>
  <c r="D10" i="4"/>
  <c r="D11" i="4"/>
  <c r="D12" i="4"/>
  <c r="D13" i="4"/>
  <c r="D14" i="4"/>
  <c r="D15" i="4"/>
  <c r="D16" i="4"/>
  <c r="D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C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5" i="2"/>
  <c r="E21" i="2" s="1"/>
  <c r="B5" i="2"/>
  <c r="A6" i="2"/>
  <c r="B6" i="2" s="1"/>
  <c r="D1" i="1"/>
  <c r="B6" i="1"/>
  <c r="B21" i="1"/>
  <c r="B5" i="1"/>
  <c r="C7" i="1"/>
  <c r="D6" i="1"/>
  <c r="C6" i="1"/>
  <c r="F5" i="1"/>
  <c r="F26" i="1" s="1"/>
  <c r="E5" i="1"/>
  <c r="E26" i="1" s="1"/>
  <c r="D5" i="1"/>
  <c r="D26" i="1" s="1"/>
  <c r="C5" i="1"/>
  <c r="C2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B20" i="1" s="1"/>
  <c r="A6" i="1"/>
  <c r="F19" i="5" l="1"/>
  <c r="I34" i="5"/>
  <c r="G25" i="5"/>
  <c r="H36" i="5"/>
  <c r="I27" i="5"/>
  <c r="G19" i="5"/>
  <c r="F17" i="5"/>
  <c r="H12" i="5"/>
  <c r="G18" i="5"/>
  <c r="F11" i="5"/>
  <c r="I19" i="5"/>
  <c r="G35" i="5"/>
  <c r="G17" i="5"/>
  <c r="F33" i="5"/>
  <c r="F10" i="5"/>
  <c r="H28" i="5"/>
  <c r="H10" i="5"/>
  <c r="I18" i="5"/>
  <c r="G33" i="5"/>
  <c r="G10" i="5"/>
  <c r="F26" i="5"/>
  <c r="I3" i="5"/>
  <c r="H26" i="5"/>
  <c r="I42" i="5"/>
  <c r="G27" i="5"/>
  <c r="G9" i="5"/>
  <c r="F25" i="5"/>
  <c r="H3" i="5"/>
  <c r="H20" i="5"/>
  <c r="I35" i="5"/>
  <c r="G26" i="5"/>
  <c r="F42" i="5"/>
  <c r="H42" i="5"/>
  <c r="H19" i="5"/>
  <c r="G3" i="5"/>
  <c r="F41" i="5"/>
  <c r="F18" i="5"/>
  <c r="H18" i="5"/>
  <c r="G42" i="5"/>
  <c r="F35" i="5"/>
  <c r="H35" i="5"/>
  <c r="I26" i="5"/>
  <c r="G41" i="5"/>
  <c r="F34" i="5"/>
  <c r="H34" i="5"/>
  <c r="H11" i="5"/>
  <c r="G34" i="5"/>
  <c r="G11" i="5"/>
  <c r="F27" i="5"/>
  <c r="F9" i="5"/>
  <c r="H27" i="5"/>
  <c r="H4" i="5"/>
  <c r="I11" i="5"/>
  <c r="I10" i="5"/>
  <c r="I41" i="5"/>
  <c r="I33" i="5"/>
  <c r="I25" i="5"/>
  <c r="I17" i="5"/>
  <c r="I9" i="5"/>
  <c r="G40" i="5"/>
  <c r="G32" i="5"/>
  <c r="G24" i="5"/>
  <c r="G16" i="5"/>
  <c r="G8" i="5"/>
  <c r="F40" i="5"/>
  <c r="F32" i="5"/>
  <c r="F24" i="5"/>
  <c r="F16" i="5"/>
  <c r="F8" i="5"/>
  <c r="H41" i="5"/>
  <c r="H33" i="5"/>
  <c r="H25" i="5"/>
  <c r="H17" i="5"/>
  <c r="H9" i="5"/>
  <c r="I40" i="5"/>
  <c r="I32" i="5"/>
  <c r="I24" i="5"/>
  <c r="I16" i="5"/>
  <c r="I8" i="5"/>
  <c r="G39" i="5"/>
  <c r="G31" i="5"/>
  <c r="G23" i="5"/>
  <c r="G15" i="5"/>
  <c r="G7" i="5"/>
  <c r="F39" i="5"/>
  <c r="F31" i="5"/>
  <c r="F23" i="5"/>
  <c r="F15" i="5"/>
  <c r="F7" i="5"/>
  <c r="H40" i="5"/>
  <c r="H32" i="5"/>
  <c r="H24" i="5"/>
  <c r="H16" i="5"/>
  <c r="H8" i="5"/>
  <c r="I39" i="5"/>
  <c r="I31" i="5"/>
  <c r="I23" i="5"/>
  <c r="I15" i="5"/>
  <c r="I7" i="5"/>
  <c r="G38" i="5"/>
  <c r="G30" i="5"/>
  <c r="G22" i="5"/>
  <c r="G14" i="5"/>
  <c r="G6" i="5"/>
  <c r="F38" i="5"/>
  <c r="F30" i="5"/>
  <c r="F22" i="5"/>
  <c r="F14" i="5"/>
  <c r="F6" i="5"/>
  <c r="H39" i="5"/>
  <c r="H31" i="5"/>
  <c r="H23" i="5"/>
  <c r="H15" i="5"/>
  <c r="H7" i="5"/>
  <c r="I38" i="5"/>
  <c r="I30" i="5"/>
  <c r="I22" i="5"/>
  <c r="I14" i="5"/>
  <c r="I6" i="5"/>
  <c r="G37" i="5"/>
  <c r="G29" i="5"/>
  <c r="G21" i="5"/>
  <c r="G13" i="5"/>
  <c r="G5" i="5"/>
  <c r="F37" i="5"/>
  <c r="F29" i="5"/>
  <c r="F21" i="5"/>
  <c r="F13" i="5"/>
  <c r="F5" i="5"/>
  <c r="H38" i="5"/>
  <c r="H30" i="5"/>
  <c r="H22" i="5"/>
  <c r="H14" i="5"/>
  <c r="H6" i="5"/>
  <c r="I37" i="5"/>
  <c r="I29" i="5"/>
  <c r="I21" i="5"/>
  <c r="I13" i="5"/>
  <c r="I5" i="5"/>
  <c r="G36" i="5"/>
  <c r="G28" i="5"/>
  <c r="G20" i="5"/>
  <c r="G12" i="5"/>
  <c r="G4" i="5"/>
  <c r="F36" i="5"/>
  <c r="F28" i="5"/>
  <c r="F20" i="5"/>
  <c r="F12" i="5"/>
  <c r="F4" i="5"/>
  <c r="H37" i="5"/>
  <c r="H29" i="5"/>
  <c r="H21" i="5"/>
  <c r="H13" i="5"/>
  <c r="H5" i="5"/>
  <c r="I36" i="5"/>
  <c r="I28" i="5"/>
  <c r="I20" i="5"/>
  <c r="I12" i="5"/>
  <c r="I4" i="5"/>
  <c r="B13" i="1"/>
  <c r="B10" i="1"/>
  <c r="B17" i="1"/>
  <c r="B9" i="1"/>
  <c r="B18" i="1"/>
  <c r="B16" i="1"/>
  <c r="B8" i="1"/>
  <c r="B12" i="1"/>
  <c r="B19" i="1"/>
  <c r="B11" i="1"/>
  <c r="B15" i="1"/>
  <c r="B7" i="1"/>
  <c r="B26" i="1" s="1"/>
  <c r="B14" i="1"/>
  <c r="A7" i="2"/>
  <c r="A8" i="2" l="1"/>
  <c r="B7" i="2"/>
  <c r="B8" i="2" l="1"/>
  <c r="A9" i="2"/>
  <c r="B9" i="2" l="1"/>
  <c r="A10" i="2"/>
  <c r="B10" i="2" l="1"/>
  <c r="A11" i="2"/>
  <c r="B11" i="2" l="1"/>
  <c r="A12" i="2"/>
  <c r="B12" i="2" l="1"/>
  <c r="A13" i="2"/>
  <c r="B13" i="2" l="1"/>
  <c r="A14" i="2"/>
  <c r="A15" i="2" l="1"/>
  <c r="B14" i="2"/>
  <c r="A16" i="2" l="1"/>
  <c r="B15" i="2"/>
  <c r="B16" i="2" l="1"/>
  <c r="A17" i="2"/>
  <c r="B17" i="2" l="1"/>
  <c r="A18" i="2"/>
  <c r="B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<sst xmlns="http://schemas.openxmlformats.org/spreadsheetml/2006/main" count="46" uniqueCount="36">
  <si>
    <t>VDD</t>
  </si>
  <si>
    <t>DAC input</t>
  </si>
  <si>
    <t>dac</t>
  </si>
  <si>
    <t>buff_dac</t>
  </si>
  <si>
    <t>no load</t>
  </si>
  <si>
    <t>loaded</t>
  </si>
  <si>
    <t>GND</t>
  </si>
  <si>
    <t xml:space="preserve">DAC max with internal 4x 1.21V </t>
  </si>
  <si>
    <t>`@ 3v3</t>
  </si>
  <si>
    <t>DAC @ 3v3</t>
  </si>
  <si>
    <t>ADC bits</t>
  </si>
  <si>
    <t>ADC @ 3v3</t>
  </si>
  <si>
    <t>V measured</t>
  </si>
  <si>
    <t>DAC output</t>
  </si>
  <si>
    <t>Calib val</t>
  </si>
  <si>
    <t>ratio</t>
  </si>
  <si>
    <t>Average</t>
  </si>
  <si>
    <t>Single</t>
  </si>
  <si>
    <t>Multimeter</t>
  </si>
  <si>
    <t>M Corrected</t>
  </si>
  <si>
    <t>S Corrected +</t>
  </si>
  <si>
    <t>S Corrected -</t>
  </si>
  <si>
    <t>a</t>
  </si>
  <si>
    <t>b</t>
  </si>
  <si>
    <t>c</t>
  </si>
  <si>
    <t>Input</t>
  </si>
  <si>
    <t>DAC Input</t>
  </si>
  <si>
    <t>DAC Output</t>
  </si>
  <si>
    <t>Calib x 11</t>
  </si>
  <si>
    <t>Measurement x11</t>
  </si>
  <si>
    <t>Bits</t>
  </si>
  <si>
    <t>Volts</t>
  </si>
  <si>
    <t>0,0,9,10;20,56,43,71;40,157,113,143;60,254,153,187;80,321,187,239;100,392,233,299;120,465,268,362;140,549,307,425;160,633,350,487;180,710,397,553;200,789,447,617;220,871,489,680;240,952,543,743;260,1028,590,807;280,1107,641,871;300,1190,686,932;320,1271,738,999;340,1355,780,1061;360,1437,827,1125;380,1515,867,1189;400,1589,912,1253;420,1667,966,1315;440,1746,1006,1380;460,1827,1060,1439;480,1912,1108,1509;500,1993,1143,1572;520,2072,1195,1632;540,2151,1231,1699;560,2225,1289,1763;580,2312,1324,1826;600,2394,1371,1889;620,2473,1422,1951;640,2551,1471,2017;660,2634,1514,2078;680,2704,1564,2145;700,2805,1599,2208;720,2864,1648,2272;740,2943,1693,2331;760,3017,1740,2397;780,3121,1768,2461;</t>
  </si>
  <si>
    <t>Archive</t>
  </si>
  <si>
    <t>Resistor test</t>
  </si>
  <si>
    <t>0,0,9,9;20,56,44,72;40,164,113,143;60,252,153,187;80,321,187,239;100,392,233,300;120,466,268,363;140,549,307,426;160,633,350,488;180,710,395,553;200,790,447,618;220,873,490,680;240,950,543,742;260,1028,589,808;280,1107,642,871;300,1189,685,933;320,1271,738,999;340,1355,780,1060;360,1435,826,1125;380,1514,867,1190;400,1589,912,1254;420,1667,966,1315;440,1750,1006,1381;460,1827,1060,1440;480,1910,1107,1509;500,1991,1142,1571;520,2070,1194,1632;540,2151,1230,1699;560,2235,1289,1763;580,2310,1323,1826;600,2394,1368,1890;620,2474,1421,1951;640,2550,1471,2018;660,2641,1513,2079;680,2725,1563,2145;700,2797,1598,2208;720,2869,1648,2272;740,2940,1692,2331;760,3018,1740,2398;780,3123,1767,2461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</si>
</sst>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</a:t>
            </a:r>
            <a:r>
              <a:rPr lang="en-GB" baseline="0"/>
              <a:t> load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Range'!$C$4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Range'!$C$5:$C$21</c:f>
              <c:numCache>
                <c:formatCode>General</c:formatCode>
                <c:ptCount val="17"/>
                <c:pt idx="0">
                  <c:v>2.9E-4</c:v>
                </c:pt>
                <c:pt idx="1">
                  <c:v>5.7709999999999997E-2</c:v>
                </c:pt>
                <c:pt idx="2">
                  <c:v>8.159000000000001E-2</c:v>
                </c:pt>
                <c:pt idx="3">
                  <c:v>0.1104</c:v>
                </c:pt>
                <c:pt idx="4">
                  <c:v>0.14257</c:v>
                </c:pt>
                <c:pt idx="5">
                  <c:v>0.17766999999999999</c:v>
                </c:pt>
                <c:pt idx="6">
                  <c:v>0.21611</c:v>
                </c:pt>
                <c:pt idx="7">
                  <c:v>0.25702000000000003</c:v>
                </c:pt>
                <c:pt idx="8">
                  <c:v>0.29951</c:v>
                </c:pt>
                <c:pt idx="9">
                  <c:v>0.33989999999999998</c:v>
                </c:pt>
                <c:pt idx="10">
                  <c:v>0.38418000000000002</c:v>
                </c:pt>
                <c:pt idx="11">
                  <c:v>0.42398000000000002</c:v>
                </c:pt>
                <c:pt idx="12">
                  <c:v>0.47831000000000001</c:v>
                </c:pt>
                <c:pt idx="13">
                  <c:v>0.83069999999999999</c:v>
                </c:pt>
                <c:pt idx="14">
                  <c:v>3.3212000000000002</c:v>
                </c:pt>
                <c:pt idx="15">
                  <c:v>3.3161</c:v>
                </c:pt>
                <c:pt idx="16">
                  <c:v>3.3180000000000001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49-084C-90AF-CBAFE052CEA1}"/>
            </c:ext>
          </c:extLst>
        </c:ser>
        <c:ser>
          <c:idx val="1"/>
          <c:order val="1"/>
          <c:tx>
            <c:strRef>
              <c:f>'DAC Range'!$D$4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Range'!$D$5:$D$21</c:f>
              <c:numCache>
                <c:formatCode>General</c:formatCode>
                <c:ptCount val="17"/>
                <c:pt idx="0">
                  <c:v>3.8399999999999997E-3</c:v>
                </c:pt>
                <c:pt idx="1">
                  <c:v>0.20962999999999998</c:v>
                </c:pt>
                <c:pt idx="2">
                  <c:v>0.42009000000000002</c:v>
                </c:pt>
                <c:pt idx="3">
                  <c:v>0.62970000000000004</c:v>
                </c:pt>
                <c:pt idx="4">
                  <c:v>0.83660000000000001</c:v>
                </c:pt>
                <c:pt idx="5">
                  <c:v>1.0468999999999999</c:v>
                </c:pt>
                <c:pt idx="6">
                  <c:v>1.2543</c:v>
                </c:pt>
                <c:pt idx="7">
                  <c:v>1.462</c:v>
                </c:pt>
                <c:pt idx="8">
                  <c:v>1.6696</c:v>
                </c:pt>
                <c:pt idx="9">
                  <c:v>1.8732</c:v>
                </c:pt>
                <c:pt idx="10">
                  <c:v>2.0800999999999998</c:v>
                </c:pt>
                <c:pt idx="11">
                  <c:v>2.2869999999999999</c:v>
                </c:pt>
                <c:pt idx="12">
                  <c:v>2.4899</c:v>
                </c:pt>
                <c:pt idx="13">
                  <c:v>2.6869000000000001</c:v>
                </c:pt>
                <c:pt idx="14">
                  <c:v>2.8172000000000001</c:v>
                </c:pt>
                <c:pt idx="15">
                  <c:v>2.8216999999999999</c:v>
                </c:pt>
                <c:pt idx="16">
                  <c:v>2.8304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49-084C-90AF-CBAFE052C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205599"/>
        <c:axId val="1696779311"/>
      </c:scatterChart>
      <c:valAx>
        <c:axId val="182520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6779311"/>
        <c:crosses val="autoZero"/>
        <c:crossBetween val="midCat"/>
      </c:valAx>
      <c:valAx>
        <c:axId val="169677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2055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loaded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'DAC Range'!$E$4</c:f>
              <c:strCache>
                <c:ptCount val="1"/>
                <c:pt idx="0">
                  <c:v>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Range'!$E$5:$E$21</c:f>
              <c:numCache>
                <c:formatCode>General</c:formatCode>
                <c:ptCount val="17"/>
                <c:pt idx="0">
                  <c:v>2.9E-4</c:v>
                </c:pt>
                <c:pt idx="1">
                  <c:v>0.82020000000000004</c:v>
                </c:pt>
                <c:pt idx="2">
                  <c:v>1.0443</c:v>
                </c:pt>
                <c:pt idx="3">
                  <c:v>1.2605999999999999</c:v>
                </c:pt>
                <c:pt idx="4">
                  <c:v>1.4713000000000001</c:v>
                </c:pt>
                <c:pt idx="5">
                  <c:v>1.6841999999999999</c:v>
                </c:pt>
                <c:pt idx="6">
                  <c:v>1.8940999999999999</c:v>
                </c:pt>
                <c:pt idx="7">
                  <c:v>2.0981000000000001</c:v>
                </c:pt>
                <c:pt idx="8">
                  <c:v>2.3069999999999999</c:v>
                </c:pt>
                <c:pt idx="9">
                  <c:v>2.5125000000000002</c:v>
                </c:pt>
                <c:pt idx="10">
                  <c:v>2.7172999999999998</c:v>
                </c:pt>
                <c:pt idx="11">
                  <c:v>2.9260999999999999</c:v>
                </c:pt>
                <c:pt idx="12">
                  <c:v>3.1309999999999998</c:v>
                </c:pt>
                <c:pt idx="13">
                  <c:v>3.2658</c:v>
                </c:pt>
                <c:pt idx="14">
                  <c:v>3.262</c:v>
                </c:pt>
                <c:pt idx="15">
                  <c:v>3.2519999999999998</c:v>
                </c:pt>
                <c:pt idx="16">
                  <c:v>3.2683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4C-4B47-B2B8-8925338C1EC3}"/>
            </c:ext>
          </c:extLst>
        </c:ser>
        <c:ser>
          <c:idx val="1"/>
          <c:order val="1"/>
          <c:tx>
            <c:strRef>
              <c:f>'DAC Range'!$F$4</c:f>
              <c:strCache>
                <c:ptCount val="1"/>
                <c:pt idx="0">
                  <c:v>buff_dac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'DAC Range'!$B$5:$B$21</c:f>
              <c:numCache>
                <c:formatCode>General</c:formatCode>
                <c:ptCount val="17"/>
                <c:pt idx="0">
                  <c:v>0</c:v>
                </c:pt>
                <c:pt idx="1">
                  <c:v>0.20645161290322581</c:v>
                </c:pt>
                <c:pt idx="2">
                  <c:v>0.41290322580645161</c:v>
                </c:pt>
                <c:pt idx="3">
                  <c:v>0.61935483870967734</c:v>
                </c:pt>
                <c:pt idx="4">
                  <c:v>0.82580645161290323</c:v>
                </c:pt>
                <c:pt idx="5">
                  <c:v>1.032258064516129</c:v>
                </c:pt>
                <c:pt idx="6">
                  <c:v>1.2387096774193547</c:v>
                </c:pt>
                <c:pt idx="7">
                  <c:v>1.4451612903225806</c:v>
                </c:pt>
                <c:pt idx="8">
                  <c:v>1.6516129032258065</c:v>
                </c:pt>
                <c:pt idx="9">
                  <c:v>1.8580645161290323</c:v>
                </c:pt>
                <c:pt idx="10">
                  <c:v>2.064516129032258</c:v>
                </c:pt>
                <c:pt idx="11">
                  <c:v>2.2709677419354839</c:v>
                </c:pt>
                <c:pt idx="12">
                  <c:v>2.4774193548387093</c:v>
                </c:pt>
                <c:pt idx="13">
                  <c:v>2.6838709677419357</c:v>
                </c:pt>
                <c:pt idx="14">
                  <c:v>2.8903225806451611</c:v>
                </c:pt>
                <c:pt idx="15">
                  <c:v>3.096774193548387</c:v>
                </c:pt>
                <c:pt idx="16">
                  <c:v>3.3</c:v>
                </c:pt>
              </c:numCache>
            </c:numRef>
          </c:xVal>
          <c:yVal>
            <c:numRef>
              <c:f>'DAC Range'!$F$5:$F$21</c:f>
              <c:numCache>
                <c:formatCode>General</c:formatCode>
                <c:ptCount val="17"/>
                <c:pt idx="0">
                  <c:v>2.0000000000000002E-5</c:v>
                </c:pt>
                <c:pt idx="1">
                  <c:v>0.20508999999999999</c:v>
                </c:pt>
                <c:pt idx="2">
                  <c:v>0.41188999999999998</c:v>
                </c:pt>
                <c:pt idx="3">
                  <c:v>0.61780000000000002</c:v>
                </c:pt>
                <c:pt idx="4">
                  <c:v>0.82269999999999999</c:v>
                </c:pt>
                <c:pt idx="5">
                  <c:v>1.0290999999999999</c:v>
                </c:pt>
                <c:pt idx="6">
                  <c:v>1.2318</c:v>
                </c:pt>
                <c:pt idx="7">
                  <c:v>1.4325000000000001</c:v>
                </c:pt>
                <c:pt idx="8">
                  <c:v>1.6364000000000001</c:v>
                </c:pt>
                <c:pt idx="9">
                  <c:v>1.8371</c:v>
                </c:pt>
                <c:pt idx="10">
                  <c:v>2.0325000000000002</c:v>
                </c:pt>
                <c:pt idx="11">
                  <c:v>2.2334000000000001</c:v>
                </c:pt>
                <c:pt idx="12">
                  <c:v>2.4415</c:v>
                </c:pt>
                <c:pt idx="13">
                  <c:v>2.5491000000000001</c:v>
                </c:pt>
                <c:pt idx="14">
                  <c:v>2.5788000000000002</c:v>
                </c:pt>
                <c:pt idx="15">
                  <c:v>2.5790000000000002</c:v>
                </c:pt>
                <c:pt idx="16">
                  <c:v>2.5853999999999999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4C-4B47-B2B8-8925338C1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0552495"/>
        <c:axId val="1910623919"/>
      </c:scatterChart>
      <c:valAx>
        <c:axId val="191055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623919"/>
        <c:crosses val="autoZero"/>
        <c:crossBetween val="midCat"/>
      </c:valAx>
      <c:valAx>
        <c:axId val="191062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0552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'ADC Average'!$E$4</c:f>
              <c:strCache>
                <c:ptCount val="1"/>
                <c:pt idx="0">
                  <c:v>ADC @ 3v3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'ADC Average'!$C$5:$C$18</c:f>
              <c:numCache>
                <c:formatCode>General</c:formatCode>
                <c:ptCount val="14"/>
                <c:pt idx="0">
                  <c:v>2.99E-3</c:v>
                </c:pt>
                <c:pt idx="1">
                  <c:v>0.20852000000000001</c:v>
                </c:pt>
                <c:pt idx="2">
                  <c:v>0.41848999999999997</c:v>
                </c:pt>
                <c:pt idx="3">
                  <c:v>0.62819999999999998</c:v>
                </c:pt>
                <c:pt idx="4">
                  <c:v>0.83630000000000004</c:v>
                </c:pt>
                <c:pt idx="5">
                  <c:v>1.0419</c:v>
                </c:pt>
                <c:pt idx="6">
                  <c:v>1.2486999999999999</c:v>
                </c:pt>
                <c:pt idx="7">
                  <c:v>1.4556</c:v>
                </c:pt>
                <c:pt idx="8">
                  <c:v>1.6649</c:v>
                </c:pt>
                <c:pt idx="9">
                  <c:v>1.8689</c:v>
                </c:pt>
                <c:pt idx="10">
                  <c:v>2.0821000000000001</c:v>
                </c:pt>
                <c:pt idx="11">
                  <c:v>2.2858999999999998</c:v>
                </c:pt>
                <c:pt idx="12">
                  <c:v>2.4965999999999999</c:v>
                </c:pt>
                <c:pt idx="13">
                  <c:v>2.6888000000000001</c:v>
                </c:pt>
              </c:numCache>
            </c:numRef>
          </c:xVal>
          <c:yVal>
            <c:numRef>
              <c:f>'ADC Average'!$E$5:$E$18</c:f>
              <c:numCache>
                <c:formatCode>General</c:formatCode>
                <c:ptCount val="14"/>
                <c:pt idx="0">
                  <c:v>4.8351648351648352E-3</c:v>
                </c:pt>
                <c:pt idx="1">
                  <c:v>0.2095238095238095</c:v>
                </c:pt>
                <c:pt idx="2">
                  <c:v>0.42549450549450551</c:v>
                </c:pt>
                <c:pt idx="3">
                  <c:v>0.62615384615384606</c:v>
                </c:pt>
                <c:pt idx="4">
                  <c:v>0.81714285714285717</c:v>
                </c:pt>
                <c:pt idx="5">
                  <c:v>1.0564835164835162</c:v>
                </c:pt>
                <c:pt idx="6">
                  <c:v>1.2611721611721609</c:v>
                </c:pt>
                <c:pt idx="7">
                  <c:v>1.4231501831501832</c:v>
                </c:pt>
                <c:pt idx="8">
                  <c:v>1.6616849816849815</c:v>
                </c:pt>
                <c:pt idx="9">
                  <c:v>1.8808791208791207</c:v>
                </c:pt>
                <c:pt idx="10">
                  <c:v>2.0557509157509157</c:v>
                </c:pt>
                <c:pt idx="11">
                  <c:v>2.2717216117216115</c:v>
                </c:pt>
                <c:pt idx="12">
                  <c:v>2.4546520146520145</c:v>
                </c:pt>
                <c:pt idx="13">
                  <c:v>2.6609523809523807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B6-FA4B-83AD-22B420F2A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984575"/>
        <c:axId val="1882966271"/>
      </c:scatterChart>
      <c:valAx>
        <c:axId val="18829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66271"/>
        <c:crosses val="autoZero"/>
        <c:crossBetween val="midCat"/>
      </c:valAx>
      <c:valAx>
        <c:axId val="1882966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9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accuracy'!$C$4</c:f>
              <c:strCache>
                <c:ptCount val="1"/>
                <c:pt idx="0">
                  <c:v>Average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accuracy'!$C$5:$C$19</c:f>
              <c:numCache>
                <c:formatCode>General</c:formatCode>
                <c:ptCount val="15"/>
                <c:pt idx="0">
                  <c:v>1.04</c:v>
                </c:pt>
                <c:pt idx="1">
                  <c:v>1.95</c:v>
                </c:pt>
                <c:pt idx="2">
                  <c:v>2.13</c:v>
                </c:pt>
                <c:pt idx="3">
                  <c:v>2.42</c:v>
                </c:pt>
                <c:pt idx="4">
                  <c:v>2.7</c:v>
                </c:pt>
                <c:pt idx="5">
                  <c:v>3.06</c:v>
                </c:pt>
                <c:pt idx="6">
                  <c:v>3.45</c:v>
                </c:pt>
                <c:pt idx="7">
                  <c:v>4.09</c:v>
                </c:pt>
                <c:pt idx="8">
                  <c:v>4.4800000000000004</c:v>
                </c:pt>
                <c:pt idx="9">
                  <c:v>5.35</c:v>
                </c:pt>
                <c:pt idx="10">
                  <c:v>5.96</c:v>
                </c:pt>
                <c:pt idx="11">
                  <c:v>6.91</c:v>
                </c:pt>
                <c:pt idx="12">
                  <c:v>7.52</c:v>
                </c:pt>
                <c:pt idx="13">
                  <c:v>8.09</c:v>
                </c:pt>
                <c:pt idx="14">
                  <c:v>9.39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0-9148-BD88-29EBC99E13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176"/>
        <c:axId val="37586032"/>
      </c:scatterChart>
      <c:valAx>
        <c:axId val="1052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86032"/>
        <c:crosses val="autoZero"/>
        <c:crossBetween val="midCat"/>
      </c:valAx>
      <c:valAx>
        <c:axId val="3758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'Resistance Measuring accuracy'!$E$4</c:f>
              <c:strCache>
                <c:ptCount val="1"/>
                <c:pt idx="0">
                  <c:v>S Corrected +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'Resistance Measuring accuracy'!$B$5:$B$19</c:f>
              <c:numCache>
                <c:formatCode>General</c:formatCode>
                <c:ptCount val="15"/>
                <c:pt idx="0">
                  <c:v>2.0000000000000018E-2</c:v>
                </c:pt>
                <c:pt idx="1">
                  <c:v>1</c:v>
                </c:pt>
                <c:pt idx="2">
                  <c:v>1.21</c:v>
                </c:pt>
                <c:pt idx="3">
                  <c:v>1.52</c:v>
                </c:pt>
                <c:pt idx="4">
                  <c:v>1.8800000000000001</c:v>
                </c:pt>
                <c:pt idx="5">
                  <c:v>2.2599999999999998</c:v>
                </c:pt>
                <c:pt idx="6">
                  <c:v>2.6799999999999997</c:v>
                </c:pt>
                <c:pt idx="7">
                  <c:v>3.42</c:v>
                </c:pt>
                <c:pt idx="8">
                  <c:v>3.8499999999999996</c:v>
                </c:pt>
                <c:pt idx="9">
                  <c:v>4.84</c:v>
                </c:pt>
                <c:pt idx="10">
                  <c:v>5.59</c:v>
                </c:pt>
                <c:pt idx="11">
                  <c:v>6.72</c:v>
                </c:pt>
                <c:pt idx="12">
                  <c:v>7.49</c:v>
                </c:pt>
                <c:pt idx="13">
                  <c:v>8.1999999999999993</c:v>
                </c:pt>
                <c:pt idx="14">
                  <c:v>9.9</c:v>
                </c:pt>
              </c:numCache>
            </c:numRef>
          </c:xVal>
          <c:yVal>
            <c:numRef>
              <c:f>'Resistance Measuring accuracy'!$E$5:$E$19</c:f>
              <c:numCache>
                <c:formatCode>General</c:formatCode>
                <c:ptCount val="15"/>
                <c:pt idx="0">
                  <c:v>3.378597614411339E-2</c:v>
                </c:pt>
                <c:pt idx="1">
                  <c:v>1.0162370302966457</c:v>
                </c:pt>
                <c:pt idx="2">
                  <c:v>1.212794733304476</c:v>
                </c:pt>
                <c:pt idx="3">
                  <c:v>1.5310634700832244</c:v>
                </c:pt>
                <c:pt idx="4">
                  <c:v>1.84025235761367</c:v>
                </c:pt>
                <c:pt idx="5">
                  <c:v>2.2405723198506635</c:v>
                </c:pt>
                <c:pt idx="6">
                  <c:v>2.6778774542246904</c:v>
                </c:pt>
                <c:pt idx="7">
                  <c:v>3.4039357977161835</c:v>
                </c:pt>
                <c:pt idx="8">
                  <c:v>3.851684149196243</c:v>
                </c:pt>
                <c:pt idx="9">
                  <c:v>4.8656515951989912</c:v>
                </c:pt>
                <c:pt idx="10">
                  <c:v>5.5896460834911528</c:v>
                </c:pt>
                <c:pt idx="11">
                  <c:v>6.7399529687795008</c:v>
                </c:pt>
                <c:pt idx="12">
                  <c:v>7.4940472701302001</c:v>
                </c:pt>
                <c:pt idx="13">
                  <c:v>8.2102792923462218</c:v>
                </c:pt>
                <c:pt idx="14">
                  <c:v>9.8887409837136708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65-D145-A9F0-CA4A88F97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199696"/>
        <c:axId val="1805885935"/>
      </c:scatterChart>
      <c:valAx>
        <c:axId val="8519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885935"/>
        <c:crosses val="autoZero"/>
        <c:crossBetween val="midCat"/>
      </c:valAx>
      <c:valAx>
        <c:axId val="180588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19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Calib</a:t>
            </a:r>
            <a:r>
              <a:rPr lang="en-GB" baseline="0"/>
              <a:t> vs DAC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sweep'!$H$2</c:f>
              <c:strCache>
                <c:ptCount val="1"/>
                <c:pt idx="0">
                  <c:v>Calib x 11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sweep'!$G$3:$G$42</c:f>
              <c:numCache>
                <c:formatCode>0.00</c:formatCode>
                <c:ptCount val="40"/>
                <c:pt idx="0">
                  <c:v>0</c:v>
                </c:pt>
                <c:pt idx="1">
                  <c:v>4.5128205128205125E-2</c:v>
                </c:pt>
                <c:pt idx="2">
                  <c:v>0.13216117216117215</c:v>
                </c:pt>
                <c:pt idx="3">
                  <c:v>0.20307692307692304</c:v>
                </c:pt>
                <c:pt idx="4">
                  <c:v>0.25868131868131866</c:v>
                </c:pt>
                <c:pt idx="5">
                  <c:v>0.31589743589743585</c:v>
                </c:pt>
                <c:pt idx="6">
                  <c:v>0.37553113553113554</c:v>
                </c:pt>
                <c:pt idx="7">
                  <c:v>0.44241758241758239</c:v>
                </c:pt>
                <c:pt idx="8">
                  <c:v>0.51010989010989016</c:v>
                </c:pt>
                <c:pt idx="9">
                  <c:v>0.57216117216117213</c:v>
                </c:pt>
                <c:pt idx="10">
                  <c:v>0.63663003663003659</c:v>
                </c:pt>
                <c:pt idx="11">
                  <c:v>0.70351648351648344</c:v>
                </c:pt>
                <c:pt idx="12">
                  <c:v>0.76556776556776551</c:v>
                </c:pt>
                <c:pt idx="13">
                  <c:v>0.82842490842490835</c:v>
                </c:pt>
                <c:pt idx="14">
                  <c:v>0.89208791208791205</c:v>
                </c:pt>
                <c:pt idx="15">
                  <c:v>0.95816849816849814</c:v>
                </c:pt>
                <c:pt idx="16">
                  <c:v>1.0242490842490843</c:v>
                </c:pt>
                <c:pt idx="17">
                  <c:v>1.0919413919413918</c:v>
                </c:pt>
                <c:pt idx="18">
                  <c:v>1.1564102564102565</c:v>
                </c:pt>
                <c:pt idx="19">
                  <c:v>1.22007326007326</c:v>
                </c:pt>
                <c:pt idx="20">
                  <c:v>1.2805128205128204</c:v>
                </c:pt>
                <c:pt idx="21">
                  <c:v>1.3433699633699632</c:v>
                </c:pt>
                <c:pt idx="22">
                  <c:v>1.4102564102564104</c:v>
                </c:pt>
                <c:pt idx="23">
                  <c:v>1.4723076923076921</c:v>
                </c:pt>
                <c:pt idx="24">
                  <c:v>1.5391941391941393</c:v>
                </c:pt>
                <c:pt idx="25">
                  <c:v>1.6044688644688643</c:v>
                </c:pt>
                <c:pt idx="26">
                  <c:v>1.6681318681318682</c:v>
                </c:pt>
                <c:pt idx="27">
                  <c:v>1.7334065934065932</c:v>
                </c:pt>
                <c:pt idx="28">
                  <c:v>1.8010989010989011</c:v>
                </c:pt>
                <c:pt idx="29">
                  <c:v>1.8615384615384616</c:v>
                </c:pt>
                <c:pt idx="30">
                  <c:v>1.9292307692307691</c:v>
                </c:pt>
                <c:pt idx="31">
                  <c:v>1.9936996336996335</c:v>
                </c:pt>
                <c:pt idx="32">
                  <c:v>2.0549450549450547</c:v>
                </c:pt>
                <c:pt idx="33">
                  <c:v>2.128278388278388</c:v>
                </c:pt>
                <c:pt idx="34">
                  <c:v>2.1959706959706962</c:v>
                </c:pt>
                <c:pt idx="35">
                  <c:v>2.2539926739926739</c:v>
                </c:pt>
                <c:pt idx="36">
                  <c:v>2.3120146520146516</c:v>
                </c:pt>
                <c:pt idx="37">
                  <c:v>2.3692307692307693</c:v>
                </c:pt>
                <c:pt idx="38">
                  <c:v>2.432087912087912</c:v>
                </c:pt>
                <c:pt idx="39">
                  <c:v>2.5167032967032967</c:v>
                </c:pt>
              </c:numCache>
            </c:numRef>
          </c:xVal>
          <c:yVal>
            <c:numRef>
              <c:f>'Voltage sweep'!$H$3:$H$42</c:f>
              <c:numCache>
                <c:formatCode>0.00</c:formatCode>
                <c:ptCount val="40"/>
                <c:pt idx="0">
                  <c:v>7.2527472527472523E-3</c:v>
                </c:pt>
                <c:pt idx="1">
                  <c:v>3.5457875457875453E-2</c:v>
                </c:pt>
                <c:pt idx="2">
                  <c:v>9.1062271062271063E-2</c:v>
                </c:pt>
                <c:pt idx="3">
                  <c:v>0.12329670329670329</c:v>
                </c:pt>
                <c:pt idx="4">
                  <c:v>0.15069597069597071</c:v>
                </c:pt>
                <c:pt idx="5">
                  <c:v>0.18776556776556777</c:v>
                </c:pt>
                <c:pt idx="6">
                  <c:v>0.21597069597069596</c:v>
                </c:pt>
                <c:pt idx="7">
                  <c:v>0.24739926739926738</c:v>
                </c:pt>
                <c:pt idx="8">
                  <c:v>0.28205128205128205</c:v>
                </c:pt>
                <c:pt idx="9">
                  <c:v>0.31831501831501829</c:v>
                </c:pt>
                <c:pt idx="10">
                  <c:v>0.36021978021978018</c:v>
                </c:pt>
                <c:pt idx="11">
                  <c:v>0.39487179487179486</c:v>
                </c:pt>
                <c:pt idx="12">
                  <c:v>0.43758241758241756</c:v>
                </c:pt>
                <c:pt idx="13">
                  <c:v>0.47465201465201462</c:v>
                </c:pt>
                <c:pt idx="14">
                  <c:v>0.51736263736263732</c:v>
                </c:pt>
                <c:pt idx="15">
                  <c:v>0.55201465201465205</c:v>
                </c:pt>
                <c:pt idx="16">
                  <c:v>0.5947252747252747</c:v>
                </c:pt>
                <c:pt idx="17">
                  <c:v>0.62857142857142856</c:v>
                </c:pt>
                <c:pt idx="18">
                  <c:v>0.66564102564102556</c:v>
                </c:pt>
                <c:pt idx="19">
                  <c:v>0.69868131868131866</c:v>
                </c:pt>
                <c:pt idx="20">
                  <c:v>0.73494505494505491</c:v>
                </c:pt>
                <c:pt idx="21">
                  <c:v>0.77846153846153843</c:v>
                </c:pt>
                <c:pt idx="22">
                  <c:v>0.81069597069597066</c:v>
                </c:pt>
                <c:pt idx="23">
                  <c:v>0.85421245421245418</c:v>
                </c:pt>
                <c:pt idx="24">
                  <c:v>0.89208791208791205</c:v>
                </c:pt>
                <c:pt idx="25">
                  <c:v>0.92029304029304027</c:v>
                </c:pt>
                <c:pt idx="26">
                  <c:v>0.96219780219780215</c:v>
                </c:pt>
                <c:pt idx="27">
                  <c:v>0.99120879120879124</c:v>
                </c:pt>
                <c:pt idx="28">
                  <c:v>1.0387545787545787</c:v>
                </c:pt>
                <c:pt idx="29">
                  <c:v>1.066153846153846</c:v>
                </c:pt>
                <c:pt idx="30">
                  <c:v>1.1024175824175824</c:v>
                </c:pt>
                <c:pt idx="31">
                  <c:v>1.1451282051282052</c:v>
                </c:pt>
                <c:pt idx="32">
                  <c:v>1.1854212454212454</c:v>
                </c:pt>
                <c:pt idx="33">
                  <c:v>1.2192673992673992</c:v>
                </c:pt>
                <c:pt idx="34">
                  <c:v>1.2595604395604394</c:v>
                </c:pt>
                <c:pt idx="35">
                  <c:v>1.2877655677655677</c:v>
                </c:pt>
                <c:pt idx="36">
                  <c:v>1.3280586080586079</c:v>
                </c:pt>
                <c:pt idx="37">
                  <c:v>1.3635164835164835</c:v>
                </c:pt>
                <c:pt idx="38">
                  <c:v>1.4021978021978021</c:v>
                </c:pt>
                <c:pt idx="39">
                  <c:v>1.4239560439560439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4A-0F4B-A33F-3BE944F4D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5583"/>
        <c:axId val="15876879"/>
      </c:scatterChart>
      <c:valAx>
        <c:axId val="15865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879"/>
        <c:crosses val="autoZero"/>
        <c:crossBetween val="midCat"/>
      </c:valAx>
      <c:valAx>
        <c:axId val="15876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5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</a:t>
            </a:r>
            <a:r>
              <a:rPr lang="en-GB" baseline="0"/>
              <a:t> vs DAC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 x11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sweep'!$G$3:$G$42</c:f>
              <c:numCache>
                <c:formatCode>0.00</c:formatCode>
                <c:ptCount val="40"/>
                <c:pt idx="0">
                  <c:v>0</c:v>
                </c:pt>
                <c:pt idx="1">
                  <c:v>4.5128205128205125E-2</c:v>
                </c:pt>
                <c:pt idx="2">
                  <c:v>0.13216117216117215</c:v>
                </c:pt>
                <c:pt idx="3">
                  <c:v>0.20307692307692304</c:v>
                </c:pt>
                <c:pt idx="4">
                  <c:v>0.25868131868131866</c:v>
                </c:pt>
                <c:pt idx="5">
                  <c:v>0.31589743589743585</c:v>
                </c:pt>
                <c:pt idx="6">
                  <c:v>0.37553113553113554</c:v>
                </c:pt>
                <c:pt idx="7">
                  <c:v>0.44241758241758239</c:v>
                </c:pt>
                <c:pt idx="8">
                  <c:v>0.51010989010989016</c:v>
                </c:pt>
                <c:pt idx="9">
                  <c:v>0.57216117216117213</c:v>
                </c:pt>
                <c:pt idx="10">
                  <c:v>0.63663003663003659</c:v>
                </c:pt>
                <c:pt idx="11">
                  <c:v>0.70351648351648344</c:v>
                </c:pt>
                <c:pt idx="12">
                  <c:v>0.76556776556776551</c:v>
                </c:pt>
                <c:pt idx="13">
                  <c:v>0.82842490842490835</c:v>
                </c:pt>
                <c:pt idx="14">
                  <c:v>0.89208791208791205</c:v>
                </c:pt>
                <c:pt idx="15">
                  <c:v>0.95816849816849814</c:v>
                </c:pt>
                <c:pt idx="16">
                  <c:v>1.0242490842490843</c:v>
                </c:pt>
                <c:pt idx="17">
                  <c:v>1.0919413919413918</c:v>
                </c:pt>
                <c:pt idx="18">
                  <c:v>1.1564102564102565</c:v>
                </c:pt>
                <c:pt idx="19">
                  <c:v>1.22007326007326</c:v>
                </c:pt>
                <c:pt idx="20">
                  <c:v>1.2805128205128204</c:v>
                </c:pt>
                <c:pt idx="21">
                  <c:v>1.3433699633699632</c:v>
                </c:pt>
                <c:pt idx="22">
                  <c:v>1.4102564102564104</c:v>
                </c:pt>
                <c:pt idx="23">
                  <c:v>1.4723076923076921</c:v>
                </c:pt>
                <c:pt idx="24">
                  <c:v>1.5391941391941393</c:v>
                </c:pt>
                <c:pt idx="25">
                  <c:v>1.6044688644688643</c:v>
                </c:pt>
                <c:pt idx="26">
                  <c:v>1.6681318681318682</c:v>
                </c:pt>
                <c:pt idx="27">
                  <c:v>1.7334065934065932</c:v>
                </c:pt>
                <c:pt idx="28">
                  <c:v>1.8010989010989011</c:v>
                </c:pt>
                <c:pt idx="29">
                  <c:v>1.8615384615384616</c:v>
                </c:pt>
                <c:pt idx="30">
                  <c:v>1.9292307692307691</c:v>
                </c:pt>
                <c:pt idx="31">
                  <c:v>1.9936996336996335</c:v>
                </c:pt>
                <c:pt idx="32">
                  <c:v>2.0549450549450547</c:v>
                </c:pt>
                <c:pt idx="33">
                  <c:v>2.128278388278388</c:v>
                </c:pt>
                <c:pt idx="34">
                  <c:v>2.1959706959706962</c:v>
                </c:pt>
                <c:pt idx="35">
                  <c:v>2.2539926739926739</c:v>
                </c:pt>
                <c:pt idx="36">
                  <c:v>2.3120146520146516</c:v>
                </c:pt>
                <c:pt idx="37">
                  <c:v>2.3692307692307693</c:v>
                </c:pt>
                <c:pt idx="38">
                  <c:v>2.432087912087912</c:v>
                </c:pt>
                <c:pt idx="39">
                  <c:v>2.5167032967032967</c:v>
                </c:pt>
              </c:numCache>
            </c:numRef>
          </c:xVal>
          <c:yVal>
            <c:numRef>
              <c:f>'Voltage sweep'!$I$3:$I$42</c:f>
              <c:numCache>
                <c:formatCode>0.00</c:formatCode>
                <c:ptCount val="40"/>
                <c:pt idx="0">
                  <c:v>7.2527472527472523E-3</c:v>
                </c:pt>
                <c:pt idx="1">
                  <c:v>5.8021978021978018E-2</c:v>
                </c:pt>
                <c:pt idx="2">
                  <c:v>0.11523809523809524</c:v>
                </c:pt>
                <c:pt idx="3">
                  <c:v>0.15069597069597071</c:v>
                </c:pt>
                <c:pt idx="4">
                  <c:v>0.19260073260073257</c:v>
                </c:pt>
                <c:pt idx="5">
                  <c:v>0.24175824175824176</c:v>
                </c:pt>
                <c:pt idx="6">
                  <c:v>0.29252747252747252</c:v>
                </c:pt>
                <c:pt idx="7">
                  <c:v>0.34329670329670331</c:v>
                </c:pt>
                <c:pt idx="8">
                  <c:v>0.39326007326007323</c:v>
                </c:pt>
                <c:pt idx="9">
                  <c:v>0.44564102564102559</c:v>
                </c:pt>
                <c:pt idx="10">
                  <c:v>0.49802197802197801</c:v>
                </c:pt>
                <c:pt idx="11">
                  <c:v>0.54798534798534804</c:v>
                </c:pt>
                <c:pt idx="12">
                  <c:v>0.59794871794871796</c:v>
                </c:pt>
                <c:pt idx="13">
                  <c:v>0.65113553113553102</c:v>
                </c:pt>
                <c:pt idx="14">
                  <c:v>0.70190476190476181</c:v>
                </c:pt>
                <c:pt idx="15">
                  <c:v>0.75186813186813173</c:v>
                </c:pt>
                <c:pt idx="16">
                  <c:v>0.80505494505494501</c:v>
                </c:pt>
                <c:pt idx="17">
                  <c:v>0.85421245421245418</c:v>
                </c:pt>
                <c:pt idx="18">
                  <c:v>0.90659340659340659</c:v>
                </c:pt>
                <c:pt idx="19">
                  <c:v>0.95897435897435901</c:v>
                </c:pt>
                <c:pt idx="20">
                  <c:v>1.0105494505494506</c:v>
                </c:pt>
                <c:pt idx="21">
                  <c:v>1.0597069597069597</c:v>
                </c:pt>
                <c:pt idx="22">
                  <c:v>1.1128937728937729</c:v>
                </c:pt>
                <c:pt idx="23">
                  <c:v>1.1604395604395605</c:v>
                </c:pt>
                <c:pt idx="24">
                  <c:v>1.216043956043956</c:v>
                </c:pt>
                <c:pt idx="25">
                  <c:v>1.2660073260073259</c:v>
                </c:pt>
                <c:pt idx="26">
                  <c:v>1.3151648351648351</c:v>
                </c:pt>
                <c:pt idx="27">
                  <c:v>1.3691575091575092</c:v>
                </c:pt>
                <c:pt idx="28">
                  <c:v>1.4207326007326007</c:v>
                </c:pt>
                <c:pt idx="29">
                  <c:v>1.4715018315018313</c:v>
                </c:pt>
                <c:pt idx="30">
                  <c:v>1.523076923076923</c:v>
                </c:pt>
                <c:pt idx="31">
                  <c:v>1.5722344322344322</c:v>
                </c:pt>
                <c:pt idx="32">
                  <c:v>1.6262271062271061</c:v>
                </c:pt>
                <c:pt idx="33">
                  <c:v>1.6753846153846153</c:v>
                </c:pt>
                <c:pt idx="34">
                  <c:v>1.7285714285714286</c:v>
                </c:pt>
                <c:pt idx="35">
                  <c:v>1.7793406593406593</c:v>
                </c:pt>
                <c:pt idx="36">
                  <c:v>1.8309157509157508</c:v>
                </c:pt>
                <c:pt idx="37">
                  <c:v>1.8784615384615382</c:v>
                </c:pt>
                <c:pt idx="38">
                  <c:v>1.9324542124542123</c:v>
                </c:pt>
                <c:pt idx="39">
                  <c:v>1.983223443223443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AD-A74A-A2D5-E82D07A5C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0597872"/>
        <c:axId val="1800463408"/>
      </c:scatterChart>
      <c:valAx>
        <c:axId val="180059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463408"/>
        <c:crosses val="autoZero"/>
        <c:crossBetween val="midCat"/>
      </c:valAx>
      <c:valAx>
        <c:axId val="180046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059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Measurement vs</a:t>
            </a:r>
            <a:r>
              <a:rPr lang="en-GB" baseline="0"/>
              <a:t> Calib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'Voltage sweep'!$I$2</c:f>
              <c:strCache>
                <c:ptCount val="1"/>
                <c:pt idx="0">
                  <c:v>Measurement x11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'Voltage sweep'!$H$3:$H$42</c:f>
              <c:numCache>
                <c:formatCode>0.00</c:formatCode>
                <c:ptCount val="40"/>
                <c:pt idx="0">
                  <c:v>7.2527472527472523E-3</c:v>
                </c:pt>
                <c:pt idx="1">
                  <c:v>3.5457875457875453E-2</c:v>
                </c:pt>
                <c:pt idx="2">
                  <c:v>9.1062271062271063E-2</c:v>
                </c:pt>
                <c:pt idx="3">
                  <c:v>0.12329670329670329</c:v>
                </c:pt>
                <c:pt idx="4">
                  <c:v>0.15069597069597071</c:v>
                </c:pt>
                <c:pt idx="5">
                  <c:v>0.18776556776556777</c:v>
                </c:pt>
                <c:pt idx="6">
                  <c:v>0.21597069597069596</c:v>
                </c:pt>
                <c:pt idx="7">
                  <c:v>0.24739926739926738</c:v>
                </c:pt>
                <c:pt idx="8">
                  <c:v>0.28205128205128205</c:v>
                </c:pt>
                <c:pt idx="9">
                  <c:v>0.31831501831501829</c:v>
                </c:pt>
                <c:pt idx="10">
                  <c:v>0.36021978021978018</c:v>
                </c:pt>
                <c:pt idx="11">
                  <c:v>0.39487179487179486</c:v>
                </c:pt>
                <c:pt idx="12">
                  <c:v>0.43758241758241756</c:v>
                </c:pt>
                <c:pt idx="13">
                  <c:v>0.47465201465201462</c:v>
                </c:pt>
                <c:pt idx="14">
                  <c:v>0.51736263736263732</c:v>
                </c:pt>
                <c:pt idx="15">
                  <c:v>0.55201465201465205</c:v>
                </c:pt>
                <c:pt idx="16">
                  <c:v>0.5947252747252747</c:v>
                </c:pt>
                <c:pt idx="17">
                  <c:v>0.62857142857142856</c:v>
                </c:pt>
                <c:pt idx="18">
                  <c:v>0.66564102564102556</c:v>
                </c:pt>
                <c:pt idx="19">
                  <c:v>0.69868131868131866</c:v>
                </c:pt>
                <c:pt idx="20">
                  <c:v>0.73494505494505491</c:v>
                </c:pt>
                <c:pt idx="21">
                  <c:v>0.77846153846153843</c:v>
                </c:pt>
                <c:pt idx="22">
                  <c:v>0.81069597069597066</c:v>
                </c:pt>
                <c:pt idx="23">
                  <c:v>0.85421245421245418</c:v>
                </c:pt>
                <c:pt idx="24">
                  <c:v>0.89208791208791205</c:v>
                </c:pt>
                <c:pt idx="25">
                  <c:v>0.92029304029304027</c:v>
                </c:pt>
                <c:pt idx="26">
                  <c:v>0.96219780219780215</c:v>
                </c:pt>
                <c:pt idx="27">
                  <c:v>0.99120879120879124</c:v>
                </c:pt>
                <c:pt idx="28">
                  <c:v>1.0387545787545787</c:v>
                </c:pt>
                <c:pt idx="29">
                  <c:v>1.066153846153846</c:v>
                </c:pt>
                <c:pt idx="30">
                  <c:v>1.1024175824175824</c:v>
                </c:pt>
                <c:pt idx="31">
                  <c:v>1.1451282051282052</c:v>
                </c:pt>
                <c:pt idx="32">
                  <c:v>1.1854212454212454</c:v>
                </c:pt>
                <c:pt idx="33">
                  <c:v>1.2192673992673992</c:v>
                </c:pt>
                <c:pt idx="34">
                  <c:v>1.2595604395604394</c:v>
                </c:pt>
                <c:pt idx="35">
                  <c:v>1.2877655677655677</c:v>
                </c:pt>
                <c:pt idx="36">
                  <c:v>1.3280586080586079</c:v>
                </c:pt>
                <c:pt idx="37">
                  <c:v>1.3635164835164835</c:v>
                </c:pt>
                <c:pt idx="38">
                  <c:v>1.4021978021978021</c:v>
                </c:pt>
                <c:pt idx="39">
                  <c:v>1.4239560439560439</c:v>
                </c:pt>
              </c:numCache>
            </c:numRef>
          </c:xVal>
          <c:yVal>
            <c:numRef>
              <c:f>'Voltage sweep'!$I$3:$I$42</c:f>
              <c:numCache>
                <c:formatCode>0.00</c:formatCode>
                <c:ptCount val="40"/>
                <c:pt idx="0">
                  <c:v>7.2527472527472523E-3</c:v>
                </c:pt>
                <c:pt idx="1">
                  <c:v>5.8021978021978018E-2</c:v>
                </c:pt>
                <c:pt idx="2">
                  <c:v>0.11523809523809524</c:v>
                </c:pt>
                <c:pt idx="3">
                  <c:v>0.15069597069597071</c:v>
                </c:pt>
                <c:pt idx="4">
                  <c:v>0.19260073260073257</c:v>
                </c:pt>
                <c:pt idx="5">
                  <c:v>0.24175824175824176</c:v>
                </c:pt>
                <c:pt idx="6">
                  <c:v>0.29252747252747252</c:v>
                </c:pt>
                <c:pt idx="7">
                  <c:v>0.34329670329670331</c:v>
                </c:pt>
                <c:pt idx="8">
                  <c:v>0.39326007326007323</c:v>
                </c:pt>
                <c:pt idx="9">
                  <c:v>0.44564102564102559</c:v>
                </c:pt>
                <c:pt idx="10">
                  <c:v>0.49802197802197801</c:v>
                </c:pt>
                <c:pt idx="11">
                  <c:v>0.54798534798534804</c:v>
                </c:pt>
                <c:pt idx="12">
                  <c:v>0.59794871794871796</c:v>
                </c:pt>
                <c:pt idx="13">
                  <c:v>0.65113553113553102</c:v>
                </c:pt>
                <c:pt idx="14">
                  <c:v>0.70190476190476181</c:v>
                </c:pt>
                <c:pt idx="15">
                  <c:v>0.75186813186813173</c:v>
                </c:pt>
                <c:pt idx="16">
                  <c:v>0.80505494505494501</c:v>
                </c:pt>
                <c:pt idx="17">
                  <c:v>0.85421245421245418</c:v>
                </c:pt>
                <c:pt idx="18">
                  <c:v>0.90659340659340659</c:v>
                </c:pt>
                <c:pt idx="19">
                  <c:v>0.95897435897435901</c:v>
                </c:pt>
                <c:pt idx="20">
                  <c:v>1.0105494505494506</c:v>
                </c:pt>
                <c:pt idx="21">
                  <c:v>1.0597069597069597</c:v>
                </c:pt>
                <c:pt idx="22">
                  <c:v>1.1128937728937729</c:v>
                </c:pt>
                <c:pt idx="23">
                  <c:v>1.1604395604395605</c:v>
                </c:pt>
                <c:pt idx="24">
                  <c:v>1.216043956043956</c:v>
                </c:pt>
                <c:pt idx="25">
                  <c:v>1.2660073260073259</c:v>
                </c:pt>
                <c:pt idx="26">
                  <c:v>1.3151648351648351</c:v>
                </c:pt>
                <c:pt idx="27">
                  <c:v>1.3691575091575092</c:v>
                </c:pt>
                <c:pt idx="28">
                  <c:v>1.4207326007326007</c:v>
                </c:pt>
                <c:pt idx="29">
                  <c:v>1.4715018315018313</c:v>
                </c:pt>
                <c:pt idx="30">
                  <c:v>1.523076923076923</c:v>
                </c:pt>
                <c:pt idx="31">
                  <c:v>1.5722344322344322</c:v>
                </c:pt>
                <c:pt idx="32">
                  <c:v>1.6262271062271061</c:v>
                </c:pt>
                <c:pt idx="33">
                  <c:v>1.6753846153846153</c:v>
                </c:pt>
                <c:pt idx="34">
                  <c:v>1.7285714285714286</c:v>
                </c:pt>
                <c:pt idx="35">
                  <c:v>1.7793406593406593</c:v>
                </c:pt>
                <c:pt idx="36">
                  <c:v>1.8309157509157508</c:v>
                </c:pt>
                <c:pt idx="37">
                  <c:v>1.8784615384615382</c:v>
                </c:pt>
                <c:pt idx="38">
                  <c:v>1.9324542124542123</c:v>
                </c:pt>
                <c:pt idx="39">
                  <c:v>1.983223443223443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68-BF42-B870-BF3CB9A06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936864"/>
        <c:axId val="16101775"/>
      </c:scatterChart>
      <c:valAx>
        <c:axId val="183493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Calib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01775"/>
        <c:crosses val="autoZero"/>
        <c:crossBetween val="midCat"/>
      </c:valAx>
      <c:valAx>
        <c:axId val="1610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93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693910</xdr:colOff>
      <xdr:row>1</xdr:row>
      <xdr:rowOff>139395</xdr:rowOff>
    </xdr:from>
    <xdr:to>
      <xdr:col>12</xdr:col>
      <xdr:colOff>308319</xdr:colOff>
      <xdr:row>14</xdr:row>
      <xdr:rowOff>197233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AF6C7A-163C-2082-D9D8-B56C0920F6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693910</xdr:colOff>
      <xdr:row>15</xdr:row>
      <xdr:rowOff>1683</xdr:rowOff>
    </xdr:from>
    <xdr:to>
      <xdr:col>12</xdr:col>
      <xdr:colOff>308319</xdr:colOff>
      <xdr:row>28</xdr:row>
      <xdr:rowOff>59522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814A5B-2F40-9CCE-BBEB-733AED024F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721430</xdr:colOff>
      <xdr:row>4</xdr:row>
      <xdr:rowOff>101248</xdr:rowOff>
    </xdr:from>
    <xdr:to>
      <xdr:col>11</xdr:col>
      <xdr:colOff>319263</xdr:colOff>
      <xdr:row>18</xdr:row>
      <xdr:rowOff>4587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30417-AB82-60EB-F053-D80B4A5CB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0</xdr:row>
      <xdr:rowOff>96838</xdr:rowOff>
    </xdr:from>
    <xdr:to>
      <xdr:col>12</xdr:col>
      <xdr:colOff>49069</xdr:colOff>
      <xdr:row>14</xdr:row>
      <xdr:rowOff>11402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62D25-F728-96D9-672F-28D509D57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351415</xdr:colOff>
      <xdr:row>14</xdr:row>
      <xdr:rowOff>31895</xdr:rowOff>
    </xdr:from>
    <xdr:to>
      <xdr:col>11</xdr:col>
      <xdr:colOff>810347</xdr:colOff>
      <xdr:row>27</xdr:row>
      <xdr:rowOff>148504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EF5966-1784-5CF2-3476-74338C157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202727</xdr:colOff>
      <xdr:row>0</xdr:row>
      <xdr:rowOff>158711</xdr:rowOff>
    </xdr:from>
    <xdr:to>
      <xdr:col>14</xdr:col>
      <xdr:colOff>633423</xdr:colOff>
      <xdr:row>14</xdr:row>
      <xdr:rowOff>30607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DFD00-F86A-F2FA-6028-03ED0D324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222447</xdr:colOff>
      <xdr:row>14</xdr:row>
      <xdr:rowOff>95606</xdr:rowOff>
    </xdr:from>
    <xdr:to>
      <xdr:col>14</xdr:col>
      <xdr:colOff>653143</xdr:colOff>
      <xdr:row>27</xdr:row>
      <xdr:rowOff>172594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71F62B-C74A-E3D3-3EE9-DCC543A2D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247650</xdr:colOff>
      <xdr:row>28</xdr:row>
      <xdr:rowOff>57150</xdr:rowOff>
    </xdr:from>
    <xdr:to>
      <xdr:col>14</xdr:col>
      <xdr:colOff>692150</xdr:colOff>
      <xdr:row>41</xdr:row>
      <xdr:rowOff>158750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47610F2-60C4-5F25-CC05-68CB629C6C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7686-F149-5F41-9359-A57699094329}">
  <dimension ref="A1:F26"/>
  <sheetViews>
    <sheetView topLeftCell="A9" zoomScale="166" workbookViewId="0">
      <selection activeCell="B26" sqref="B26"/>
    </sheetView>
  </sheetViews>
  <sheetFormatPr baseColWidth="10" defaultRowHeight="16" x14ac:dyDescent="0.2"/>
  <sheetData>
    <row r="1" spans="1:6" x14ac:dyDescent="0.2">
      <c r="A1" t="s">
        <v>0</v>
      </c>
      <c r="B1">
        <v>3.3243999999999998</v>
      </c>
      <c r="C1">
        <v>3.2736999999999998</v>
      </c>
      <c r="D1">
        <f>AVERAGE(B1:C1)</f>
        <v>3.2990499999999998</v>
      </c>
    </row>
    <row r="2" spans="1:6" x14ac:dyDescent="0.2">
      <c r="A2" t="s">
        <v>6</v>
      </c>
      <c r="B2" s="1">
        <v>0</v>
      </c>
    </row>
    <row r="3" spans="1:6" x14ac:dyDescent="0.2">
      <c r="C3" t="s">
        <v>4</v>
      </c>
      <c r="E3" t="s">
        <v>5</v>
      </c>
    </row>
    <row r="4" spans="1:6" x14ac:dyDescent="0.2">
      <c r="A4" t="s">
        <v>1</v>
      </c>
      <c r="B4" t="s">
        <v>8</v>
      </c>
      <c r="C4" t="s">
        <v>2</v>
      </c>
      <c r="D4" t="s">
        <v>3</v>
      </c>
      <c r="E4" t="s">
        <v>2</v>
      </c>
      <c r="F4" t="s">
        <v>3</v>
      </c>
    </row>
    <row r="5" spans="1:6" x14ac:dyDescent="0.2">
      <c r="A5">
        <v>0</v>
      </c>
      <c r="B5">
        <f>A5/1023*3.3</f>
        <v>0</v>
      </c>
      <c r="C5">
        <f>0.29/1000</f>
        <v>2.9E-4</v>
      </c>
      <c r="D5">
        <f>3.84/1000</f>
        <v>3.8399999999999997E-3</v>
      </c>
      <c r="E5">
        <f>0.29/1000</f>
        <v>2.9E-4</v>
      </c>
      <c r="F5">
        <f>0.02/1000</f>
        <v>2.0000000000000002E-5</v>
      </c>
    </row>
    <row r="6" spans="1:6" x14ac:dyDescent="0.2">
      <c r="A6">
        <f>A5+64</f>
        <v>64</v>
      </c>
      <c r="B6">
        <f t="shared" ref="B6:B21" si="0">A6/1023*3.3</f>
        <v>0.20645161290322581</v>
      </c>
      <c r="C6">
        <f>57.71/1000</f>
        <v>5.7709999999999997E-2</v>
      </c>
      <c r="D6">
        <f>209.63/1000</f>
        <v>0.20962999999999998</v>
      </c>
      <c r="E6">
        <v>0.82020000000000004</v>
      </c>
      <c r="F6">
        <v>0.20508999999999999</v>
      </c>
    </row>
    <row r="7" spans="1:6" x14ac:dyDescent="0.2">
      <c r="A7">
        <f t="shared" ref="A7:A13" si="1">A6+64</f>
        <v>128</v>
      </c>
      <c r="B7">
        <f t="shared" si="0"/>
        <v>0.41290322580645161</v>
      </c>
      <c r="C7">
        <f>81.59/1000</f>
        <v>8.159000000000001E-2</v>
      </c>
      <c r="D7">
        <v>0.42009000000000002</v>
      </c>
      <c r="E7">
        <v>1.0443</v>
      </c>
      <c r="F7">
        <v>0.41188999999999998</v>
      </c>
    </row>
    <row r="8" spans="1:6" x14ac:dyDescent="0.2">
      <c r="A8">
        <f t="shared" si="1"/>
        <v>192</v>
      </c>
      <c r="B8">
        <f t="shared" si="0"/>
        <v>0.61935483870967734</v>
      </c>
      <c r="C8">
        <v>0.1104</v>
      </c>
      <c r="D8">
        <v>0.62970000000000004</v>
      </c>
      <c r="E8">
        <v>1.2605999999999999</v>
      </c>
      <c r="F8">
        <v>0.61780000000000002</v>
      </c>
    </row>
    <row r="9" spans="1:6" x14ac:dyDescent="0.2">
      <c r="A9">
        <f t="shared" si="1"/>
        <v>256</v>
      </c>
      <c r="B9">
        <f t="shared" si="0"/>
        <v>0.82580645161290323</v>
      </c>
      <c r="C9">
        <v>0.14257</v>
      </c>
      <c r="D9">
        <v>0.83660000000000001</v>
      </c>
      <c r="E9">
        <v>1.4713000000000001</v>
      </c>
      <c r="F9">
        <v>0.82269999999999999</v>
      </c>
    </row>
    <row r="10" spans="1:6" x14ac:dyDescent="0.2">
      <c r="A10">
        <f t="shared" si="1"/>
        <v>320</v>
      </c>
      <c r="B10">
        <f t="shared" si="0"/>
        <v>1.032258064516129</v>
      </c>
      <c r="C10">
        <v>0.17766999999999999</v>
      </c>
      <c r="D10">
        <v>1.0468999999999999</v>
      </c>
      <c r="E10">
        <v>1.6841999999999999</v>
      </c>
      <c r="F10">
        <v>1.0290999999999999</v>
      </c>
    </row>
    <row r="11" spans="1:6" x14ac:dyDescent="0.2">
      <c r="A11">
        <f t="shared" si="1"/>
        <v>384</v>
      </c>
      <c r="B11">
        <f t="shared" si="0"/>
        <v>1.2387096774193547</v>
      </c>
      <c r="C11">
        <v>0.21611</v>
      </c>
      <c r="D11">
        <v>1.2543</v>
      </c>
      <c r="E11">
        <v>1.8940999999999999</v>
      </c>
      <c r="F11">
        <v>1.2318</v>
      </c>
    </row>
    <row r="12" spans="1:6" x14ac:dyDescent="0.2">
      <c r="A12">
        <f t="shared" si="1"/>
        <v>448</v>
      </c>
      <c r="B12">
        <f t="shared" si="0"/>
        <v>1.4451612903225806</v>
      </c>
      <c r="C12">
        <v>0.25702000000000003</v>
      </c>
      <c r="D12">
        <v>1.462</v>
      </c>
      <c r="E12">
        <v>2.0981000000000001</v>
      </c>
      <c r="F12">
        <v>1.4325000000000001</v>
      </c>
    </row>
    <row r="13" spans="1:6" x14ac:dyDescent="0.2">
      <c r="A13">
        <f t="shared" si="1"/>
        <v>512</v>
      </c>
      <c r="B13">
        <f t="shared" si="0"/>
        <v>1.6516129032258065</v>
      </c>
      <c r="C13">
        <v>0.29951</v>
      </c>
      <c r="D13">
        <v>1.6696</v>
      </c>
      <c r="E13">
        <v>2.3069999999999999</v>
      </c>
      <c r="F13">
        <v>1.6364000000000001</v>
      </c>
    </row>
    <row r="14" spans="1:6" x14ac:dyDescent="0.2">
      <c r="A14">
        <f>A13+64</f>
        <v>576</v>
      </c>
      <c r="B14">
        <f t="shared" si="0"/>
        <v>1.8580645161290323</v>
      </c>
      <c r="C14">
        <v>0.33989999999999998</v>
      </c>
      <c r="D14">
        <v>1.8732</v>
      </c>
      <c r="E14">
        <v>2.5125000000000002</v>
      </c>
      <c r="F14">
        <v>1.8371</v>
      </c>
    </row>
    <row r="15" spans="1:6" x14ac:dyDescent="0.2">
      <c r="A15">
        <f>A14+64</f>
        <v>640</v>
      </c>
      <c r="B15">
        <f t="shared" si="0"/>
        <v>2.064516129032258</v>
      </c>
      <c r="C15">
        <v>0.38418000000000002</v>
      </c>
      <c r="D15">
        <v>2.0800999999999998</v>
      </c>
      <c r="E15">
        <v>2.7172999999999998</v>
      </c>
      <c r="F15">
        <v>2.0325000000000002</v>
      </c>
    </row>
    <row r="16" spans="1:6" x14ac:dyDescent="0.2">
      <c r="A16">
        <f t="shared" ref="A16:A20" si="2">A15+64</f>
        <v>704</v>
      </c>
      <c r="B16">
        <f t="shared" si="0"/>
        <v>2.2709677419354839</v>
      </c>
      <c r="C16">
        <v>0.42398000000000002</v>
      </c>
      <c r="D16">
        <v>2.2869999999999999</v>
      </c>
      <c r="E16">
        <v>2.9260999999999999</v>
      </c>
      <c r="F16">
        <v>2.2334000000000001</v>
      </c>
    </row>
    <row r="17" spans="1:6" x14ac:dyDescent="0.2">
      <c r="A17">
        <f t="shared" si="2"/>
        <v>768</v>
      </c>
      <c r="B17">
        <f t="shared" si="0"/>
        <v>2.4774193548387093</v>
      </c>
      <c r="C17">
        <v>0.47831000000000001</v>
      </c>
      <c r="D17">
        <v>2.4899</v>
      </c>
      <c r="E17">
        <v>3.1309999999999998</v>
      </c>
      <c r="F17">
        <v>2.4415</v>
      </c>
    </row>
    <row r="18" spans="1:6" x14ac:dyDescent="0.2">
      <c r="A18">
        <f t="shared" si="2"/>
        <v>832</v>
      </c>
      <c r="B18">
        <f t="shared" si="0"/>
        <v>2.6838709677419357</v>
      </c>
      <c r="C18">
        <v>0.83069999999999999</v>
      </c>
      <c r="D18">
        <v>2.6869000000000001</v>
      </c>
      <c r="E18">
        <v>3.2658</v>
      </c>
      <c r="F18">
        <v>2.5491000000000001</v>
      </c>
    </row>
    <row r="19" spans="1:6" x14ac:dyDescent="0.2">
      <c r="A19">
        <f t="shared" si="2"/>
        <v>896</v>
      </c>
      <c r="B19">
        <f t="shared" si="0"/>
        <v>2.8903225806451611</v>
      </c>
      <c r="C19">
        <v>3.3212000000000002</v>
      </c>
      <c r="D19">
        <v>2.8172000000000001</v>
      </c>
      <c r="E19">
        <v>3.262</v>
      </c>
      <c r="F19">
        <v>2.5788000000000002</v>
      </c>
    </row>
    <row r="20" spans="1:6" x14ac:dyDescent="0.2">
      <c r="A20">
        <f t="shared" si="2"/>
        <v>960</v>
      </c>
      <c r="B20">
        <f t="shared" si="0"/>
        <v>3.096774193548387</v>
      </c>
      <c r="C20">
        <v>3.3161</v>
      </c>
      <c r="D20">
        <v>2.8216999999999999</v>
      </c>
      <c r="E20">
        <v>3.2519999999999998</v>
      </c>
      <c r="F20">
        <v>2.5790000000000002</v>
      </c>
    </row>
    <row r="21" spans="1:6" x14ac:dyDescent="0.2">
      <c r="A21">
        <v>1023</v>
      </c>
      <c r="B21">
        <f t="shared" si="0"/>
        <v>3.3</v>
      </c>
      <c r="C21">
        <v>3.3180000000000001</v>
      </c>
      <c r="D21">
        <v>2.8304</v>
      </c>
      <c r="E21">
        <v>3.2683</v>
      </c>
      <c r="F21">
        <v>2.5853999999999999</v>
      </c>
    </row>
    <row r="23" spans="1:6" x14ac:dyDescent="0.2">
      <c r="A23" t="s">
        <v>7</v>
      </c>
      <c r="E23">
        <v>3.8323</v>
      </c>
    </row>
    <row r="26" spans="1:6" x14ac:dyDescent="0.2">
      <c r="B26" t="str">
        <f>SUBSTITUTE(_xlfn.TEXTJOIN(" ",TRUE,B5:B21), ",",".")</f>
        <v>0 0.206451612903226 0.412903225806452 0.619354838709677 0.825806451612903 1.03225806451613 1.23870967741935 1.44516129032258 1.65161290322581 1.85806451612903 2.06451612903226 2.27096774193548 2.47741935483871 2.68387096774194 2.89032258064516 3.09677419354839 3.3</v>
      </c>
      <c r="C26" t="str">
        <f t="shared" ref="C26:F26" si="3">SUBSTITUTE(_xlfn.TEXTJOIN(" ",TRUE,C5:C21), ",",".")</f>
        <v>0.00029 0.05771 0.08159 0.1104 0.14257 0.17767 0.21611 0.25702 0.29951 0.3399 0.38418 0.42398 0.47831 0.8307 3.3212 3.3161 3.318</v>
      </c>
      <c r="D26" t="str">
        <f t="shared" si="3"/>
        <v>0.00384 0.20963 0.42009 0.6297 0.8366 1.0469 1.2543 1.462 1.6696 1.8732 2.0801 2.287 2.4899 2.6869 2.8172 2.8217 2.8304</v>
      </c>
      <c r="E26" t="str">
        <f t="shared" si="3"/>
        <v>0.00029 0.8202 1.0443 1.2606 1.4713 1.6842 1.8941 2.0981 2.307 2.5125 2.7173 2.9261 3.131 3.2658 3.262 3.252 3.2683</v>
      </c>
      <c r="F26" t="str">
        <f t="shared" si="3"/>
        <v>0.00002 0.20509 0.41189 0.6178 0.8227 1.0291 1.2318 1.4325 1.6364 1.8371 2.0325 2.2334 2.4415 2.5491 2.5788 2.579 2.5854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176E8-BFB6-5F43-87CF-1E9C60FC2534}">
  <dimension ref="A1:E21"/>
  <sheetViews>
    <sheetView zoomScale="144" workbookViewId="0">
      <selection activeCell="D25" sqref="D25"/>
    </sheetView>
  </sheetViews>
  <sheetFormatPr baseColWidth="10" defaultRowHeight="16" x14ac:dyDescent="0.2"/>
  <sheetData>
    <row r="1" spans="1:5" x14ac:dyDescent="0.2">
      <c r="A1" t="s">
        <v>0</v>
      </c>
      <c r="B1">
        <v>3.3029999999999999</v>
      </c>
    </row>
    <row r="2" spans="1:5" x14ac:dyDescent="0.2">
      <c r="A2" t="s">
        <v>6</v>
      </c>
      <c r="B2">
        <v>0</v>
      </c>
    </row>
    <row r="4" spans="1:5" x14ac:dyDescent="0.2">
      <c r="A4" t="s">
        <v>1</v>
      </c>
      <c r="B4" t="s">
        <v>9</v>
      </c>
      <c r="C4" t="s">
        <v>12</v>
      </c>
      <c r="D4" t="s">
        <v>10</v>
      </c>
      <c r="E4" t="s">
        <v>11</v>
      </c>
    </row>
    <row r="5" spans="1:5" x14ac:dyDescent="0.2">
      <c r="A5">
        <v>0</v>
      </c>
      <c r="B5">
        <f>A5/1023*3.3</f>
        <v>0</v>
      </c>
      <c r="C5">
        <f>2.99/1000</f>
        <v>2.99E-3</v>
      </c>
      <c r="D5">
        <v>6</v>
      </c>
      <c r="E5">
        <f>D5/4095*3.3</f>
        <v>4.8351648351648352E-3</v>
      </c>
    </row>
    <row r="6" spans="1:5" x14ac:dyDescent="0.2">
      <c r="A6">
        <f>A5+64</f>
        <v>64</v>
      </c>
      <c r="B6">
        <f t="shared" ref="B6:B18" si="0">A6/1023*3.3</f>
        <v>0.20645161290322581</v>
      </c>
      <c r="C6">
        <v>0.20852000000000001</v>
      </c>
      <c r="D6">
        <v>260</v>
      </c>
      <c r="E6">
        <f t="shared" ref="E6:E18" si="1">D6/4095*3.3</f>
        <v>0.2095238095238095</v>
      </c>
    </row>
    <row r="7" spans="1:5" x14ac:dyDescent="0.2">
      <c r="A7">
        <f t="shared" ref="A7:A18" si="2">A6+64</f>
        <v>128</v>
      </c>
      <c r="B7">
        <f t="shared" si="0"/>
        <v>0.41290322580645161</v>
      </c>
      <c r="C7">
        <v>0.41848999999999997</v>
      </c>
      <c r="D7">
        <v>528</v>
      </c>
      <c r="E7">
        <f t="shared" si="1"/>
        <v>0.42549450549450551</v>
      </c>
    </row>
    <row r="8" spans="1:5" x14ac:dyDescent="0.2">
      <c r="A8">
        <f t="shared" si="2"/>
        <v>192</v>
      </c>
      <c r="B8">
        <f t="shared" si="0"/>
        <v>0.61935483870967734</v>
      </c>
      <c r="C8">
        <v>0.62819999999999998</v>
      </c>
      <c r="D8">
        <v>777</v>
      </c>
      <c r="E8">
        <f t="shared" si="1"/>
        <v>0.62615384615384606</v>
      </c>
    </row>
    <row r="9" spans="1:5" x14ac:dyDescent="0.2">
      <c r="A9">
        <f t="shared" si="2"/>
        <v>256</v>
      </c>
      <c r="B9">
        <f t="shared" si="0"/>
        <v>0.82580645161290323</v>
      </c>
      <c r="C9">
        <v>0.83630000000000004</v>
      </c>
      <c r="D9">
        <v>1014</v>
      </c>
      <c r="E9">
        <f t="shared" si="1"/>
        <v>0.81714285714285717</v>
      </c>
    </row>
    <row r="10" spans="1:5" x14ac:dyDescent="0.2">
      <c r="A10">
        <f t="shared" si="2"/>
        <v>320</v>
      </c>
      <c r="B10">
        <f t="shared" si="0"/>
        <v>1.032258064516129</v>
      </c>
      <c r="C10">
        <v>1.0419</v>
      </c>
      <c r="D10">
        <v>1311</v>
      </c>
      <c r="E10">
        <f t="shared" si="1"/>
        <v>1.0564835164835162</v>
      </c>
    </row>
    <row r="11" spans="1:5" x14ac:dyDescent="0.2">
      <c r="A11">
        <f t="shared" si="2"/>
        <v>384</v>
      </c>
      <c r="B11">
        <f t="shared" si="0"/>
        <v>1.2387096774193547</v>
      </c>
      <c r="C11">
        <v>1.2486999999999999</v>
      </c>
      <c r="D11">
        <v>1565</v>
      </c>
      <c r="E11">
        <f t="shared" si="1"/>
        <v>1.2611721611721609</v>
      </c>
    </row>
    <row r="12" spans="1:5" x14ac:dyDescent="0.2">
      <c r="A12">
        <f t="shared" si="2"/>
        <v>448</v>
      </c>
      <c r="B12">
        <f t="shared" si="0"/>
        <v>1.4451612903225806</v>
      </c>
      <c r="C12">
        <v>1.4556</v>
      </c>
      <c r="D12">
        <v>1766</v>
      </c>
      <c r="E12">
        <f t="shared" si="1"/>
        <v>1.4231501831501832</v>
      </c>
    </row>
    <row r="13" spans="1:5" x14ac:dyDescent="0.2">
      <c r="A13">
        <f t="shared" si="2"/>
        <v>512</v>
      </c>
      <c r="B13">
        <f t="shared" si="0"/>
        <v>1.6516129032258065</v>
      </c>
      <c r="C13">
        <v>1.6649</v>
      </c>
      <c r="D13">
        <v>2062</v>
      </c>
      <c r="E13">
        <f t="shared" si="1"/>
        <v>1.6616849816849815</v>
      </c>
    </row>
    <row r="14" spans="1:5" x14ac:dyDescent="0.2">
      <c r="A14">
        <f t="shared" si="2"/>
        <v>576</v>
      </c>
      <c r="B14">
        <f t="shared" si="0"/>
        <v>1.8580645161290323</v>
      </c>
      <c r="C14">
        <v>1.8689</v>
      </c>
      <c r="D14">
        <v>2334</v>
      </c>
      <c r="E14">
        <f t="shared" si="1"/>
        <v>1.8808791208791207</v>
      </c>
    </row>
    <row r="15" spans="1:5" x14ac:dyDescent="0.2">
      <c r="A15">
        <f t="shared" si="2"/>
        <v>640</v>
      </c>
      <c r="B15">
        <f t="shared" si="0"/>
        <v>2.064516129032258</v>
      </c>
      <c r="C15">
        <v>2.0821000000000001</v>
      </c>
      <c r="D15">
        <v>2551</v>
      </c>
      <c r="E15">
        <f t="shared" si="1"/>
        <v>2.0557509157509157</v>
      </c>
    </row>
    <row r="16" spans="1:5" x14ac:dyDescent="0.2">
      <c r="A16">
        <f>A15+64</f>
        <v>704</v>
      </c>
      <c r="B16">
        <f t="shared" si="0"/>
        <v>2.2709677419354839</v>
      </c>
      <c r="C16">
        <v>2.2858999999999998</v>
      </c>
      <c r="D16">
        <v>2819</v>
      </c>
      <c r="E16">
        <f t="shared" si="1"/>
        <v>2.2717216117216115</v>
      </c>
    </row>
    <row r="17" spans="1:5" x14ac:dyDescent="0.2">
      <c r="A17">
        <f t="shared" si="2"/>
        <v>768</v>
      </c>
      <c r="B17">
        <f t="shared" si="0"/>
        <v>2.4774193548387093</v>
      </c>
      <c r="C17">
        <v>2.4965999999999999</v>
      </c>
      <c r="D17">
        <v>3046</v>
      </c>
      <c r="E17">
        <f t="shared" si="1"/>
        <v>2.4546520146520145</v>
      </c>
    </row>
    <row r="18" spans="1:5" x14ac:dyDescent="0.2">
      <c r="A18">
        <f t="shared" si="2"/>
        <v>832</v>
      </c>
      <c r="B18">
        <f t="shared" si="0"/>
        <v>2.6838709677419357</v>
      </c>
      <c r="C18">
        <v>2.6888000000000001</v>
      </c>
      <c r="D18">
        <v>3302</v>
      </c>
      <c r="E18">
        <f t="shared" si="1"/>
        <v>2.6609523809523807</v>
      </c>
    </row>
    <row r="21" spans="1:5" x14ac:dyDescent="0.2">
      <c r="C21" t="str">
        <f>SUBSTITUTE(_xlfn.TEXTJOIN(" ",TRUE,C5:C18), ",",".")</f>
        <v>0.00299 0.20852 0.41849 0.6282 0.8363 1.0419 1.2487 1.4556 1.6649 1.8689 2.0821 2.2859 2.4966 2.6888</v>
      </c>
      <c r="E21" t="str">
        <f>SUBSTITUTE(_xlfn.TEXTJOIN(" ",TRUE,E5:E18), ",",".")</f>
        <v>0.00483516483516484 0.20952380952381 0.425494505494506 0.626153846153846 0.817142857142857 1.05648351648352 1.26117216117216 1.42315018315018 1.66168498168498 1.88087912087912 2.05575091575092 2.27172161172161 2.45465201465201 2.66095238095238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06622-CFC1-C54B-A24C-C82EC2B9AA63}">
  <dimension ref="A3:D17"/>
  <sheetViews>
    <sheetView topLeftCell="A2" zoomScale="206" workbookViewId="0">
      <selection activeCell="E4" sqref="E4"/>
    </sheetView>
  </sheetViews>
  <sheetFormatPr baseColWidth="10" defaultRowHeight="16" x14ac:dyDescent="0.2"/>
  <sheetData>
    <row r="3" spans="1:4" x14ac:dyDescent="0.2">
      <c r="A3" t="s">
        <v>1</v>
      </c>
      <c r="B3" t="s">
        <v>13</v>
      </c>
      <c r="C3" t="s">
        <v>14</v>
      </c>
      <c r="D3" t="s">
        <v>15</v>
      </c>
    </row>
    <row r="4" spans="1:4" x14ac:dyDescent="0.2">
      <c r="A4">
        <v>0</v>
      </c>
      <c r="B4">
        <v>1</v>
      </c>
      <c r="C4">
        <v>9</v>
      </c>
      <c r="D4">
        <f>C4/B4</f>
        <v>9</v>
      </c>
    </row>
    <row r="5" spans="1:4" x14ac:dyDescent="0.2">
      <c r="A5">
        <f>A4+64</f>
        <v>64</v>
      </c>
      <c r="B5">
        <v>252</v>
      </c>
      <c r="C5">
        <v>153</v>
      </c>
      <c r="D5">
        <f t="shared" ref="D5:D16" si="0">C5/B5</f>
        <v>0.6071428571428571</v>
      </c>
    </row>
    <row r="6" spans="1:4" x14ac:dyDescent="0.2">
      <c r="A6">
        <f t="shared" ref="A6:A16" si="1">A5+64</f>
        <v>128</v>
      </c>
      <c r="B6">
        <v>508</v>
      </c>
      <c r="C6">
        <v>298</v>
      </c>
      <c r="D6">
        <f t="shared" si="0"/>
        <v>0.58661417322834641</v>
      </c>
    </row>
    <row r="7" spans="1:4" x14ac:dyDescent="0.2">
      <c r="A7">
        <f t="shared" si="1"/>
        <v>192</v>
      </c>
      <c r="B7">
        <v>763</v>
      </c>
      <c r="C7">
        <v>444</v>
      </c>
      <c r="D7">
        <f t="shared" si="0"/>
        <v>0.58191349934469205</v>
      </c>
    </row>
    <row r="8" spans="1:4" x14ac:dyDescent="0.2">
      <c r="A8">
        <f t="shared" si="1"/>
        <v>256</v>
      </c>
      <c r="B8">
        <v>1019</v>
      </c>
      <c r="C8">
        <v>590</v>
      </c>
      <c r="D8">
        <f t="shared" si="0"/>
        <v>0.57899901864573111</v>
      </c>
    </row>
    <row r="9" spans="1:4" x14ac:dyDescent="0.2">
      <c r="A9">
        <f t="shared" si="1"/>
        <v>320</v>
      </c>
      <c r="B9">
        <v>1275</v>
      </c>
      <c r="C9">
        <v>735</v>
      </c>
      <c r="D9">
        <f t="shared" si="0"/>
        <v>0.57647058823529407</v>
      </c>
    </row>
    <row r="10" spans="1:4" x14ac:dyDescent="0.2">
      <c r="A10">
        <f t="shared" si="1"/>
        <v>384</v>
      </c>
      <c r="B10">
        <v>1530</v>
      </c>
      <c r="C10">
        <v>881</v>
      </c>
      <c r="D10">
        <f t="shared" si="0"/>
        <v>0.57581699346405224</v>
      </c>
    </row>
    <row r="11" spans="1:4" x14ac:dyDescent="0.2">
      <c r="A11">
        <f t="shared" si="1"/>
        <v>448</v>
      </c>
      <c r="B11">
        <v>1785</v>
      </c>
      <c r="C11">
        <v>1027</v>
      </c>
      <c r="D11">
        <f t="shared" si="0"/>
        <v>0.57535014005602236</v>
      </c>
    </row>
    <row r="12" spans="1:4" x14ac:dyDescent="0.2">
      <c r="A12">
        <f t="shared" si="1"/>
        <v>512</v>
      </c>
      <c r="B12">
        <v>2041</v>
      </c>
      <c r="C12">
        <v>1174</v>
      </c>
      <c r="D12">
        <f t="shared" si="0"/>
        <v>0.57520823125918663</v>
      </c>
    </row>
    <row r="13" spans="1:4" x14ac:dyDescent="0.2">
      <c r="A13">
        <f t="shared" si="1"/>
        <v>576</v>
      </c>
      <c r="B13">
        <v>2297</v>
      </c>
      <c r="C13">
        <v>1320</v>
      </c>
      <c r="D13">
        <f t="shared" si="0"/>
        <v>0.57466260339573361</v>
      </c>
    </row>
    <row r="14" spans="1:4" x14ac:dyDescent="0.2">
      <c r="A14">
        <f t="shared" si="1"/>
        <v>640</v>
      </c>
      <c r="B14">
        <v>2553</v>
      </c>
      <c r="C14">
        <v>1466</v>
      </c>
      <c r="D14">
        <f t="shared" si="0"/>
        <v>0.57422640031335681</v>
      </c>
    </row>
    <row r="15" spans="1:4" x14ac:dyDescent="0.2">
      <c r="A15">
        <f t="shared" si="1"/>
        <v>704</v>
      </c>
      <c r="B15">
        <v>2809</v>
      </c>
      <c r="C15">
        <v>1611</v>
      </c>
      <c r="D15">
        <f t="shared" si="0"/>
        <v>0.57351370594517626</v>
      </c>
    </row>
    <row r="16" spans="1:4" x14ac:dyDescent="0.2">
      <c r="A16">
        <f t="shared" si="1"/>
        <v>768</v>
      </c>
      <c r="B16">
        <v>3064</v>
      </c>
      <c r="C16">
        <v>1756</v>
      </c>
      <c r="D16">
        <f t="shared" si="0"/>
        <v>0.57310704960835512</v>
      </c>
    </row>
    <row r="17" spans="4:4" x14ac:dyDescent="0.2">
      <c r="D17">
        <f>AVERAGE(D6:D16)</f>
        <v>0.57689840031781336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C5D3-431B-3745-96C5-77D0D99F8462}">
  <dimension ref="A1:F22"/>
  <sheetViews>
    <sheetView topLeftCell="C1" zoomScale="176" workbookViewId="0">
      <selection activeCell="D22" sqref="D22"/>
    </sheetView>
  </sheetViews>
  <sheetFormatPr baseColWidth="10" defaultRowHeight="16" x14ac:dyDescent="0.2"/>
  <cols>
    <col min="5" max="5" width="12.1640625" bestFit="1" customWidth="1"/>
  </cols>
  <sheetData>
    <row r="1" spans="1:6" x14ac:dyDescent="0.2">
      <c r="D1" t="s">
        <v>22</v>
      </c>
      <c r="E1" t="s">
        <v>23</v>
      </c>
      <c r="F1" t="s">
        <v>24</v>
      </c>
    </row>
    <row r="2" spans="1:6" x14ac:dyDescent="0.2">
      <c r="D2">
        <v>-8.8999999999999999E-3</v>
      </c>
      <c r="E2">
        <v>0.93559999999999999</v>
      </c>
      <c r="F2">
        <v>1.0084</v>
      </c>
    </row>
    <row r="3" spans="1:6" x14ac:dyDescent="0.2">
      <c r="A3">
        <v>0.24</v>
      </c>
    </row>
    <row r="4" spans="1:6" x14ac:dyDescent="0.2">
      <c r="A4" t="s">
        <v>18</v>
      </c>
      <c r="B4" t="s">
        <v>19</v>
      </c>
      <c r="C4" t="s">
        <v>16</v>
      </c>
      <c r="D4" t="s">
        <v>17</v>
      </c>
      <c r="E4" t="s">
        <v>20</v>
      </c>
      <c r="F4" t="s">
        <v>21</v>
      </c>
    </row>
    <row r="5" spans="1:6" x14ac:dyDescent="0.2">
      <c r="A5">
        <f>0.26</f>
        <v>0.26</v>
      </c>
      <c r="B5">
        <f>A5-$A$3</f>
        <v>2.0000000000000018E-2</v>
      </c>
      <c r="C5">
        <v>1.04</v>
      </c>
      <c r="D5">
        <v>1.03</v>
      </c>
      <c r="E5">
        <f>(-$E$2+SQRT($E$2*$E$2-4*$D$2*($F$2-$C5)))/(2*$D$2)</f>
        <v>3.378597614411339E-2</v>
      </c>
      <c r="F5">
        <f>(-$E$2-SQRT($E$2*$E$2-4*$D$2*($F$2-$C5)))/(2*$D$2)</f>
        <v>105.08980952947387</v>
      </c>
    </row>
    <row r="6" spans="1:6" x14ac:dyDescent="0.2">
      <c r="A6">
        <v>1.24</v>
      </c>
      <c r="B6">
        <f t="shared" ref="B6:B19" si="0">A6-$A$3</f>
        <v>1</v>
      </c>
      <c r="C6">
        <v>1.95</v>
      </c>
      <c r="D6">
        <v>1.94</v>
      </c>
      <c r="E6">
        <f t="shared" ref="E6:E19" si="1">(-$E$2+SQRT($E$2*$E$2-4*$D$2*($F$2-$C6)))/(2*$D$2)</f>
        <v>1.0162370302966457</v>
      </c>
      <c r="F6">
        <f t="shared" ref="F6:F19" si="2">(-$E$2-SQRT($E$2*$E$2-4*$D$2*($F$2-$C6)))/(2*$D$2)</f>
        <v>104.10735847532133</v>
      </c>
    </row>
    <row r="7" spans="1:6" x14ac:dyDescent="0.2">
      <c r="A7">
        <v>1.45</v>
      </c>
      <c r="B7">
        <f t="shared" si="0"/>
        <v>1.21</v>
      </c>
      <c r="C7">
        <v>2.13</v>
      </c>
      <c r="D7">
        <v>2.11</v>
      </c>
      <c r="E7">
        <f t="shared" si="1"/>
        <v>1.212794733304476</v>
      </c>
      <c r="F7">
        <f t="shared" si="2"/>
        <v>103.91080077231349</v>
      </c>
    </row>
    <row r="8" spans="1:6" x14ac:dyDescent="0.2">
      <c r="A8">
        <v>1.76</v>
      </c>
      <c r="B8">
        <f t="shared" si="0"/>
        <v>1.52</v>
      </c>
      <c r="C8">
        <v>2.42</v>
      </c>
      <c r="D8">
        <v>2.4</v>
      </c>
      <c r="E8">
        <f t="shared" si="1"/>
        <v>1.5310634700832244</v>
      </c>
      <c r="F8">
        <f t="shared" si="2"/>
        <v>103.59253203553475</v>
      </c>
    </row>
    <row r="9" spans="1:6" x14ac:dyDescent="0.2">
      <c r="A9">
        <v>2.12</v>
      </c>
      <c r="B9">
        <f t="shared" si="0"/>
        <v>1.8800000000000001</v>
      </c>
      <c r="C9">
        <v>2.7</v>
      </c>
      <c r="D9">
        <v>2.69</v>
      </c>
      <c r="E9">
        <f t="shared" si="1"/>
        <v>1.84025235761367</v>
      </c>
      <c r="F9">
        <f t="shared" si="2"/>
        <v>103.28334314800431</v>
      </c>
    </row>
    <row r="10" spans="1:6" x14ac:dyDescent="0.2">
      <c r="A10">
        <v>2.5</v>
      </c>
      <c r="B10">
        <f t="shared" si="0"/>
        <v>2.2599999999999998</v>
      </c>
      <c r="C10">
        <v>3.06</v>
      </c>
      <c r="D10">
        <v>3.04</v>
      </c>
      <c r="E10">
        <f t="shared" si="1"/>
        <v>2.2405723198506635</v>
      </c>
      <c r="F10">
        <f t="shared" si="2"/>
        <v>102.88302318576731</v>
      </c>
    </row>
    <row r="11" spans="1:6" x14ac:dyDescent="0.2">
      <c r="A11">
        <v>2.92</v>
      </c>
      <c r="B11">
        <f t="shared" si="0"/>
        <v>2.6799999999999997</v>
      </c>
      <c r="C11">
        <v>3.45</v>
      </c>
      <c r="D11">
        <v>3.44</v>
      </c>
      <c r="E11">
        <f t="shared" si="1"/>
        <v>2.6778774542246904</v>
      </c>
      <c r="F11">
        <f t="shared" si="2"/>
        <v>102.44571805139329</v>
      </c>
    </row>
    <row r="12" spans="1:6" x14ac:dyDescent="0.2">
      <c r="A12">
        <v>3.66</v>
      </c>
      <c r="B12">
        <f t="shared" si="0"/>
        <v>3.42</v>
      </c>
      <c r="C12">
        <v>4.09</v>
      </c>
      <c r="D12">
        <v>4.08</v>
      </c>
      <c r="E12">
        <f t="shared" si="1"/>
        <v>3.4039357977161835</v>
      </c>
      <c r="F12">
        <f t="shared" si="2"/>
        <v>101.7196597079018</v>
      </c>
    </row>
    <row r="13" spans="1:6" x14ac:dyDescent="0.2">
      <c r="A13">
        <v>4.09</v>
      </c>
      <c r="B13">
        <f t="shared" si="0"/>
        <v>3.8499999999999996</v>
      </c>
      <c r="C13">
        <v>4.4800000000000004</v>
      </c>
      <c r="D13">
        <v>4.47</v>
      </c>
      <c r="E13">
        <f t="shared" si="1"/>
        <v>3.851684149196243</v>
      </c>
      <c r="F13">
        <f t="shared" si="2"/>
        <v>101.27191135642174</v>
      </c>
    </row>
    <row r="14" spans="1:6" x14ac:dyDescent="0.2">
      <c r="A14">
        <v>5.08</v>
      </c>
      <c r="B14">
        <f t="shared" si="0"/>
        <v>4.84</v>
      </c>
      <c r="C14">
        <v>5.35</v>
      </c>
      <c r="D14">
        <v>5.35</v>
      </c>
      <c r="E14">
        <f t="shared" si="1"/>
        <v>4.8656515951989912</v>
      </c>
      <c r="F14">
        <f t="shared" si="2"/>
        <v>100.25794391041899</v>
      </c>
    </row>
    <row r="15" spans="1:6" x14ac:dyDescent="0.2">
      <c r="A15">
        <v>5.83</v>
      </c>
      <c r="B15">
        <f t="shared" si="0"/>
        <v>5.59</v>
      </c>
      <c r="C15">
        <v>5.96</v>
      </c>
      <c r="D15">
        <v>5.96</v>
      </c>
      <c r="E15">
        <f t="shared" si="1"/>
        <v>5.5896460834911528</v>
      </c>
      <c r="F15">
        <f t="shared" si="2"/>
        <v>99.533949422126824</v>
      </c>
    </row>
    <row r="16" spans="1:6" x14ac:dyDescent="0.2">
      <c r="A16">
        <v>6.96</v>
      </c>
      <c r="B16">
        <f t="shared" si="0"/>
        <v>6.72</v>
      </c>
      <c r="C16">
        <v>6.91</v>
      </c>
      <c r="D16">
        <v>6.91</v>
      </c>
      <c r="E16">
        <f t="shared" si="1"/>
        <v>6.7399529687795008</v>
      </c>
      <c r="F16">
        <f t="shared" si="2"/>
        <v>98.383642536838479</v>
      </c>
    </row>
    <row r="17" spans="1:6" x14ac:dyDescent="0.2">
      <c r="A17">
        <v>7.73</v>
      </c>
      <c r="B17">
        <f t="shared" si="0"/>
        <v>7.49</v>
      </c>
      <c r="C17">
        <v>7.52</v>
      </c>
      <c r="D17">
        <v>7.52</v>
      </c>
      <c r="E17">
        <f t="shared" si="1"/>
        <v>7.4940472701302001</v>
      </c>
      <c r="F17">
        <f t="shared" si="2"/>
        <v>97.629548235487775</v>
      </c>
    </row>
    <row r="18" spans="1:6" x14ac:dyDescent="0.2">
      <c r="A18">
        <v>8.44</v>
      </c>
      <c r="B18">
        <f t="shared" si="0"/>
        <v>8.1999999999999993</v>
      </c>
      <c r="C18">
        <v>8.09</v>
      </c>
      <c r="D18">
        <v>8.1</v>
      </c>
      <c r="E18">
        <f t="shared" si="1"/>
        <v>8.2102792923462218</v>
      </c>
      <c r="F18">
        <f t="shared" si="2"/>
        <v>96.913316213271756</v>
      </c>
    </row>
    <row r="19" spans="1:6" x14ac:dyDescent="0.2">
      <c r="A19">
        <v>10.14</v>
      </c>
      <c r="B19">
        <f t="shared" si="0"/>
        <v>9.9</v>
      </c>
      <c r="C19">
        <v>9.39</v>
      </c>
      <c r="D19">
        <v>9.4</v>
      </c>
      <c r="E19">
        <f t="shared" si="1"/>
        <v>9.8887409837136708</v>
      </c>
      <c r="F19">
        <f t="shared" si="2"/>
        <v>95.23485452190431</v>
      </c>
    </row>
    <row r="22" spans="1:6" x14ac:dyDescent="0.2">
      <c r="A22" t="str">
        <f>SUBSTITUTE(_xlfn.TEXTJOIN(" ",TRUE,A5:A19), ",",".")</f>
        <v>0.26 1.24 1.45 1.76 2.12 2.5 2.92 3.66 4.09 5.08 5.83 6.96 7.73 8.44 10.14</v>
      </c>
      <c r="B22" t="str">
        <f>SUBSTITUTE(_xlfn.TEXTJOIN(" ",TRUE,B5:B19), ",",".")</f>
        <v>0.02 1 1.21 1.52 1.88 2.26 2.68 3.42 3.85 4.84 5.59 6.72 7.49 8.2 9.9</v>
      </c>
      <c r="C22" t="str">
        <f t="shared" ref="C22:D22" si="3">SUBSTITUTE(_xlfn.TEXTJOIN(" ",TRUE,C5:C19), ",",".")</f>
        <v>1.04 1.95 2.13 2.42 2.7 3.06 3.45 4.09 4.48 5.35 5.96 6.91 7.52 8.09 9.39</v>
      </c>
      <c r="D22" t="str">
        <f t="shared" si="3"/>
        <v>1.03 1.94 2.11 2.4 2.69 3.04 3.44 4.08 4.47 5.35 5.96 6.91 7.52 8.1 9.4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9EF3-1AC3-AC4D-852C-E437797668DB}">
  <dimension ref="A1:R42"/>
  <sheetViews>
    <sheetView tabSelected="1" workbookViewId="0">
      <selection activeCell="Q18" sqref="Q18"/>
    </sheetView>
  </sheetViews>
  <sheetFormatPr baseColWidth="10" defaultRowHeight="16" x14ac:dyDescent="0.2"/>
  <cols>
    <col min="5" max="5" width="15.5" bestFit="1" customWidth="1"/>
    <col min="9" max="9" width="15.5" bestFit="1" customWidth="1"/>
    <col min="17" max="17" width="11.33203125" bestFit="1" customWidth="1"/>
  </cols>
  <sheetData>
    <row r="1" spans="1:18" x14ac:dyDescent="0.2">
      <c r="B1" s="3" t="s">
        <v>30</v>
      </c>
      <c r="C1" s="3"/>
      <c r="D1" s="3"/>
      <c r="E1" s="3"/>
      <c r="F1" s="3" t="s">
        <v>31</v>
      </c>
      <c r="G1" s="3"/>
      <c r="H1" s="3"/>
      <c r="I1" s="3"/>
      <c r="Q1" t="s">
        <v>33</v>
      </c>
    </row>
    <row r="2" spans="1:18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26</v>
      </c>
      <c r="G2" t="s">
        <v>27</v>
      </c>
      <c r="H2" t="s">
        <v>28</v>
      </c>
      <c r="I2" t="s">
        <v>29</v>
      </c>
      <c r="Q2" t="s">
        <v>34</v>
      </c>
      <c r="R2" s="2" t="s">
        <v>32</v>
      </c>
    </row>
    <row r="3" spans="1:18" x14ac:dyDescent="0.2">
      <c r="A3" s="2" t="s">
        <v>35</v>
      </c>
      <c r="B3" t="str" cm="1">
        <f t="array" ref="B3:E42">_xlfn.TEXTSPLIT(A3,",",";",TRUE)</f>
        <v>0</v>
      </c>
      <c r="C3" t="str">
        <v>0</v>
      </c>
      <c r="D3" t="str">
        <v>9</v>
      </c>
      <c r="E3" t="str">
        <v>9</v>
      </c>
      <c r="F3" s="4">
        <f>B3*3.3/1023</f>
        <v>0</v>
      </c>
      <c r="G3" s="4">
        <f>C3*3.3/4095</f>
        <v>0</v>
      </c>
      <c r="H3" s="4">
        <f t="shared" ref="H3:I18" si="0">D3*3.3/4095</f>
        <v>7.2527472527472523E-3</v>
      </c>
      <c r="I3" s="4">
        <f t="shared" si="0"/>
        <v>7.2527472527472523E-3</v>
      </c>
    </row>
    <row r="4" spans="1:18" x14ac:dyDescent="0.2">
      <c r="B4" t="str">
        <v>20</v>
      </c>
      <c r="C4" t="str">
        <v>56</v>
      </c>
      <c r="D4" t="str">
        <v>44</v>
      </c>
      <c r="E4" t="str">
        <v>72</v>
      </c>
      <c r="F4" s="4">
        <f t="shared" ref="F4:F42" si="1">B4*3.3/1023</f>
        <v>6.4516129032258063E-2</v>
      </c>
      <c r="G4" s="4">
        <f t="shared" ref="G4:I42" si="2">C4*3.3/4095</f>
        <v>4.5128205128205125E-2</v>
      </c>
      <c r="H4" s="4">
        <f t="shared" si="0"/>
        <v>3.5457875457875453E-2</v>
      </c>
      <c r="I4" s="4">
        <f t="shared" si="0"/>
        <v>5.8021978021978018E-2</v>
      </c>
    </row>
    <row r="5" spans="1:18" x14ac:dyDescent="0.2">
      <c r="B5" t="str">
        <v>40</v>
      </c>
      <c r="C5" t="str">
        <v>164</v>
      </c>
      <c r="D5" t="str">
        <v>113</v>
      </c>
      <c r="E5" t="str">
        <v>143</v>
      </c>
      <c r="F5" s="4">
        <f t="shared" si="1"/>
        <v>0.12903225806451613</v>
      </c>
      <c r="G5" s="4">
        <f t="shared" si="2"/>
        <v>0.13216117216117215</v>
      </c>
      <c r="H5" s="4">
        <f t="shared" si="0"/>
        <v>9.1062271062271063E-2</v>
      </c>
      <c r="I5" s="4">
        <f t="shared" si="0"/>
        <v>0.11523809523809524</v>
      </c>
    </row>
    <row r="6" spans="1:18" x14ac:dyDescent="0.2">
      <c r="B6" t="str">
        <v>60</v>
      </c>
      <c r="C6" t="str">
        <v>252</v>
      </c>
      <c r="D6" t="str">
        <v>153</v>
      </c>
      <c r="E6" t="str">
        <v>187</v>
      </c>
      <c r="F6" s="4">
        <f t="shared" si="1"/>
        <v>0.19354838709677419</v>
      </c>
      <c r="G6" s="4">
        <f t="shared" si="2"/>
        <v>0.20307692307692304</v>
      </c>
      <c r="H6" s="4">
        <f t="shared" si="0"/>
        <v>0.12329670329670329</v>
      </c>
      <c r="I6" s="4">
        <f t="shared" si="0"/>
        <v>0.15069597069597071</v>
      </c>
    </row>
    <row r="7" spans="1:18" x14ac:dyDescent="0.2">
      <c r="B7" t="str">
        <v>80</v>
      </c>
      <c r="C7" t="str">
        <v>321</v>
      </c>
      <c r="D7" t="str">
        <v>187</v>
      </c>
      <c r="E7" t="str">
        <v>239</v>
      </c>
      <c r="F7" s="4">
        <f t="shared" si="1"/>
        <v>0.25806451612903225</v>
      </c>
      <c r="G7" s="4">
        <f t="shared" si="2"/>
        <v>0.25868131868131866</v>
      </c>
      <c r="H7" s="4">
        <f t="shared" si="0"/>
        <v>0.15069597069597071</v>
      </c>
      <c r="I7" s="4">
        <f t="shared" si="0"/>
        <v>0.19260073260073257</v>
      </c>
    </row>
    <row r="8" spans="1:18" x14ac:dyDescent="0.2">
      <c r="B8" t="str">
        <v>100</v>
      </c>
      <c r="C8" t="str">
        <v>392</v>
      </c>
      <c r="D8" t="str">
        <v>233</v>
      </c>
      <c r="E8" t="str">
        <v>300</v>
      </c>
      <c r="F8" s="4">
        <f t="shared" si="1"/>
        <v>0.32258064516129031</v>
      </c>
      <c r="G8" s="4">
        <f t="shared" si="2"/>
        <v>0.31589743589743585</v>
      </c>
      <c r="H8" s="4">
        <f t="shared" si="0"/>
        <v>0.18776556776556777</v>
      </c>
      <c r="I8" s="4">
        <f t="shared" si="0"/>
        <v>0.24175824175824176</v>
      </c>
    </row>
    <row r="9" spans="1:18" x14ac:dyDescent="0.2">
      <c r="B9" t="str">
        <v>120</v>
      </c>
      <c r="C9" t="str">
        <v>466</v>
      </c>
      <c r="D9" t="str">
        <v>268</v>
      </c>
      <c r="E9" t="str">
        <v>363</v>
      </c>
      <c r="F9" s="4">
        <f t="shared" si="1"/>
        <v>0.38709677419354838</v>
      </c>
      <c r="G9" s="4">
        <f t="shared" si="2"/>
        <v>0.37553113553113554</v>
      </c>
      <c r="H9" s="4">
        <f t="shared" si="0"/>
        <v>0.21597069597069596</v>
      </c>
      <c r="I9" s="4">
        <f t="shared" si="0"/>
        <v>0.29252747252747252</v>
      </c>
    </row>
    <row r="10" spans="1:18" x14ac:dyDescent="0.2">
      <c r="B10" t="str">
        <v>140</v>
      </c>
      <c r="C10" t="str">
        <v>549</v>
      </c>
      <c r="D10" t="str">
        <v>307</v>
      </c>
      <c r="E10" t="str">
        <v>426</v>
      </c>
      <c r="F10" s="4">
        <f t="shared" si="1"/>
        <v>0.45161290322580644</v>
      </c>
      <c r="G10" s="4">
        <f t="shared" si="2"/>
        <v>0.44241758241758239</v>
      </c>
      <c r="H10" s="4">
        <f t="shared" si="0"/>
        <v>0.24739926739926738</v>
      </c>
      <c r="I10" s="4">
        <f t="shared" si="0"/>
        <v>0.34329670329670331</v>
      </c>
    </row>
    <row r="11" spans="1:18" x14ac:dyDescent="0.2">
      <c r="B11" t="str">
        <v>160</v>
      </c>
      <c r="C11" t="str">
        <v>633</v>
      </c>
      <c r="D11" t="str">
        <v>350</v>
      </c>
      <c r="E11" t="str">
        <v>488</v>
      </c>
      <c r="F11" s="4">
        <f t="shared" si="1"/>
        <v>0.5161290322580645</v>
      </c>
      <c r="G11" s="4">
        <f t="shared" si="2"/>
        <v>0.51010989010989016</v>
      </c>
      <c r="H11" s="4">
        <f t="shared" si="0"/>
        <v>0.28205128205128205</v>
      </c>
      <c r="I11" s="4">
        <f t="shared" si="0"/>
        <v>0.39326007326007323</v>
      </c>
    </row>
    <row r="12" spans="1:18" x14ac:dyDescent="0.2">
      <c r="B12" t="str">
        <v>180</v>
      </c>
      <c r="C12" t="str">
        <v>710</v>
      </c>
      <c r="D12" t="str">
        <v>395</v>
      </c>
      <c r="E12" t="str">
        <v>553</v>
      </c>
      <c r="F12" s="4">
        <f t="shared" si="1"/>
        <v>0.58064516129032262</v>
      </c>
      <c r="G12" s="4">
        <f t="shared" si="2"/>
        <v>0.57216117216117213</v>
      </c>
      <c r="H12" s="4">
        <f t="shared" si="0"/>
        <v>0.31831501831501829</v>
      </c>
      <c r="I12" s="4">
        <f t="shared" si="0"/>
        <v>0.44564102564102559</v>
      </c>
    </row>
    <row r="13" spans="1:18" x14ac:dyDescent="0.2">
      <c r="B13" t="str">
        <v>200</v>
      </c>
      <c r="C13" t="str">
        <v>790</v>
      </c>
      <c r="D13" t="str">
        <v>447</v>
      </c>
      <c r="E13" t="str">
        <v>618</v>
      </c>
      <c r="F13" s="4">
        <f t="shared" si="1"/>
        <v>0.64516129032258063</v>
      </c>
      <c r="G13" s="4">
        <f t="shared" si="2"/>
        <v>0.63663003663003659</v>
      </c>
      <c r="H13" s="4">
        <f t="shared" si="0"/>
        <v>0.36021978021978018</v>
      </c>
      <c r="I13" s="4">
        <f t="shared" si="0"/>
        <v>0.49802197802197801</v>
      </c>
    </row>
    <row r="14" spans="1:18" x14ac:dyDescent="0.2">
      <c r="B14" t="str">
        <v>220</v>
      </c>
      <c r="C14" t="str">
        <v>873</v>
      </c>
      <c r="D14" t="str">
        <v>490</v>
      </c>
      <c r="E14" t="str">
        <v>680</v>
      </c>
      <c r="F14" s="4">
        <f t="shared" si="1"/>
        <v>0.70967741935483875</v>
      </c>
      <c r="G14" s="4">
        <f t="shared" si="2"/>
        <v>0.70351648351648344</v>
      </c>
      <c r="H14" s="4">
        <f t="shared" si="0"/>
        <v>0.39487179487179486</v>
      </c>
      <c r="I14" s="4">
        <f t="shared" si="0"/>
        <v>0.54798534798534804</v>
      </c>
    </row>
    <row r="15" spans="1:18" x14ac:dyDescent="0.2">
      <c r="B15" t="str">
        <v>240</v>
      </c>
      <c r="C15" t="str">
        <v>950</v>
      </c>
      <c r="D15" t="str">
        <v>543</v>
      </c>
      <c r="E15" t="str">
        <v>742</v>
      </c>
      <c r="F15" s="4">
        <f t="shared" si="1"/>
        <v>0.77419354838709675</v>
      </c>
      <c r="G15" s="4">
        <f t="shared" si="2"/>
        <v>0.76556776556776551</v>
      </c>
      <c r="H15" s="4">
        <f t="shared" si="0"/>
        <v>0.43758241758241756</v>
      </c>
      <c r="I15" s="4">
        <f t="shared" si="0"/>
        <v>0.59794871794871796</v>
      </c>
    </row>
    <row r="16" spans="1:18" x14ac:dyDescent="0.2">
      <c r="B16" t="str">
        <v>260</v>
      </c>
      <c r="C16" t="str">
        <v>1028</v>
      </c>
      <c r="D16" t="str">
        <v>589</v>
      </c>
      <c r="E16" t="str">
        <v>808</v>
      </c>
      <c r="F16" s="4">
        <f t="shared" si="1"/>
        <v>0.83870967741935487</v>
      </c>
      <c r="G16" s="4">
        <f t="shared" si="2"/>
        <v>0.82842490842490835</v>
      </c>
      <c r="H16" s="4">
        <f t="shared" si="0"/>
        <v>0.47465201465201462</v>
      </c>
      <c r="I16" s="4">
        <f t="shared" si="0"/>
        <v>0.65113553113553102</v>
      </c>
    </row>
    <row r="17" spans="2:9" x14ac:dyDescent="0.2">
      <c r="B17" t="str">
        <v>280</v>
      </c>
      <c r="C17" t="str">
        <v>1107</v>
      </c>
      <c r="D17" t="str">
        <v>642</v>
      </c>
      <c r="E17" t="str">
        <v>871</v>
      </c>
      <c r="F17" s="4">
        <f t="shared" si="1"/>
        <v>0.90322580645161288</v>
      </c>
      <c r="G17" s="4">
        <f t="shared" si="2"/>
        <v>0.89208791208791205</v>
      </c>
      <c r="H17" s="4">
        <f t="shared" si="0"/>
        <v>0.51736263736263732</v>
      </c>
      <c r="I17" s="4">
        <f t="shared" si="0"/>
        <v>0.70190476190476181</v>
      </c>
    </row>
    <row r="18" spans="2:9" x14ac:dyDescent="0.2">
      <c r="B18" t="str">
        <v>300</v>
      </c>
      <c r="C18" t="str">
        <v>1189</v>
      </c>
      <c r="D18" t="str">
        <v>685</v>
      </c>
      <c r="E18" t="str">
        <v>933</v>
      </c>
      <c r="F18" s="4">
        <f t="shared" si="1"/>
        <v>0.967741935483871</v>
      </c>
      <c r="G18" s="4">
        <f t="shared" si="2"/>
        <v>0.95816849816849814</v>
      </c>
      <c r="H18" s="4">
        <f t="shared" si="0"/>
        <v>0.55201465201465205</v>
      </c>
      <c r="I18" s="4">
        <f t="shared" si="0"/>
        <v>0.75186813186813173</v>
      </c>
    </row>
    <row r="19" spans="2:9" x14ac:dyDescent="0.2">
      <c r="B19" t="str">
        <v>320</v>
      </c>
      <c r="C19" t="str">
        <v>1271</v>
      </c>
      <c r="D19" t="str">
        <v>738</v>
      </c>
      <c r="E19" t="str">
        <v>999</v>
      </c>
      <c r="F19" s="4">
        <f t="shared" si="1"/>
        <v>1.032258064516129</v>
      </c>
      <c r="G19" s="4">
        <f t="shared" si="2"/>
        <v>1.0242490842490843</v>
      </c>
      <c r="H19" s="4">
        <f t="shared" si="2"/>
        <v>0.5947252747252747</v>
      </c>
      <c r="I19" s="4">
        <f t="shared" si="2"/>
        <v>0.80505494505494501</v>
      </c>
    </row>
    <row r="20" spans="2:9" x14ac:dyDescent="0.2">
      <c r="B20" t="str">
        <v>340</v>
      </c>
      <c r="C20" t="str">
        <v>1355</v>
      </c>
      <c r="D20" t="str">
        <v>780</v>
      </c>
      <c r="E20" t="str">
        <v>1060</v>
      </c>
      <c r="F20" s="4">
        <f t="shared" si="1"/>
        <v>1.096774193548387</v>
      </c>
      <c r="G20" s="4">
        <f t="shared" si="2"/>
        <v>1.0919413919413918</v>
      </c>
      <c r="H20" s="4">
        <f t="shared" si="2"/>
        <v>0.62857142857142856</v>
      </c>
      <c r="I20" s="4">
        <f t="shared" si="2"/>
        <v>0.85421245421245418</v>
      </c>
    </row>
    <row r="21" spans="2:9" x14ac:dyDescent="0.2">
      <c r="B21" t="str">
        <v>360</v>
      </c>
      <c r="C21" t="str">
        <v>1435</v>
      </c>
      <c r="D21" t="str">
        <v>826</v>
      </c>
      <c r="E21" t="str">
        <v>1125</v>
      </c>
      <c r="F21" s="4">
        <f t="shared" si="1"/>
        <v>1.1612903225806452</v>
      </c>
      <c r="G21" s="4">
        <f t="shared" si="2"/>
        <v>1.1564102564102565</v>
      </c>
      <c r="H21" s="4">
        <f t="shared" si="2"/>
        <v>0.66564102564102556</v>
      </c>
      <c r="I21" s="4">
        <f t="shared" si="2"/>
        <v>0.90659340659340659</v>
      </c>
    </row>
    <row r="22" spans="2:9" x14ac:dyDescent="0.2">
      <c r="B22" t="str">
        <v>380</v>
      </c>
      <c r="C22" t="str">
        <v>1514</v>
      </c>
      <c r="D22" t="str">
        <v>867</v>
      </c>
      <c r="E22" t="str">
        <v>1190</v>
      </c>
      <c r="F22" s="4">
        <f t="shared" si="1"/>
        <v>1.2258064516129032</v>
      </c>
      <c r="G22" s="4">
        <f t="shared" si="2"/>
        <v>1.22007326007326</v>
      </c>
      <c r="H22" s="4">
        <f t="shared" si="2"/>
        <v>0.69868131868131866</v>
      </c>
      <c r="I22" s="4">
        <f t="shared" si="2"/>
        <v>0.95897435897435901</v>
      </c>
    </row>
    <row r="23" spans="2:9" x14ac:dyDescent="0.2">
      <c r="B23" t="str">
        <v>400</v>
      </c>
      <c r="C23" t="str">
        <v>1589</v>
      </c>
      <c r="D23" t="str">
        <v>912</v>
      </c>
      <c r="E23" t="str">
        <v>1254</v>
      </c>
      <c r="F23" s="4">
        <f t="shared" si="1"/>
        <v>1.2903225806451613</v>
      </c>
      <c r="G23" s="4">
        <f t="shared" si="2"/>
        <v>1.2805128205128204</v>
      </c>
      <c r="H23" s="4">
        <f t="shared" si="2"/>
        <v>0.73494505494505491</v>
      </c>
      <c r="I23" s="4">
        <f t="shared" si="2"/>
        <v>1.0105494505494506</v>
      </c>
    </row>
    <row r="24" spans="2:9" x14ac:dyDescent="0.2">
      <c r="B24" t="str">
        <v>420</v>
      </c>
      <c r="C24" t="str">
        <v>1667</v>
      </c>
      <c r="D24" t="str">
        <v>966</v>
      </c>
      <c r="E24" t="str">
        <v>1315</v>
      </c>
      <c r="F24" s="4">
        <f t="shared" si="1"/>
        <v>1.3548387096774193</v>
      </c>
      <c r="G24" s="4">
        <f t="shared" si="2"/>
        <v>1.3433699633699632</v>
      </c>
      <c r="H24" s="4">
        <f t="shared" si="2"/>
        <v>0.77846153846153843</v>
      </c>
      <c r="I24" s="4">
        <f t="shared" si="2"/>
        <v>1.0597069597069597</v>
      </c>
    </row>
    <row r="25" spans="2:9" x14ac:dyDescent="0.2">
      <c r="B25" t="str">
        <v>440</v>
      </c>
      <c r="C25" t="str">
        <v>1750</v>
      </c>
      <c r="D25" t="str">
        <v>1006</v>
      </c>
      <c r="E25" t="str">
        <v>1381</v>
      </c>
      <c r="F25" s="4">
        <f t="shared" si="1"/>
        <v>1.4193548387096775</v>
      </c>
      <c r="G25" s="4">
        <f t="shared" si="2"/>
        <v>1.4102564102564104</v>
      </c>
      <c r="H25" s="4">
        <f t="shared" si="2"/>
        <v>0.81069597069597066</v>
      </c>
      <c r="I25" s="4">
        <f t="shared" si="2"/>
        <v>1.1128937728937729</v>
      </c>
    </row>
    <row r="26" spans="2:9" x14ac:dyDescent="0.2">
      <c r="B26" t="str">
        <v>460</v>
      </c>
      <c r="C26" t="str">
        <v>1827</v>
      </c>
      <c r="D26" t="str">
        <v>1060</v>
      </c>
      <c r="E26" t="str">
        <v>1440</v>
      </c>
      <c r="F26" s="4">
        <f t="shared" si="1"/>
        <v>1.4838709677419355</v>
      </c>
      <c r="G26" s="4">
        <f t="shared" si="2"/>
        <v>1.4723076923076921</v>
      </c>
      <c r="H26" s="4">
        <f t="shared" si="2"/>
        <v>0.85421245421245418</v>
      </c>
      <c r="I26" s="4">
        <f t="shared" si="2"/>
        <v>1.1604395604395605</v>
      </c>
    </row>
    <row r="27" spans="2:9" x14ac:dyDescent="0.2">
      <c r="B27" t="str">
        <v>480</v>
      </c>
      <c r="C27" t="str">
        <v>1910</v>
      </c>
      <c r="D27" t="str">
        <v>1107</v>
      </c>
      <c r="E27" t="str">
        <v>1509</v>
      </c>
      <c r="F27" s="4">
        <f t="shared" si="1"/>
        <v>1.5483870967741935</v>
      </c>
      <c r="G27" s="4">
        <f t="shared" si="2"/>
        <v>1.5391941391941393</v>
      </c>
      <c r="H27" s="4">
        <f t="shared" si="2"/>
        <v>0.89208791208791205</v>
      </c>
      <c r="I27" s="4">
        <f t="shared" si="2"/>
        <v>1.216043956043956</v>
      </c>
    </row>
    <row r="28" spans="2:9" x14ac:dyDescent="0.2">
      <c r="B28" t="str">
        <v>500</v>
      </c>
      <c r="C28" t="str">
        <v>1991</v>
      </c>
      <c r="D28" t="str">
        <v>1142</v>
      </c>
      <c r="E28" t="str">
        <v>1571</v>
      </c>
      <c r="F28" s="4">
        <f t="shared" si="1"/>
        <v>1.6129032258064515</v>
      </c>
      <c r="G28" s="4">
        <f t="shared" si="2"/>
        <v>1.6044688644688643</v>
      </c>
      <c r="H28" s="4">
        <f t="shared" si="2"/>
        <v>0.92029304029304027</v>
      </c>
      <c r="I28" s="4">
        <f t="shared" si="2"/>
        <v>1.2660073260073259</v>
      </c>
    </row>
    <row r="29" spans="2:9" x14ac:dyDescent="0.2">
      <c r="B29" t="str">
        <v>520</v>
      </c>
      <c r="C29" t="str">
        <v>2070</v>
      </c>
      <c r="D29" t="str">
        <v>1194</v>
      </c>
      <c r="E29" t="str">
        <v>1632</v>
      </c>
      <c r="F29" s="4">
        <f t="shared" si="1"/>
        <v>1.6774193548387097</v>
      </c>
      <c r="G29" s="4">
        <f t="shared" si="2"/>
        <v>1.6681318681318682</v>
      </c>
      <c r="H29" s="4">
        <f t="shared" si="2"/>
        <v>0.96219780219780215</v>
      </c>
      <c r="I29" s="4">
        <f t="shared" si="2"/>
        <v>1.3151648351648351</v>
      </c>
    </row>
    <row r="30" spans="2:9" x14ac:dyDescent="0.2">
      <c r="B30" t="str">
        <v>540</v>
      </c>
      <c r="C30" t="str">
        <v>2151</v>
      </c>
      <c r="D30" t="str">
        <v>1230</v>
      </c>
      <c r="E30" t="str">
        <v>1699</v>
      </c>
      <c r="F30" s="4">
        <f t="shared" si="1"/>
        <v>1.7419354838709677</v>
      </c>
      <c r="G30" s="4">
        <f t="shared" si="2"/>
        <v>1.7334065934065932</v>
      </c>
      <c r="H30" s="4">
        <f t="shared" si="2"/>
        <v>0.99120879120879124</v>
      </c>
      <c r="I30" s="4">
        <f t="shared" si="2"/>
        <v>1.3691575091575092</v>
      </c>
    </row>
    <row r="31" spans="2:9" x14ac:dyDescent="0.2">
      <c r="B31" t="str">
        <v>560</v>
      </c>
      <c r="C31" t="str">
        <v>2235</v>
      </c>
      <c r="D31" t="str">
        <v>1289</v>
      </c>
      <c r="E31" t="str">
        <v>1763</v>
      </c>
      <c r="F31" s="4">
        <f t="shared" si="1"/>
        <v>1.8064516129032258</v>
      </c>
      <c r="G31" s="4">
        <f t="shared" si="2"/>
        <v>1.8010989010989011</v>
      </c>
      <c r="H31" s="4">
        <f t="shared" si="2"/>
        <v>1.0387545787545787</v>
      </c>
      <c r="I31" s="4">
        <f t="shared" si="2"/>
        <v>1.4207326007326007</v>
      </c>
    </row>
    <row r="32" spans="2:9" x14ac:dyDescent="0.2">
      <c r="B32" t="str">
        <v>580</v>
      </c>
      <c r="C32" t="str">
        <v>2310</v>
      </c>
      <c r="D32" t="str">
        <v>1323</v>
      </c>
      <c r="E32" t="str">
        <v>1826</v>
      </c>
      <c r="F32" s="4">
        <f t="shared" si="1"/>
        <v>1.8709677419354838</v>
      </c>
      <c r="G32" s="4">
        <f t="shared" si="2"/>
        <v>1.8615384615384616</v>
      </c>
      <c r="H32" s="4">
        <f t="shared" si="2"/>
        <v>1.066153846153846</v>
      </c>
      <c r="I32" s="4">
        <f t="shared" si="2"/>
        <v>1.4715018315018313</v>
      </c>
    </row>
    <row r="33" spans="2:9" x14ac:dyDescent="0.2">
      <c r="B33" t="str">
        <v>600</v>
      </c>
      <c r="C33" t="str">
        <v>2394</v>
      </c>
      <c r="D33" t="str">
        <v>1368</v>
      </c>
      <c r="E33" t="str">
        <v>1890</v>
      </c>
      <c r="F33" s="4">
        <f t="shared" si="1"/>
        <v>1.935483870967742</v>
      </c>
      <c r="G33" s="4">
        <f t="shared" si="2"/>
        <v>1.9292307692307691</v>
      </c>
      <c r="H33" s="4">
        <f t="shared" si="2"/>
        <v>1.1024175824175824</v>
      </c>
      <c r="I33" s="4">
        <f t="shared" si="2"/>
        <v>1.523076923076923</v>
      </c>
    </row>
    <row r="34" spans="2:9" x14ac:dyDescent="0.2">
      <c r="B34" t="str">
        <v>620</v>
      </c>
      <c r="C34" t="str">
        <v>2474</v>
      </c>
      <c r="D34" t="str">
        <v>1421</v>
      </c>
      <c r="E34" t="str">
        <v>1951</v>
      </c>
      <c r="F34" s="4">
        <f t="shared" si="1"/>
        <v>2</v>
      </c>
      <c r="G34" s="4">
        <f t="shared" si="2"/>
        <v>1.9936996336996335</v>
      </c>
      <c r="H34" s="4">
        <f t="shared" si="2"/>
        <v>1.1451282051282052</v>
      </c>
      <c r="I34" s="4">
        <f t="shared" si="2"/>
        <v>1.5722344322344322</v>
      </c>
    </row>
    <row r="35" spans="2:9" x14ac:dyDescent="0.2">
      <c r="B35" t="str">
        <v>640</v>
      </c>
      <c r="C35" t="str">
        <v>2550</v>
      </c>
      <c r="D35" t="str">
        <v>1471</v>
      </c>
      <c r="E35" t="str">
        <v>2018</v>
      </c>
      <c r="F35" s="4">
        <f t="shared" si="1"/>
        <v>2.064516129032258</v>
      </c>
      <c r="G35" s="4">
        <f t="shared" si="2"/>
        <v>2.0549450549450547</v>
      </c>
      <c r="H35" s="4">
        <f t="shared" si="2"/>
        <v>1.1854212454212454</v>
      </c>
      <c r="I35" s="4">
        <f t="shared" si="2"/>
        <v>1.6262271062271061</v>
      </c>
    </row>
    <row r="36" spans="2:9" x14ac:dyDescent="0.2">
      <c r="B36" t="str">
        <v>660</v>
      </c>
      <c r="C36" t="str">
        <v>2641</v>
      </c>
      <c r="D36" t="str">
        <v>1513</v>
      </c>
      <c r="E36" t="str">
        <v>2079</v>
      </c>
      <c r="F36" s="4">
        <f t="shared" si="1"/>
        <v>2.129032258064516</v>
      </c>
      <c r="G36" s="4">
        <f t="shared" si="2"/>
        <v>2.128278388278388</v>
      </c>
      <c r="H36" s="4">
        <f t="shared" si="2"/>
        <v>1.2192673992673992</v>
      </c>
      <c r="I36" s="4">
        <f t="shared" si="2"/>
        <v>1.6753846153846153</v>
      </c>
    </row>
    <row r="37" spans="2:9" x14ac:dyDescent="0.2">
      <c r="B37" t="str">
        <v>680</v>
      </c>
      <c r="C37" t="str">
        <v>2725</v>
      </c>
      <c r="D37" t="str">
        <v>1563</v>
      </c>
      <c r="E37" t="str">
        <v>2145</v>
      </c>
      <c r="F37" s="4">
        <f t="shared" si="1"/>
        <v>2.193548387096774</v>
      </c>
      <c r="G37" s="4">
        <f t="shared" si="2"/>
        <v>2.1959706959706962</v>
      </c>
      <c r="H37" s="4">
        <f t="shared" si="2"/>
        <v>1.2595604395604394</v>
      </c>
      <c r="I37" s="4">
        <f t="shared" si="2"/>
        <v>1.7285714285714286</v>
      </c>
    </row>
    <row r="38" spans="2:9" x14ac:dyDescent="0.2">
      <c r="B38" t="str">
        <v>700</v>
      </c>
      <c r="C38" t="str">
        <v>2797</v>
      </c>
      <c r="D38" t="str">
        <v>1598</v>
      </c>
      <c r="E38" t="str">
        <v>2208</v>
      </c>
      <c r="F38" s="4">
        <f t="shared" si="1"/>
        <v>2.2580645161290325</v>
      </c>
      <c r="G38" s="4">
        <f t="shared" si="2"/>
        <v>2.2539926739926739</v>
      </c>
      <c r="H38" s="4">
        <f t="shared" si="2"/>
        <v>1.2877655677655677</v>
      </c>
      <c r="I38" s="4">
        <f t="shared" si="2"/>
        <v>1.7793406593406593</v>
      </c>
    </row>
    <row r="39" spans="2:9" x14ac:dyDescent="0.2">
      <c r="B39" t="str">
        <v>720</v>
      </c>
      <c r="C39" t="str">
        <v>2869</v>
      </c>
      <c r="D39" t="str">
        <v>1648</v>
      </c>
      <c r="E39" t="str">
        <v>2272</v>
      </c>
      <c r="F39" s="4">
        <f t="shared" si="1"/>
        <v>2.3225806451612905</v>
      </c>
      <c r="G39" s="4">
        <f t="shared" si="2"/>
        <v>2.3120146520146516</v>
      </c>
      <c r="H39" s="4">
        <f t="shared" si="2"/>
        <v>1.3280586080586079</v>
      </c>
      <c r="I39" s="4">
        <f t="shared" si="2"/>
        <v>1.8309157509157508</v>
      </c>
    </row>
    <row r="40" spans="2:9" x14ac:dyDescent="0.2">
      <c r="B40" t="str">
        <v>740</v>
      </c>
      <c r="C40" t="str">
        <v>2940</v>
      </c>
      <c r="D40" t="str">
        <v>1692</v>
      </c>
      <c r="E40" t="str">
        <v>2331</v>
      </c>
      <c r="F40" s="4">
        <f t="shared" si="1"/>
        <v>2.3870967741935485</v>
      </c>
      <c r="G40" s="4">
        <f t="shared" si="2"/>
        <v>2.3692307692307693</v>
      </c>
      <c r="H40" s="4">
        <f t="shared" si="2"/>
        <v>1.3635164835164835</v>
      </c>
      <c r="I40" s="4">
        <f t="shared" si="2"/>
        <v>1.8784615384615382</v>
      </c>
    </row>
    <row r="41" spans="2:9" x14ac:dyDescent="0.2">
      <c r="B41" t="str">
        <v>760</v>
      </c>
      <c r="C41" t="str">
        <v>3018</v>
      </c>
      <c r="D41" t="str">
        <v>1740</v>
      </c>
      <c r="E41" t="str">
        <v>2398</v>
      </c>
      <c r="F41" s="4">
        <f t="shared" si="1"/>
        <v>2.4516129032258065</v>
      </c>
      <c r="G41" s="4">
        <f t="shared" si="2"/>
        <v>2.432087912087912</v>
      </c>
      <c r="H41" s="4">
        <f t="shared" si="2"/>
        <v>1.4021978021978021</v>
      </c>
      <c r="I41" s="4">
        <f t="shared" si="2"/>
        <v>1.9324542124542123</v>
      </c>
    </row>
    <row r="42" spans="2:9" x14ac:dyDescent="0.2">
      <c r="B42" t="str">
        <v>780</v>
      </c>
      <c r="C42" t="str">
        <v>3123</v>
      </c>
      <c r="D42" t="str">
        <v>1767</v>
      </c>
      <c r="E42" t="str">
        <v>2461</v>
      </c>
      <c r="F42" s="4">
        <f t="shared" si="1"/>
        <v>2.5161290322580645</v>
      </c>
      <c r="G42" s="4">
        <f t="shared" si="2"/>
        <v>2.5167032967032967</v>
      </c>
      <c r="H42" s="4">
        <f t="shared" si="2"/>
        <v>1.4239560439560439</v>
      </c>
      <c r="I42" s="4">
        <f t="shared" si="2"/>
        <v>1.983223443223443</v>
      </c>
    </row>
  </sheetData>
  <mergeCells count="2">
    <mergeCell ref="B1:E1"/>
    <mergeCell ref="F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DAC Range</vt:lpstr>
      <vt:lpstr>ADC Average</vt:lpstr>
      <vt:lpstr>Calib measuring range</vt:lpstr>
      <vt:lpstr>Resistance Measuring accuracy</vt:lpstr>
      <vt:lpstr>Voltage 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Clark</dc:creator>
  <cp:lastModifiedBy>Cameron Clark</cp:lastModifiedBy>
  <dcterms:created xsi:type="dcterms:W3CDTF">2024-10-08T09:49:16Z</dcterms:created>
  <dcterms:modified xsi:type="dcterms:W3CDTF">2024-10-15T09:13:36Z</dcterms:modified>
</cp:coreProperties>
</file>