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eronclark/Documents/UCT/EEE4022S/EEE4022S_Salinity_JCP24-03/"/>
    </mc:Choice>
  </mc:AlternateContent>
  <xr:revisionPtr revIDLastSave="0" documentId="13_ncr:1_{AB37FB3C-8F50-F944-AEC1-D61D69C15F3B}" xr6:coauthVersionLast="47" xr6:coauthVersionMax="47" xr10:uidLastSave="{00000000-0000-0000-0000-000000000000}"/>
  <bookViews>
    <workbookView xWindow="0" yWindow="0" windowWidth="28800" windowHeight="18000" activeTab="3" xr2:uid="{CC746ED0-B61A-5B42-A9B2-4A328CF3FB68}"/>
  </bookViews>
  <sheets>
    <sheet name="DAC Range" sheetId="1" r:id="rId1"/>
    <sheet name="ADC Average" sheetId="2" r:id="rId2"/>
    <sheet name="Calib measuring range" sheetId="4" r:id="rId3"/>
    <sheet name="Resistance Measuring accurac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D22" i="3"/>
  <c r="B22" i="3"/>
  <c r="C21" i="2"/>
  <c r="A22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A5" i="3"/>
  <c r="B5" i="3" s="1"/>
  <c r="D5" i="4"/>
  <c r="D6" i="4"/>
  <c r="D17" i="4" s="1"/>
  <c r="D7" i="4"/>
  <c r="D8" i="4"/>
  <c r="D9" i="4"/>
  <c r="D10" i="4"/>
  <c r="D11" i="4"/>
  <c r="D12" i="4"/>
  <c r="D13" i="4"/>
  <c r="D14" i="4"/>
  <c r="D15" i="4"/>
  <c r="D16" i="4"/>
  <c r="D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C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5" i="2"/>
  <c r="E21" i="2" s="1"/>
  <c r="B5" i="2"/>
  <c r="A6" i="2"/>
  <c r="B6" i="2" s="1"/>
  <c r="D1" i="1"/>
  <c r="B6" i="1"/>
  <c r="B21" i="1"/>
  <c r="B5" i="1"/>
  <c r="C7" i="1"/>
  <c r="D6" i="1"/>
  <c r="C6" i="1"/>
  <c r="F5" i="1"/>
  <c r="F26" i="1" s="1"/>
  <c r="E5" i="1"/>
  <c r="E26" i="1" s="1"/>
  <c r="D5" i="1"/>
  <c r="D26" i="1" s="1"/>
  <c r="C5" i="1"/>
  <c r="C2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20" i="1" s="1"/>
  <c r="A6" i="1"/>
  <c r="B13" i="1" l="1"/>
  <c r="B10" i="1"/>
  <c r="B17" i="1"/>
  <c r="B9" i="1"/>
  <c r="B18" i="1"/>
  <c r="B16" i="1"/>
  <c r="B8" i="1"/>
  <c r="B12" i="1"/>
  <c r="B19" i="1"/>
  <c r="B11" i="1"/>
  <c r="B15" i="1"/>
  <c r="B7" i="1"/>
  <c r="B26" i="1" s="1"/>
  <c r="B14" i="1"/>
  <c r="A7" i="2"/>
  <c r="A8" i="2" l="1"/>
  <c r="B7" i="2"/>
  <c r="B8" i="2" l="1"/>
  <c r="A9" i="2"/>
  <c r="B9" i="2" l="1"/>
  <c r="A10" i="2"/>
  <c r="B10" i="2" l="1"/>
  <c r="A11" i="2"/>
  <c r="B11" i="2" l="1"/>
  <c r="A12" i="2"/>
  <c r="B12" i="2" l="1"/>
  <c r="A13" i="2"/>
  <c r="B13" i="2" l="1"/>
  <c r="A14" i="2"/>
  <c r="A15" i="2" l="1"/>
  <c r="B14" i="2"/>
  <c r="A16" i="2" l="1"/>
  <c r="B15" i="2"/>
  <c r="B16" i="2" l="1"/>
  <c r="A17" i="2"/>
  <c r="B17" i="2" l="1"/>
  <c r="A18" i="2"/>
  <c r="B18" i="2" s="1"/>
</calcChain>
</file>

<file path=xl/sharedStrings.xml><?xml version="1.0" encoding="utf-8"?>
<sst xmlns="http://schemas.openxmlformats.org/spreadsheetml/2006/main" count="31" uniqueCount="25">
  <si>
    <t>VDD</t>
  </si>
  <si>
    <t>DAC input</t>
  </si>
  <si>
    <t>dac</t>
  </si>
  <si>
    <t>buff_dac</t>
  </si>
  <si>
    <t>no load</t>
  </si>
  <si>
    <t>loaded</t>
  </si>
  <si>
    <t>GND</t>
  </si>
  <si>
    <t xml:space="preserve">DAC max with internal 4x 1.21V </t>
  </si>
  <si>
    <t>`@ 3v3</t>
  </si>
  <si>
    <t>DAC @ 3v3</t>
  </si>
  <si>
    <t>ADC bits</t>
  </si>
  <si>
    <t>ADC @ 3v3</t>
  </si>
  <si>
    <t>V measured</t>
  </si>
  <si>
    <t>DAC output</t>
  </si>
  <si>
    <t>Calib val</t>
  </si>
  <si>
    <t>ratio</t>
  </si>
  <si>
    <t>Average</t>
  </si>
  <si>
    <t>Single</t>
  </si>
  <si>
    <t>Multimeter</t>
  </si>
  <si>
    <t>M Corrected</t>
  </si>
  <si>
    <t>S Corrected +</t>
  </si>
  <si>
    <t>S Corrected -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</si>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</sst>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</a:t>
            </a:r>
            <a:r>
              <a:rPr lang="en-GB" baseline="0"/>
              <a:t> load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'DAC Range'!$C$4</c:f>
              <c:strCache>
                <c:ptCount val="1"/>
                <c:pt idx="0">
                  <c:v>dac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'DAC Range'!$B$5:$B$21</c:f>
              <c:numCache>
                <c:formatCode>General</c:formatCode>
                <c:ptCount val="17"/>
                <c:pt idx="0">
                  <c:v>0</c:v>
                </c:pt>
                <c:pt idx="1">
                  <c:v>0.20645161290322581</c:v>
                </c:pt>
                <c:pt idx="2">
                  <c:v>0.41290322580645161</c:v>
                </c:pt>
                <c:pt idx="3">
                  <c:v>0.61935483870967734</c:v>
                </c:pt>
                <c:pt idx="4">
                  <c:v>0.82580645161290323</c:v>
                </c:pt>
                <c:pt idx="5">
                  <c:v>1.032258064516129</c:v>
                </c:pt>
                <c:pt idx="6">
                  <c:v>1.2387096774193547</c:v>
                </c:pt>
                <c:pt idx="7">
                  <c:v>1.4451612903225806</c:v>
                </c:pt>
                <c:pt idx="8">
                  <c:v>1.6516129032258065</c:v>
                </c:pt>
                <c:pt idx="9">
                  <c:v>1.8580645161290323</c:v>
                </c:pt>
                <c:pt idx="10">
                  <c:v>2.064516129032258</c:v>
                </c:pt>
                <c:pt idx="11">
                  <c:v>2.2709677419354839</c:v>
                </c:pt>
                <c:pt idx="12">
                  <c:v>2.4774193548387093</c:v>
                </c:pt>
                <c:pt idx="13">
                  <c:v>2.6838709677419357</c:v>
                </c:pt>
                <c:pt idx="14">
                  <c:v>2.8903225806451611</c:v>
                </c:pt>
                <c:pt idx="15">
                  <c:v>3.096774193548387</c:v>
                </c:pt>
                <c:pt idx="16">
                  <c:v>3.3</c:v>
                </c:pt>
              </c:numCache>
            </c:numRef>
          </c:xVal>
          <c:yVal>
            <c:numRef>
              <c:f>'DAC Range'!$C$5:$C$21</c:f>
              <c:numCache>
                <c:formatCode>General</c:formatCode>
                <c:ptCount val="17"/>
                <c:pt idx="0">
                  <c:v>2.9E-4</c:v>
                </c:pt>
                <c:pt idx="1">
                  <c:v>5.7709999999999997E-2</c:v>
                </c:pt>
                <c:pt idx="2">
                  <c:v>8.159000000000001E-2</c:v>
                </c:pt>
                <c:pt idx="3">
                  <c:v>0.1104</c:v>
                </c:pt>
                <c:pt idx="4">
                  <c:v>0.14257</c:v>
                </c:pt>
                <c:pt idx="5">
                  <c:v>0.17766999999999999</c:v>
                </c:pt>
                <c:pt idx="6">
                  <c:v>0.21611</c:v>
                </c:pt>
                <c:pt idx="7">
                  <c:v>0.25702000000000003</c:v>
                </c:pt>
                <c:pt idx="8">
                  <c:v>0.29951</c:v>
                </c:pt>
                <c:pt idx="9">
                  <c:v>0.33989999999999998</c:v>
                </c:pt>
                <c:pt idx="10">
                  <c:v>0.38418000000000002</c:v>
                </c:pt>
                <c:pt idx="11">
                  <c:v>0.42398000000000002</c:v>
                </c:pt>
                <c:pt idx="12">
                  <c:v>0.47831000000000001</c:v>
                </c:pt>
                <c:pt idx="13">
                  <c:v>0.83069999999999999</c:v>
                </c:pt>
                <c:pt idx="14">
                  <c:v>3.3212000000000002</c:v>
                </c:pt>
                <c:pt idx="15">
                  <c:v>3.3161</c:v>
                </c:pt>
                <c:pt idx="16">
                  <c:v>3.3180000000000001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49-084C-90AF-CBAFE052CEA1}"/>
            </c:ext>
          </c:extLst>
        </c:ser>
        <c:ser>
          <c:idx val="1"/>
          <c:order val="1"/>
          <c:tx>
            <c:strRef>
              <c:f>'DAC Range'!$D$4</c:f>
              <c:strCache>
                <c:ptCount val="1"/>
                <c:pt idx="0">
                  <c:v>buff_dac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'DAC Range'!$B$5:$B$21</c:f>
              <c:numCache>
                <c:formatCode>General</c:formatCode>
                <c:ptCount val="17"/>
                <c:pt idx="0">
                  <c:v>0</c:v>
                </c:pt>
                <c:pt idx="1">
                  <c:v>0.20645161290322581</c:v>
                </c:pt>
                <c:pt idx="2">
                  <c:v>0.41290322580645161</c:v>
                </c:pt>
                <c:pt idx="3">
                  <c:v>0.61935483870967734</c:v>
                </c:pt>
                <c:pt idx="4">
                  <c:v>0.82580645161290323</c:v>
                </c:pt>
                <c:pt idx="5">
                  <c:v>1.032258064516129</c:v>
                </c:pt>
                <c:pt idx="6">
                  <c:v>1.2387096774193547</c:v>
                </c:pt>
                <c:pt idx="7">
                  <c:v>1.4451612903225806</c:v>
                </c:pt>
                <c:pt idx="8">
                  <c:v>1.6516129032258065</c:v>
                </c:pt>
                <c:pt idx="9">
                  <c:v>1.8580645161290323</c:v>
                </c:pt>
                <c:pt idx="10">
                  <c:v>2.064516129032258</c:v>
                </c:pt>
                <c:pt idx="11">
                  <c:v>2.2709677419354839</c:v>
                </c:pt>
                <c:pt idx="12">
                  <c:v>2.4774193548387093</c:v>
                </c:pt>
                <c:pt idx="13">
                  <c:v>2.6838709677419357</c:v>
                </c:pt>
                <c:pt idx="14">
                  <c:v>2.8903225806451611</c:v>
                </c:pt>
                <c:pt idx="15">
                  <c:v>3.096774193548387</c:v>
                </c:pt>
                <c:pt idx="16">
                  <c:v>3.3</c:v>
                </c:pt>
              </c:numCache>
            </c:numRef>
          </c:xVal>
          <c:yVal>
            <c:numRef>
              <c:f>'DAC Range'!$D$5:$D$21</c:f>
              <c:numCache>
                <c:formatCode>General</c:formatCode>
                <c:ptCount val="17"/>
                <c:pt idx="0">
                  <c:v>3.8399999999999997E-3</c:v>
                </c:pt>
                <c:pt idx="1">
                  <c:v>0.20962999999999998</c:v>
                </c:pt>
                <c:pt idx="2">
                  <c:v>0.42009000000000002</c:v>
                </c:pt>
                <c:pt idx="3">
                  <c:v>0.62970000000000004</c:v>
                </c:pt>
                <c:pt idx="4">
                  <c:v>0.83660000000000001</c:v>
                </c:pt>
                <c:pt idx="5">
                  <c:v>1.0468999999999999</c:v>
                </c:pt>
                <c:pt idx="6">
                  <c:v>1.2543</c:v>
                </c:pt>
                <c:pt idx="7">
                  <c:v>1.462</c:v>
                </c:pt>
                <c:pt idx="8">
                  <c:v>1.6696</c:v>
                </c:pt>
                <c:pt idx="9">
                  <c:v>1.8732</c:v>
                </c:pt>
                <c:pt idx="10">
                  <c:v>2.0800999999999998</c:v>
                </c:pt>
                <c:pt idx="11">
                  <c:v>2.2869999999999999</c:v>
                </c:pt>
                <c:pt idx="12">
                  <c:v>2.4899</c:v>
                </c:pt>
                <c:pt idx="13">
                  <c:v>2.6869000000000001</c:v>
                </c:pt>
                <c:pt idx="14">
                  <c:v>2.8172000000000001</c:v>
                </c:pt>
                <c:pt idx="15">
                  <c:v>2.8216999999999999</c:v>
                </c:pt>
                <c:pt idx="16">
                  <c:v>2.8304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9-084C-90AF-CBAFE052C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05599"/>
        <c:axId val="1696779311"/>
      </c:scatterChart>
      <c:valAx>
        <c:axId val="182520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779311"/>
        <c:crosses val="autoZero"/>
        <c:crossBetween val="midCat"/>
      </c:valAx>
      <c:valAx>
        <c:axId val="169677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0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'DAC Range'!$E$4</c:f>
              <c:strCache>
                <c:ptCount val="1"/>
                <c:pt idx="0">
                  <c:v>dac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'DAC Range'!$B$5:$B$21</c:f>
              <c:numCache>
                <c:formatCode>General</c:formatCode>
                <c:ptCount val="17"/>
                <c:pt idx="0">
                  <c:v>0</c:v>
                </c:pt>
                <c:pt idx="1">
                  <c:v>0.20645161290322581</c:v>
                </c:pt>
                <c:pt idx="2">
                  <c:v>0.41290322580645161</c:v>
                </c:pt>
                <c:pt idx="3">
                  <c:v>0.61935483870967734</c:v>
                </c:pt>
                <c:pt idx="4">
                  <c:v>0.82580645161290323</c:v>
                </c:pt>
                <c:pt idx="5">
                  <c:v>1.032258064516129</c:v>
                </c:pt>
                <c:pt idx="6">
                  <c:v>1.2387096774193547</c:v>
                </c:pt>
                <c:pt idx="7">
                  <c:v>1.4451612903225806</c:v>
                </c:pt>
                <c:pt idx="8">
                  <c:v>1.6516129032258065</c:v>
                </c:pt>
                <c:pt idx="9">
                  <c:v>1.8580645161290323</c:v>
                </c:pt>
                <c:pt idx="10">
                  <c:v>2.064516129032258</c:v>
                </c:pt>
                <c:pt idx="11">
                  <c:v>2.2709677419354839</c:v>
                </c:pt>
                <c:pt idx="12">
                  <c:v>2.4774193548387093</c:v>
                </c:pt>
                <c:pt idx="13">
                  <c:v>2.6838709677419357</c:v>
                </c:pt>
                <c:pt idx="14">
                  <c:v>2.8903225806451611</c:v>
                </c:pt>
                <c:pt idx="15">
                  <c:v>3.096774193548387</c:v>
                </c:pt>
                <c:pt idx="16">
                  <c:v>3.3</c:v>
                </c:pt>
              </c:numCache>
            </c:numRef>
          </c:xVal>
          <c:yVal>
            <c:numRef>
              <c:f>'DAC Range'!$E$5:$E$21</c:f>
              <c:numCache>
                <c:formatCode>General</c:formatCode>
                <c:ptCount val="17"/>
                <c:pt idx="0">
                  <c:v>2.9E-4</c:v>
                </c:pt>
                <c:pt idx="1">
                  <c:v>0.82020000000000004</c:v>
                </c:pt>
                <c:pt idx="2">
                  <c:v>1.0443</c:v>
                </c:pt>
                <c:pt idx="3">
                  <c:v>1.2605999999999999</c:v>
                </c:pt>
                <c:pt idx="4">
                  <c:v>1.4713000000000001</c:v>
                </c:pt>
                <c:pt idx="5">
                  <c:v>1.6841999999999999</c:v>
                </c:pt>
                <c:pt idx="6">
                  <c:v>1.8940999999999999</c:v>
                </c:pt>
                <c:pt idx="7">
                  <c:v>2.0981000000000001</c:v>
                </c:pt>
                <c:pt idx="8">
                  <c:v>2.3069999999999999</c:v>
                </c:pt>
                <c:pt idx="9">
                  <c:v>2.5125000000000002</c:v>
                </c:pt>
                <c:pt idx="10">
                  <c:v>2.7172999999999998</c:v>
                </c:pt>
                <c:pt idx="11">
                  <c:v>2.9260999999999999</c:v>
                </c:pt>
                <c:pt idx="12">
                  <c:v>3.1309999999999998</c:v>
                </c:pt>
                <c:pt idx="13">
                  <c:v>3.2658</c:v>
                </c:pt>
                <c:pt idx="14">
                  <c:v>3.262</c:v>
                </c:pt>
                <c:pt idx="15">
                  <c:v>3.2519999999999998</c:v>
                </c:pt>
                <c:pt idx="16">
                  <c:v>3.2683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C-4B47-B2B8-8925338C1EC3}"/>
            </c:ext>
          </c:extLst>
        </c:ser>
        <c:ser>
          <c:idx val="1"/>
          <c:order val="1"/>
          <c:tx>
            <c:strRef>
              <c:f>'DAC Range'!$F$4</c:f>
              <c:strCache>
                <c:ptCount val="1"/>
                <c:pt idx="0">
                  <c:v>buff_dac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'DAC Range'!$B$5:$B$21</c:f>
              <c:numCache>
                <c:formatCode>General</c:formatCode>
                <c:ptCount val="17"/>
                <c:pt idx="0">
                  <c:v>0</c:v>
                </c:pt>
                <c:pt idx="1">
                  <c:v>0.20645161290322581</c:v>
                </c:pt>
                <c:pt idx="2">
                  <c:v>0.41290322580645161</c:v>
                </c:pt>
                <c:pt idx="3">
                  <c:v>0.61935483870967734</c:v>
                </c:pt>
                <c:pt idx="4">
                  <c:v>0.82580645161290323</c:v>
                </c:pt>
                <c:pt idx="5">
                  <c:v>1.032258064516129</c:v>
                </c:pt>
                <c:pt idx="6">
                  <c:v>1.2387096774193547</c:v>
                </c:pt>
                <c:pt idx="7">
                  <c:v>1.4451612903225806</c:v>
                </c:pt>
                <c:pt idx="8">
                  <c:v>1.6516129032258065</c:v>
                </c:pt>
                <c:pt idx="9">
                  <c:v>1.8580645161290323</c:v>
                </c:pt>
                <c:pt idx="10">
                  <c:v>2.064516129032258</c:v>
                </c:pt>
                <c:pt idx="11">
                  <c:v>2.2709677419354839</c:v>
                </c:pt>
                <c:pt idx="12">
                  <c:v>2.4774193548387093</c:v>
                </c:pt>
                <c:pt idx="13">
                  <c:v>2.6838709677419357</c:v>
                </c:pt>
                <c:pt idx="14">
                  <c:v>2.8903225806451611</c:v>
                </c:pt>
                <c:pt idx="15">
                  <c:v>3.096774193548387</c:v>
                </c:pt>
                <c:pt idx="16">
                  <c:v>3.3</c:v>
                </c:pt>
              </c:numCache>
            </c:numRef>
          </c:xVal>
          <c:yVal>
            <c:numRef>
              <c:f>'DAC Range'!$F$5:$F$21</c:f>
              <c:numCache>
                <c:formatCode>General</c:formatCode>
                <c:ptCount val="17"/>
                <c:pt idx="0">
                  <c:v>2.0000000000000002E-5</c:v>
                </c:pt>
                <c:pt idx="1">
                  <c:v>0.20508999999999999</c:v>
                </c:pt>
                <c:pt idx="2">
                  <c:v>0.41188999999999998</c:v>
                </c:pt>
                <c:pt idx="3">
                  <c:v>0.61780000000000002</c:v>
                </c:pt>
                <c:pt idx="4">
                  <c:v>0.82269999999999999</c:v>
                </c:pt>
                <c:pt idx="5">
                  <c:v>1.0290999999999999</c:v>
                </c:pt>
                <c:pt idx="6">
                  <c:v>1.2318</c:v>
                </c:pt>
                <c:pt idx="7">
                  <c:v>1.4325000000000001</c:v>
                </c:pt>
                <c:pt idx="8">
                  <c:v>1.6364000000000001</c:v>
                </c:pt>
                <c:pt idx="9">
                  <c:v>1.8371</c:v>
                </c:pt>
                <c:pt idx="10">
                  <c:v>2.0325000000000002</c:v>
                </c:pt>
                <c:pt idx="11">
                  <c:v>2.2334000000000001</c:v>
                </c:pt>
                <c:pt idx="12">
                  <c:v>2.4415</c:v>
                </c:pt>
                <c:pt idx="13">
                  <c:v>2.5491000000000001</c:v>
                </c:pt>
                <c:pt idx="14">
                  <c:v>2.5788000000000002</c:v>
                </c:pt>
                <c:pt idx="15">
                  <c:v>2.5790000000000002</c:v>
                </c:pt>
                <c:pt idx="16">
                  <c:v>2.5853999999999999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4C-4B47-B2B8-8925338C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52495"/>
        <c:axId val="1910623919"/>
      </c:scatterChart>
      <c:valAx>
        <c:axId val="191055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23919"/>
        <c:crosses val="autoZero"/>
        <c:crossBetween val="midCat"/>
      </c:valAx>
      <c:valAx>
        <c:axId val="19106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5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'ADC Average'!$E$4</c:f>
              <c:strCache>
                <c:ptCount val="1"/>
                <c:pt idx="0">
                  <c:v>ADC @ 3v3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'ADC Average'!$C$5:$C$18</c:f>
              <c:numCache>
                <c:formatCode>General</c:formatCode>
                <c:ptCount val="14"/>
                <c:pt idx="0">
                  <c:v>2.99E-3</c:v>
                </c:pt>
                <c:pt idx="1">
                  <c:v>0.20852000000000001</c:v>
                </c:pt>
                <c:pt idx="2">
                  <c:v>0.41848999999999997</c:v>
                </c:pt>
                <c:pt idx="3">
                  <c:v>0.62819999999999998</c:v>
                </c:pt>
                <c:pt idx="4">
                  <c:v>0.83630000000000004</c:v>
                </c:pt>
                <c:pt idx="5">
                  <c:v>1.0419</c:v>
                </c:pt>
                <c:pt idx="6">
                  <c:v>1.2486999999999999</c:v>
                </c:pt>
                <c:pt idx="7">
                  <c:v>1.4556</c:v>
                </c:pt>
                <c:pt idx="8">
                  <c:v>1.6649</c:v>
                </c:pt>
                <c:pt idx="9">
                  <c:v>1.8689</c:v>
                </c:pt>
                <c:pt idx="10">
                  <c:v>2.0821000000000001</c:v>
                </c:pt>
                <c:pt idx="11">
                  <c:v>2.2858999999999998</c:v>
                </c:pt>
                <c:pt idx="12">
                  <c:v>2.4965999999999999</c:v>
                </c:pt>
                <c:pt idx="13">
                  <c:v>2.6888000000000001</c:v>
                </c:pt>
              </c:numCache>
            </c:numRef>
          </c:xVal>
          <c:yVal>
            <c:numRef>
              <c:f>'ADC Average'!$E$5:$E$18</c:f>
              <c:numCache>
                <c:formatCode>General</c:formatCode>
                <c:ptCount val="14"/>
                <c:pt idx="0">
                  <c:v>4.8351648351648352E-3</c:v>
                </c:pt>
                <c:pt idx="1">
                  <c:v>0.2095238095238095</c:v>
                </c:pt>
                <c:pt idx="2">
                  <c:v>0.42549450549450551</c:v>
                </c:pt>
                <c:pt idx="3">
                  <c:v>0.62615384615384606</c:v>
                </c:pt>
                <c:pt idx="4">
                  <c:v>0.81714285714285717</c:v>
                </c:pt>
                <c:pt idx="5">
                  <c:v>1.0564835164835162</c:v>
                </c:pt>
                <c:pt idx="6">
                  <c:v>1.2611721611721609</c:v>
                </c:pt>
                <c:pt idx="7">
                  <c:v>1.4231501831501832</c:v>
                </c:pt>
                <c:pt idx="8">
                  <c:v>1.6616849816849815</c:v>
                </c:pt>
                <c:pt idx="9">
                  <c:v>1.8808791208791207</c:v>
                </c:pt>
                <c:pt idx="10">
                  <c:v>2.0557509157509157</c:v>
                </c:pt>
                <c:pt idx="11">
                  <c:v>2.2717216117216115</c:v>
                </c:pt>
                <c:pt idx="12">
                  <c:v>2.4546520146520145</c:v>
                </c:pt>
                <c:pt idx="13">
                  <c:v>2.6609523809523807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6-FA4B-83AD-22B420F2A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984575"/>
        <c:axId val="1882966271"/>
      </c:scatterChart>
      <c:valAx>
        <c:axId val="188298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66271"/>
        <c:crosses val="autoZero"/>
        <c:crossBetween val="midCat"/>
      </c:valAx>
      <c:valAx>
        <c:axId val="18829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8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'Resistance Measuring accuracy'!$C$4</c:f>
              <c:strCache>
                <c:ptCount val="1"/>
                <c:pt idx="0">
                  <c:v>Average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'Resistance Measuring accuracy'!$B$5:$B$19</c:f>
              <c:numCache>
                <c:formatCode>General</c:formatCode>
                <c:ptCount val="15"/>
                <c:pt idx="0">
                  <c:v>2.0000000000000018E-2</c:v>
                </c:pt>
                <c:pt idx="1">
                  <c:v>1</c:v>
                </c:pt>
                <c:pt idx="2">
                  <c:v>1.21</c:v>
                </c:pt>
                <c:pt idx="3">
                  <c:v>1.52</c:v>
                </c:pt>
                <c:pt idx="4">
                  <c:v>1.8800000000000001</c:v>
                </c:pt>
                <c:pt idx="5">
                  <c:v>2.2599999999999998</c:v>
                </c:pt>
                <c:pt idx="6">
                  <c:v>2.6799999999999997</c:v>
                </c:pt>
                <c:pt idx="7">
                  <c:v>3.42</c:v>
                </c:pt>
                <c:pt idx="8">
                  <c:v>3.8499999999999996</c:v>
                </c:pt>
                <c:pt idx="9">
                  <c:v>4.84</c:v>
                </c:pt>
                <c:pt idx="10">
                  <c:v>5.59</c:v>
                </c:pt>
                <c:pt idx="11">
                  <c:v>6.72</c:v>
                </c:pt>
                <c:pt idx="12">
                  <c:v>7.49</c:v>
                </c:pt>
                <c:pt idx="13">
                  <c:v>8.1999999999999993</c:v>
                </c:pt>
                <c:pt idx="14">
                  <c:v>9.9</c:v>
                </c:pt>
              </c:numCache>
            </c:numRef>
          </c:xVal>
          <c:yVal>
            <c:numRef>
              <c:f>'Resistance Measuring accuracy'!$C$5:$C$19</c:f>
              <c:numCache>
                <c:formatCode>General</c:formatCode>
                <c:ptCount val="15"/>
                <c:pt idx="0">
                  <c:v>1.04</c:v>
                </c:pt>
                <c:pt idx="1">
                  <c:v>1.95</c:v>
                </c:pt>
                <c:pt idx="2">
                  <c:v>2.13</c:v>
                </c:pt>
                <c:pt idx="3">
                  <c:v>2.42</c:v>
                </c:pt>
                <c:pt idx="4">
                  <c:v>2.7</c:v>
                </c:pt>
                <c:pt idx="5">
                  <c:v>3.06</c:v>
                </c:pt>
                <c:pt idx="6">
                  <c:v>3.45</c:v>
                </c:pt>
                <c:pt idx="7">
                  <c:v>4.09</c:v>
                </c:pt>
                <c:pt idx="8">
                  <c:v>4.4800000000000004</c:v>
                </c:pt>
                <c:pt idx="9">
                  <c:v>5.35</c:v>
                </c:pt>
                <c:pt idx="10">
                  <c:v>5.96</c:v>
                </c:pt>
                <c:pt idx="11">
                  <c:v>6.91</c:v>
                </c:pt>
                <c:pt idx="12">
                  <c:v>7.52</c:v>
                </c:pt>
                <c:pt idx="13">
                  <c:v>8.09</c:v>
                </c:pt>
                <c:pt idx="14">
                  <c:v>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0-9148-BD88-29EBC99E1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8176"/>
        <c:axId val="37586032"/>
      </c:scatterChart>
      <c:valAx>
        <c:axId val="1052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032"/>
        <c:crosses val="autoZero"/>
        <c:crossBetween val="midCat"/>
      </c:valAx>
      <c:valAx>
        <c:axId val="3758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'Resistance Measuring accuracy'!$E$4</c:f>
              <c:strCache>
                <c:ptCount val="1"/>
                <c:pt idx="0">
                  <c:v>S Corrected +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'Resistance Measuring accuracy'!$B$5:$B$19</c:f>
              <c:numCache>
                <c:formatCode>General</c:formatCode>
                <c:ptCount val="15"/>
                <c:pt idx="0">
                  <c:v>2.0000000000000018E-2</c:v>
                </c:pt>
                <c:pt idx="1">
                  <c:v>1</c:v>
                </c:pt>
                <c:pt idx="2">
                  <c:v>1.21</c:v>
                </c:pt>
                <c:pt idx="3">
                  <c:v>1.52</c:v>
                </c:pt>
                <c:pt idx="4">
                  <c:v>1.8800000000000001</c:v>
                </c:pt>
                <c:pt idx="5">
                  <c:v>2.2599999999999998</c:v>
                </c:pt>
                <c:pt idx="6">
                  <c:v>2.6799999999999997</c:v>
                </c:pt>
                <c:pt idx="7">
                  <c:v>3.42</c:v>
                </c:pt>
                <c:pt idx="8">
                  <c:v>3.8499999999999996</c:v>
                </c:pt>
                <c:pt idx="9">
                  <c:v>4.84</c:v>
                </c:pt>
                <c:pt idx="10">
                  <c:v>5.59</c:v>
                </c:pt>
                <c:pt idx="11">
                  <c:v>6.72</c:v>
                </c:pt>
                <c:pt idx="12">
                  <c:v>7.49</c:v>
                </c:pt>
                <c:pt idx="13">
                  <c:v>8.1999999999999993</c:v>
                </c:pt>
                <c:pt idx="14">
                  <c:v>9.9</c:v>
                </c:pt>
              </c:numCache>
            </c:numRef>
          </c:xVal>
          <c:yVal>
            <c:numRef>
              <c:f>'Resistance Measuring accuracy'!$E$5:$E$19</c:f>
              <c:numCache>
                <c:formatCode>General</c:formatCode>
                <c:ptCount val="15"/>
                <c:pt idx="0">
                  <c:v>3.378597614411339E-2</c:v>
                </c:pt>
                <c:pt idx="1">
                  <c:v>1.0162370302966457</c:v>
                </c:pt>
                <c:pt idx="2">
                  <c:v>1.212794733304476</c:v>
                </c:pt>
                <c:pt idx="3">
                  <c:v>1.5310634700832244</c:v>
                </c:pt>
                <c:pt idx="4">
                  <c:v>1.84025235761367</c:v>
                </c:pt>
                <c:pt idx="5">
                  <c:v>2.2405723198506635</c:v>
                </c:pt>
                <c:pt idx="6">
                  <c:v>2.6778774542246904</c:v>
                </c:pt>
                <c:pt idx="7">
                  <c:v>3.4039357977161835</c:v>
                </c:pt>
                <c:pt idx="8">
                  <c:v>3.851684149196243</c:v>
                </c:pt>
                <c:pt idx="9">
                  <c:v>4.8656515951989912</c:v>
                </c:pt>
                <c:pt idx="10">
                  <c:v>5.5896460834911528</c:v>
                </c:pt>
                <c:pt idx="11">
                  <c:v>6.7399529687795008</c:v>
                </c:pt>
                <c:pt idx="12">
                  <c:v>7.4940472701302001</c:v>
                </c:pt>
                <c:pt idx="13">
                  <c:v>8.2102792923462218</c:v>
                </c:pt>
                <c:pt idx="14">
                  <c:v>9.8887409837136708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5-D145-A9F0-CA4A88F9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99696"/>
        <c:axId val="1805885935"/>
      </c:scatterChart>
      <c:valAx>
        <c:axId val="851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885935"/>
        <c:crosses val="autoZero"/>
        <c:crossBetween val="midCat"/>
      </c:valAx>
      <c:valAx>
        <c:axId val="18058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693910</xdr:colOff>
      <xdr:row>1</xdr:row>
      <xdr:rowOff>139395</xdr:rowOff>
    </xdr:from>
    <xdr:to>
      <xdr:col>12</xdr:col>
      <xdr:colOff>308319</xdr:colOff>
      <xdr:row>14</xdr:row>
      <xdr:rowOff>197233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F6C7A-163C-2082-D9D8-B56C0920F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693910</xdr:colOff>
      <xdr:row>15</xdr:row>
      <xdr:rowOff>1683</xdr:rowOff>
    </xdr:from>
    <xdr:to>
      <xdr:col>12</xdr:col>
      <xdr:colOff>308319</xdr:colOff>
      <xdr:row>28</xdr:row>
      <xdr:rowOff>59522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14A5B-2F40-9CCE-BBEB-733AED024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721430</xdr:colOff>
      <xdr:row>4</xdr:row>
      <xdr:rowOff>101248</xdr:rowOff>
    </xdr:from>
    <xdr:to>
      <xdr:col>11</xdr:col>
      <xdr:colOff>319263</xdr:colOff>
      <xdr:row>18</xdr:row>
      <xdr:rowOff>4587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30417-AB82-60EB-F053-D80B4A5CB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0</xdr:row>
      <xdr:rowOff>96838</xdr:rowOff>
    </xdr:from>
    <xdr:to>
      <xdr:col>12</xdr:col>
      <xdr:colOff>49069</xdr:colOff>
      <xdr:row>14</xdr:row>
      <xdr:rowOff>11402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62D25-F728-96D9-672F-28D509D57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351415</xdr:colOff>
      <xdr:row>14</xdr:row>
      <xdr:rowOff>31895</xdr:rowOff>
    </xdr:from>
    <xdr:to>
      <xdr:col>11</xdr:col>
      <xdr:colOff>810347</xdr:colOff>
      <xdr:row>27</xdr:row>
      <xdr:rowOff>148504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EF5966-1784-5CF2-3476-74338C157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7686-F149-5F41-9359-A57699094329}">
  <dimension ref="A1:F26"/>
  <sheetViews>
    <sheetView topLeftCell="A9" zoomScale="166" workbookViewId="0">
      <selection activeCell="B26" sqref="B26"/>
    </sheetView>
  </sheetViews>
  <sheetFormatPr baseColWidth="10" defaultRowHeight="16" x14ac:dyDescent="0.2"/>
  <sheetData>
    <row r="1" spans="1:6" x14ac:dyDescent="0.2">
      <c r="A1" t="s">
        <v>0</v>
      </c>
      <c r="B1">
        <v>3.3243999999999998</v>
      </c>
      <c r="C1">
        <v>3.2736999999999998</v>
      </c>
      <c r="D1">
        <f>AVERAGE(B1:C1)</f>
        <v>3.2990499999999998</v>
      </c>
    </row>
    <row r="2" spans="1:6" x14ac:dyDescent="0.2">
      <c r="A2" t="s">
        <v>6</v>
      </c>
      <c r="B2" s="1">
        <v>0</v>
      </c>
    </row>
    <row r="3" spans="1:6" x14ac:dyDescent="0.2">
      <c r="C3" t="s">
        <v>4</v>
      </c>
      <c r="E3" t="s">
        <v>5</v>
      </c>
    </row>
    <row r="4" spans="1:6" x14ac:dyDescent="0.2">
      <c r="A4" t="s">
        <v>1</v>
      </c>
      <c r="B4" t="s">
        <v>8</v>
      </c>
      <c r="C4" t="s">
        <v>2</v>
      </c>
      <c r="D4" t="s">
        <v>3</v>
      </c>
      <c r="E4" t="s">
        <v>2</v>
      </c>
      <c r="F4" t="s">
        <v>3</v>
      </c>
    </row>
    <row r="5" spans="1:6" x14ac:dyDescent="0.2">
      <c r="A5">
        <v>0</v>
      </c>
      <c r="B5">
        <f>A5/1023*3.3</f>
        <v>0</v>
      </c>
      <c r="C5">
        <f>0.29/1000</f>
        <v>2.9E-4</v>
      </c>
      <c r="D5">
        <f>3.84/1000</f>
        <v>3.8399999999999997E-3</v>
      </c>
      <c r="E5">
        <f>0.29/1000</f>
        <v>2.9E-4</v>
      </c>
      <c r="F5">
        <f>0.02/1000</f>
        <v>2.0000000000000002E-5</v>
      </c>
    </row>
    <row r="6" spans="1:6" x14ac:dyDescent="0.2">
      <c r="A6">
        <f>A5+64</f>
        <v>64</v>
      </c>
      <c r="B6">
        <f t="shared" ref="B6:B21" si="0">A6/1023*3.3</f>
        <v>0.20645161290322581</v>
      </c>
      <c r="C6">
        <f>57.71/1000</f>
        <v>5.7709999999999997E-2</v>
      </c>
      <c r="D6">
        <f>209.63/1000</f>
        <v>0.20962999999999998</v>
      </c>
      <c r="E6">
        <v>0.82020000000000004</v>
      </c>
      <c r="F6">
        <v>0.20508999999999999</v>
      </c>
    </row>
    <row r="7" spans="1:6" x14ac:dyDescent="0.2">
      <c r="A7">
        <f t="shared" ref="A7:A13" si="1">A6+64</f>
        <v>128</v>
      </c>
      <c r="B7">
        <f t="shared" si="0"/>
        <v>0.41290322580645161</v>
      </c>
      <c r="C7">
        <f>81.59/1000</f>
        <v>8.159000000000001E-2</v>
      </c>
      <c r="D7">
        <v>0.42009000000000002</v>
      </c>
      <c r="E7">
        <v>1.0443</v>
      </c>
      <c r="F7">
        <v>0.41188999999999998</v>
      </c>
    </row>
    <row r="8" spans="1:6" x14ac:dyDescent="0.2">
      <c r="A8">
        <f t="shared" si="1"/>
        <v>192</v>
      </c>
      <c r="B8">
        <f t="shared" si="0"/>
        <v>0.61935483870967734</v>
      </c>
      <c r="C8">
        <v>0.1104</v>
      </c>
      <c r="D8">
        <v>0.62970000000000004</v>
      </c>
      <c r="E8">
        <v>1.2605999999999999</v>
      </c>
      <c r="F8">
        <v>0.61780000000000002</v>
      </c>
    </row>
    <row r="9" spans="1:6" x14ac:dyDescent="0.2">
      <c r="A9">
        <f t="shared" si="1"/>
        <v>256</v>
      </c>
      <c r="B9">
        <f t="shared" si="0"/>
        <v>0.82580645161290323</v>
      </c>
      <c r="C9">
        <v>0.14257</v>
      </c>
      <c r="D9">
        <v>0.83660000000000001</v>
      </c>
      <c r="E9">
        <v>1.4713000000000001</v>
      </c>
      <c r="F9">
        <v>0.82269999999999999</v>
      </c>
    </row>
    <row r="10" spans="1:6" x14ac:dyDescent="0.2">
      <c r="A10">
        <f t="shared" si="1"/>
        <v>320</v>
      </c>
      <c r="B10">
        <f t="shared" si="0"/>
        <v>1.032258064516129</v>
      </c>
      <c r="C10">
        <v>0.17766999999999999</v>
      </c>
      <c r="D10">
        <v>1.0468999999999999</v>
      </c>
      <c r="E10">
        <v>1.6841999999999999</v>
      </c>
      <c r="F10">
        <v>1.0290999999999999</v>
      </c>
    </row>
    <row r="11" spans="1:6" x14ac:dyDescent="0.2">
      <c r="A11">
        <f t="shared" si="1"/>
        <v>384</v>
      </c>
      <c r="B11">
        <f t="shared" si="0"/>
        <v>1.2387096774193547</v>
      </c>
      <c r="C11">
        <v>0.21611</v>
      </c>
      <c r="D11">
        <v>1.2543</v>
      </c>
      <c r="E11">
        <v>1.8940999999999999</v>
      </c>
      <c r="F11">
        <v>1.2318</v>
      </c>
    </row>
    <row r="12" spans="1:6" x14ac:dyDescent="0.2">
      <c r="A12">
        <f t="shared" si="1"/>
        <v>448</v>
      </c>
      <c r="B12">
        <f t="shared" si="0"/>
        <v>1.4451612903225806</v>
      </c>
      <c r="C12">
        <v>0.25702000000000003</v>
      </c>
      <c r="D12">
        <v>1.462</v>
      </c>
      <c r="E12">
        <v>2.0981000000000001</v>
      </c>
      <c r="F12">
        <v>1.4325000000000001</v>
      </c>
    </row>
    <row r="13" spans="1:6" x14ac:dyDescent="0.2">
      <c r="A13">
        <f t="shared" si="1"/>
        <v>512</v>
      </c>
      <c r="B13">
        <f t="shared" si="0"/>
        <v>1.6516129032258065</v>
      </c>
      <c r="C13">
        <v>0.29951</v>
      </c>
      <c r="D13">
        <v>1.6696</v>
      </c>
      <c r="E13">
        <v>2.3069999999999999</v>
      </c>
      <c r="F13">
        <v>1.6364000000000001</v>
      </c>
    </row>
    <row r="14" spans="1:6" x14ac:dyDescent="0.2">
      <c r="A14">
        <f>A13+64</f>
        <v>576</v>
      </c>
      <c r="B14">
        <f t="shared" si="0"/>
        <v>1.8580645161290323</v>
      </c>
      <c r="C14">
        <v>0.33989999999999998</v>
      </c>
      <c r="D14">
        <v>1.8732</v>
      </c>
      <c r="E14">
        <v>2.5125000000000002</v>
      </c>
      <c r="F14">
        <v>1.8371</v>
      </c>
    </row>
    <row r="15" spans="1:6" x14ac:dyDescent="0.2">
      <c r="A15">
        <f>A14+64</f>
        <v>640</v>
      </c>
      <c r="B15">
        <f t="shared" si="0"/>
        <v>2.064516129032258</v>
      </c>
      <c r="C15">
        <v>0.38418000000000002</v>
      </c>
      <c r="D15">
        <v>2.0800999999999998</v>
      </c>
      <c r="E15">
        <v>2.7172999999999998</v>
      </c>
      <c r="F15">
        <v>2.0325000000000002</v>
      </c>
    </row>
    <row r="16" spans="1:6" x14ac:dyDescent="0.2">
      <c r="A16">
        <f t="shared" ref="A16:A20" si="2">A15+64</f>
        <v>704</v>
      </c>
      <c r="B16">
        <f t="shared" si="0"/>
        <v>2.2709677419354839</v>
      </c>
      <c r="C16">
        <v>0.42398000000000002</v>
      </c>
      <c r="D16">
        <v>2.2869999999999999</v>
      </c>
      <c r="E16">
        <v>2.9260999999999999</v>
      </c>
      <c r="F16">
        <v>2.2334000000000001</v>
      </c>
    </row>
    <row r="17" spans="1:6" x14ac:dyDescent="0.2">
      <c r="A17">
        <f t="shared" si="2"/>
        <v>768</v>
      </c>
      <c r="B17">
        <f t="shared" si="0"/>
        <v>2.4774193548387093</v>
      </c>
      <c r="C17">
        <v>0.47831000000000001</v>
      </c>
      <c r="D17">
        <v>2.4899</v>
      </c>
      <c r="E17">
        <v>3.1309999999999998</v>
      </c>
      <c r="F17">
        <v>2.4415</v>
      </c>
    </row>
    <row r="18" spans="1:6" x14ac:dyDescent="0.2">
      <c r="A18">
        <f t="shared" si="2"/>
        <v>832</v>
      </c>
      <c r="B18">
        <f t="shared" si="0"/>
        <v>2.6838709677419357</v>
      </c>
      <c r="C18">
        <v>0.83069999999999999</v>
      </c>
      <c r="D18">
        <v>2.6869000000000001</v>
      </c>
      <c r="E18">
        <v>3.2658</v>
      </c>
      <c r="F18">
        <v>2.5491000000000001</v>
      </c>
    </row>
    <row r="19" spans="1:6" x14ac:dyDescent="0.2">
      <c r="A19">
        <f t="shared" si="2"/>
        <v>896</v>
      </c>
      <c r="B19">
        <f t="shared" si="0"/>
        <v>2.8903225806451611</v>
      </c>
      <c r="C19">
        <v>3.3212000000000002</v>
      </c>
      <c r="D19">
        <v>2.8172000000000001</v>
      </c>
      <c r="E19">
        <v>3.262</v>
      </c>
      <c r="F19">
        <v>2.5788000000000002</v>
      </c>
    </row>
    <row r="20" spans="1:6" x14ac:dyDescent="0.2">
      <c r="A20">
        <f t="shared" si="2"/>
        <v>960</v>
      </c>
      <c r="B20">
        <f t="shared" si="0"/>
        <v>3.096774193548387</v>
      </c>
      <c r="C20">
        <v>3.3161</v>
      </c>
      <c r="D20">
        <v>2.8216999999999999</v>
      </c>
      <c r="E20">
        <v>3.2519999999999998</v>
      </c>
      <c r="F20">
        <v>2.5790000000000002</v>
      </c>
    </row>
    <row r="21" spans="1:6" x14ac:dyDescent="0.2">
      <c r="A21">
        <v>1023</v>
      </c>
      <c r="B21">
        <f t="shared" si="0"/>
        <v>3.3</v>
      </c>
      <c r="C21">
        <v>3.3180000000000001</v>
      </c>
      <c r="D21">
        <v>2.8304</v>
      </c>
      <c r="E21">
        <v>3.2683</v>
      </c>
      <c r="F21">
        <v>2.5853999999999999</v>
      </c>
    </row>
    <row r="23" spans="1:6" x14ac:dyDescent="0.2">
      <c r="A23" t="s">
        <v>7</v>
      </c>
      <c r="E23">
        <v>3.8323</v>
      </c>
    </row>
    <row r="26" spans="1:6" x14ac:dyDescent="0.2">
      <c r="B26" t="str">
        <f>SUBSTITUTE(_xlfn.TEXTJOIN(" ",TRUE,B5:B21), ",",".")</f>
        <v>0 0.206451612903226 0.412903225806452 0.619354838709677 0.825806451612903 1.03225806451613 1.23870967741935 1.44516129032258 1.65161290322581 1.85806451612903 2.06451612903226 2.27096774193548 2.47741935483871 2.68387096774194 2.89032258064516 3.09677419354839 3.3</v>
      </c>
      <c r="C26" t="str">
        <f t="shared" ref="C26:F26" si="3">SUBSTITUTE(_xlfn.TEXTJOIN(" ",TRUE,C5:C21), ",",".")</f>
        <v>0.00029 0.05771 0.08159 0.1104 0.14257 0.17767 0.21611 0.25702 0.29951 0.3399 0.38418 0.42398 0.47831 0.8307 3.3212 3.3161 3.318</v>
      </c>
      <c r="D26" t="str">
        <f t="shared" si="3"/>
        <v>0.00384 0.20963 0.42009 0.6297 0.8366 1.0469 1.2543 1.462 1.6696 1.8732 2.0801 2.287 2.4899 2.6869 2.8172 2.8217 2.8304</v>
      </c>
      <c r="E26" t="str">
        <f t="shared" si="3"/>
        <v>0.00029 0.8202 1.0443 1.2606 1.4713 1.6842 1.8941 2.0981 2.307 2.5125 2.7173 2.9261 3.131 3.2658 3.262 3.252 3.2683</v>
      </c>
      <c r="F26" t="str">
        <f t="shared" si="3"/>
        <v>0.00002 0.20509 0.41189 0.6178 0.8227 1.0291 1.2318 1.4325 1.6364 1.8371 2.0325 2.2334 2.4415 2.5491 2.5788 2.579 2.5854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76E8-BFB6-5F43-87CF-1E9C60FC2534}">
  <dimension ref="A1:E21"/>
  <sheetViews>
    <sheetView zoomScale="144" workbookViewId="0">
      <selection activeCell="D25" sqref="D25"/>
    </sheetView>
  </sheetViews>
  <sheetFormatPr baseColWidth="10" defaultRowHeight="16" x14ac:dyDescent="0.2"/>
  <sheetData>
    <row r="1" spans="1:5" x14ac:dyDescent="0.2">
      <c r="A1" t="s">
        <v>0</v>
      </c>
      <c r="B1">
        <v>3.3029999999999999</v>
      </c>
    </row>
    <row r="2" spans="1:5" x14ac:dyDescent="0.2">
      <c r="A2" t="s">
        <v>6</v>
      </c>
      <c r="B2">
        <v>0</v>
      </c>
    </row>
    <row r="4" spans="1:5" x14ac:dyDescent="0.2">
      <c r="A4" t="s">
        <v>1</v>
      </c>
      <c r="B4" t="s">
        <v>9</v>
      </c>
      <c r="C4" t="s">
        <v>12</v>
      </c>
      <c r="D4" t="s">
        <v>10</v>
      </c>
      <c r="E4" t="s">
        <v>11</v>
      </c>
    </row>
    <row r="5" spans="1:5" x14ac:dyDescent="0.2">
      <c r="A5">
        <v>0</v>
      </c>
      <c r="B5">
        <f>A5/1023*3.3</f>
        <v>0</v>
      </c>
      <c r="C5">
        <f>2.99/1000</f>
        <v>2.99E-3</v>
      </c>
      <c r="D5">
        <v>6</v>
      </c>
      <c r="E5">
        <f>D5/4095*3.3</f>
        <v>4.8351648351648352E-3</v>
      </c>
    </row>
    <row r="6" spans="1:5" x14ac:dyDescent="0.2">
      <c r="A6">
        <f>A5+64</f>
        <v>64</v>
      </c>
      <c r="B6">
        <f t="shared" ref="B6:B18" si="0">A6/1023*3.3</f>
        <v>0.20645161290322581</v>
      </c>
      <c r="C6">
        <v>0.20852000000000001</v>
      </c>
      <c r="D6">
        <v>260</v>
      </c>
      <c r="E6">
        <f t="shared" ref="E6:E18" si="1">D6/4095*3.3</f>
        <v>0.2095238095238095</v>
      </c>
    </row>
    <row r="7" spans="1:5" x14ac:dyDescent="0.2">
      <c r="A7">
        <f t="shared" ref="A7:A18" si="2">A6+64</f>
        <v>128</v>
      </c>
      <c r="B7">
        <f t="shared" si="0"/>
        <v>0.41290322580645161</v>
      </c>
      <c r="C7">
        <v>0.41848999999999997</v>
      </c>
      <c r="D7">
        <v>528</v>
      </c>
      <c r="E7">
        <f t="shared" si="1"/>
        <v>0.42549450549450551</v>
      </c>
    </row>
    <row r="8" spans="1:5" x14ac:dyDescent="0.2">
      <c r="A8">
        <f t="shared" si="2"/>
        <v>192</v>
      </c>
      <c r="B8">
        <f t="shared" si="0"/>
        <v>0.61935483870967734</v>
      </c>
      <c r="C8">
        <v>0.62819999999999998</v>
      </c>
      <c r="D8">
        <v>777</v>
      </c>
      <c r="E8">
        <f t="shared" si="1"/>
        <v>0.62615384615384606</v>
      </c>
    </row>
    <row r="9" spans="1:5" x14ac:dyDescent="0.2">
      <c r="A9">
        <f t="shared" si="2"/>
        <v>256</v>
      </c>
      <c r="B9">
        <f t="shared" si="0"/>
        <v>0.82580645161290323</v>
      </c>
      <c r="C9">
        <v>0.83630000000000004</v>
      </c>
      <c r="D9">
        <v>1014</v>
      </c>
      <c r="E9">
        <f t="shared" si="1"/>
        <v>0.81714285714285717</v>
      </c>
    </row>
    <row r="10" spans="1:5" x14ac:dyDescent="0.2">
      <c r="A10">
        <f t="shared" si="2"/>
        <v>320</v>
      </c>
      <c r="B10">
        <f t="shared" si="0"/>
        <v>1.032258064516129</v>
      </c>
      <c r="C10">
        <v>1.0419</v>
      </c>
      <c r="D10">
        <v>1311</v>
      </c>
      <c r="E10">
        <f t="shared" si="1"/>
        <v>1.0564835164835162</v>
      </c>
    </row>
    <row r="11" spans="1:5" x14ac:dyDescent="0.2">
      <c r="A11">
        <f t="shared" si="2"/>
        <v>384</v>
      </c>
      <c r="B11">
        <f t="shared" si="0"/>
        <v>1.2387096774193547</v>
      </c>
      <c r="C11">
        <v>1.2486999999999999</v>
      </c>
      <c r="D11">
        <v>1565</v>
      </c>
      <c r="E11">
        <f t="shared" si="1"/>
        <v>1.2611721611721609</v>
      </c>
    </row>
    <row r="12" spans="1:5" x14ac:dyDescent="0.2">
      <c r="A12">
        <f t="shared" si="2"/>
        <v>448</v>
      </c>
      <c r="B12">
        <f t="shared" si="0"/>
        <v>1.4451612903225806</v>
      </c>
      <c r="C12">
        <v>1.4556</v>
      </c>
      <c r="D12">
        <v>1766</v>
      </c>
      <c r="E12">
        <f t="shared" si="1"/>
        <v>1.4231501831501832</v>
      </c>
    </row>
    <row r="13" spans="1:5" x14ac:dyDescent="0.2">
      <c r="A13">
        <f t="shared" si="2"/>
        <v>512</v>
      </c>
      <c r="B13">
        <f t="shared" si="0"/>
        <v>1.6516129032258065</v>
      </c>
      <c r="C13">
        <v>1.6649</v>
      </c>
      <c r="D13">
        <v>2062</v>
      </c>
      <c r="E13">
        <f t="shared" si="1"/>
        <v>1.6616849816849815</v>
      </c>
    </row>
    <row r="14" spans="1:5" x14ac:dyDescent="0.2">
      <c r="A14">
        <f t="shared" si="2"/>
        <v>576</v>
      </c>
      <c r="B14">
        <f t="shared" si="0"/>
        <v>1.8580645161290323</v>
      </c>
      <c r="C14">
        <v>1.8689</v>
      </c>
      <c r="D14">
        <v>2334</v>
      </c>
      <c r="E14">
        <f t="shared" si="1"/>
        <v>1.8808791208791207</v>
      </c>
    </row>
    <row r="15" spans="1:5" x14ac:dyDescent="0.2">
      <c r="A15">
        <f t="shared" si="2"/>
        <v>640</v>
      </c>
      <c r="B15">
        <f t="shared" si="0"/>
        <v>2.064516129032258</v>
      </c>
      <c r="C15">
        <v>2.0821000000000001</v>
      </c>
      <c r="D15">
        <v>2551</v>
      </c>
      <c r="E15">
        <f t="shared" si="1"/>
        <v>2.0557509157509157</v>
      </c>
    </row>
    <row r="16" spans="1:5" x14ac:dyDescent="0.2">
      <c r="A16">
        <f>A15+64</f>
        <v>704</v>
      </c>
      <c r="B16">
        <f t="shared" si="0"/>
        <v>2.2709677419354839</v>
      </c>
      <c r="C16">
        <v>2.2858999999999998</v>
      </c>
      <c r="D16">
        <v>2819</v>
      </c>
      <c r="E16">
        <f t="shared" si="1"/>
        <v>2.2717216117216115</v>
      </c>
    </row>
    <row r="17" spans="1:5" x14ac:dyDescent="0.2">
      <c r="A17">
        <f t="shared" si="2"/>
        <v>768</v>
      </c>
      <c r="B17">
        <f t="shared" si="0"/>
        <v>2.4774193548387093</v>
      </c>
      <c r="C17">
        <v>2.4965999999999999</v>
      </c>
      <c r="D17">
        <v>3046</v>
      </c>
      <c r="E17">
        <f t="shared" si="1"/>
        <v>2.4546520146520145</v>
      </c>
    </row>
    <row r="18" spans="1:5" x14ac:dyDescent="0.2">
      <c r="A18">
        <f t="shared" si="2"/>
        <v>832</v>
      </c>
      <c r="B18">
        <f t="shared" si="0"/>
        <v>2.6838709677419357</v>
      </c>
      <c r="C18">
        <v>2.6888000000000001</v>
      </c>
      <c r="D18">
        <v>3302</v>
      </c>
      <c r="E18">
        <f t="shared" si="1"/>
        <v>2.6609523809523807</v>
      </c>
    </row>
    <row r="21" spans="1:5" x14ac:dyDescent="0.2">
      <c r="C21" t="str">
        <f>SUBSTITUTE(_xlfn.TEXTJOIN(" ",TRUE,C5:C18), ",",".")</f>
        <v>0.00299 0.20852 0.41849 0.6282 0.8363 1.0419 1.2487 1.4556 1.6649 1.8689 2.0821 2.2859 2.4966 2.6888</v>
      </c>
      <c r="E21" t="str">
        <f>SUBSTITUTE(_xlfn.TEXTJOIN(" ",TRUE,E5:E18), ",",".")</f>
        <v>0.00483516483516484 0.20952380952381 0.425494505494506 0.626153846153846 0.817142857142857 1.05648351648352 1.26117216117216 1.42315018315018 1.66168498168498 1.88087912087912 2.05575091575092 2.27172161172161 2.45465201465201 2.66095238095238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6622-CFC1-C54B-A24C-C82EC2B9AA63}">
  <dimension ref="A3:D17"/>
  <sheetViews>
    <sheetView topLeftCell="A2" zoomScale="206" workbookViewId="0">
      <selection activeCell="E4" sqref="E4"/>
    </sheetView>
  </sheetViews>
  <sheetFormatPr baseColWidth="10" defaultRowHeight="16" x14ac:dyDescent="0.2"/>
  <sheetData>
    <row r="3" spans="1:4" x14ac:dyDescent="0.2">
      <c r="A3" t="s">
        <v>1</v>
      </c>
      <c r="B3" t="s">
        <v>13</v>
      </c>
      <c r="C3" t="s">
        <v>14</v>
      </c>
      <c r="D3" t="s">
        <v>15</v>
      </c>
    </row>
    <row r="4" spans="1:4" x14ac:dyDescent="0.2">
      <c r="A4">
        <v>0</v>
      </c>
      <c r="B4">
        <v>1</v>
      </c>
      <c r="C4">
        <v>9</v>
      </c>
      <c r="D4">
        <f>C4/B4</f>
        <v>9</v>
      </c>
    </row>
    <row r="5" spans="1:4" x14ac:dyDescent="0.2">
      <c r="A5">
        <f>A4+64</f>
        <v>64</v>
      </c>
      <c r="B5">
        <v>252</v>
      </c>
      <c r="C5">
        <v>153</v>
      </c>
      <c r="D5">
        <f t="shared" ref="D5:D16" si="0">C5/B5</f>
        <v>0.6071428571428571</v>
      </c>
    </row>
    <row r="6" spans="1:4" x14ac:dyDescent="0.2">
      <c r="A6">
        <f t="shared" ref="A6:A16" si="1">A5+64</f>
        <v>128</v>
      </c>
      <c r="B6">
        <v>508</v>
      </c>
      <c r="C6">
        <v>298</v>
      </c>
      <c r="D6">
        <f t="shared" si="0"/>
        <v>0.58661417322834641</v>
      </c>
    </row>
    <row r="7" spans="1:4" x14ac:dyDescent="0.2">
      <c r="A7">
        <f t="shared" si="1"/>
        <v>192</v>
      </c>
      <c r="B7">
        <v>763</v>
      </c>
      <c r="C7">
        <v>444</v>
      </c>
      <c r="D7">
        <f t="shared" si="0"/>
        <v>0.58191349934469205</v>
      </c>
    </row>
    <row r="8" spans="1:4" x14ac:dyDescent="0.2">
      <c r="A8">
        <f t="shared" si="1"/>
        <v>256</v>
      </c>
      <c r="B8">
        <v>1019</v>
      </c>
      <c r="C8">
        <v>590</v>
      </c>
      <c r="D8">
        <f t="shared" si="0"/>
        <v>0.57899901864573111</v>
      </c>
    </row>
    <row r="9" spans="1:4" x14ac:dyDescent="0.2">
      <c r="A9">
        <f t="shared" si="1"/>
        <v>320</v>
      </c>
      <c r="B9">
        <v>1275</v>
      </c>
      <c r="C9">
        <v>735</v>
      </c>
      <c r="D9">
        <f t="shared" si="0"/>
        <v>0.57647058823529407</v>
      </c>
    </row>
    <row r="10" spans="1:4" x14ac:dyDescent="0.2">
      <c r="A10">
        <f t="shared" si="1"/>
        <v>384</v>
      </c>
      <c r="B10">
        <v>1530</v>
      </c>
      <c r="C10">
        <v>881</v>
      </c>
      <c r="D10">
        <f t="shared" si="0"/>
        <v>0.57581699346405224</v>
      </c>
    </row>
    <row r="11" spans="1:4" x14ac:dyDescent="0.2">
      <c r="A11">
        <f t="shared" si="1"/>
        <v>448</v>
      </c>
      <c r="B11">
        <v>1785</v>
      </c>
      <c r="C11">
        <v>1027</v>
      </c>
      <c r="D11">
        <f t="shared" si="0"/>
        <v>0.57535014005602236</v>
      </c>
    </row>
    <row r="12" spans="1:4" x14ac:dyDescent="0.2">
      <c r="A12">
        <f t="shared" si="1"/>
        <v>512</v>
      </c>
      <c r="B12">
        <v>2041</v>
      </c>
      <c r="C12">
        <v>1174</v>
      </c>
      <c r="D12">
        <f t="shared" si="0"/>
        <v>0.57520823125918663</v>
      </c>
    </row>
    <row r="13" spans="1:4" x14ac:dyDescent="0.2">
      <c r="A13">
        <f t="shared" si="1"/>
        <v>576</v>
      </c>
      <c r="B13">
        <v>2297</v>
      </c>
      <c r="C13">
        <v>1320</v>
      </c>
      <c r="D13">
        <f t="shared" si="0"/>
        <v>0.57466260339573361</v>
      </c>
    </row>
    <row r="14" spans="1:4" x14ac:dyDescent="0.2">
      <c r="A14">
        <f t="shared" si="1"/>
        <v>640</v>
      </c>
      <c r="B14">
        <v>2553</v>
      </c>
      <c r="C14">
        <v>1466</v>
      </c>
      <c r="D14">
        <f t="shared" si="0"/>
        <v>0.57422640031335681</v>
      </c>
    </row>
    <row r="15" spans="1:4" x14ac:dyDescent="0.2">
      <c r="A15">
        <f t="shared" si="1"/>
        <v>704</v>
      </c>
      <c r="B15">
        <v>2809</v>
      </c>
      <c r="C15">
        <v>1611</v>
      </c>
      <c r="D15">
        <f t="shared" si="0"/>
        <v>0.57351370594517626</v>
      </c>
    </row>
    <row r="16" spans="1:4" x14ac:dyDescent="0.2">
      <c r="A16">
        <f t="shared" si="1"/>
        <v>768</v>
      </c>
      <c r="B16">
        <v>3064</v>
      </c>
      <c r="C16">
        <v>1756</v>
      </c>
      <c r="D16">
        <f t="shared" si="0"/>
        <v>0.57310704960835512</v>
      </c>
    </row>
    <row r="17" spans="4:4" x14ac:dyDescent="0.2">
      <c r="D17">
        <f>AVERAGE(D6:D16)</f>
        <v>0.57689840031781336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C5D3-431B-3745-96C5-77D0D99F8462}">
  <dimension ref="A1:F22"/>
  <sheetViews>
    <sheetView tabSelected="1" topLeftCell="C1" zoomScale="176" workbookViewId="0">
      <selection activeCell="D22" sqref="D22"/>
    </sheetView>
  </sheetViews>
  <sheetFormatPr baseColWidth="10" defaultRowHeight="16" x14ac:dyDescent="0.2"/>
  <cols>
    <col min="5" max="5" width="12.1640625" bestFit="1" customWidth="1"/>
  </cols>
  <sheetData>
    <row r="1" spans="1:6" x14ac:dyDescent="0.2">
      <c r="D1" t="s">
        <v>22</v>
      </c>
      <c r="E1" t="s">
        <v>23</v>
      </c>
      <c r="F1" t="s">
        <v>24</v>
      </c>
    </row>
    <row r="2" spans="1:6" x14ac:dyDescent="0.2">
      <c r="D2">
        <v>-8.8999999999999999E-3</v>
      </c>
      <c r="E2">
        <v>0.93559999999999999</v>
      </c>
      <c r="F2">
        <v>1.0084</v>
      </c>
    </row>
    <row r="3" spans="1:6" x14ac:dyDescent="0.2">
      <c r="A3">
        <v>0.24</v>
      </c>
    </row>
    <row r="4" spans="1:6" x14ac:dyDescent="0.2">
      <c r="A4" t="s">
        <v>18</v>
      </c>
      <c r="B4" t="s">
        <v>19</v>
      </c>
      <c r="C4" t="s">
        <v>16</v>
      </c>
      <c r="D4" t="s">
        <v>17</v>
      </c>
      <c r="E4" t="s">
        <v>20</v>
      </c>
      <c r="F4" t="s">
        <v>21</v>
      </c>
    </row>
    <row r="5" spans="1:6" x14ac:dyDescent="0.2">
      <c r="A5">
        <f>0.26</f>
        <v>0.26</v>
      </c>
      <c r="B5">
        <f>A5-$A$3</f>
        <v>2.0000000000000018E-2</v>
      </c>
      <c r="C5">
        <v>1.04</v>
      </c>
      <c r="D5">
        <v>1.03</v>
      </c>
      <c r="E5">
        <f>(-$E$2+SQRT($E$2*$E$2-4*$D$2*($F$2-$C5)))/(2*$D$2)</f>
        <v>3.378597614411339E-2</v>
      </c>
      <c r="F5">
        <f>(-$E$2-SQRT($E$2*$E$2-4*$D$2*($F$2-$C5)))/(2*$D$2)</f>
        <v>105.08980952947387</v>
      </c>
    </row>
    <row r="6" spans="1:6" x14ac:dyDescent="0.2">
      <c r="A6">
        <v>1.24</v>
      </c>
      <c r="B6">
        <f t="shared" ref="B6:B19" si="0">A6-$A$3</f>
        <v>1</v>
      </c>
      <c r="C6">
        <v>1.95</v>
      </c>
      <c r="D6">
        <v>1.94</v>
      </c>
      <c r="E6">
        <f t="shared" ref="E6:F19" si="1">(-$E$2+SQRT($E$2*$E$2-4*$D$2*($F$2-$C6)))/(2*$D$2)</f>
        <v>1.0162370302966457</v>
      </c>
      <c r="F6">
        <f t="shared" ref="F6:F19" si="2">(-$E$2-SQRT($E$2*$E$2-4*$D$2*($F$2-$C6)))/(2*$D$2)</f>
        <v>104.10735847532133</v>
      </c>
    </row>
    <row r="7" spans="1:6" x14ac:dyDescent="0.2">
      <c r="A7">
        <v>1.45</v>
      </c>
      <c r="B7">
        <f t="shared" si="0"/>
        <v>1.21</v>
      </c>
      <c r="C7">
        <v>2.13</v>
      </c>
      <c r="D7">
        <v>2.11</v>
      </c>
      <c r="E7">
        <f t="shared" si="1"/>
        <v>1.212794733304476</v>
      </c>
      <c r="F7">
        <f t="shared" si="2"/>
        <v>103.91080077231349</v>
      </c>
    </row>
    <row r="8" spans="1:6" x14ac:dyDescent="0.2">
      <c r="A8">
        <v>1.76</v>
      </c>
      <c r="B8">
        <f t="shared" si="0"/>
        <v>1.52</v>
      </c>
      <c r="C8">
        <v>2.42</v>
      </c>
      <c r="D8">
        <v>2.4</v>
      </c>
      <c r="E8">
        <f t="shared" si="1"/>
        <v>1.5310634700832244</v>
      </c>
      <c r="F8">
        <f t="shared" si="2"/>
        <v>103.59253203553475</v>
      </c>
    </row>
    <row r="9" spans="1:6" x14ac:dyDescent="0.2">
      <c r="A9">
        <v>2.12</v>
      </c>
      <c r="B9">
        <f t="shared" si="0"/>
        <v>1.8800000000000001</v>
      </c>
      <c r="C9">
        <v>2.7</v>
      </c>
      <c r="D9">
        <v>2.69</v>
      </c>
      <c r="E9">
        <f t="shared" si="1"/>
        <v>1.84025235761367</v>
      </c>
      <c r="F9">
        <f t="shared" si="2"/>
        <v>103.28334314800431</v>
      </c>
    </row>
    <row r="10" spans="1:6" x14ac:dyDescent="0.2">
      <c r="A10">
        <v>2.5</v>
      </c>
      <c r="B10">
        <f t="shared" si="0"/>
        <v>2.2599999999999998</v>
      </c>
      <c r="C10">
        <v>3.06</v>
      </c>
      <c r="D10">
        <v>3.04</v>
      </c>
      <c r="E10">
        <f t="shared" si="1"/>
        <v>2.2405723198506635</v>
      </c>
      <c r="F10">
        <f t="shared" si="2"/>
        <v>102.88302318576731</v>
      </c>
    </row>
    <row r="11" spans="1:6" x14ac:dyDescent="0.2">
      <c r="A11">
        <v>2.92</v>
      </c>
      <c r="B11">
        <f t="shared" si="0"/>
        <v>2.6799999999999997</v>
      </c>
      <c r="C11">
        <v>3.45</v>
      </c>
      <c r="D11">
        <v>3.44</v>
      </c>
      <c r="E11">
        <f t="shared" si="1"/>
        <v>2.6778774542246904</v>
      </c>
      <c r="F11">
        <f t="shared" si="2"/>
        <v>102.44571805139329</v>
      </c>
    </row>
    <row r="12" spans="1:6" x14ac:dyDescent="0.2">
      <c r="A12">
        <v>3.66</v>
      </c>
      <c r="B12">
        <f t="shared" si="0"/>
        <v>3.42</v>
      </c>
      <c r="C12">
        <v>4.09</v>
      </c>
      <c r="D12">
        <v>4.08</v>
      </c>
      <c r="E12">
        <f t="shared" si="1"/>
        <v>3.4039357977161835</v>
      </c>
      <c r="F12">
        <f t="shared" si="2"/>
        <v>101.7196597079018</v>
      </c>
    </row>
    <row r="13" spans="1:6" x14ac:dyDescent="0.2">
      <c r="A13">
        <v>4.09</v>
      </c>
      <c r="B13">
        <f t="shared" si="0"/>
        <v>3.8499999999999996</v>
      </c>
      <c r="C13">
        <v>4.4800000000000004</v>
      </c>
      <c r="D13">
        <v>4.47</v>
      </c>
      <c r="E13">
        <f t="shared" si="1"/>
        <v>3.851684149196243</v>
      </c>
      <c r="F13">
        <f t="shared" si="2"/>
        <v>101.27191135642174</v>
      </c>
    </row>
    <row r="14" spans="1:6" x14ac:dyDescent="0.2">
      <c r="A14">
        <v>5.08</v>
      </c>
      <c r="B14">
        <f t="shared" si="0"/>
        <v>4.84</v>
      </c>
      <c r="C14">
        <v>5.35</v>
      </c>
      <c r="D14">
        <v>5.35</v>
      </c>
      <c r="E14">
        <f t="shared" si="1"/>
        <v>4.8656515951989912</v>
      </c>
      <c r="F14">
        <f t="shared" si="2"/>
        <v>100.25794391041899</v>
      </c>
    </row>
    <row r="15" spans="1:6" x14ac:dyDescent="0.2">
      <c r="A15">
        <v>5.83</v>
      </c>
      <c r="B15">
        <f t="shared" si="0"/>
        <v>5.59</v>
      </c>
      <c r="C15">
        <v>5.96</v>
      </c>
      <c r="D15">
        <v>5.96</v>
      </c>
      <c r="E15">
        <f t="shared" si="1"/>
        <v>5.5896460834911528</v>
      </c>
      <c r="F15">
        <f t="shared" si="2"/>
        <v>99.533949422126824</v>
      </c>
    </row>
    <row r="16" spans="1:6" x14ac:dyDescent="0.2">
      <c r="A16">
        <v>6.96</v>
      </c>
      <c r="B16">
        <f t="shared" si="0"/>
        <v>6.72</v>
      </c>
      <c r="C16">
        <v>6.91</v>
      </c>
      <c r="D16">
        <v>6.91</v>
      </c>
      <c r="E16">
        <f t="shared" si="1"/>
        <v>6.7399529687795008</v>
      </c>
      <c r="F16">
        <f t="shared" si="2"/>
        <v>98.383642536838479</v>
      </c>
    </row>
    <row r="17" spans="1:6" x14ac:dyDescent="0.2">
      <c r="A17">
        <v>7.73</v>
      </c>
      <c r="B17">
        <f t="shared" si="0"/>
        <v>7.49</v>
      </c>
      <c r="C17">
        <v>7.52</v>
      </c>
      <c r="D17">
        <v>7.52</v>
      </c>
      <c r="E17">
        <f t="shared" si="1"/>
        <v>7.4940472701302001</v>
      </c>
      <c r="F17">
        <f t="shared" si="2"/>
        <v>97.629548235487775</v>
      </c>
    </row>
    <row r="18" spans="1:6" x14ac:dyDescent="0.2">
      <c r="A18">
        <v>8.44</v>
      </c>
      <c r="B18">
        <f t="shared" si="0"/>
        <v>8.1999999999999993</v>
      </c>
      <c r="C18">
        <v>8.09</v>
      </c>
      <c r="D18">
        <v>8.1</v>
      </c>
      <c r="E18">
        <f t="shared" si="1"/>
        <v>8.2102792923462218</v>
      </c>
      <c r="F18">
        <f t="shared" si="2"/>
        <v>96.913316213271756</v>
      </c>
    </row>
    <row r="19" spans="1:6" x14ac:dyDescent="0.2">
      <c r="A19">
        <v>10.14</v>
      </c>
      <c r="B19">
        <f t="shared" si="0"/>
        <v>9.9</v>
      </c>
      <c r="C19">
        <v>9.39</v>
      </c>
      <c r="D19">
        <v>9.4</v>
      </c>
      <c r="E19">
        <f t="shared" si="1"/>
        <v>9.8887409837136708</v>
      </c>
      <c r="F19">
        <f t="shared" si="2"/>
        <v>95.23485452190431</v>
      </c>
    </row>
    <row r="22" spans="1:6" x14ac:dyDescent="0.2">
      <c r="A22" t="str">
        <f>SUBSTITUTE(_xlfn.TEXTJOIN(" ",TRUE,A5:A19), ",",".")</f>
        <v>0.26 1.24 1.45 1.76 2.12 2.5 2.92 3.66 4.09 5.08 5.83 6.96 7.73 8.44 10.14</v>
      </c>
      <c r="B22" t="str">
        <f>SUBSTITUTE(_xlfn.TEXTJOIN(" ",TRUE,B5:B19), ",",".")</f>
        <v>0.02 1 1.21 1.52 1.88 2.26 2.68 3.42 3.85 4.84 5.59 6.72 7.49 8.2 9.9</v>
      </c>
      <c r="C22" t="str">
        <f t="shared" ref="C22:E22" si="3">SUBSTITUTE(_xlfn.TEXTJOIN(" ",TRUE,C5:C19), ",",".")</f>
        <v>1.04 1.95 2.13 2.42 2.7 3.06 3.45 4.09 4.48 5.35 5.96 6.91 7.52 8.09 9.39</v>
      </c>
      <c r="D22" t="str">
        <f t="shared" si="3"/>
        <v>1.03 1.94 2.11 2.4 2.69 3.04 3.44 4.08 4.47 5.35 5.96 6.91 7.52 8.1 9.4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DAC Range</vt:lpstr>
      <vt:lpstr>ADC Average</vt:lpstr>
      <vt:lpstr>Calib measuring range</vt:lpstr>
      <vt:lpstr>Resistance Measuring 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Clark</dc:creator>
  <cp:lastModifiedBy>Cameron Clark</cp:lastModifiedBy>
  <dcterms:created xsi:type="dcterms:W3CDTF">2024-10-08T09:49:16Z</dcterms:created>
  <dcterms:modified xsi:type="dcterms:W3CDTF">2024-10-09T11:51:34Z</dcterms:modified>
</cp:coreProperties>
</file>