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bigdata.eocresearch.ch\repldata$\LCT\Progetti\interni\iPS atrial\manuscript\Final\Communic Biology\datasets\"/>
    </mc:Choice>
  </mc:AlternateContent>
  <xr:revisionPtr revIDLastSave="0" documentId="8_{5051D46B-B05E-4302-9E2D-55A2C2C8ADFF}" xr6:coauthVersionLast="47" xr6:coauthVersionMax="47" xr10:uidLastSave="{00000000-0000-0000-0000-000000000000}"/>
  <bookViews>
    <workbookView xWindow="28680" yWindow="-120" windowWidth="29040" windowHeight="17640" xr2:uid="{B0EA6E03-4533-471E-9495-7019A04191C8}"/>
  </bookViews>
  <sheets>
    <sheet name="AP means" sheetId="2" r:id="rId1"/>
    <sheet name="MM means" sheetId="1" r:id="rId2"/>
    <sheet name="MEA means" sheetId="5" r:id="rId3"/>
    <sheet name="AP params 4A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3" i="4" l="1"/>
  <c r="M43" i="4"/>
  <c r="J43" i="4"/>
  <c r="G43" i="4"/>
  <c r="N42" i="4"/>
  <c r="M42" i="4"/>
  <c r="J42" i="4"/>
  <c r="G42" i="4"/>
  <c r="N41" i="4"/>
  <c r="M41" i="4"/>
  <c r="J41" i="4"/>
  <c r="G41" i="4"/>
  <c r="N40" i="4"/>
  <c r="M40" i="4"/>
  <c r="J40" i="4"/>
  <c r="G40" i="4"/>
  <c r="N39" i="4"/>
  <c r="M39" i="4"/>
  <c r="J39" i="4"/>
  <c r="G39" i="4"/>
  <c r="N38" i="4"/>
  <c r="M38" i="4"/>
  <c r="J38" i="4"/>
  <c r="G38" i="4"/>
  <c r="N36" i="4"/>
  <c r="O36" i="4" s="1"/>
  <c r="N35" i="4"/>
  <c r="M35" i="4"/>
  <c r="J35" i="4"/>
  <c r="G35" i="4"/>
  <c r="Q34" i="4"/>
  <c r="O34" i="4"/>
  <c r="N34" i="4"/>
  <c r="N33" i="4"/>
  <c r="M33" i="4"/>
  <c r="J33" i="4"/>
  <c r="G33" i="4"/>
  <c r="Q32" i="4"/>
  <c r="N32" i="4"/>
  <c r="O32" i="4" s="1"/>
  <c r="N31" i="4"/>
  <c r="M31" i="4"/>
  <c r="J31" i="4"/>
  <c r="G31" i="4"/>
  <c r="N21" i="4"/>
  <c r="M21" i="4"/>
  <c r="J21" i="4"/>
  <c r="G21" i="4"/>
  <c r="N20" i="4"/>
  <c r="M20" i="4"/>
  <c r="J20" i="4"/>
  <c r="G20" i="4"/>
  <c r="Q19" i="4"/>
  <c r="N19" i="4"/>
  <c r="O19" i="4" s="1"/>
  <c r="N18" i="4"/>
  <c r="M18" i="4"/>
  <c r="J18" i="4"/>
  <c r="G18" i="4"/>
  <c r="Q17" i="4"/>
  <c r="N17" i="4"/>
  <c r="O17" i="4" s="1"/>
  <c r="N16" i="4"/>
  <c r="M16" i="4"/>
  <c r="J16" i="4"/>
  <c r="G16" i="4"/>
  <c r="Q15" i="4"/>
  <c r="N15" i="4"/>
  <c r="O15" i="4" s="1"/>
  <c r="N14" i="4"/>
  <c r="M14" i="4"/>
  <c r="J14" i="4"/>
  <c r="G14" i="4"/>
  <c r="Q13" i="4"/>
  <c r="N13" i="4"/>
  <c r="O13" i="4" s="1"/>
  <c r="N12" i="4"/>
  <c r="M12" i="4"/>
  <c r="J12" i="4"/>
  <c r="G12" i="4"/>
  <c r="Q11" i="4"/>
  <c r="N11" i="4"/>
  <c r="O11" i="4" s="1"/>
  <c r="N10" i="4"/>
  <c r="M10" i="4"/>
  <c r="J10" i="4"/>
  <c r="G10" i="4"/>
  <c r="Q9" i="4"/>
  <c r="N9" i="4"/>
  <c r="O9" i="4" s="1"/>
  <c r="N8" i="4"/>
  <c r="M8" i="4"/>
  <c r="J8" i="4"/>
  <c r="G8" i="4"/>
  <c r="Q7" i="4"/>
  <c r="N7" i="4"/>
  <c r="O7" i="4" s="1"/>
  <c r="N6" i="4"/>
  <c r="M6" i="4"/>
  <c r="J6" i="4"/>
  <c r="G6" i="4"/>
  <c r="Q5" i="4"/>
  <c r="Q24" i="4" s="1"/>
  <c r="O5" i="4"/>
  <c r="O24" i="4" s="1"/>
  <c r="N5" i="4"/>
  <c r="N4" i="4"/>
  <c r="M4" i="4"/>
  <c r="M24" i="4" s="1"/>
  <c r="J4" i="4"/>
  <c r="J24" i="4" s="1"/>
  <c r="G4" i="4"/>
  <c r="G24" i="4" s="1"/>
  <c r="C24" i="2"/>
  <c r="C25" i="2" s="1"/>
  <c r="C23" i="2"/>
  <c r="C22" i="2"/>
  <c r="C51" i="2"/>
  <c r="C50" i="2"/>
  <c r="C49" i="2"/>
  <c r="D51" i="2"/>
  <c r="D52" i="2" s="1"/>
  <c r="D50" i="2"/>
  <c r="D49" i="2"/>
  <c r="D24" i="2"/>
  <c r="D25" i="2" s="1"/>
  <c r="D23" i="2"/>
  <c r="D22" i="2"/>
  <c r="C52" i="2" l="1"/>
  <c r="E58" i="2"/>
  <c r="E57" i="2"/>
  <c r="E56" i="2"/>
  <c r="D39" i="5"/>
  <c r="D38" i="5"/>
  <c r="D40" i="5"/>
  <c r="D37" i="5"/>
  <c r="C39" i="5"/>
  <c r="C37" i="5"/>
  <c r="C38" i="5"/>
  <c r="C40" i="5"/>
  <c r="D14" i="5"/>
  <c r="D15" i="5"/>
  <c r="D16" i="5"/>
  <c r="D17" i="5" s="1"/>
  <c r="C17" i="5"/>
  <c r="C16" i="5"/>
  <c r="C15" i="5"/>
  <c r="C14" i="5"/>
  <c r="D28" i="1"/>
  <c r="D31" i="1" s="1"/>
  <c r="E28" i="1"/>
  <c r="E31" i="1" s="1"/>
  <c r="F28" i="1"/>
  <c r="G28" i="1"/>
  <c r="H28" i="1"/>
  <c r="H31" i="1" s="1"/>
  <c r="D29" i="1"/>
  <c r="E29" i="1"/>
  <c r="F29" i="1"/>
  <c r="G29" i="1"/>
  <c r="H29" i="1"/>
  <c r="D30" i="1"/>
  <c r="E30" i="1"/>
  <c r="F30" i="1"/>
  <c r="G30" i="1"/>
  <c r="G31" i="1" s="1"/>
  <c r="H30" i="1"/>
  <c r="F31" i="1"/>
  <c r="C31" i="1"/>
  <c r="C30" i="1"/>
  <c r="C29" i="1"/>
  <c r="C28" i="1"/>
  <c r="D10" i="1"/>
  <c r="E10" i="1"/>
  <c r="E13" i="1" s="1"/>
  <c r="F10" i="1"/>
  <c r="F13" i="1" s="1"/>
  <c r="G10" i="1"/>
  <c r="H10" i="1"/>
  <c r="D11" i="1"/>
  <c r="E11" i="1"/>
  <c r="F11" i="1"/>
  <c r="G11" i="1"/>
  <c r="H11" i="1"/>
  <c r="D12" i="1"/>
  <c r="D13" i="1" s="1"/>
  <c r="E12" i="1"/>
  <c r="F12" i="1"/>
  <c r="G12" i="1"/>
  <c r="H12" i="1"/>
  <c r="G13" i="1"/>
  <c r="H13" i="1"/>
  <c r="C13" i="1"/>
  <c r="C12" i="1"/>
  <c r="C11" i="1"/>
  <c r="C10" i="1"/>
  <c r="E51" i="2"/>
  <c r="E50" i="2"/>
  <c r="E49" i="2"/>
  <c r="E24" i="2"/>
  <c r="E23" i="2"/>
  <c r="E22" i="2"/>
  <c r="K49" i="2"/>
  <c r="K50" i="2"/>
  <c r="K51" i="2"/>
  <c r="K22" i="2"/>
  <c r="K23" i="2"/>
  <c r="K24" i="2"/>
  <c r="J49" i="2"/>
  <c r="J50" i="2"/>
  <c r="J51" i="2"/>
  <c r="J22" i="2"/>
  <c r="J23" i="2"/>
  <c r="J24" i="2"/>
  <c r="I49" i="2"/>
  <c r="I50" i="2"/>
  <c r="I51" i="2"/>
  <c r="I22" i="2"/>
  <c r="I23" i="2"/>
  <c r="I24" i="2"/>
  <c r="H49" i="2"/>
  <c r="H50" i="2"/>
  <c r="H51" i="2"/>
  <c r="G49" i="2"/>
  <c r="G50" i="2"/>
  <c r="G51" i="2"/>
  <c r="H22" i="2"/>
  <c r="H23" i="2"/>
  <c r="H24" i="2"/>
  <c r="G22" i="2"/>
  <c r="G23" i="2"/>
  <c r="G24" i="2"/>
  <c r="F22" i="2"/>
  <c r="F51" i="2"/>
  <c r="F50" i="2"/>
  <c r="F49" i="2"/>
  <c r="F24" i="2"/>
  <c r="F23" i="2"/>
  <c r="E59" i="2" l="1"/>
  <c r="F52" i="2"/>
  <c r="J25" i="2"/>
  <c r="E25" i="2"/>
  <c r="H25" i="2"/>
  <c r="K52" i="2"/>
  <c r="H52" i="2"/>
  <c r="I25" i="2"/>
  <c r="J52" i="2"/>
  <c r="G52" i="2"/>
  <c r="G25" i="2"/>
  <c r="I52" i="2"/>
  <c r="K25" i="2"/>
  <c r="E52" i="2"/>
  <c r="F25" i="2"/>
</calcChain>
</file>

<file path=xl/sharedStrings.xml><?xml version="1.0" encoding="utf-8"?>
<sst xmlns="http://schemas.openxmlformats.org/spreadsheetml/2006/main" count="147" uniqueCount="61">
  <si>
    <t>N</t>
  </si>
  <si>
    <t>mean</t>
  </si>
  <si>
    <t>Dev.St.</t>
  </si>
  <si>
    <t>sem</t>
  </si>
  <si>
    <t>Cm (pF)</t>
  </si>
  <si>
    <t>RMP (mV)</t>
  </si>
  <si>
    <t>RMP with DC</t>
  </si>
  <si>
    <t>APD90 (ms)</t>
  </si>
  <si>
    <t>APD20 (ms)</t>
  </si>
  <si>
    <t>APD50 (ms)</t>
  </si>
  <si>
    <t>APD 20/90</t>
  </si>
  <si>
    <t xml:space="preserve">dV/dt max (mV/ms) </t>
  </si>
  <si>
    <t xml:space="preserve">Ampl </t>
  </si>
  <si>
    <t>CTRL</t>
  </si>
  <si>
    <t>RA</t>
  </si>
  <si>
    <t>*** 0,001</t>
  </si>
  <si>
    <t>**** &lt; 0,0001</t>
  </si>
  <si>
    <t>ns</t>
  </si>
  <si>
    <t>RA4</t>
  </si>
  <si>
    <t>RA 5</t>
  </si>
  <si>
    <t>velux 3</t>
  </si>
  <si>
    <t>**0,0082</t>
  </si>
  <si>
    <t>RT 90%</t>
  </si>
  <si>
    <t>RT 50%</t>
  </si>
  <si>
    <t>rate (Hz)</t>
  </si>
  <si>
    <t xml:space="preserve"> contraction duration (ms)</t>
  </si>
  <si>
    <t>Time to peak (ms)</t>
  </si>
  <si>
    <t>Relaxation time (ms)</t>
  </si>
  <si>
    <t>* 0,0144</t>
  </si>
  <si>
    <t xml:space="preserve"> **   0,0056</t>
  </si>
  <si>
    <t xml:space="preserve">  *   0,0435</t>
  </si>
  <si>
    <t xml:space="preserve"> *   0,0122</t>
  </si>
  <si>
    <t>*  0,0171</t>
  </si>
  <si>
    <t xml:space="preserve"> *   0,0183</t>
  </si>
  <si>
    <t>FPDc (ms)</t>
  </si>
  <si>
    <t>delta% APD90</t>
  </si>
  <si>
    <t>AT</t>
  </si>
  <si>
    <t>delta% APD20</t>
  </si>
  <si>
    <t>delta% APD50</t>
  </si>
  <si>
    <t>delta% APD20/90</t>
  </si>
  <si>
    <t>VT</t>
  </si>
  <si>
    <t>"VT"</t>
  </si>
  <si>
    <t>after cutoff</t>
  </si>
  <si>
    <t>"AT"</t>
  </si>
  <si>
    <t>N tot</t>
  </si>
  <si>
    <t>no 4AP</t>
  </si>
  <si>
    <t>yes 4AP</t>
  </si>
  <si>
    <t>4AP EFFECT quantification</t>
  </si>
  <si>
    <t>pre 4AP</t>
  </si>
  <si>
    <t>post 4AP</t>
  </si>
  <si>
    <t>EXP</t>
  </si>
  <si>
    <t>FILE</t>
  </si>
  <si>
    <t># cell</t>
  </si>
  <si>
    <t>17 marzo</t>
  </si>
  <si>
    <t>RA 3</t>
  </si>
  <si>
    <t>RA 4</t>
  </si>
  <si>
    <t xml:space="preserve">              d2</t>
  </si>
  <si>
    <t>*p&lt;0,0226</t>
  </si>
  <si>
    <t>per ora velux 3 not considered</t>
  </si>
  <si>
    <t>RA3</t>
  </si>
  <si>
    <t>RA5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</si>
</sst>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</font>
    <font>
      <b/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5" fillId="3" borderId="0" xfId="0" applyFont="1" applyFill="1"/>
    <xf numFmtId="0" fontId="1" fillId="3" borderId="0" xfId="0" applyFont="1" applyFill="1"/>
    <xf numFmtId="0" fontId="2" fillId="2" borderId="0" xfId="0" applyFont="1" applyFill="1"/>
    <xf numFmtId="0" fontId="1" fillId="0" borderId="0" xfId="0" applyFont="1" applyFill="1"/>
    <xf numFmtId="0" fontId="1" fillId="4" borderId="0" xfId="0" applyFont="1" applyFill="1"/>
    <xf numFmtId="0" fontId="2" fillId="0" borderId="0" xfId="0" applyFont="1" applyFill="1"/>
    <xf numFmtId="0" fontId="0" fillId="0" borderId="0" xfId="0" applyFill="1"/>
    <xf numFmtId="0" fontId="0" fillId="2" borderId="0" xfId="0" applyFill="1"/>
    <xf numFmtId="0" fontId="5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6" fillId="5" borderId="0" xfId="0" applyFont="1" applyFill="1"/>
    <xf numFmtId="0" fontId="2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0" fillId="4" borderId="0" xfId="0" applyFill="1"/>
    <xf numFmtId="0" fontId="0" fillId="4" borderId="0" xfId="0" applyFill="1" applyAlignment="1">
      <alignment horizontal="center"/>
    </xf>
    <xf numFmtId="0" fontId="9" fillId="0" borderId="0" xfId="0" applyFont="1"/>
    <xf numFmtId="0" fontId="0" fillId="6" borderId="0" xfId="0" applyFill="1"/>
    <xf numFmtId="0" fontId="0" fillId="6" borderId="0" xfId="0" applyFill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9C8C-18AA-464C-8950-779269B3AE0B}">
  <dimension ref="A1:M59"/>
  <sheetViews>
    <sheetView tabSelected="1" zoomScale="91" zoomScaleNormal="91" workbookViewId="0">
      <selection activeCell="S6" sqref="S6"/>
    </sheetView>
  </sheetViews>
  <sheetFormatPr defaultRowHeight="15" x14ac:dyDescent="0.25"/>
  <cols>
    <col min="1" max="1" width="10.85546875" customWidth="1"/>
    <col min="3" max="3" width="13.28515625" customWidth="1"/>
    <col min="4" max="4" width="12.140625" style="6" customWidth="1"/>
    <col min="5" max="5" width="16.42578125" customWidth="1"/>
    <col min="6" max="6" width="14.5703125" customWidth="1"/>
    <col min="7" max="7" width="14.140625" customWidth="1"/>
    <col min="8" max="8" width="13" customWidth="1"/>
    <col min="9" max="9" width="14.42578125" customWidth="1"/>
    <col min="10" max="10" width="24.5703125" customWidth="1"/>
    <col min="11" max="11" width="13.140625" customWidth="1"/>
  </cols>
  <sheetData>
    <row r="1" spans="1:13" ht="18.75" x14ac:dyDescent="0.3">
      <c r="A1" s="3" t="s">
        <v>41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</row>
    <row r="2" spans="1:13" x14ac:dyDescent="0.25">
      <c r="A2" t="s">
        <v>42</v>
      </c>
    </row>
    <row r="3" spans="1:13" x14ac:dyDescent="0.25">
      <c r="C3" s="6">
        <v>13</v>
      </c>
      <c r="D3" s="6">
        <v>-20</v>
      </c>
      <c r="E3" s="4">
        <v>-76.3536</v>
      </c>
      <c r="F3" s="4">
        <v>171.93100000000001</v>
      </c>
      <c r="G3" s="4">
        <v>76.753799999999998</v>
      </c>
      <c r="H3" s="4">
        <v>122.93600000000001</v>
      </c>
      <c r="I3" s="4">
        <v>0.44642211100000001</v>
      </c>
      <c r="J3" s="4">
        <v>81.985200000000006</v>
      </c>
      <c r="K3" s="4">
        <v>104.83</v>
      </c>
    </row>
    <row r="4" spans="1:13" x14ac:dyDescent="0.25">
      <c r="C4" s="6">
        <v>57</v>
      </c>
      <c r="D4" s="6">
        <v>-45</v>
      </c>
      <c r="E4" s="4">
        <v>-85.517899999999997</v>
      </c>
      <c r="F4" s="4">
        <v>76.05</v>
      </c>
      <c r="G4" s="4">
        <v>33.416400000000003</v>
      </c>
      <c r="H4" s="4">
        <v>56.23</v>
      </c>
      <c r="I4" s="4">
        <v>0.43940039400000003</v>
      </c>
      <c r="J4" s="4">
        <v>67.016300000000001</v>
      </c>
      <c r="K4" s="4">
        <v>106.91800000000001</v>
      </c>
    </row>
    <row r="5" spans="1:13" x14ac:dyDescent="0.25">
      <c r="C5" s="6">
        <v>16</v>
      </c>
      <c r="D5" s="6">
        <v>-41</v>
      </c>
      <c r="E5" s="4">
        <v>-87.046590390000006</v>
      </c>
      <c r="F5" s="4">
        <v>92.972133799999995</v>
      </c>
      <c r="G5" s="4">
        <v>44.93977804</v>
      </c>
      <c r="H5" s="4">
        <v>75.386685249999999</v>
      </c>
      <c r="I5" s="4">
        <v>0.48336825500000002</v>
      </c>
      <c r="J5" s="4">
        <v>122.9359</v>
      </c>
      <c r="K5" s="4">
        <v>151.36019999999999</v>
      </c>
    </row>
    <row r="6" spans="1:13" x14ac:dyDescent="0.25">
      <c r="C6" s="6">
        <v>21</v>
      </c>
      <c r="D6" s="6">
        <v>-41</v>
      </c>
      <c r="E6" s="4">
        <v>-78.155034200000003</v>
      </c>
      <c r="F6" s="4">
        <v>89.465578350000001</v>
      </c>
      <c r="G6" s="4">
        <v>27.719994</v>
      </c>
      <c r="H6" s="4">
        <v>58.741157800000003</v>
      </c>
      <c r="I6" s="4">
        <v>0.30983976800000002</v>
      </c>
      <c r="J6" s="4">
        <v>123.5303</v>
      </c>
      <c r="K6" s="4">
        <v>110.08410000000001</v>
      </c>
    </row>
    <row r="7" spans="1:13" x14ac:dyDescent="0.25">
      <c r="C7" s="6">
        <v>53</v>
      </c>
      <c r="D7" s="6">
        <v>-34</v>
      </c>
      <c r="E7" s="4">
        <v>-86.027186580000006</v>
      </c>
      <c r="F7" s="4">
        <v>74.377798970000001</v>
      </c>
      <c r="G7" s="4">
        <v>28.929590610000002</v>
      </c>
      <c r="H7" s="4">
        <v>57.9656339</v>
      </c>
      <c r="I7" s="4">
        <v>0.38895464800000001</v>
      </c>
      <c r="J7" s="4">
        <v>104.4615</v>
      </c>
      <c r="K7" s="4">
        <v>114.53870000000001</v>
      </c>
    </row>
    <row r="8" spans="1:13" x14ac:dyDescent="0.25">
      <c r="C8" s="6">
        <v>17</v>
      </c>
      <c r="D8" s="6">
        <v>-27</v>
      </c>
      <c r="E8" s="4">
        <v>-85.049408720000002</v>
      </c>
      <c r="F8" s="4">
        <v>279.21202090000003</v>
      </c>
      <c r="G8" s="4">
        <v>159.6054718</v>
      </c>
      <c r="H8" s="4">
        <v>246.41384120000001</v>
      </c>
      <c r="I8" s="4">
        <v>0.57162822499999999</v>
      </c>
      <c r="J8" s="4">
        <v>95.016289999999998</v>
      </c>
      <c r="K8" s="4">
        <v>131.0455</v>
      </c>
    </row>
    <row r="9" spans="1:13" x14ac:dyDescent="0.25">
      <c r="C9" s="6">
        <v>28</v>
      </c>
      <c r="D9" s="6">
        <v>-14</v>
      </c>
      <c r="E9" s="4">
        <v>-87.117271419999994</v>
      </c>
      <c r="F9" s="4">
        <v>169.70135189999999</v>
      </c>
      <c r="G9" s="4">
        <v>98.547897340000006</v>
      </c>
      <c r="H9" s="4">
        <v>148.2247131</v>
      </c>
      <c r="I9" s="4">
        <v>0.58071368400000001</v>
      </c>
      <c r="J9" s="4">
        <v>81.298519999999996</v>
      </c>
      <c r="K9" s="4">
        <v>126.0363</v>
      </c>
      <c r="M9" t="s">
        <v>45</v>
      </c>
    </row>
    <row r="10" spans="1:13" x14ac:dyDescent="0.25">
      <c r="C10" s="6">
        <v>42</v>
      </c>
      <c r="D10" s="6">
        <v>-25</v>
      </c>
      <c r="E10" s="4">
        <v>-84.96218872</v>
      </c>
      <c r="F10" s="4">
        <v>173.003479</v>
      </c>
      <c r="G10" s="4">
        <v>92.870277400000006</v>
      </c>
      <c r="H10" s="4">
        <v>145.89717099999999</v>
      </c>
      <c r="I10" s="4">
        <v>0.53681161799999999</v>
      </c>
      <c r="J10" s="4">
        <v>81.745220000000003</v>
      </c>
      <c r="K10" s="4">
        <v>117.5993</v>
      </c>
      <c r="M10" t="s">
        <v>45</v>
      </c>
    </row>
    <row r="11" spans="1:13" x14ac:dyDescent="0.25">
      <c r="C11" s="6">
        <v>17</v>
      </c>
      <c r="D11" s="6">
        <v>-27</v>
      </c>
      <c r="E11" s="4">
        <v>-85.875402969999996</v>
      </c>
      <c r="F11" s="4">
        <v>94.918666490000007</v>
      </c>
      <c r="G11" s="4">
        <v>50.967528260000002</v>
      </c>
      <c r="H11" s="4">
        <v>82.628610089999995</v>
      </c>
      <c r="I11" s="4">
        <v>0.53696001199999999</v>
      </c>
      <c r="J11" s="4">
        <v>88.542379999999994</v>
      </c>
      <c r="K11" s="4">
        <v>104.5827</v>
      </c>
      <c r="M11" t="s">
        <v>46</v>
      </c>
    </row>
    <row r="12" spans="1:13" x14ac:dyDescent="0.25">
      <c r="C12" s="6">
        <v>13</v>
      </c>
      <c r="D12" s="6">
        <v>-59</v>
      </c>
      <c r="E12" s="4">
        <v>-84.802024840000001</v>
      </c>
      <c r="F12" s="4">
        <v>89.05638123</v>
      </c>
      <c r="G12" s="4">
        <v>40.144832610000002</v>
      </c>
      <c r="H12" s="4">
        <v>70.509727479999995</v>
      </c>
      <c r="I12" s="4">
        <v>0.450779967</v>
      </c>
      <c r="J12" s="4">
        <v>91.666899999999998</v>
      </c>
      <c r="K12" s="4">
        <v>109.7436</v>
      </c>
      <c r="M12" t="s">
        <v>46</v>
      </c>
    </row>
    <row r="13" spans="1:13" x14ac:dyDescent="0.25">
      <c r="C13" s="6">
        <v>30</v>
      </c>
      <c r="D13" s="6">
        <v>-32</v>
      </c>
      <c r="E13" s="4">
        <v>-87.689400000000006</v>
      </c>
      <c r="F13" s="4">
        <v>170.83699999999999</v>
      </c>
      <c r="G13" s="4">
        <v>109.303</v>
      </c>
      <c r="H13" s="4">
        <v>153.04</v>
      </c>
      <c r="I13" s="4">
        <v>0.63980870700000003</v>
      </c>
      <c r="J13" s="4">
        <v>105.88</v>
      </c>
      <c r="K13" s="4">
        <v>125.05800000000001</v>
      </c>
    </row>
    <row r="14" spans="1:13" x14ac:dyDescent="0.25">
      <c r="C14" s="6">
        <v>22</v>
      </c>
      <c r="D14" s="6">
        <v>-38</v>
      </c>
      <c r="E14" s="4">
        <v>-87.357299800000007</v>
      </c>
      <c r="F14" s="4">
        <v>68.244789119999993</v>
      </c>
      <c r="G14" s="4">
        <v>26.909914019999999</v>
      </c>
      <c r="H14" s="4">
        <v>51.678344729999999</v>
      </c>
      <c r="I14" s="4">
        <v>0.39431455999999998</v>
      </c>
      <c r="J14" s="4">
        <v>106.2443</v>
      </c>
      <c r="K14" s="4">
        <v>117.4084</v>
      </c>
      <c r="M14" t="s">
        <v>46</v>
      </c>
    </row>
    <row r="15" spans="1:13" x14ac:dyDescent="0.25">
      <c r="C15" s="6">
        <v>35</v>
      </c>
      <c r="D15" s="6">
        <v>-22</v>
      </c>
      <c r="E15" s="4">
        <v>-83.498225399999995</v>
      </c>
      <c r="F15" s="4">
        <v>106.1379135</v>
      </c>
      <c r="G15" s="4">
        <v>46.924252699999997</v>
      </c>
      <c r="H15" s="4">
        <v>87.780327610000001</v>
      </c>
      <c r="I15" s="4">
        <v>0.44152269500000002</v>
      </c>
      <c r="J15" s="4">
        <v>90.431039999999996</v>
      </c>
      <c r="K15" s="4">
        <v>106.9624</v>
      </c>
    </row>
    <row r="16" spans="1:13" x14ac:dyDescent="0.25">
      <c r="C16" s="6">
        <v>23</v>
      </c>
      <c r="D16" s="6">
        <v>-30</v>
      </c>
      <c r="E16" s="4">
        <v>-87.227930939999993</v>
      </c>
      <c r="F16" s="4">
        <v>68.710314659999995</v>
      </c>
      <c r="G16" s="4">
        <v>28.280937890000001</v>
      </c>
      <c r="H16" s="4">
        <v>59.203830719999999</v>
      </c>
      <c r="I16" s="4">
        <v>0.41166846699999998</v>
      </c>
      <c r="J16" s="4">
        <v>102.7191</v>
      </c>
      <c r="K16" s="4">
        <v>117.9314</v>
      </c>
    </row>
    <row r="17" spans="1:13" x14ac:dyDescent="0.25">
      <c r="C17" s="6">
        <v>16</v>
      </c>
      <c r="D17" s="6">
        <v>-30</v>
      </c>
      <c r="E17" s="4">
        <v>-86.431559750000005</v>
      </c>
      <c r="F17" s="4">
        <v>110.8674979</v>
      </c>
      <c r="G17" s="4">
        <v>63.285379030000001</v>
      </c>
      <c r="H17" s="4">
        <v>97.468049320000006</v>
      </c>
      <c r="I17" s="4">
        <v>0.57081303500000002</v>
      </c>
      <c r="J17" s="4">
        <v>91.003150000000005</v>
      </c>
      <c r="K17" s="4">
        <v>113.1875</v>
      </c>
    </row>
    <row r="18" spans="1:13" x14ac:dyDescent="0.25">
      <c r="C18" s="6">
        <v>20</v>
      </c>
      <c r="D18" s="6">
        <v>-25.3</v>
      </c>
      <c r="E18" s="4">
        <v>-84.126348219999997</v>
      </c>
      <c r="F18" s="4">
        <v>154.8794795</v>
      </c>
      <c r="G18" s="4">
        <v>92.499222169999996</v>
      </c>
      <c r="H18" s="4">
        <v>139.3643908</v>
      </c>
      <c r="I18" s="4">
        <v>0.59462651700000002</v>
      </c>
      <c r="J18" s="4">
        <v>89.031229999999994</v>
      </c>
      <c r="K18" s="4">
        <v>110.4151</v>
      </c>
      <c r="M18" t="s">
        <v>46</v>
      </c>
    </row>
    <row r="19" spans="1:13" x14ac:dyDescent="0.25">
      <c r="C19" s="6">
        <v>21</v>
      </c>
      <c r="D19" s="6">
        <v>-33</v>
      </c>
      <c r="E19" s="4">
        <v>-75.3</v>
      </c>
      <c r="F19" s="4">
        <v>180.13573460000001</v>
      </c>
      <c r="G19" s="4">
        <v>23.250286419999998</v>
      </c>
      <c r="H19" s="4">
        <v>108.10298349999999</v>
      </c>
      <c r="I19" s="4">
        <v>0.129070928</v>
      </c>
      <c r="K19" s="4">
        <v>91.909220000000005</v>
      </c>
    </row>
    <row r="20" spans="1:13" x14ac:dyDescent="0.25">
      <c r="C20" s="6"/>
      <c r="E20" s="4"/>
      <c r="F20" s="4"/>
      <c r="G20" s="4"/>
      <c r="I20" s="4"/>
      <c r="K20" s="4"/>
    </row>
    <row r="21" spans="1:13" x14ac:dyDescent="0.25">
      <c r="F21" s="4"/>
    </row>
    <row r="22" spans="1:13" s="8" customFormat="1" x14ac:dyDescent="0.25">
      <c r="B22" s="8" t="s">
        <v>0</v>
      </c>
      <c r="C22" s="15">
        <f>COUNT(C3:C21)</f>
        <v>17</v>
      </c>
      <c r="D22" s="15">
        <f>COUNT(D3:D21)</f>
        <v>17</v>
      </c>
      <c r="E22" s="7">
        <f>COUNT(E3:E21)</f>
        <v>17</v>
      </c>
      <c r="F22" s="7">
        <f t="shared" ref="F22:K22" si="0">COUNT(F3:F21)</f>
        <v>17</v>
      </c>
      <c r="G22" s="7">
        <f t="shared" si="0"/>
        <v>17</v>
      </c>
      <c r="H22" s="7">
        <f t="shared" si="0"/>
        <v>17</v>
      </c>
      <c r="I22" s="7">
        <f t="shared" si="0"/>
        <v>17</v>
      </c>
      <c r="J22" s="7">
        <f t="shared" si="0"/>
        <v>16</v>
      </c>
      <c r="K22" s="7">
        <f t="shared" si="0"/>
        <v>17</v>
      </c>
    </row>
    <row r="23" spans="1:13" s="8" customFormat="1" x14ac:dyDescent="0.25">
      <c r="B23" s="8" t="s">
        <v>1</v>
      </c>
      <c r="C23" s="15">
        <f>AVERAGE(C3:C19)</f>
        <v>26.117647058823529</v>
      </c>
      <c r="D23" s="15">
        <f>AVERAGE(D3:D19)</f>
        <v>-31.958823529411763</v>
      </c>
      <c r="E23" s="7">
        <f>AVERAGE(E3:E19)</f>
        <v>-84.266904232352914</v>
      </c>
      <c r="F23" s="7">
        <f t="shared" ref="F23:K23" si="1">AVERAGE(F3:F19)</f>
        <v>127.67653764235293</v>
      </c>
      <c r="G23" s="7">
        <f t="shared" si="1"/>
        <v>61.432268370000003</v>
      </c>
      <c r="H23" s="7">
        <f t="shared" si="1"/>
        <v>103.62185097058824</v>
      </c>
      <c r="I23" s="7">
        <f t="shared" si="1"/>
        <v>0.46627668182352938</v>
      </c>
      <c r="J23" s="7">
        <f t="shared" si="1"/>
        <v>95.219208125000023</v>
      </c>
      <c r="K23" s="7">
        <f t="shared" si="1"/>
        <v>115.27120117647057</v>
      </c>
    </row>
    <row r="24" spans="1:13" x14ac:dyDescent="0.25">
      <c r="B24" s="1" t="s">
        <v>2</v>
      </c>
      <c r="C24" s="16">
        <f>_xlfn.STDEV.S(C3:C19)</f>
        <v>13.364516232084387</v>
      </c>
      <c r="D24" s="16">
        <f>_xlfn.STDEV.S(D3:D19)</f>
        <v>10.667887491411401</v>
      </c>
      <c r="E24" s="4">
        <f>_xlfn.STDEV.S(E3:E19)</f>
        <v>3.8745399499090318</v>
      </c>
      <c r="F24" s="4">
        <f t="shared" ref="F24:K24" si="2">_xlfn.STDEV.S(F3:F19)</f>
        <v>57.329964121129109</v>
      </c>
      <c r="G24" s="4">
        <f t="shared" si="2"/>
        <v>38.136670647557523</v>
      </c>
      <c r="H24" s="4">
        <f t="shared" si="2"/>
        <v>51.184707957795645</v>
      </c>
      <c r="I24" s="4">
        <f t="shared" si="2"/>
        <v>0.12406199981361241</v>
      </c>
      <c r="J24" s="4">
        <f t="shared" si="2"/>
        <v>15.118898087583775</v>
      </c>
      <c r="K24" s="4">
        <f t="shared" si="2"/>
        <v>13.166612547083997</v>
      </c>
    </row>
    <row r="25" spans="1:13" s="8" customFormat="1" x14ac:dyDescent="0.25">
      <c r="B25" s="8" t="s">
        <v>3</v>
      </c>
      <c r="C25" s="15">
        <f>C24/C22^0.5</f>
        <v>3.2413712976568045</v>
      </c>
      <c r="D25" s="15">
        <f>D24/D22^0.5</f>
        <v>2.5873427605467421</v>
      </c>
      <c r="E25" s="7">
        <f>E24/E22^0.5</f>
        <v>0.93971396847942923</v>
      </c>
      <c r="F25" s="7">
        <f t="shared" ref="F25:K25" si="3">F24/F22^0.5</f>
        <v>13.904558681428592</v>
      </c>
      <c r="G25" s="7">
        <f t="shared" si="3"/>
        <v>9.2495012523101376</v>
      </c>
      <c r="H25" s="7">
        <f t="shared" si="3"/>
        <v>12.414115136846133</v>
      </c>
      <c r="I25" s="7">
        <f t="shared" si="3"/>
        <v>3.0089454668051911E-2</v>
      </c>
      <c r="J25" s="7">
        <f t="shared" si="3"/>
        <v>3.7797245218959437</v>
      </c>
      <c r="K25" s="7">
        <f t="shared" si="3"/>
        <v>3.1933726037182413</v>
      </c>
    </row>
    <row r="27" spans="1:13" ht="18.75" x14ac:dyDescent="0.3">
      <c r="A27" s="3"/>
      <c r="C27" s="2" t="s">
        <v>4</v>
      </c>
      <c r="D27" s="2" t="s">
        <v>5</v>
      </c>
      <c r="E27" s="2" t="s">
        <v>6</v>
      </c>
      <c r="F27" s="2" t="s">
        <v>7</v>
      </c>
      <c r="G27" s="2" t="s">
        <v>8</v>
      </c>
      <c r="H27" s="2" t="s">
        <v>9</v>
      </c>
      <c r="I27" s="2" t="s">
        <v>10</v>
      </c>
      <c r="J27" s="2" t="s">
        <v>11</v>
      </c>
      <c r="K27" s="2" t="s">
        <v>12</v>
      </c>
    </row>
    <row r="28" spans="1:13" x14ac:dyDescent="0.25">
      <c r="A28" s="3" t="s">
        <v>43</v>
      </c>
    </row>
    <row r="29" spans="1:13" x14ac:dyDescent="0.25">
      <c r="A29" t="s">
        <v>42</v>
      </c>
      <c r="C29" s="6">
        <v>57</v>
      </c>
      <c r="D29" s="6">
        <v>-24</v>
      </c>
      <c r="E29" s="4">
        <v>-75.255700000000004</v>
      </c>
      <c r="F29" s="4">
        <v>94.842799999999997</v>
      </c>
      <c r="G29" s="4">
        <v>28.303899999999999</v>
      </c>
      <c r="H29" s="4">
        <v>53.493200000000002</v>
      </c>
      <c r="I29" s="4">
        <v>0.29842961200000001</v>
      </c>
      <c r="J29" s="4">
        <v>127.494</v>
      </c>
      <c r="K29" s="4">
        <v>83.399699999999996</v>
      </c>
    </row>
    <row r="30" spans="1:13" x14ac:dyDescent="0.25">
      <c r="C30" s="6">
        <v>19</v>
      </c>
      <c r="D30" s="6">
        <v>-33</v>
      </c>
      <c r="E30" s="4">
        <v>-80.292414600000001</v>
      </c>
      <c r="F30" s="4">
        <v>54.015458680000002</v>
      </c>
      <c r="G30" s="4">
        <v>5.8831482570000002</v>
      </c>
      <c r="H30" s="4">
        <v>21.81181952</v>
      </c>
      <c r="I30" s="4">
        <v>0.10891600999999999</v>
      </c>
      <c r="J30" s="4">
        <v>156.636</v>
      </c>
      <c r="K30" s="4">
        <v>114.12730000000001</v>
      </c>
    </row>
    <row r="31" spans="1:13" x14ac:dyDescent="0.25">
      <c r="C31" s="6">
        <v>18</v>
      </c>
      <c r="D31" s="6">
        <v>36</v>
      </c>
      <c r="E31" s="4">
        <v>-76.486603740000007</v>
      </c>
      <c r="F31" s="4">
        <v>91.136337280000006</v>
      </c>
      <c r="G31" s="4">
        <v>15.31100631</v>
      </c>
      <c r="H31" s="4">
        <v>44.284053800000002</v>
      </c>
      <c r="I31" s="4">
        <v>0.16800111500000001</v>
      </c>
      <c r="J31" s="4">
        <v>66.280109999999993</v>
      </c>
      <c r="K31" s="4">
        <v>100.6088</v>
      </c>
    </row>
    <row r="32" spans="1:13" x14ac:dyDescent="0.25">
      <c r="C32" s="6">
        <v>32</v>
      </c>
      <c r="D32" s="6">
        <v>-30</v>
      </c>
      <c r="E32" s="4">
        <v>-77.217981969999997</v>
      </c>
      <c r="F32" s="4">
        <v>65.083878690000006</v>
      </c>
      <c r="G32" s="4">
        <v>11.67005069</v>
      </c>
      <c r="H32" s="4">
        <v>33.439930029999999</v>
      </c>
      <c r="I32" s="4">
        <v>0.17930785499999999</v>
      </c>
      <c r="J32" s="4">
        <v>124.2747</v>
      </c>
      <c r="K32" s="4">
        <v>105.26479999999999</v>
      </c>
    </row>
    <row r="33" spans="3:13" x14ac:dyDescent="0.25">
      <c r="C33" s="6">
        <v>10</v>
      </c>
      <c r="D33" s="6">
        <v>-41</v>
      </c>
      <c r="E33" s="4">
        <v>-83.996437389999997</v>
      </c>
      <c r="F33" s="4">
        <v>40.95435715</v>
      </c>
      <c r="G33" s="4">
        <v>7.5643184579999998</v>
      </c>
      <c r="H33" s="4">
        <v>23.817849079999998</v>
      </c>
      <c r="I33" s="4">
        <v>0.18470118899999999</v>
      </c>
      <c r="J33" s="4">
        <v>88.31626</v>
      </c>
      <c r="K33" s="4">
        <v>104.9188</v>
      </c>
    </row>
    <row r="34" spans="3:13" x14ac:dyDescent="0.25">
      <c r="C34" s="6">
        <v>25</v>
      </c>
      <c r="D34" s="6">
        <v>-23</v>
      </c>
      <c r="E34" s="4">
        <v>-77.436899999999994</v>
      </c>
      <c r="F34" s="4">
        <v>87.466499999999996</v>
      </c>
      <c r="G34" s="4">
        <v>12.291499999999999</v>
      </c>
      <c r="H34" s="4">
        <v>58.209600000000002</v>
      </c>
      <c r="I34" s="4">
        <v>0.140528088</v>
      </c>
      <c r="J34" s="4">
        <v>105.327</v>
      </c>
      <c r="K34" s="4">
        <v>103.645</v>
      </c>
    </row>
    <row r="35" spans="3:13" x14ac:dyDescent="0.25">
      <c r="C35" s="6">
        <v>30</v>
      </c>
      <c r="D35" s="6">
        <v>-20</v>
      </c>
      <c r="E35" s="4">
        <v>-84.672700000000006</v>
      </c>
      <c r="F35" s="4">
        <v>40.388710019999998</v>
      </c>
      <c r="G35" s="4">
        <v>7.9880881309999996</v>
      </c>
      <c r="H35" s="4">
        <v>24.049577710000001</v>
      </c>
      <c r="I35" s="4">
        <v>0.197780224</v>
      </c>
      <c r="J35" s="4">
        <v>111.6859</v>
      </c>
      <c r="K35" s="4">
        <v>112.1691</v>
      </c>
      <c r="M35" t="s">
        <v>46</v>
      </c>
    </row>
    <row r="36" spans="3:13" x14ac:dyDescent="0.25">
      <c r="C36" s="6">
        <v>37.5</v>
      </c>
      <c r="D36" s="6">
        <v>-28</v>
      </c>
      <c r="E36" s="4">
        <v>-83.252933850000005</v>
      </c>
      <c r="F36" s="4">
        <v>149.7582481</v>
      </c>
      <c r="G36" s="4">
        <v>40.011939310000002</v>
      </c>
      <c r="H36" s="4">
        <v>110.84495680000001</v>
      </c>
      <c r="I36" s="4">
        <v>0.26719580500000001</v>
      </c>
      <c r="J36" s="4">
        <v>191.8725</v>
      </c>
      <c r="K36" s="4">
        <v>124.8678</v>
      </c>
    </row>
    <row r="37" spans="3:13" x14ac:dyDescent="0.25">
      <c r="C37" s="6">
        <v>32</v>
      </c>
      <c r="D37" s="6">
        <v>-25</v>
      </c>
      <c r="E37" s="4">
        <v>-77.346101970000007</v>
      </c>
      <c r="F37" s="4">
        <v>140.6315511</v>
      </c>
      <c r="G37" s="4">
        <v>10.72973739</v>
      </c>
      <c r="H37" s="4">
        <v>54.08623695</v>
      </c>
      <c r="I37" s="4">
        <v>7.6466439999999997E-2</v>
      </c>
      <c r="J37" s="4">
        <v>218.08369999999999</v>
      </c>
      <c r="K37" s="4">
        <v>123.22669999999999</v>
      </c>
    </row>
    <row r="38" spans="3:13" x14ac:dyDescent="0.25">
      <c r="C38" s="6">
        <v>26</v>
      </c>
      <c r="D38" s="6">
        <v>-31</v>
      </c>
      <c r="E38" s="4">
        <v>-83.097200000000001</v>
      </c>
      <c r="F38" s="4">
        <v>89.068799999999996</v>
      </c>
      <c r="G38" s="4">
        <v>19.250800000000002</v>
      </c>
      <c r="H38" s="4">
        <v>60.882899999999999</v>
      </c>
      <c r="I38" s="4">
        <v>0.216134045</v>
      </c>
      <c r="J38" s="4">
        <v>223.90700000000001</v>
      </c>
      <c r="K38" s="4">
        <v>127.937</v>
      </c>
    </row>
    <row r="39" spans="3:13" x14ac:dyDescent="0.25">
      <c r="C39" s="6">
        <v>35</v>
      </c>
      <c r="D39" s="6">
        <v>-31</v>
      </c>
      <c r="E39" s="4">
        <v>-82.762100000000004</v>
      </c>
      <c r="F39" s="4">
        <v>63.201000000000001</v>
      </c>
      <c r="G39" s="4">
        <v>8.0442099999999996</v>
      </c>
      <c r="H39" s="4">
        <v>32.4544</v>
      </c>
      <c r="I39" s="4">
        <v>0.12727979</v>
      </c>
      <c r="J39" s="4">
        <v>251.68199999999999</v>
      </c>
      <c r="K39" s="4">
        <v>125.28700000000001</v>
      </c>
    </row>
    <row r="40" spans="3:13" x14ac:dyDescent="0.25">
      <c r="C40" s="6">
        <v>31</v>
      </c>
      <c r="D40" s="6">
        <v>-24</v>
      </c>
      <c r="E40" s="4">
        <v>-80.459100000000007</v>
      </c>
      <c r="F40" s="4">
        <v>55.396500000000003</v>
      </c>
      <c r="G40" s="4">
        <v>7.1011899999999999</v>
      </c>
      <c r="H40" s="4">
        <v>29.2148</v>
      </c>
      <c r="I40" s="4">
        <v>0.128188423</v>
      </c>
      <c r="J40" s="4">
        <v>150.39400000000001</v>
      </c>
      <c r="K40" s="4">
        <v>115.526</v>
      </c>
    </row>
    <row r="41" spans="3:13" x14ac:dyDescent="0.25">
      <c r="C41" s="6">
        <v>19</v>
      </c>
      <c r="D41" s="6">
        <v>-30</v>
      </c>
      <c r="E41" s="4">
        <v>-79.621499999999997</v>
      </c>
      <c r="F41" s="4">
        <v>60.557299999999998</v>
      </c>
      <c r="G41" s="4">
        <v>5.4351900000000004</v>
      </c>
      <c r="H41" s="4">
        <v>23.0959</v>
      </c>
      <c r="I41" s="4">
        <v>8.9752845999999997E-2</v>
      </c>
      <c r="J41" s="4">
        <v>120.875</v>
      </c>
      <c r="K41" s="4">
        <v>114.075</v>
      </c>
      <c r="M41" t="s">
        <v>46</v>
      </c>
    </row>
    <row r="42" spans="3:13" x14ac:dyDescent="0.25">
      <c r="C42" s="6">
        <v>17</v>
      </c>
      <c r="D42" s="6">
        <v>-24</v>
      </c>
      <c r="E42" s="4">
        <v>-85.423599999999993</v>
      </c>
      <c r="F42" s="4">
        <v>45.240299999999998</v>
      </c>
      <c r="G42" s="4">
        <v>6.6456400000000002</v>
      </c>
      <c r="H42" s="4">
        <v>24.776399999999999</v>
      </c>
      <c r="I42" s="4">
        <v>0.14689646200000001</v>
      </c>
      <c r="J42" s="4">
        <v>134.20699999999999</v>
      </c>
      <c r="K42" s="4">
        <v>116.47499999999999</v>
      </c>
      <c r="M42" t="s">
        <v>46</v>
      </c>
    </row>
    <row r="43" spans="3:13" x14ac:dyDescent="0.25">
      <c r="C43" s="6">
        <v>21</v>
      </c>
      <c r="D43" s="6">
        <v>-27</v>
      </c>
      <c r="E43" s="4">
        <v>-80.453100000000006</v>
      </c>
      <c r="F43" s="4">
        <v>72.745999999999995</v>
      </c>
      <c r="G43" s="4">
        <v>9.3072800000000004</v>
      </c>
      <c r="H43" s="4">
        <v>47.094900000000003</v>
      </c>
      <c r="I43" s="4">
        <v>0.127942155</v>
      </c>
      <c r="J43" s="4">
        <v>207.78100000000001</v>
      </c>
      <c r="K43" s="4">
        <v>128.09200000000001</v>
      </c>
    </row>
    <row r="44" spans="3:13" x14ac:dyDescent="0.25">
      <c r="C44" s="6">
        <v>36</v>
      </c>
      <c r="D44" s="6">
        <v>-34</v>
      </c>
      <c r="E44" s="4">
        <v>-80.813000000000002</v>
      </c>
      <c r="F44" s="4">
        <v>46.717199999999998</v>
      </c>
      <c r="G44" s="4">
        <v>8.9785199999999996</v>
      </c>
      <c r="H44" s="4">
        <v>26.417300000000001</v>
      </c>
      <c r="I44" s="4">
        <v>0.19218874399999999</v>
      </c>
      <c r="J44" s="4">
        <v>148.11500000000001</v>
      </c>
      <c r="K44" s="4">
        <v>101.047</v>
      </c>
      <c r="M44" t="s">
        <v>46</v>
      </c>
    </row>
    <row r="45" spans="3:13" x14ac:dyDescent="0.25">
      <c r="C45" s="6">
        <v>40</v>
      </c>
      <c r="D45" s="6">
        <v>-32</v>
      </c>
      <c r="E45" s="4">
        <v>-83.337199999999996</v>
      </c>
      <c r="F45" s="4">
        <v>50.753300000000003</v>
      </c>
      <c r="G45" s="4">
        <v>11.085900000000001</v>
      </c>
      <c r="H45" s="4">
        <v>31.430499999999999</v>
      </c>
      <c r="I45" s="4">
        <v>0.218427176</v>
      </c>
      <c r="J45" s="4">
        <v>154.26</v>
      </c>
      <c r="K45" s="4">
        <v>99.497500000000002</v>
      </c>
    </row>
    <row r="46" spans="3:13" x14ac:dyDescent="0.25">
      <c r="C46" s="6">
        <v>20</v>
      </c>
      <c r="D46" s="6">
        <v>-33</v>
      </c>
      <c r="E46" s="4">
        <v>-84.55</v>
      </c>
      <c r="F46" s="4">
        <v>24.987400000000001</v>
      </c>
      <c r="G46" s="4">
        <v>3.5653100000000002</v>
      </c>
      <c r="H46" s="4">
        <v>12.384</v>
      </c>
      <c r="I46" s="4">
        <v>0.14268431300000001</v>
      </c>
      <c r="J46" s="4">
        <v>208.14599999999999</v>
      </c>
      <c r="K46" s="4">
        <v>102.279</v>
      </c>
    </row>
    <row r="47" spans="3:13" x14ac:dyDescent="0.25">
      <c r="C47" s="6"/>
    </row>
    <row r="48" spans="3:13" x14ac:dyDescent="0.25">
      <c r="C48" s="6"/>
    </row>
    <row r="49" spans="2:11" s="8" customFormat="1" x14ac:dyDescent="0.25">
      <c r="B49" s="8" t="s">
        <v>0</v>
      </c>
      <c r="C49" s="7">
        <f>COUNT(C29:C48)</f>
        <v>18</v>
      </c>
      <c r="D49" s="7">
        <f>COUNT(D29:D48)</f>
        <v>18</v>
      </c>
      <c r="E49" s="7">
        <f>COUNT(E29:E48)</f>
        <v>18</v>
      </c>
      <c r="F49" s="7">
        <f t="shared" ref="F49:K49" si="4">COUNT(F29:F48)</f>
        <v>18</v>
      </c>
      <c r="G49" s="7">
        <f t="shared" si="4"/>
        <v>18</v>
      </c>
      <c r="H49" s="7">
        <f t="shared" si="4"/>
        <v>18</v>
      </c>
      <c r="I49" s="7">
        <f t="shared" si="4"/>
        <v>18</v>
      </c>
      <c r="J49" s="7">
        <f t="shared" si="4"/>
        <v>18</v>
      </c>
      <c r="K49" s="7">
        <f t="shared" si="4"/>
        <v>18</v>
      </c>
    </row>
    <row r="50" spans="2:11" s="8" customFormat="1" x14ac:dyDescent="0.25">
      <c r="B50" s="8" t="s">
        <v>1</v>
      </c>
      <c r="C50" s="7">
        <f>AVERAGE(C29:C46)</f>
        <v>28.083333333333332</v>
      </c>
      <c r="D50" s="7">
        <f>AVERAGE(D29:D46)</f>
        <v>-25.222222222222221</v>
      </c>
      <c r="E50" s="7">
        <f>AVERAGE(E29:E46)</f>
        <v>-80.915254084444456</v>
      </c>
      <c r="F50" s="7">
        <f t="shared" ref="F50:K50" si="5">AVERAGE(F29:F46)</f>
        <v>70.719202278888901</v>
      </c>
      <c r="G50" s="7">
        <f t="shared" si="5"/>
        <v>12.175984919222223</v>
      </c>
      <c r="H50" s="7">
        <f t="shared" si="5"/>
        <v>39.543795771666666</v>
      </c>
      <c r="I50" s="7">
        <f t="shared" si="5"/>
        <v>0.16726779400000003</v>
      </c>
      <c r="J50" s="7">
        <f t="shared" si="5"/>
        <v>154.96317611111112</v>
      </c>
      <c r="K50" s="7">
        <f t="shared" si="5"/>
        <v>111.2468611111111</v>
      </c>
    </row>
    <row r="51" spans="2:11" x14ac:dyDescent="0.25">
      <c r="B51" s="1" t="s">
        <v>2</v>
      </c>
      <c r="C51" s="4">
        <f>_xlfn.STDEV.S(C29:C46)</f>
        <v>11.024371397312517</v>
      </c>
      <c r="D51" s="4">
        <f>_xlfn.STDEV.S(D29:D46)</f>
        <v>16.090024514862893</v>
      </c>
      <c r="E51" s="4">
        <f>_xlfn.STDEV.S(E29:E46)</f>
        <v>3.1557222208885269</v>
      </c>
      <c r="F51" s="4">
        <f t="shared" ref="F51:K51" si="6">_xlfn.STDEV.S(F29:F46)</f>
        <v>33.414981988806531</v>
      </c>
      <c r="G51" s="4">
        <f t="shared" si="6"/>
        <v>9.0366295470436349</v>
      </c>
      <c r="H51" s="4">
        <f t="shared" si="6"/>
        <v>22.79522799951129</v>
      </c>
      <c r="I51" s="4">
        <f t="shared" si="6"/>
        <v>5.8541682924963742E-2</v>
      </c>
      <c r="J51" s="4">
        <f t="shared" si="6"/>
        <v>51.49289755756805</v>
      </c>
      <c r="K51" s="4">
        <f t="shared" si="6"/>
        <v>12.11717148547463</v>
      </c>
    </row>
    <row r="52" spans="2:11" s="8" customFormat="1" x14ac:dyDescent="0.25">
      <c r="B52" s="8" t="s">
        <v>3</v>
      </c>
      <c r="C52" s="7">
        <f>C51/C49^0.5</f>
        <v>2.5984692577862321</v>
      </c>
      <c r="D52" s="7">
        <f>D51/D49^0.5</f>
        <v>3.7924551479724475</v>
      </c>
      <c r="E52" s="7">
        <f>E51/E49^0.5</f>
        <v>0.74381086064378321</v>
      </c>
      <c r="F52" s="7">
        <f t="shared" ref="F52:K52" si="7">F51/F49^0.5</f>
        <v>7.8759867858371493</v>
      </c>
      <c r="G52" s="7">
        <f t="shared" si="7"/>
        <v>2.1299540105950916</v>
      </c>
      <c r="H52" s="7">
        <f t="shared" si="7"/>
        <v>5.3728867657159647</v>
      </c>
      <c r="I52" s="7">
        <f t="shared" si="7"/>
        <v>1.3798406992771529E-2</v>
      </c>
      <c r="J52" s="7">
        <f t="shared" si="7"/>
        <v>12.136992348633527</v>
      </c>
      <c r="K52" s="7">
        <f t="shared" si="7"/>
        <v>2.8560447087264609</v>
      </c>
    </row>
    <row r="54" spans="2:11" x14ac:dyDescent="0.25">
      <c r="E54" s="4" t="s">
        <v>21</v>
      </c>
      <c r="F54" t="s">
        <v>15</v>
      </c>
      <c r="G54" t="s">
        <v>16</v>
      </c>
      <c r="H54" t="s">
        <v>16</v>
      </c>
      <c r="I54" t="s">
        <v>16</v>
      </c>
      <c r="J54" s="5" t="s">
        <v>16</v>
      </c>
      <c r="K54" s="5" t="s">
        <v>17</v>
      </c>
    </row>
    <row r="56" spans="2:11" x14ac:dyDescent="0.25">
      <c r="D56" s="17" t="s">
        <v>44</v>
      </c>
      <c r="E56" s="14">
        <f>COUNT(E3:E20,E29:E46)</f>
        <v>35</v>
      </c>
    </row>
    <row r="57" spans="2:11" x14ac:dyDescent="0.25">
      <c r="D57" s="17" t="s">
        <v>1</v>
      </c>
      <c r="E57" s="14">
        <f>AVERAGE(E3:E20,E29:E46)</f>
        <v>-82.543198442000005</v>
      </c>
    </row>
    <row r="58" spans="2:11" x14ac:dyDescent="0.25">
      <c r="D58" s="17" t="s">
        <v>2</v>
      </c>
      <c r="E58" s="14">
        <f>_xlfn.STDEV.S(E3:E20,E29:E46)</f>
        <v>3.8642488910189594</v>
      </c>
    </row>
    <row r="59" spans="2:11" x14ac:dyDescent="0.25">
      <c r="D59" s="17" t="s">
        <v>3</v>
      </c>
      <c r="E59" s="14">
        <f>E58/E56^0.5</f>
        <v>0.653177278314925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45D75-2E9F-41E8-A6B0-7EEC1521C764}">
  <dimension ref="A1:L33"/>
  <sheetViews>
    <sheetView zoomScale="85" zoomScaleNormal="85" workbookViewId="0">
      <selection activeCell="B10" sqref="B10:C13"/>
    </sheetView>
  </sheetViews>
  <sheetFormatPr defaultRowHeight="15" x14ac:dyDescent="0.25"/>
  <cols>
    <col min="3" max="3" width="13.7109375" customWidth="1"/>
    <col min="4" max="4" width="29.5703125" customWidth="1"/>
    <col min="5" max="5" width="20.140625" customWidth="1"/>
    <col min="6" max="6" width="23.28515625" customWidth="1"/>
    <col min="7" max="7" width="13.85546875" customWidth="1"/>
    <col min="8" max="8" width="11.85546875" customWidth="1"/>
  </cols>
  <sheetData>
    <row r="1" spans="1:12" ht="18.75" x14ac:dyDescent="0.3">
      <c r="A1" s="9" t="s">
        <v>13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22</v>
      </c>
      <c r="H1" s="2" t="s">
        <v>23</v>
      </c>
      <c r="I1" s="2"/>
      <c r="J1" s="2"/>
      <c r="K1" s="2"/>
      <c r="L1" s="2"/>
    </row>
    <row r="2" spans="1:12" x14ac:dyDescent="0.25">
      <c r="C2" s="4">
        <v>0.78431373000000004</v>
      </c>
      <c r="D2" s="4">
        <v>523.80942860000005</v>
      </c>
      <c r="E2" s="4">
        <v>267.85700000000003</v>
      </c>
      <c r="F2" s="4">
        <v>255.95242859999999</v>
      </c>
      <c r="G2" s="4">
        <v>523.80939999999998</v>
      </c>
      <c r="H2" s="4">
        <v>379.76170000000002</v>
      </c>
    </row>
    <row r="3" spans="1:12" x14ac:dyDescent="0.25">
      <c r="C3" s="4">
        <v>0.37656901999999998</v>
      </c>
      <c r="D3" s="4">
        <v>933.33349999999996</v>
      </c>
      <c r="E3" s="4">
        <v>479.16674999999998</v>
      </c>
      <c r="F3" s="4">
        <v>454.16649999999998</v>
      </c>
      <c r="G3" s="4">
        <v>870.45450000000005</v>
      </c>
      <c r="H3" s="4">
        <v>733.33330000000001</v>
      </c>
    </row>
    <row r="4" spans="1:12" x14ac:dyDescent="0.25">
      <c r="C4" s="4">
        <v>0.73333327999999998</v>
      </c>
      <c r="D4" s="4">
        <v>870.45454549999999</v>
      </c>
      <c r="E4" s="4">
        <v>490.1515455</v>
      </c>
      <c r="F4" s="4">
        <v>490.1515455</v>
      </c>
      <c r="G4" s="4">
        <v>1416.6669999999999</v>
      </c>
      <c r="H4" s="4">
        <v>533.33339999999998</v>
      </c>
    </row>
    <row r="5" spans="1:12" x14ac:dyDescent="0.25">
      <c r="C5" s="4">
        <v>0.35573124</v>
      </c>
      <c r="D5" s="4">
        <v>1416.666667</v>
      </c>
      <c r="E5" s="4">
        <v>443.75</v>
      </c>
      <c r="F5" s="4">
        <v>969.44466669999997</v>
      </c>
      <c r="G5" s="4">
        <v>918.75</v>
      </c>
      <c r="H5" s="4">
        <v>1030.5550000000001</v>
      </c>
    </row>
    <row r="6" spans="1:12" x14ac:dyDescent="0.25">
      <c r="C6" s="4">
        <v>0.45325784000000002</v>
      </c>
      <c r="D6" s="4">
        <v>918.75</v>
      </c>
      <c r="E6" s="4">
        <v>178.70377780000001</v>
      </c>
      <c r="F6" s="4">
        <v>479.16649999999998</v>
      </c>
      <c r="G6" s="4">
        <v>371.29640000000001</v>
      </c>
      <c r="H6" s="4">
        <v>610.41679999999997</v>
      </c>
    </row>
    <row r="7" spans="1:12" x14ac:dyDescent="0.25">
      <c r="C7" s="4">
        <v>1.1650483899999999</v>
      </c>
      <c r="D7" s="4">
        <v>371.29644439999998</v>
      </c>
      <c r="E7" s="4">
        <v>205.55566669999999</v>
      </c>
      <c r="F7" s="4">
        <v>192.5925556</v>
      </c>
      <c r="G7" s="4">
        <v>704.16700000000003</v>
      </c>
      <c r="H7" s="4">
        <v>274.07409999999999</v>
      </c>
    </row>
    <row r="8" spans="1:12" x14ac:dyDescent="0.25">
      <c r="C8" s="4">
        <v>0.27088036999999998</v>
      </c>
      <c r="D8" s="4">
        <v>704.16700000000003</v>
      </c>
      <c r="F8" s="4">
        <v>533.33349999999996</v>
      </c>
      <c r="H8" s="4">
        <v>262.5</v>
      </c>
    </row>
    <row r="10" spans="1:12" s="11" customFormat="1" x14ac:dyDescent="0.25">
      <c r="B10" s="11" t="s">
        <v>0</v>
      </c>
      <c r="C10" s="11">
        <f>COUNT(C2:C9)</f>
        <v>7</v>
      </c>
      <c r="D10" s="11">
        <f t="shared" ref="D10:H10" si="0">COUNT(D2:D9)</f>
        <v>7</v>
      </c>
      <c r="E10" s="11">
        <f t="shared" si="0"/>
        <v>6</v>
      </c>
      <c r="F10" s="11">
        <f t="shared" si="0"/>
        <v>7</v>
      </c>
      <c r="G10" s="11">
        <f t="shared" si="0"/>
        <v>6</v>
      </c>
      <c r="H10" s="11">
        <f t="shared" si="0"/>
        <v>7</v>
      </c>
    </row>
    <row r="11" spans="1:12" s="11" customFormat="1" x14ac:dyDescent="0.25">
      <c r="B11" s="11" t="s">
        <v>1</v>
      </c>
      <c r="C11" s="11">
        <f>AVERAGE(C2:C8)</f>
        <v>0.59130483857142857</v>
      </c>
      <c r="D11" s="11">
        <f t="shared" ref="D11:H11" si="1">AVERAGE(D2:D8)</f>
        <v>819.78251221428582</v>
      </c>
      <c r="E11" s="11">
        <f t="shared" si="1"/>
        <v>344.19745666666671</v>
      </c>
      <c r="F11" s="11">
        <f t="shared" si="1"/>
        <v>482.11538520000005</v>
      </c>
      <c r="G11" s="11">
        <f t="shared" si="1"/>
        <v>800.85738333333336</v>
      </c>
      <c r="H11" s="11">
        <f t="shared" si="1"/>
        <v>546.28204285714287</v>
      </c>
    </row>
    <row r="12" spans="1:12" x14ac:dyDescent="0.25">
      <c r="B12" s="10" t="s">
        <v>2</v>
      </c>
      <c r="C12">
        <f>_xlfn.STDEV.S(C2:C8)</f>
        <v>0.31883678665483417</v>
      </c>
      <c r="D12">
        <f t="shared" ref="D12:H12" si="2">_xlfn.STDEV.S(D2:D8)</f>
        <v>337.54839296747059</v>
      </c>
      <c r="E12">
        <f t="shared" si="2"/>
        <v>142.73582876647541</v>
      </c>
      <c r="F12">
        <f t="shared" si="2"/>
        <v>250.31336749124046</v>
      </c>
      <c r="G12">
        <f t="shared" si="2"/>
        <v>365.67503753810928</v>
      </c>
      <c r="H12">
        <f t="shared" si="2"/>
        <v>275.72566100872132</v>
      </c>
    </row>
    <row r="13" spans="1:12" s="11" customFormat="1" x14ac:dyDescent="0.25">
      <c r="B13" s="11" t="s">
        <v>3</v>
      </c>
      <c r="C13" s="11">
        <f>C12/C10^0.5</f>
        <v>0.1205089780439498</v>
      </c>
      <c r="D13" s="11">
        <f t="shared" ref="D13:H13" si="3">D12/D10^0.5</f>
        <v>127.58130046306155</v>
      </c>
      <c r="E13" s="11">
        <f t="shared" si="3"/>
        <v>58.271658081856273</v>
      </c>
      <c r="F13" s="11">
        <f t="shared" si="3"/>
        <v>94.60956003099173</v>
      </c>
      <c r="G13" s="11">
        <f t="shared" si="3"/>
        <v>149.28620894024206</v>
      </c>
      <c r="H13" s="11">
        <f t="shared" si="3"/>
        <v>104.21450415828218</v>
      </c>
    </row>
    <row r="16" spans="1:12" ht="18.75" x14ac:dyDescent="0.3">
      <c r="A16" s="9" t="s">
        <v>14</v>
      </c>
      <c r="C16" s="2" t="s">
        <v>24</v>
      </c>
      <c r="D16" s="2" t="s">
        <v>25</v>
      </c>
      <c r="E16" s="2" t="s">
        <v>26</v>
      </c>
      <c r="F16" s="2" t="s">
        <v>27</v>
      </c>
      <c r="G16" s="2" t="s">
        <v>22</v>
      </c>
      <c r="H16" s="2" t="s">
        <v>23</v>
      </c>
      <c r="I16" s="2"/>
      <c r="J16" s="2"/>
      <c r="K16" s="2"/>
      <c r="L16" s="2"/>
    </row>
    <row r="17" spans="2:8" x14ac:dyDescent="0.25">
      <c r="C17" s="4">
        <v>2.5</v>
      </c>
      <c r="D17" s="4">
        <v>217.857</v>
      </c>
      <c r="E17" s="4">
        <v>54.762</v>
      </c>
      <c r="F17" s="4">
        <v>163.0951</v>
      </c>
      <c r="G17" s="4">
        <v>217.857</v>
      </c>
      <c r="H17" s="4">
        <v>158.33330000000001</v>
      </c>
    </row>
    <row r="18" spans="2:8" x14ac:dyDescent="0.25">
      <c r="C18" s="4">
        <v>1.49766</v>
      </c>
      <c r="D18" s="4">
        <v>282.4074</v>
      </c>
      <c r="E18" s="4">
        <v>78.703670000000002</v>
      </c>
      <c r="F18" s="4">
        <v>203.7037</v>
      </c>
      <c r="G18" s="4">
        <v>308.33319999999998</v>
      </c>
      <c r="H18" s="4">
        <v>191.66679999999999</v>
      </c>
    </row>
    <row r="19" spans="2:8" x14ac:dyDescent="0.25">
      <c r="C19" s="4">
        <v>0.97737499999999999</v>
      </c>
      <c r="D19" s="4">
        <v>308.33319999999998</v>
      </c>
      <c r="E19" s="4">
        <v>59.090769999999999</v>
      </c>
      <c r="F19" s="4">
        <v>249.60319999999999</v>
      </c>
      <c r="G19" s="4">
        <v>429.62970000000001</v>
      </c>
      <c r="H19" s="4">
        <v>215.47640000000001</v>
      </c>
    </row>
    <row r="20" spans="2:8" x14ac:dyDescent="0.25">
      <c r="C20" s="4">
        <v>1.4449540000000001</v>
      </c>
      <c r="D20" s="4">
        <v>429.62970000000001</v>
      </c>
      <c r="E20" s="4">
        <v>179.6294</v>
      </c>
      <c r="F20" s="4">
        <v>250.0001</v>
      </c>
      <c r="G20" s="4">
        <v>423.95830000000001</v>
      </c>
      <c r="H20" s="4">
        <v>306.4812</v>
      </c>
    </row>
    <row r="21" spans="2:8" x14ac:dyDescent="0.25">
      <c r="C21" s="4">
        <v>1.7114640000000001</v>
      </c>
      <c r="D21" s="4">
        <v>465.90910000000002</v>
      </c>
      <c r="E21" s="4">
        <v>230.55539999999999</v>
      </c>
      <c r="F21" s="4">
        <v>235.6062</v>
      </c>
      <c r="G21" s="4">
        <v>324.07409999999999</v>
      </c>
      <c r="H21" s="4">
        <v>329.5455</v>
      </c>
    </row>
    <row r="22" spans="2:8" x14ac:dyDescent="0.25">
      <c r="C22" s="4">
        <v>0.92574699999999999</v>
      </c>
      <c r="D22" s="4">
        <v>324.07409999999999</v>
      </c>
      <c r="E22" s="4">
        <v>179.16669999999999</v>
      </c>
      <c r="F22" s="4">
        <v>93.51867</v>
      </c>
      <c r="G22" s="4">
        <v>379.16649999999998</v>
      </c>
      <c r="H22" s="4">
        <v>252.77780000000001</v>
      </c>
    </row>
    <row r="23" spans="2:8" x14ac:dyDescent="0.25">
      <c r="C23" s="4">
        <v>1.0240499999999999</v>
      </c>
      <c r="D23" s="4">
        <v>379.16649999999998</v>
      </c>
      <c r="F23" s="4">
        <v>199.9999</v>
      </c>
      <c r="H23" s="4">
        <v>214.16659999999999</v>
      </c>
    </row>
    <row r="24" spans="2:8" x14ac:dyDescent="0.25">
      <c r="C24" s="4">
        <v>0.82677199999999995</v>
      </c>
    </row>
    <row r="25" spans="2:8" x14ac:dyDescent="0.25">
      <c r="C25" s="4">
        <v>0.99481900000000001</v>
      </c>
    </row>
    <row r="26" spans="2:8" x14ac:dyDescent="0.25">
      <c r="C26" s="4">
        <v>1.020794</v>
      </c>
    </row>
    <row r="28" spans="2:8" x14ac:dyDescent="0.25">
      <c r="B28" s="11" t="s">
        <v>0</v>
      </c>
      <c r="C28" s="11">
        <f>COUNT(C17:C27)</f>
        <v>10</v>
      </c>
      <c r="D28" s="11">
        <f t="shared" ref="D28:H28" si="4">COUNT(D17:D27)</f>
        <v>7</v>
      </c>
      <c r="E28" s="11">
        <f t="shared" si="4"/>
        <v>6</v>
      </c>
      <c r="F28" s="11">
        <f t="shared" si="4"/>
        <v>7</v>
      </c>
      <c r="G28" s="11">
        <f t="shared" si="4"/>
        <v>6</v>
      </c>
      <c r="H28" s="11">
        <f t="shared" si="4"/>
        <v>7</v>
      </c>
    </row>
    <row r="29" spans="2:8" x14ac:dyDescent="0.25">
      <c r="B29" s="11" t="s">
        <v>1</v>
      </c>
      <c r="C29" s="11">
        <f>AVERAGE(C17:C26)</f>
        <v>1.2923635</v>
      </c>
      <c r="D29" s="11">
        <f t="shared" ref="D29:H29" si="5">AVERAGE(D17:D26)</f>
        <v>343.911</v>
      </c>
      <c r="E29" s="11">
        <f t="shared" si="5"/>
        <v>130.31798999999998</v>
      </c>
      <c r="F29" s="11">
        <f t="shared" si="5"/>
        <v>199.36098142857142</v>
      </c>
      <c r="G29" s="11">
        <f t="shared" si="5"/>
        <v>347.16979999999995</v>
      </c>
      <c r="H29" s="11">
        <f t="shared" si="5"/>
        <v>238.34965714285713</v>
      </c>
    </row>
    <row r="30" spans="2:8" x14ac:dyDescent="0.25">
      <c r="B30" s="10" t="s">
        <v>2</v>
      </c>
      <c r="C30">
        <f>_xlfn.STDEV.S(C17:C26)</f>
        <v>0.51468840347064959</v>
      </c>
      <c r="D30">
        <f t="shared" ref="D30:H30" si="6">_xlfn.STDEV.S(D17:D26)</f>
        <v>86.415438818303755</v>
      </c>
      <c r="E30">
        <f t="shared" si="6"/>
        <v>75.248139526809851</v>
      </c>
      <c r="F30">
        <f t="shared" si="6"/>
        <v>56.183320763115084</v>
      </c>
      <c r="G30">
        <f t="shared" si="6"/>
        <v>80.601973614844056</v>
      </c>
      <c r="H30">
        <f t="shared" si="6"/>
        <v>61.720705466044244</v>
      </c>
    </row>
    <row r="31" spans="2:8" x14ac:dyDescent="0.25">
      <c r="B31" s="11" t="s">
        <v>3</v>
      </c>
      <c r="C31" s="11">
        <f>C30/C28^0.5</f>
        <v>0.16275876402429645</v>
      </c>
      <c r="D31" s="11">
        <f t="shared" ref="D31:H31" si="7">D30/D28^0.5</f>
        <v>32.661965792821292</v>
      </c>
      <c r="E31" s="11">
        <f t="shared" si="7"/>
        <v>30.719924322406364</v>
      </c>
      <c r="F31" s="11">
        <f t="shared" si="7"/>
        <v>21.235299224139165</v>
      </c>
      <c r="G31" s="11">
        <f t="shared" si="7"/>
        <v>32.90561793627348</v>
      </c>
      <c r="H31" s="11">
        <f t="shared" si="7"/>
        <v>23.328233915231142</v>
      </c>
    </row>
    <row r="33" spans="3:8" x14ac:dyDescent="0.25">
      <c r="C33" s="4" t="s">
        <v>28</v>
      </c>
      <c r="D33" s="4" t="s">
        <v>29</v>
      </c>
      <c r="E33" s="4" t="s">
        <v>30</v>
      </c>
      <c r="F33" s="4" t="s">
        <v>31</v>
      </c>
      <c r="G33" s="4" t="s">
        <v>32</v>
      </c>
      <c r="H33" s="4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E858C-3623-41A4-B196-1048D8DBEA19}">
  <dimension ref="A1:L40"/>
  <sheetViews>
    <sheetView zoomScale="70" zoomScaleNormal="70" workbookViewId="0">
      <selection activeCell="G30" sqref="G30"/>
    </sheetView>
  </sheetViews>
  <sheetFormatPr defaultRowHeight="15" x14ac:dyDescent="0.25"/>
  <cols>
    <col min="3" max="3" width="11.5703125" customWidth="1"/>
    <col min="4" max="4" width="15.42578125" customWidth="1"/>
  </cols>
  <sheetData>
    <row r="1" spans="1:12" ht="18.75" x14ac:dyDescent="0.3">
      <c r="A1" s="9" t="s">
        <v>13</v>
      </c>
      <c r="C1" s="2" t="s">
        <v>24</v>
      </c>
      <c r="D1" s="2" t="s">
        <v>34</v>
      </c>
      <c r="E1" s="2"/>
      <c r="F1" s="2"/>
      <c r="G1" s="2"/>
      <c r="H1" s="2"/>
      <c r="I1" s="2"/>
      <c r="J1" s="2"/>
      <c r="K1" s="2"/>
      <c r="L1" s="2"/>
    </row>
    <row r="2" spans="1:12" ht="18.75" x14ac:dyDescent="0.3">
      <c r="A2" s="1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8.75" x14ac:dyDescent="0.3">
      <c r="A3" s="12"/>
      <c r="C3" s="4">
        <v>0.86670000000000003</v>
      </c>
      <c r="D3" s="4">
        <v>0.50683100000000003</v>
      </c>
      <c r="E3" s="2"/>
      <c r="F3" s="2"/>
      <c r="G3" s="2"/>
      <c r="H3" s="2"/>
      <c r="I3" s="2"/>
      <c r="J3" s="2"/>
      <c r="K3" s="2"/>
      <c r="L3" s="2"/>
    </row>
    <row r="4" spans="1:12" ht="18.75" x14ac:dyDescent="0.3">
      <c r="A4" s="12"/>
      <c r="C4" s="4">
        <v>0.58333332999999998</v>
      </c>
      <c r="D4" s="4">
        <v>0.40211200000000002</v>
      </c>
      <c r="E4" s="2"/>
      <c r="F4" s="2"/>
      <c r="G4" s="2"/>
      <c r="H4" s="2"/>
      <c r="I4" s="2"/>
      <c r="J4" s="2"/>
      <c r="K4" s="2"/>
      <c r="L4" s="2"/>
    </row>
    <row r="5" spans="1:12" ht="18.75" x14ac:dyDescent="0.3">
      <c r="A5" s="12"/>
      <c r="C5" s="4">
        <v>0.86599999999999999</v>
      </c>
      <c r="D5" s="4">
        <v>0.41449900000000001</v>
      </c>
      <c r="E5" s="2"/>
      <c r="F5" s="2"/>
      <c r="G5" s="2"/>
      <c r="H5" s="2"/>
      <c r="I5" s="2"/>
      <c r="J5" s="2"/>
      <c r="K5" s="2"/>
      <c r="L5" s="2"/>
    </row>
    <row r="6" spans="1:12" ht="18.75" x14ac:dyDescent="0.3">
      <c r="A6" s="12"/>
      <c r="C6" s="4">
        <v>1.9</v>
      </c>
      <c r="D6" s="4">
        <v>0.20133699999999999</v>
      </c>
      <c r="E6" s="2"/>
      <c r="F6" s="2"/>
      <c r="G6" s="2"/>
      <c r="H6" s="2"/>
      <c r="I6" s="2"/>
      <c r="J6" s="2"/>
      <c r="K6" s="2"/>
      <c r="L6" s="2"/>
    </row>
    <row r="7" spans="1:12" ht="18.75" x14ac:dyDescent="0.3">
      <c r="A7" s="12"/>
      <c r="C7" s="4">
        <v>0.46511627999999999</v>
      </c>
      <c r="D7" s="4">
        <v>0.38339899999999999</v>
      </c>
      <c r="E7" s="2"/>
      <c r="F7" s="2"/>
      <c r="G7" s="2"/>
      <c r="H7" s="2"/>
      <c r="I7" s="2"/>
      <c r="J7" s="2"/>
      <c r="K7" s="2"/>
      <c r="L7" s="2"/>
    </row>
    <row r="8" spans="1:12" ht="18.75" x14ac:dyDescent="0.3">
      <c r="A8" s="12"/>
      <c r="C8" s="4">
        <v>0.72968491000000002</v>
      </c>
      <c r="D8" s="4">
        <v>0.17985300000000001</v>
      </c>
      <c r="E8" s="2"/>
      <c r="F8" s="2"/>
      <c r="G8" s="2"/>
      <c r="H8" s="2"/>
      <c r="I8" s="2"/>
      <c r="J8" s="2"/>
      <c r="K8" s="2"/>
      <c r="L8" s="2"/>
    </row>
    <row r="9" spans="1:12" ht="18.75" x14ac:dyDescent="0.3">
      <c r="A9" s="12"/>
      <c r="C9" s="4">
        <v>0.53601339999999997</v>
      </c>
      <c r="D9" s="4">
        <v>0.30420399999999997</v>
      </c>
      <c r="E9" s="2"/>
      <c r="F9" s="2"/>
      <c r="G9" s="2"/>
      <c r="H9" s="2"/>
      <c r="I9" s="2"/>
      <c r="J9" s="2"/>
      <c r="K9" s="2"/>
      <c r="L9" s="2"/>
    </row>
    <row r="10" spans="1:12" ht="18.75" x14ac:dyDescent="0.3">
      <c r="A10" s="12"/>
      <c r="C10" s="4">
        <v>1.8801996700000001</v>
      </c>
      <c r="D10" s="4">
        <v>0.46800000000000003</v>
      </c>
      <c r="E10" s="2"/>
      <c r="F10" s="2"/>
      <c r="G10" s="2"/>
      <c r="H10" s="2"/>
      <c r="I10" s="2"/>
      <c r="J10" s="2"/>
      <c r="K10" s="2"/>
      <c r="L10" s="2"/>
    </row>
    <row r="11" spans="1:12" ht="18.75" x14ac:dyDescent="0.3">
      <c r="A11" s="12"/>
      <c r="C11" s="4">
        <v>0.16377649</v>
      </c>
      <c r="D11" s="4">
        <v>0.3911</v>
      </c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3"/>
      <c r="C12" s="4">
        <v>0.73161485999999998</v>
      </c>
      <c r="D12" s="4">
        <v>0.34499999999999997</v>
      </c>
    </row>
    <row r="14" spans="1:12" x14ac:dyDescent="0.25">
      <c r="B14" s="11" t="s">
        <v>0</v>
      </c>
      <c r="C14" s="11">
        <f>COUNT(C3:C13)</f>
        <v>10</v>
      </c>
      <c r="D14" s="11">
        <f>COUNT(D3:D13)</f>
        <v>10</v>
      </c>
    </row>
    <row r="15" spans="1:12" x14ac:dyDescent="0.25">
      <c r="B15" s="11" t="s">
        <v>1</v>
      </c>
      <c r="C15" s="11">
        <f>AVERAGE(C3:C12)</f>
        <v>0.87224389400000002</v>
      </c>
      <c r="D15" s="11">
        <f>AVERAGE(D3:D12)</f>
        <v>0.35963349999999999</v>
      </c>
    </row>
    <row r="16" spans="1:12" x14ac:dyDescent="0.25">
      <c r="B16" s="10" t="s">
        <v>2</v>
      </c>
      <c r="C16">
        <f>_xlfn.STDEV.S(C3:C12)</f>
        <v>0.57509670545106417</v>
      </c>
      <c r="D16">
        <f>_xlfn.STDEV.S(D3:D12)</f>
        <v>0.10564372352313861</v>
      </c>
    </row>
    <row r="17" spans="1:12" x14ac:dyDescent="0.25">
      <c r="B17" s="11" t="s">
        <v>3</v>
      </c>
      <c r="C17" s="11">
        <f>C16/C14^0.5</f>
        <v>0.18186154640843347</v>
      </c>
      <c r="D17" s="11">
        <f>D16/D14^0.5</f>
        <v>3.3407478683422594E-2</v>
      </c>
    </row>
    <row r="18" spans="1:12" ht="18.75" x14ac:dyDescent="0.3">
      <c r="A18" s="9" t="s">
        <v>14</v>
      </c>
      <c r="C18" s="2" t="s">
        <v>24</v>
      </c>
      <c r="D18" s="2" t="s">
        <v>34</v>
      </c>
      <c r="E18" s="2"/>
      <c r="F18" s="2"/>
      <c r="G18" s="2"/>
      <c r="H18" s="2"/>
      <c r="I18" s="2"/>
      <c r="J18" s="2"/>
      <c r="K18" s="2"/>
      <c r="L18" s="2"/>
    </row>
    <row r="20" spans="1:12" x14ac:dyDescent="0.25">
      <c r="C20" s="4">
        <v>2.1666599999999998</v>
      </c>
      <c r="D20" s="4">
        <v>0.20643400000000001</v>
      </c>
    </row>
    <row r="21" spans="1:12" x14ac:dyDescent="0.25">
      <c r="C21" s="4">
        <v>2</v>
      </c>
      <c r="D21" s="4">
        <v>0.14168900000000001</v>
      </c>
    </row>
    <row r="22" spans="1:12" x14ac:dyDescent="0.25">
      <c r="C22" s="4">
        <v>2.2166600000000001</v>
      </c>
      <c r="D22" s="4">
        <v>0.25638899999999998</v>
      </c>
    </row>
    <row r="23" spans="1:12" x14ac:dyDescent="0.25">
      <c r="C23" s="4">
        <v>2.4666670000000002</v>
      </c>
      <c r="D23" s="4">
        <v>0.18112800000000001</v>
      </c>
    </row>
    <row r="24" spans="1:12" x14ac:dyDescent="0.25">
      <c r="C24" s="4">
        <v>2.5333329999999998</v>
      </c>
      <c r="D24" s="4">
        <v>0.218255</v>
      </c>
    </row>
    <row r="25" spans="1:12" x14ac:dyDescent="0.25">
      <c r="C25" s="4">
        <v>1.8</v>
      </c>
      <c r="D25" s="4">
        <v>0.245448</v>
      </c>
    </row>
    <row r="26" spans="1:12" x14ac:dyDescent="0.25">
      <c r="C26" s="4">
        <v>1.8666670000000001</v>
      </c>
      <c r="D26" s="4">
        <v>0.23424600000000001</v>
      </c>
    </row>
    <row r="27" spans="1:12" x14ac:dyDescent="0.25">
      <c r="C27" s="4">
        <v>2.1</v>
      </c>
      <c r="D27" s="4">
        <v>0.21882599999999999</v>
      </c>
    </row>
    <row r="28" spans="1:12" x14ac:dyDescent="0.25">
      <c r="C28" s="4">
        <v>2</v>
      </c>
      <c r="D28" s="4">
        <v>0.25506200000000001</v>
      </c>
    </row>
    <row r="29" spans="1:12" x14ac:dyDescent="0.25">
      <c r="C29" s="4">
        <v>2.0333329999999998</v>
      </c>
      <c r="D29" s="4">
        <v>0.36491600000000002</v>
      </c>
    </row>
    <row r="30" spans="1:12" x14ac:dyDescent="0.25">
      <c r="C30" s="4">
        <v>1.5614619999999999</v>
      </c>
      <c r="D30" s="4">
        <v>0.28553099999999998</v>
      </c>
    </row>
    <row r="31" spans="1:12" x14ac:dyDescent="0.25">
      <c r="D31" s="4">
        <v>0.40805399999999997</v>
      </c>
    </row>
    <row r="32" spans="1:12" x14ac:dyDescent="0.25">
      <c r="D32" s="4">
        <v>0.31002200000000002</v>
      </c>
    </row>
    <row r="33" spans="2:4" x14ac:dyDescent="0.25">
      <c r="D33" s="4">
        <v>0.29964800000000003</v>
      </c>
    </row>
    <row r="34" spans="2:4" x14ac:dyDescent="0.25">
      <c r="D34" s="4">
        <v>0.28945599999999999</v>
      </c>
    </row>
    <row r="35" spans="2:4" x14ac:dyDescent="0.25">
      <c r="D35" s="4">
        <v>0.184174</v>
      </c>
    </row>
    <row r="36" spans="2:4" x14ac:dyDescent="0.25">
      <c r="D36" s="4">
        <v>0.1371</v>
      </c>
    </row>
    <row r="37" spans="2:4" x14ac:dyDescent="0.25">
      <c r="B37" s="11" t="s">
        <v>0</v>
      </c>
      <c r="C37" s="11">
        <f>COUNT(C20:C36)</f>
        <v>11</v>
      </c>
      <c r="D37" s="11">
        <f>COUNT(D20:D36)</f>
        <v>17</v>
      </c>
    </row>
    <row r="38" spans="2:4" x14ac:dyDescent="0.25">
      <c r="B38" s="11" t="s">
        <v>1</v>
      </c>
      <c r="C38" s="11">
        <f>AVERAGE(C20:C35)</f>
        <v>2.0677074545454546</v>
      </c>
      <c r="D38" s="11">
        <f>AVERAGE(D20:D36)</f>
        <v>0.24919870588235291</v>
      </c>
    </row>
    <row r="39" spans="2:4" x14ac:dyDescent="0.25">
      <c r="B39" s="10" t="s">
        <v>2</v>
      </c>
      <c r="C39">
        <f>_xlfn.STDEV.S(C20:C35)</f>
        <v>0.28066284948113945</v>
      </c>
      <c r="D39">
        <f>_xlfn.STDEV.S(D20:D36)</f>
        <v>7.2813820997257125E-2</v>
      </c>
    </row>
    <row r="40" spans="2:4" x14ac:dyDescent="0.25">
      <c r="B40" s="11" t="s">
        <v>3</v>
      </c>
      <c r="C40" s="11">
        <f>C39/C37^0.5</f>
        <v>8.4623033120084845E-2</v>
      </c>
      <c r="D40" s="11">
        <f>D39/D37^0.5</f>
        <v>1.7659945586853423E-2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AA6D-3313-47A3-A49C-5A182E7C9504}">
  <dimension ref="A1:Q43"/>
  <sheetViews>
    <sheetView zoomScale="96" zoomScaleNormal="96" workbookViewId="0">
      <selection activeCell="X32" sqref="X32"/>
    </sheetView>
  </sheetViews>
  <sheetFormatPr defaultRowHeight="15" x14ac:dyDescent="0.25"/>
  <cols>
    <col min="4" max="4" width="13.85546875" style="6" customWidth="1"/>
    <col min="5" max="5" width="13.42578125" customWidth="1"/>
    <col min="6" max="6" width="14.28515625" customWidth="1"/>
    <col min="7" max="7" width="18.28515625" customWidth="1"/>
  </cols>
  <sheetData>
    <row r="1" spans="1:17" ht="23.25" x14ac:dyDescent="0.35">
      <c r="A1" s="18" t="s">
        <v>47</v>
      </c>
      <c r="C1" s="6"/>
      <c r="E1" s="6" t="s">
        <v>48</v>
      </c>
      <c r="F1" s="6" t="s">
        <v>49</v>
      </c>
      <c r="G1" s="6"/>
      <c r="H1" s="6" t="s">
        <v>48</v>
      </c>
      <c r="I1" s="6" t="s">
        <v>49</v>
      </c>
      <c r="J1" s="6"/>
      <c r="K1" s="6" t="s">
        <v>48</v>
      </c>
      <c r="L1" s="6" t="s">
        <v>49</v>
      </c>
      <c r="M1" s="6"/>
      <c r="N1" s="6"/>
      <c r="O1" s="6"/>
      <c r="P1" s="6"/>
      <c r="Q1" s="6"/>
    </row>
    <row r="2" spans="1:17" s="1" customFormat="1" ht="18.75" x14ac:dyDescent="0.3">
      <c r="A2" s="3" t="s">
        <v>36</v>
      </c>
      <c r="B2" s="19" t="s">
        <v>50</v>
      </c>
      <c r="C2" s="2" t="s">
        <v>51</v>
      </c>
      <c r="D2" s="2" t="s">
        <v>52</v>
      </c>
      <c r="E2" s="2" t="s">
        <v>7</v>
      </c>
      <c r="F2" s="2" t="s">
        <v>7</v>
      </c>
      <c r="G2" s="2" t="s">
        <v>35</v>
      </c>
      <c r="H2" s="2" t="s">
        <v>8</v>
      </c>
      <c r="I2" s="2" t="s">
        <v>8</v>
      </c>
      <c r="J2" s="2" t="s">
        <v>37</v>
      </c>
      <c r="K2" s="2" t="s">
        <v>9</v>
      </c>
      <c r="L2" s="2" t="s">
        <v>9</v>
      </c>
      <c r="M2" s="2" t="s">
        <v>38</v>
      </c>
      <c r="N2" s="2" t="s">
        <v>10</v>
      </c>
      <c r="O2" s="2" t="s">
        <v>39</v>
      </c>
      <c r="P2" s="2" t="s">
        <v>11</v>
      </c>
      <c r="Q2" s="20" t="s">
        <v>11</v>
      </c>
    </row>
    <row r="3" spans="1:17" ht="18.75" x14ac:dyDescent="0.3">
      <c r="A3" s="3"/>
      <c r="B3" s="19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0"/>
    </row>
    <row r="4" spans="1:17" x14ac:dyDescent="0.25">
      <c r="A4" t="s">
        <v>53</v>
      </c>
      <c r="B4" t="s">
        <v>54</v>
      </c>
      <c r="C4" s="6">
        <v>21317004</v>
      </c>
      <c r="D4" s="6">
        <v>2</v>
      </c>
      <c r="E4" s="6">
        <v>201.95699999999999</v>
      </c>
      <c r="F4" s="6">
        <v>257.13600000000002</v>
      </c>
      <c r="G4" s="6">
        <f>(F4-E4)/E4*100</f>
        <v>27.322152735483314</v>
      </c>
      <c r="H4" s="6">
        <v>46.217799999999997</v>
      </c>
      <c r="I4" s="6">
        <v>82.415499999999994</v>
      </c>
      <c r="J4" s="6">
        <f>(I4-H4)/H4*100</f>
        <v>78.319824829394733</v>
      </c>
      <c r="K4" s="6">
        <v>109.14700000000001</v>
      </c>
      <c r="L4" s="6">
        <v>172.44200000000001</v>
      </c>
      <c r="M4" s="6">
        <f>(L4-K4)/K4*100</f>
        <v>57.990599833252396</v>
      </c>
      <c r="N4">
        <f>H4/E4</f>
        <v>0.22884970563040646</v>
      </c>
      <c r="P4" s="6">
        <v>74.698400000000007</v>
      </c>
      <c r="Q4" s="6"/>
    </row>
    <row r="5" spans="1:17" x14ac:dyDescent="0.25">
      <c r="C5" s="6"/>
      <c r="E5" s="6"/>
      <c r="F5" s="6"/>
      <c r="G5" s="6"/>
      <c r="H5" s="6"/>
      <c r="I5" s="6"/>
      <c r="J5" s="6"/>
      <c r="K5" s="6"/>
      <c r="L5" s="6"/>
      <c r="M5" s="6"/>
      <c r="N5" t="e">
        <f>I4/E5</f>
        <v>#DIV/0!</v>
      </c>
      <c r="O5" s="6" t="e">
        <f>(N5-N4)/N4*100</f>
        <v>#DIV/0!</v>
      </c>
      <c r="P5" s="6">
        <v>74.898600000000002</v>
      </c>
      <c r="Q5" s="6">
        <f>(P5-P4)/P4*100</f>
        <v>0.26801109528449774</v>
      </c>
    </row>
    <row r="6" spans="1:17" x14ac:dyDescent="0.25">
      <c r="C6" s="6">
        <v>21317013</v>
      </c>
      <c r="D6" s="6">
        <v>10</v>
      </c>
      <c r="E6" s="6">
        <v>101.47075653076099</v>
      </c>
      <c r="F6" s="6">
        <v>128.99383544921801</v>
      </c>
      <c r="G6" s="6">
        <f>(F6-E6)/E6*100</f>
        <v>27.124148729603053</v>
      </c>
      <c r="H6" s="6">
        <v>9.4694309234619105</v>
      </c>
      <c r="I6" s="6">
        <v>25.706499099731399</v>
      </c>
      <c r="J6" s="6">
        <f t="shared" ref="J6:J21" si="0">(I6-H6)/H6*100</f>
        <v>171.46825725334517</v>
      </c>
      <c r="K6" s="6">
        <v>38.647048950195298</v>
      </c>
      <c r="L6" s="6">
        <v>74.734146118164006</v>
      </c>
      <c r="M6" s="6">
        <f t="shared" ref="M6:M21" si="1">(L6-K6)/K6*100</f>
        <v>93.376074365922179</v>
      </c>
      <c r="N6">
        <f t="shared" ref="N6:N21" si="2">H6/E6</f>
        <v>9.3321773161228375E-2</v>
      </c>
      <c r="P6" s="6">
        <v>97.895668029785099</v>
      </c>
      <c r="Q6" s="6"/>
    </row>
    <row r="7" spans="1:17" x14ac:dyDescent="0.25">
      <c r="C7" s="6"/>
      <c r="E7" s="6"/>
      <c r="F7" s="6"/>
      <c r="G7" s="6"/>
      <c r="H7" s="6"/>
      <c r="I7" s="6"/>
      <c r="J7" s="6"/>
      <c r="K7" s="6"/>
      <c r="L7" s="6"/>
      <c r="M7" s="6"/>
      <c r="N7" t="e">
        <f>I6/E7</f>
        <v>#DIV/0!</v>
      </c>
      <c r="O7" s="6" t="e">
        <f>(N7-N6)/N6*100</f>
        <v>#DIV/0!</v>
      </c>
      <c r="P7" s="6">
        <v>83.090728759765597</v>
      </c>
      <c r="Q7" s="6">
        <f>(P7-P6)/P6*100</f>
        <v>-15.123181207073483</v>
      </c>
    </row>
    <row r="8" spans="1:17" x14ac:dyDescent="0.25">
      <c r="C8" s="6">
        <v>21317014</v>
      </c>
      <c r="D8" s="6">
        <v>11</v>
      </c>
      <c r="E8" s="6">
        <v>70.877235412597599</v>
      </c>
      <c r="F8" s="6">
        <v>75.243125915527301</v>
      </c>
      <c r="G8" s="6">
        <f t="shared" ref="G8:G21" si="3">(F8-E8)/E8*100</f>
        <v>6.159792319091661</v>
      </c>
      <c r="H8" s="6">
        <v>23.5405883789062</v>
      </c>
      <c r="I8" s="6">
        <v>30.505287170410099</v>
      </c>
      <c r="J8" s="6">
        <f t="shared" si="0"/>
        <v>29.585916373036337</v>
      </c>
      <c r="K8" s="6">
        <v>51.001552581787102</v>
      </c>
      <c r="L8" s="6">
        <v>56.790596008300703</v>
      </c>
      <c r="M8" s="6">
        <f t="shared" si="1"/>
        <v>11.350719994710309</v>
      </c>
      <c r="N8">
        <f t="shared" si="2"/>
        <v>0.33213186493335117</v>
      </c>
      <c r="P8" s="6">
        <v>65.699745178222599</v>
      </c>
      <c r="Q8" s="6"/>
    </row>
    <row r="9" spans="1:17" x14ac:dyDescent="0.25">
      <c r="C9" s="6"/>
      <c r="E9" s="6"/>
      <c r="F9" s="6"/>
      <c r="G9" s="6"/>
      <c r="H9" s="6"/>
      <c r="I9" s="6"/>
      <c r="J9" s="6"/>
      <c r="K9" s="6"/>
      <c r="L9" s="6"/>
      <c r="M9" s="6"/>
      <c r="N9" t="e">
        <f>I8/E9</f>
        <v>#DIV/0!</v>
      </c>
      <c r="O9" s="6" t="e">
        <f>(N9-N8)/N8*100</f>
        <v>#DIV/0!</v>
      </c>
      <c r="P9" s="6">
        <v>73.755210876464801</v>
      </c>
      <c r="Q9" s="6">
        <f>(P9-P8)/P8*100</f>
        <v>12.261030353147147</v>
      </c>
    </row>
    <row r="10" spans="1:17" x14ac:dyDescent="0.25">
      <c r="B10" t="s">
        <v>55</v>
      </c>
      <c r="C10" s="6">
        <v>21520025</v>
      </c>
      <c r="D10" s="6">
        <v>11</v>
      </c>
      <c r="E10" s="6">
        <v>40.521900177001903</v>
      </c>
      <c r="F10" s="6">
        <v>68.095695495605398</v>
      </c>
      <c r="G10" s="6">
        <f t="shared" si="3"/>
        <v>68.04664933815944</v>
      </c>
      <c r="H10" s="6">
        <v>8.0279970169067294</v>
      </c>
      <c r="I10" s="6">
        <v>21.463075637817301</v>
      </c>
      <c r="J10" s="6">
        <f t="shared" si="0"/>
        <v>167.35281032886144</v>
      </c>
      <c r="K10" s="6">
        <v>24.1069316864013</v>
      </c>
      <c r="L10" s="6">
        <v>48.456630706787102</v>
      </c>
      <c r="M10" s="6">
        <f t="shared" si="1"/>
        <v>101.00704368827431</v>
      </c>
      <c r="N10">
        <f t="shared" si="2"/>
        <v>0.19811501883771476</v>
      </c>
      <c r="P10" s="6">
        <v>111.68588256835901</v>
      </c>
      <c r="Q10" s="6"/>
    </row>
    <row r="11" spans="1:17" x14ac:dyDescent="0.25">
      <c r="C11" s="6"/>
      <c r="E11" s="6"/>
      <c r="F11" s="6"/>
      <c r="G11" s="6"/>
      <c r="H11" s="6"/>
      <c r="I11" s="6"/>
      <c r="J11" s="6"/>
      <c r="K11" s="6"/>
      <c r="L11" s="6"/>
      <c r="M11" s="6"/>
      <c r="N11" t="e">
        <f>I10/E11</f>
        <v>#DIV/0!</v>
      </c>
      <c r="O11" s="6" t="e">
        <f>(N11-N10)/N10*100</f>
        <v>#DIV/0!</v>
      </c>
      <c r="P11" s="6">
        <v>150.94276428222599</v>
      </c>
      <c r="Q11" s="6">
        <f>(P11-P10)/P10*100</f>
        <v>35.149367861993866</v>
      </c>
    </row>
    <row r="12" spans="1:17" x14ac:dyDescent="0.25">
      <c r="B12" t="s">
        <v>19</v>
      </c>
      <c r="C12" s="6">
        <v>21525009</v>
      </c>
      <c r="D12" s="6">
        <v>8</v>
      </c>
      <c r="E12" s="6">
        <v>66.930679321289006</v>
      </c>
      <c r="F12" s="6">
        <v>69.932189941406193</v>
      </c>
      <c r="G12" s="6">
        <f t="shared" si="3"/>
        <v>4.4845064334532765</v>
      </c>
      <c r="H12" s="6">
        <v>3.1204311847686701</v>
      </c>
      <c r="I12" s="6">
        <v>4.4218330383300701</v>
      </c>
      <c r="J12" s="6">
        <f t="shared" si="0"/>
        <v>41.705834114008127</v>
      </c>
      <c r="K12" s="6">
        <v>21.903202056884702</v>
      </c>
      <c r="L12" s="6">
        <v>33.621685028076101</v>
      </c>
      <c r="M12" s="6">
        <f t="shared" si="1"/>
        <v>53.501232106417049</v>
      </c>
      <c r="N12">
        <f t="shared" si="2"/>
        <v>4.6621836449464181E-2</v>
      </c>
      <c r="P12" s="6">
        <v>202.254470825195</v>
      </c>
      <c r="Q12" s="6"/>
    </row>
    <row r="13" spans="1:17" x14ac:dyDescent="0.25">
      <c r="C13" s="6"/>
      <c r="E13" s="6"/>
      <c r="F13" s="6"/>
      <c r="G13" s="6"/>
      <c r="H13" s="6"/>
      <c r="I13" s="6"/>
      <c r="J13" s="6"/>
      <c r="K13" s="6"/>
      <c r="L13" s="6"/>
      <c r="M13" s="6"/>
      <c r="N13" t="e">
        <f>I12/E13</f>
        <v>#DIV/0!</v>
      </c>
      <c r="O13" s="6" t="e">
        <f>(N13-N12)/N12*100</f>
        <v>#DIV/0!</v>
      </c>
      <c r="P13" s="6">
        <v>177.223220825195</v>
      </c>
      <c r="Q13" s="6">
        <f>(P13-P12)/P12*100</f>
        <v>-12.376117026176431</v>
      </c>
    </row>
    <row r="14" spans="1:17" x14ac:dyDescent="0.25">
      <c r="B14" t="s">
        <v>56</v>
      </c>
      <c r="C14" s="6">
        <v>21526000</v>
      </c>
      <c r="D14" s="6">
        <v>1</v>
      </c>
      <c r="E14" s="6">
        <v>40.821399688720703</v>
      </c>
      <c r="F14" s="6">
        <v>45.531848907470703</v>
      </c>
      <c r="G14" s="6">
        <f t="shared" si="3"/>
        <v>11.539166355561143</v>
      </c>
      <c r="H14" s="6">
        <v>5.8983983993530202</v>
      </c>
      <c r="I14" s="6">
        <v>6.7117848396301198</v>
      </c>
      <c r="J14" s="6">
        <f t="shared" si="0"/>
        <v>13.789954241922992</v>
      </c>
      <c r="K14" s="6">
        <v>20.869663238525298</v>
      </c>
      <c r="L14" s="6">
        <v>23.067771911621001</v>
      </c>
      <c r="M14" s="6">
        <f t="shared" si="1"/>
        <v>10.532554588796646</v>
      </c>
      <c r="N14">
        <f t="shared" si="2"/>
        <v>0.14449280143088278</v>
      </c>
      <c r="P14" s="6">
        <v>138.90992736816401</v>
      </c>
      <c r="Q14" s="6"/>
    </row>
    <row r="15" spans="1:17" x14ac:dyDescent="0.25">
      <c r="C15" s="6"/>
      <c r="E15" s="6"/>
      <c r="F15" s="6"/>
      <c r="G15" s="6"/>
      <c r="H15" s="6"/>
      <c r="I15" s="6"/>
      <c r="J15" s="6"/>
      <c r="K15" s="6"/>
      <c r="L15" s="6"/>
      <c r="M15" s="6"/>
      <c r="N15" t="e">
        <f>I14/E15</f>
        <v>#DIV/0!</v>
      </c>
      <c r="O15" s="6" t="e">
        <f>(N15-N14)/N14*100</f>
        <v>#DIV/0!</v>
      </c>
      <c r="P15" s="6">
        <v>115.716667175292</v>
      </c>
      <c r="Q15" s="6">
        <f>(P15-P14)/P14*100</f>
        <v>-16.696618184387258</v>
      </c>
    </row>
    <row r="16" spans="1:17" x14ac:dyDescent="0.25">
      <c r="C16" s="6">
        <v>21526003</v>
      </c>
      <c r="D16" s="6">
        <v>2</v>
      </c>
      <c r="E16" s="6">
        <v>65.072906494140597</v>
      </c>
      <c r="F16" s="6">
        <v>68.792221069335895</v>
      </c>
      <c r="G16" s="6">
        <f t="shared" si="3"/>
        <v>5.7156115741198663</v>
      </c>
      <c r="H16" s="6">
        <v>17.3027629852294</v>
      </c>
      <c r="I16" s="6">
        <v>26.227676391601499</v>
      </c>
      <c r="J16" s="6">
        <f t="shared" si="0"/>
        <v>51.580856849226343</v>
      </c>
      <c r="K16" s="6">
        <v>46.120761871337798</v>
      </c>
      <c r="L16" s="6">
        <v>54.537055969238203</v>
      </c>
      <c r="M16" s="6">
        <f t="shared" si="1"/>
        <v>18.248384797673502</v>
      </c>
      <c r="N16">
        <f t="shared" si="2"/>
        <v>0.26589811209350861</v>
      </c>
      <c r="P16" s="6">
        <v>171.72611999511699</v>
      </c>
      <c r="Q16" s="6"/>
    </row>
    <row r="17" spans="1:17" s="1" customFormat="1" x14ac:dyDescent="0.25">
      <c r="A17"/>
      <c r="B17"/>
      <c r="C17" s="6"/>
      <c r="D17" s="6"/>
      <c r="E17" s="6"/>
      <c r="F17" s="6"/>
      <c r="G17" s="6"/>
      <c r="H17"/>
      <c r="I17" s="6"/>
      <c r="J17" s="6"/>
      <c r="K17"/>
      <c r="L17" s="6"/>
      <c r="M17" s="6"/>
      <c r="N17" t="e">
        <f>I16/E17</f>
        <v>#DIV/0!</v>
      </c>
      <c r="O17" s="6" t="e">
        <f>(N17-N16)/N16*100</f>
        <v>#DIV/0!</v>
      </c>
      <c r="P17" s="6">
        <v>152.55961608886699</v>
      </c>
      <c r="Q17" s="6">
        <f>(P17-P16)/P16*100</f>
        <v>-11.161088311315131</v>
      </c>
    </row>
    <row r="18" spans="1:17" x14ac:dyDescent="0.25">
      <c r="B18" t="s">
        <v>20</v>
      </c>
      <c r="C18" s="6">
        <v>21616017</v>
      </c>
      <c r="D18" s="6">
        <v>4</v>
      </c>
      <c r="E18" s="6">
        <v>99.247799999999998</v>
      </c>
      <c r="F18" s="6">
        <v>136.01300000000001</v>
      </c>
      <c r="G18" s="6">
        <f t="shared" si="3"/>
        <v>37.043843793011035</v>
      </c>
      <c r="H18" s="6">
        <v>5.8601000000000001</v>
      </c>
      <c r="I18" s="6">
        <v>6.2706900000000001</v>
      </c>
      <c r="J18" s="6">
        <f t="shared" si="0"/>
        <v>7.0065357246463371</v>
      </c>
      <c r="K18" s="6">
        <v>23.398499999999999</v>
      </c>
      <c r="L18" s="6">
        <v>26.660599999999999</v>
      </c>
      <c r="M18" s="6">
        <f t="shared" si="1"/>
        <v>13.941491975981368</v>
      </c>
      <c r="N18">
        <f t="shared" si="2"/>
        <v>5.9045137524458981E-2</v>
      </c>
      <c r="P18" s="6">
        <v>126.717</v>
      </c>
      <c r="Q18" s="6"/>
    </row>
    <row r="19" spans="1:17" x14ac:dyDescent="0.25">
      <c r="C19" s="6"/>
      <c r="E19" s="6"/>
      <c r="F19" s="6"/>
      <c r="G19" s="6"/>
      <c r="I19" s="6"/>
      <c r="J19" s="6"/>
      <c r="L19" s="6"/>
      <c r="M19" s="6"/>
      <c r="N19" t="e">
        <f>I18/E19</f>
        <v>#DIV/0!</v>
      </c>
      <c r="O19" s="6" t="e">
        <f>(N19-N18)/N18*100</f>
        <v>#DIV/0!</v>
      </c>
      <c r="P19" s="6">
        <v>135.98599999999999</v>
      </c>
      <c r="Q19" s="6">
        <f>(P19-P18)/P18*100</f>
        <v>7.3147249382482151</v>
      </c>
    </row>
    <row r="20" spans="1:17" x14ac:dyDescent="0.25">
      <c r="B20" t="s">
        <v>54</v>
      </c>
      <c r="C20" s="6"/>
      <c r="D20" s="6">
        <v>8</v>
      </c>
      <c r="E20" s="6">
        <v>103.033</v>
      </c>
      <c r="F20" s="6">
        <v>105.45</v>
      </c>
      <c r="G20" s="6">
        <f t="shared" si="3"/>
        <v>2.3458503586229673</v>
      </c>
      <c r="H20" s="6">
        <v>36.975000000000001</v>
      </c>
      <c r="I20" s="6">
        <v>38.65</v>
      </c>
      <c r="J20" s="6">
        <f t="shared" si="0"/>
        <v>4.5300878972278493</v>
      </c>
      <c r="K20" s="6">
        <v>72.509900000000002</v>
      </c>
      <c r="L20" s="6">
        <v>71.069999999999993</v>
      </c>
      <c r="M20" s="6">
        <f t="shared" si="1"/>
        <v>-1.9857978014036821</v>
      </c>
      <c r="N20">
        <f t="shared" si="2"/>
        <v>0.35886560616501512</v>
      </c>
      <c r="O20" s="6"/>
      <c r="P20" s="6"/>
      <c r="Q20" s="6"/>
    </row>
    <row r="21" spans="1:17" x14ac:dyDescent="0.25">
      <c r="C21" s="6"/>
      <c r="D21" s="6">
        <v>11</v>
      </c>
      <c r="E21" s="6">
        <v>82.286799999999999</v>
      </c>
      <c r="F21" s="6">
        <v>82.11</v>
      </c>
      <c r="G21" s="6">
        <f t="shared" si="3"/>
        <v>-0.21485827617552275</v>
      </c>
      <c r="H21" s="6">
        <v>23.344200000000001</v>
      </c>
      <c r="I21" s="6">
        <v>22.7</v>
      </c>
      <c r="J21" s="6">
        <f t="shared" si="0"/>
        <v>-2.7595719707679054</v>
      </c>
      <c r="K21" s="6">
        <v>57.418199999999999</v>
      </c>
      <c r="L21" s="6">
        <v>58.76</v>
      </c>
      <c r="M21" s="6">
        <f t="shared" si="1"/>
        <v>2.3368896969950281</v>
      </c>
      <c r="N21">
        <f t="shared" si="2"/>
        <v>0.28369313182673284</v>
      </c>
      <c r="O21" s="6"/>
      <c r="P21" s="6"/>
      <c r="Q21" s="6"/>
    </row>
    <row r="22" spans="1:17" x14ac:dyDescent="0.25">
      <c r="C22" s="6"/>
      <c r="E22" s="6"/>
      <c r="F22" s="6"/>
      <c r="G22" s="6"/>
      <c r="I22" s="6"/>
      <c r="J22" s="6"/>
      <c r="L22" s="6"/>
      <c r="M22" s="6"/>
      <c r="O22" s="6"/>
      <c r="P22" s="6"/>
      <c r="Q22" s="6"/>
    </row>
    <row r="23" spans="1:17" x14ac:dyDescent="0.25">
      <c r="C23" s="6"/>
      <c r="E23" s="6"/>
      <c r="F23" s="21" t="s">
        <v>57</v>
      </c>
      <c r="G23" s="6"/>
      <c r="H23" s="6"/>
      <c r="I23" s="6"/>
      <c r="J23" s="6"/>
      <c r="K23" s="6"/>
      <c r="L23" s="6"/>
      <c r="M23" s="6"/>
      <c r="P23" s="6"/>
      <c r="Q23" s="6"/>
    </row>
    <row r="24" spans="1:17" x14ac:dyDescent="0.25">
      <c r="A24" s="22"/>
      <c r="B24" s="22"/>
      <c r="C24" s="23"/>
      <c r="D24" s="23"/>
      <c r="E24" s="23"/>
      <c r="F24" s="23"/>
      <c r="G24" s="23">
        <f>AVERAGE(G4:G23)</f>
        <v>18.956686336093021</v>
      </c>
      <c r="H24" s="23"/>
      <c r="I24" s="23"/>
      <c r="J24" s="23">
        <f>AVERAGE(J4:J23)</f>
        <v>56.258050564090148</v>
      </c>
      <c r="K24" s="23"/>
      <c r="L24" s="23"/>
      <c r="M24" s="23">
        <f>AVERAGE(M4:M23)</f>
        <v>36.029919324661911</v>
      </c>
      <c r="N24" s="22"/>
      <c r="O24" s="23" t="e">
        <f>AVERAGE(O4:O23)</f>
        <v>#DIV/0!</v>
      </c>
      <c r="P24" s="23"/>
      <c r="Q24" s="23">
        <f>AVERAGE(Q4:Q23)</f>
        <v>-4.5483810034822048E-2</v>
      </c>
    </row>
    <row r="25" spans="1:17" x14ac:dyDescent="0.25">
      <c r="C25" s="6"/>
      <c r="E25" s="6"/>
      <c r="F25" s="6"/>
      <c r="G25" s="6"/>
      <c r="H25" s="6"/>
      <c r="I25" s="6"/>
      <c r="J25" s="6"/>
      <c r="K25" s="6"/>
      <c r="L25" s="6"/>
      <c r="M25" s="6"/>
      <c r="P25" s="6"/>
      <c r="Q25" s="6"/>
    </row>
    <row r="26" spans="1:17" x14ac:dyDescent="0.25">
      <c r="C26" s="6"/>
      <c r="E26" s="6"/>
      <c r="F26" s="6"/>
      <c r="G26" s="6"/>
      <c r="H26" s="6"/>
      <c r="I26" s="6"/>
      <c r="J26" s="6"/>
      <c r="K26" s="6"/>
      <c r="L26" s="6"/>
      <c r="M26" s="6"/>
      <c r="P26" s="6"/>
      <c r="Q26" s="6"/>
    </row>
    <row r="27" spans="1:17" x14ac:dyDescent="0.25">
      <c r="C27" s="6"/>
      <c r="E27" s="6"/>
      <c r="F27" s="6"/>
      <c r="G27" s="6"/>
      <c r="H27" s="6"/>
      <c r="I27" s="6"/>
      <c r="J27" s="6"/>
      <c r="K27" s="6"/>
      <c r="L27" s="6"/>
      <c r="M27" s="6"/>
      <c r="P27" s="6"/>
      <c r="Q27" s="6"/>
    </row>
    <row r="28" spans="1:17" x14ac:dyDescent="0.25">
      <c r="C28" s="6"/>
      <c r="E28" s="6" t="s">
        <v>48</v>
      </c>
      <c r="F28" s="6" t="s">
        <v>49</v>
      </c>
      <c r="G28" s="6"/>
      <c r="H28" s="6" t="s">
        <v>48</v>
      </c>
      <c r="I28" s="6" t="s">
        <v>49</v>
      </c>
      <c r="J28" s="6"/>
      <c r="K28" s="6" t="s">
        <v>48</v>
      </c>
      <c r="L28" s="6" t="s">
        <v>49</v>
      </c>
      <c r="M28" s="6"/>
      <c r="N28" s="6"/>
      <c r="O28" s="6"/>
      <c r="P28" s="6"/>
      <c r="Q28" s="6"/>
    </row>
    <row r="29" spans="1:17" ht="18.75" x14ac:dyDescent="0.3">
      <c r="C29" s="6"/>
      <c r="E29" s="2" t="s">
        <v>7</v>
      </c>
      <c r="F29" s="2" t="s">
        <v>7</v>
      </c>
      <c r="G29" s="2" t="s">
        <v>35</v>
      </c>
      <c r="H29" s="2" t="s">
        <v>8</v>
      </c>
      <c r="I29" s="2" t="s">
        <v>8</v>
      </c>
      <c r="J29" s="2" t="s">
        <v>37</v>
      </c>
      <c r="K29" s="2" t="s">
        <v>9</v>
      </c>
      <c r="L29" s="2" t="s">
        <v>9</v>
      </c>
      <c r="M29" s="2" t="s">
        <v>38</v>
      </c>
      <c r="N29" s="6"/>
      <c r="O29" s="6"/>
      <c r="P29" s="6"/>
      <c r="Q29" s="6"/>
    </row>
    <row r="30" spans="1:17" x14ac:dyDescent="0.25">
      <c r="C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x14ac:dyDescent="0.25">
      <c r="A31" s="3" t="s">
        <v>40</v>
      </c>
      <c r="B31" t="s">
        <v>55</v>
      </c>
      <c r="C31" s="6">
        <v>21520015</v>
      </c>
      <c r="D31" s="6">
        <v>8</v>
      </c>
      <c r="E31" s="6">
        <v>63.872234344482401</v>
      </c>
      <c r="F31" s="6">
        <v>69.885437011718693</v>
      </c>
      <c r="G31" s="6">
        <f t="shared" ref="G31:G35" si="4">(F31-E31)/E31*100</f>
        <v>9.4144235424821066</v>
      </c>
      <c r="H31" s="6">
        <v>25.8382968902587</v>
      </c>
      <c r="I31" s="6">
        <v>32.376049041747997</v>
      </c>
      <c r="J31" s="6">
        <f>(I31-H31)/H31*100</f>
        <v>25.302566106646506</v>
      </c>
      <c r="K31" s="6">
        <v>47.386489868163999</v>
      </c>
      <c r="L31" s="6">
        <v>54.415935516357401</v>
      </c>
      <c r="M31" s="6">
        <f>(L31-K31)/K31*100</f>
        <v>14.834282234768448</v>
      </c>
      <c r="N31">
        <f>H31/E31</f>
        <v>0.40453096960574292</v>
      </c>
      <c r="P31" s="6">
        <v>75.210281372070298</v>
      </c>
      <c r="Q31" s="6"/>
    </row>
    <row r="32" spans="1:17" x14ac:dyDescent="0.25">
      <c r="C32" s="6"/>
      <c r="E32" s="6"/>
      <c r="F32" s="6"/>
      <c r="G32" s="6"/>
      <c r="H32" s="6"/>
      <c r="I32" s="6"/>
      <c r="J32" s="6"/>
      <c r="K32" s="6"/>
      <c r="L32" s="6"/>
      <c r="M32" s="6"/>
      <c r="N32">
        <f>I31/F31</f>
        <v>0.46327318574711124</v>
      </c>
      <c r="O32" s="6">
        <f>(N32-N31)/N31*100</f>
        <v>14.521067743866102</v>
      </c>
      <c r="P32" s="6">
        <v>66.884132385253906</v>
      </c>
      <c r="Q32" s="6">
        <f>(P32-P31)/P31*100</f>
        <v>-11.070493069459978</v>
      </c>
    </row>
    <row r="33" spans="1:17" x14ac:dyDescent="0.25">
      <c r="C33" s="6">
        <v>21317017</v>
      </c>
      <c r="D33" s="6">
        <v>10</v>
      </c>
      <c r="E33" s="6">
        <v>67.987159729003906</v>
      </c>
      <c r="F33" s="6">
        <v>75.832557678222599</v>
      </c>
      <c r="G33" s="6">
        <f t="shared" si="4"/>
        <v>11.53952890588512</v>
      </c>
      <c r="H33" s="6">
        <v>63.864147186279197</v>
      </c>
      <c r="I33" s="6">
        <v>71.801811218261705</v>
      </c>
      <c r="J33" s="6">
        <f t="shared" ref="J33:J35" si="5">(I33-H33)/H33*100</f>
        <v>12.428983054968066</v>
      </c>
      <c r="K33" s="6">
        <v>51.520095825195298</v>
      </c>
      <c r="L33" s="6">
        <v>59.575981140136697</v>
      </c>
      <c r="M33" s="6">
        <f t="shared" ref="M33:M35" si="6">(L33-K33)/K33*100</f>
        <v>15.63639427666158</v>
      </c>
      <c r="N33">
        <f>H33/E33</f>
        <v>0.93935601135333502</v>
      </c>
      <c r="O33" s="6"/>
      <c r="P33" s="6">
        <v>102.982551574707</v>
      </c>
      <c r="Q33" s="6"/>
    </row>
    <row r="34" spans="1:17" x14ac:dyDescent="0.25">
      <c r="C34" s="6"/>
      <c r="E34" s="6"/>
      <c r="F34" s="6"/>
      <c r="G34" s="6"/>
      <c r="H34" s="6"/>
      <c r="I34" s="6"/>
      <c r="J34" s="6"/>
      <c r="K34" s="6"/>
      <c r="L34" s="6"/>
      <c r="M34" s="6"/>
      <c r="N34">
        <f>I33/F33</f>
        <v>0.94684675575543154</v>
      </c>
      <c r="O34" s="6">
        <f>(N34-N33)/N33*100</f>
        <v>0.79743401985628037</v>
      </c>
      <c r="P34" s="6">
        <v>103.329299926757</v>
      </c>
      <c r="Q34" s="6">
        <f>(P34-P33)/P33*100</f>
        <v>0.3367059242054774</v>
      </c>
    </row>
    <row r="35" spans="1:17" x14ac:dyDescent="0.25">
      <c r="A35" s="24" t="s">
        <v>58</v>
      </c>
      <c r="B35" s="25" t="s">
        <v>20</v>
      </c>
      <c r="C35" s="26">
        <v>21615029</v>
      </c>
      <c r="D35" s="26">
        <v>5</v>
      </c>
      <c r="E35" s="26">
        <v>97.027305603027301</v>
      </c>
      <c r="F35" s="26">
        <v>111.49907684326099</v>
      </c>
      <c r="G35" s="26">
        <f t="shared" si="4"/>
        <v>14.915153162598143</v>
      </c>
      <c r="H35" s="26">
        <v>92.272010803222599</v>
      </c>
      <c r="I35" s="26">
        <v>106.86920928955</v>
      </c>
      <c r="J35" s="26">
        <f t="shared" si="5"/>
        <v>15.819746810825535</v>
      </c>
      <c r="K35" s="26">
        <v>72.906234741210895</v>
      </c>
      <c r="L35" s="26">
        <v>88.800102233886705</v>
      </c>
      <c r="M35" s="26">
        <f t="shared" si="6"/>
        <v>21.800422898114171</v>
      </c>
      <c r="N35">
        <f t="shared" ref="N35" si="7">H35/E35</f>
        <v>0.95099013859809445</v>
      </c>
      <c r="O35" s="6"/>
      <c r="P35" s="27">
        <v>248.82827758789</v>
      </c>
      <c r="Q35" s="6"/>
    </row>
    <row r="36" spans="1:17" x14ac:dyDescent="0.25">
      <c r="C36" s="6"/>
      <c r="E36" s="6"/>
      <c r="F36" s="6"/>
      <c r="G36" s="6"/>
      <c r="H36" s="6"/>
      <c r="I36" s="6"/>
      <c r="J36" s="6"/>
      <c r="K36" s="6"/>
      <c r="L36" s="6"/>
      <c r="M36" s="6"/>
      <c r="N36">
        <f>I35/F35</f>
        <v>0.95847618038829685</v>
      </c>
      <c r="O36" s="6">
        <f>(N36-N35)/N35*100</f>
        <v>0.78718395558107246</v>
      </c>
      <c r="P36" s="27">
        <v>242.94676208496</v>
      </c>
      <c r="Q36" s="6"/>
    </row>
    <row r="37" spans="1:17" x14ac:dyDescent="0.25">
      <c r="C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x14ac:dyDescent="0.25">
      <c r="B38" t="s">
        <v>59</v>
      </c>
      <c r="C38" s="6"/>
      <c r="D38" s="6">
        <v>9</v>
      </c>
      <c r="E38" s="6">
        <v>166.49100000000001</v>
      </c>
      <c r="F38" s="6">
        <v>168.32</v>
      </c>
      <c r="G38" s="6">
        <f t="shared" ref="G38:G43" si="8">(F38-E38)/E38*100</f>
        <v>1.0985578800055134</v>
      </c>
      <c r="H38" s="6">
        <v>131.50700000000001</v>
      </c>
      <c r="I38" s="6">
        <v>132.6</v>
      </c>
      <c r="J38" s="6">
        <f t="shared" ref="J38:J43" si="9">(I38-H38)/H38*100</f>
        <v>0.83113446432508487</v>
      </c>
      <c r="K38" s="6">
        <v>78.030100000000004</v>
      </c>
      <c r="L38" s="6">
        <v>79.400000000000006</v>
      </c>
      <c r="M38" s="6">
        <f t="shared" ref="M38:M43" si="10">(L38-K38)/K38*100</f>
        <v>1.7556045679808192</v>
      </c>
      <c r="N38">
        <f>H38/E38</f>
        <v>0.78987452775225087</v>
      </c>
      <c r="O38" s="6"/>
      <c r="P38" s="6"/>
      <c r="Q38" s="6"/>
    </row>
    <row r="39" spans="1:17" x14ac:dyDescent="0.25">
      <c r="C39" s="6"/>
      <c r="D39" s="6">
        <v>2</v>
      </c>
      <c r="E39" s="6">
        <v>160.684</v>
      </c>
      <c r="F39" s="6">
        <v>159.6</v>
      </c>
      <c r="G39" s="6">
        <f t="shared" si="8"/>
        <v>-0.67461601652933911</v>
      </c>
      <c r="H39" s="6">
        <v>133.279</v>
      </c>
      <c r="I39" s="6">
        <v>131.4</v>
      </c>
      <c r="J39" s="6">
        <f t="shared" si="9"/>
        <v>-1.4098245034851633</v>
      </c>
      <c r="K39" s="6">
        <v>82.242199999999997</v>
      </c>
      <c r="L39" s="6">
        <v>83.7</v>
      </c>
      <c r="M39" s="6">
        <f t="shared" si="10"/>
        <v>1.7725693135640899</v>
      </c>
      <c r="N39">
        <f t="shared" ref="N39:N43" si="11">H39/E39</f>
        <v>0.82944786039680363</v>
      </c>
      <c r="O39" s="6"/>
      <c r="P39" s="6"/>
      <c r="Q39" s="6"/>
    </row>
    <row r="40" spans="1:17" x14ac:dyDescent="0.25">
      <c r="C40" s="6"/>
      <c r="D40" s="6">
        <v>5</v>
      </c>
      <c r="E40" s="6">
        <v>299.19099999999997</v>
      </c>
      <c r="F40" s="6">
        <v>300.39999999999998</v>
      </c>
      <c r="G40" s="6">
        <f t="shared" si="8"/>
        <v>0.40408969521142124</v>
      </c>
      <c r="H40" s="6">
        <v>269.78899999999999</v>
      </c>
      <c r="I40" s="6">
        <v>270.5</v>
      </c>
      <c r="J40" s="6">
        <f t="shared" si="9"/>
        <v>0.26353928440374247</v>
      </c>
      <c r="K40" s="6">
        <v>199.387</v>
      </c>
      <c r="L40" s="6">
        <v>198.1</v>
      </c>
      <c r="M40" s="6">
        <f t="shared" si="10"/>
        <v>-0.64547839126924333</v>
      </c>
      <c r="N40">
        <f t="shared" si="11"/>
        <v>0.90172832738952713</v>
      </c>
      <c r="O40" s="6"/>
      <c r="P40" s="6"/>
      <c r="Q40" s="6"/>
    </row>
    <row r="41" spans="1:17" x14ac:dyDescent="0.25">
      <c r="B41" t="s">
        <v>18</v>
      </c>
      <c r="C41" s="6"/>
      <c r="D41" s="6">
        <v>4</v>
      </c>
      <c r="E41">
        <v>169.70135192871061</v>
      </c>
      <c r="F41" s="6">
        <v>167.2</v>
      </c>
      <c r="G41" s="6">
        <f t="shared" si="8"/>
        <v>-1.4739728943122417</v>
      </c>
      <c r="H41" s="6">
        <v>148.22471313476501</v>
      </c>
      <c r="I41" s="6">
        <v>149.5</v>
      </c>
      <c r="J41" s="6">
        <f t="shared" si="9"/>
        <v>0.86037398100781337</v>
      </c>
      <c r="K41" s="6">
        <v>98.547897338866861</v>
      </c>
      <c r="L41" s="6">
        <v>99.5</v>
      </c>
      <c r="M41" s="6">
        <f t="shared" si="10"/>
        <v>0.96613188798867888</v>
      </c>
      <c r="N41">
        <f t="shared" si="11"/>
        <v>0.87344450383066097</v>
      </c>
      <c r="O41" s="6"/>
      <c r="P41" s="6"/>
      <c r="Q41" s="6"/>
    </row>
    <row r="42" spans="1:17" x14ac:dyDescent="0.25">
      <c r="C42" s="6"/>
      <c r="D42" s="6">
        <v>6</v>
      </c>
      <c r="E42" s="6">
        <v>173.00347900390599</v>
      </c>
      <c r="F42" s="6">
        <v>173.5</v>
      </c>
      <c r="G42" s="6">
        <f t="shared" si="8"/>
        <v>0.28700058458523575</v>
      </c>
      <c r="H42" s="6">
        <v>145.89717102050699</v>
      </c>
      <c r="I42" s="6">
        <v>144.80000000000001</v>
      </c>
      <c r="J42" s="6">
        <f t="shared" si="9"/>
        <v>-0.75201665175040366</v>
      </c>
      <c r="K42" s="6">
        <v>92.870277404785099</v>
      </c>
      <c r="L42" s="6">
        <v>91.8</v>
      </c>
      <c r="M42" s="6">
        <f t="shared" si="10"/>
        <v>-1.1524434239818009</v>
      </c>
      <c r="N42">
        <f t="shared" si="11"/>
        <v>0.84331928964973579</v>
      </c>
      <c r="O42" s="6"/>
      <c r="P42" s="6"/>
      <c r="Q42" s="6"/>
    </row>
    <row r="43" spans="1:17" x14ac:dyDescent="0.25">
      <c r="B43" t="s">
        <v>60</v>
      </c>
      <c r="C43" s="6"/>
      <c r="D43" s="6">
        <v>27</v>
      </c>
      <c r="E43" s="6">
        <v>106.13791351318318</v>
      </c>
      <c r="F43" s="6">
        <v>107.7</v>
      </c>
      <c r="G43" s="6">
        <f t="shared" si="8"/>
        <v>1.4717516437920182</v>
      </c>
      <c r="H43" s="6">
        <v>87.780327606201141</v>
      </c>
      <c r="I43" s="6">
        <v>86.4</v>
      </c>
      <c r="J43" s="6">
        <f t="shared" si="9"/>
        <v>-1.5724794425392679</v>
      </c>
      <c r="K43" s="6">
        <v>46.924252700805617</v>
      </c>
      <c r="L43" s="6">
        <v>47.6</v>
      </c>
      <c r="M43" s="6">
        <f t="shared" si="10"/>
        <v>1.4400811100882651</v>
      </c>
      <c r="N43">
        <f t="shared" si="11"/>
        <v>0.82704026017336507</v>
      </c>
      <c r="O43" s="6"/>
      <c r="P43" s="6"/>
      <c r="Q4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 means</vt:lpstr>
      <vt:lpstr>MM means</vt:lpstr>
      <vt:lpstr>MEA means</vt:lpstr>
      <vt:lpstr>AP params 4AP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Lucio</cp:lastModifiedBy>
  <dcterms:created xsi:type="dcterms:W3CDTF">2021-08-05T11:27:59Z</dcterms:created>
  <dcterms:modified xsi:type="dcterms:W3CDTF">2022-05-18T10:08:20Z</dcterms:modified>
</cp:coreProperties>
</file>