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2.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d.docs.live.net/595e4f0f07ac9838/Desktop/Alab_QAQC/2023/DOC/"/>
    </mc:Choice>
  </mc:AlternateContent>
  <xr:revisionPtr revIDLastSave="47" documentId="8_{00C29880-32DC-483D-826A-C775C4F24AD8}" xr6:coauthVersionLast="47" xr6:coauthVersionMax="47" xr10:uidLastSave="{8502F35D-75D3-43B3-B713-0E5764465AA7}"/>
  <bookViews>
    <workbookView xWindow="28680" yWindow="-120" windowWidth="29040" windowHeight="15840" xr2:uid="{00000000-000D-0000-FFFF-FFFF00000000}"/>
  </bookViews>
  <sheets>
    <sheet name="data for export" sheetId="86" r:id="rId1"/>
    <sheet name="23oct23" sheetId="91" r:id="rId2"/>
    <sheet name="24oct23" sheetId="92" r:id="rId3"/>
    <sheet name="25_26oct23" sheetId="93" r:id="rId4"/>
    <sheet name="31oct23" sheetId="94" r:id="rId5"/>
    <sheet name="rolling spiked blank" sheetId="8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8" i="86" l="1"/>
  <c r="AU207" i="94" l="1"/>
  <c r="AU162" i="94"/>
  <c r="AU137" i="94"/>
  <c r="BJ207" i="94"/>
  <c r="BI207" i="94"/>
  <c r="BH207" i="94"/>
  <c r="BG207" i="94"/>
  <c r="BC207" i="94"/>
  <c r="BA207" i="94"/>
  <c r="AW207" i="94"/>
  <c r="AQ207" i="94"/>
  <c r="AO207" i="94"/>
  <c r="AK207" i="94"/>
  <c r="AI207" i="94"/>
  <c r="BJ162" i="94"/>
  <c r="BI162" i="94"/>
  <c r="BH162" i="94"/>
  <c r="BG162" i="94"/>
  <c r="BC162" i="94"/>
  <c r="BA162" i="94"/>
  <c r="AW162" i="94"/>
  <c r="AQ162" i="94"/>
  <c r="AO162" i="94"/>
  <c r="AK162" i="94"/>
  <c r="AI162" i="94"/>
  <c r="BJ137" i="94"/>
  <c r="BI137" i="94"/>
  <c r="BH137" i="94"/>
  <c r="BG137" i="94"/>
  <c r="BC137" i="94"/>
  <c r="BA137" i="94"/>
  <c r="AW137" i="94"/>
  <c r="AQ137" i="94"/>
  <c r="AO137" i="94"/>
  <c r="AK137" i="94"/>
  <c r="AI137" i="94"/>
  <c r="BE201" i="94"/>
  <c r="AY201" i="94"/>
  <c r="AS201" i="94"/>
  <c r="AM201" i="94"/>
  <c r="BJ201" i="94"/>
  <c r="BI201" i="94"/>
  <c r="BH201" i="94"/>
  <c r="BG201" i="94"/>
  <c r="BC201" i="94"/>
  <c r="AW201" i="94"/>
  <c r="AQ201" i="94"/>
  <c r="AK201" i="94"/>
  <c r="BJ223" i="94"/>
  <c r="BI223" i="94"/>
  <c r="BH223" i="94"/>
  <c r="BG223" i="94"/>
  <c r="BC223" i="94"/>
  <c r="AW223" i="94"/>
  <c r="AQ223" i="94"/>
  <c r="AK223" i="94"/>
  <c r="BJ220" i="94"/>
  <c r="BI220" i="94"/>
  <c r="BH220" i="94"/>
  <c r="BG220" i="94"/>
  <c r="BC220" i="94"/>
  <c r="AW220" i="94"/>
  <c r="AQ220" i="94"/>
  <c r="AK220" i="94"/>
  <c r="BJ217" i="94"/>
  <c r="BI217" i="94"/>
  <c r="BH217" i="94"/>
  <c r="BG217" i="94"/>
  <c r="BC217" i="94"/>
  <c r="AW217" i="94"/>
  <c r="AQ217" i="94"/>
  <c r="AK217" i="94"/>
  <c r="BJ214" i="94"/>
  <c r="BI214" i="94"/>
  <c r="BH214" i="94"/>
  <c r="BG214" i="94"/>
  <c r="BC214" i="94"/>
  <c r="AW214" i="94"/>
  <c r="AQ214" i="94"/>
  <c r="AK214" i="94"/>
  <c r="BJ211" i="94"/>
  <c r="BI211" i="94"/>
  <c r="BH211" i="94"/>
  <c r="BG211" i="94"/>
  <c r="BC211" i="94"/>
  <c r="AW211" i="94"/>
  <c r="AQ211" i="94"/>
  <c r="AK211" i="94"/>
  <c r="BJ204" i="94"/>
  <c r="BI204" i="94"/>
  <c r="BH204" i="94"/>
  <c r="BG204" i="94"/>
  <c r="BC204" i="94"/>
  <c r="AW204" i="94"/>
  <c r="AQ204" i="94"/>
  <c r="AK204" i="94"/>
  <c r="BJ198" i="94"/>
  <c r="BI198" i="94"/>
  <c r="BH198" i="94"/>
  <c r="BG198" i="94"/>
  <c r="BC198" i="94"/>
  <c r="AW198" i="94"/>
  <c r="AQ198" i="94"/>
  <c r="AK198" i="94"/>
  <c r="BJ195" i="94"/>
  <c r="BI195" i="94"/>
  <c r="BH195" i="94"/>
  <c r="BG195" i="94"/>
  <c r="BC195" i="94"/>
  <c r="AW195" i="94"/>
  <c r="AQ195" i="94"/>
  <c r="AK195" i="94"/>
  <c r="BJ192" i="94"/>
  <c r="BI192" i="94"/>
  <c r="BH192" i="94"/>
  <c r="BG192" i="94"/>
  <c r="BC192" i="94"/>
  <c r="AW192" i="94"/>
  <c r="AQ192" i="94"/>
  <c r="AK192" i="94"/>
  <c r="BJ189" i="94"/>
  <c r="BI189" i="94"/>
  <c r="BH189" i="94"/>
  <c r="BG189" i="94"/>
  <c r="BC189" i="94"/>
  <c r="AW189" i="94"/>
  <c r="AQ189" i="94"/>
  <c r="AK189" i="94"/>
  <c r="BJ186" i="94"/>
  <c r="BI186" i="94"/>
  <c r="BH186" i="94"/>
  <c r="BG186" i="94"/>
  <c r="BC186" i="94"/>
  <c r="AW186" i="94"/>
  <c r="AQ186" i="94"/>
  <c r="AK186" i="94"/>
  <c r="BJ183" i="94"/>
  <c r="BI183" i="94"/>
  <c r="BH183" i="94"/>
  <c r="BG183" i="94"/>
  <c r="BC183" i="94"/>
  <c r="AW183" i="94"/>
  <c r="AQ183" i="94"/>
  <c r="AK183" i="94"/>
  <c r="BJ180" i="94"/>
  <c r="BI180" i="94"/>
  <c r="BH180" i="94"/>
  <c r="BG180" i="94"/>
  <c r="BC180" i="94"/>
  <c r="AW180" i="94"/>
  <c r="AQ180" i="94"/>
  <c r="AK180" i="94"/>
  <c r="BJ177" i="94"/>
  <c r="BI177" i="94"/>
  <c r="BH177" i="94"/>
  <c r="BG177" i="94"/>
  <c r="BC177" i="94"/>
  <c r="AW177" i="94"/>
  <c r="AQ177" i="94"/>
  <c r="AK177" i="94"/>
  <c r="BJ174" i="94"/>
  <c r="BI174" i="94"/>
  <c r="BH174" i="94"/>
  <c r="BG174" i="94"/>
  <c r="BC174" i="94"/>
  <c r="AW174" i="94"/>
  <c r="AQ174" i="94"/>
  <c r="AK174" i="94"/>
  <c r="BJ171" i="94"/>
  <c r="BI171" i="94"/>
  <c r="BH171" i="94"/>
  <c r="BG171" i="94"/>
  <c r="BC171" i="94"/>
  <c r="AW171" i="94"/>
  <c r="AQ171" i="94"/>
  <c r="AK171" i="94"/>
  <c r="BJ168" i="94"/>
  <c r="BI168" i="94"/>
  <c r="BH168" i="94"/>
  <c r="BG168" i="94"/>
  <c r="BC168" i="94"/>
  <c r="AW168" i="94"/>
  <c r="AQ168" i="94"/>
  <c r="AK168" i="94"/>
  <c r="BJ165" i="94"/>
  <c r="BI165" i="94"/>
  <c r="BH165" i="94"/>
  <c r="BG165" i="94"/>
  <c r="BC165" i="94"/>
  <c r="AW165" i="94"/>
  <c r="AQ165" i="94"/>
  <c r="AK165" i="94"/>
  <c r="BJ159" i="94"/>
  <c r="BI159" i="94"/>
  <c r="BH159" i="94"/>
  <c r="BG159" i="94"/>
  <c r="BC159" i="94"/>
  <c r="AW159" i="94"/>
  <c r="AQ159" i="94"/>
  <c r="AK159" i="94"/>
  <c r="BJ156" i="94"/>
  <c r="BI156" i="94"/>
  <c r="BH156" i="94"/>
  <c r="BG156" i="94"/>
  <c r="BC156" i="94"/>
  <c r="AW156" i="94"/>
  <c r="AQ156" i="94"/>
  <c r="AK156" i="94"/>
  <c r="BJ153" i="94"/>
  <c r="BI153" i="94"/>
  <c r="BH153" i="94"/>
  <c r="BG153" i="94"/>
  <c r="BC153" i="94"/>
  <c r="AW153" i="94"/>
  <c r="AQ153" i="94"/>
  <c r="AK153" i="94"/>
  <c r="BJ150" i="94"/>
  <c r="BI150" i="94"/>
  <c r="BH150" i="94"/>
  <c r="BG150" i="94"/>
  <c r="BC150" i="94"/>
  <c r="AW150" i="94"/>
  <c r="AQ150" i="94"/>
  <c r="AK150" i="94"/>
  <c r="BJ147" i="94"/>
  <c r="BI147" i="94"/>
  <c r="BH147" i="94"/>
  <c r="BG147" i="94"/>
  <c r="BC147" i="94"/>
  <c r="AW147" i="94"/>
  <c r="AQ147" i="94"/>
  <c r="AK147" i="94"/>
  <c r="BJ144" i="94"/>
  <c r="BI144" i="94"/>
  <c r="BH144" i="94"/>
  <c r="BG144" i="94"/>
  <c r="BC144" i="94"/>
  <c r="AW144" i="94"/>
  <c r="AQ144" i="94"/>
  <c r="AK144" i="94"/>
  <c r="AD139" i="94"/>
  <c r="AE139" i="94"/>
  <c r="AF139" i="94" s="1"/>
  <c r="AG139" i="94"/>
  <c r="AD140" i="94"/>
  <c r="AE140" i="94"/>
  <c r="BH140" i="94" s="1"/>
  <c r="AG140" i="94"/>
  <c r="BJ140" i="94" s="1"/>
  <c r="AD141" i="94"/>
  <c r="AE141" i="94"/>
  <c r="AF141" i="94" s="1"/>
  <c r="AG141" i="94"/>
  <c r="AD143" i="94"/>
  <c r="AE143" i="94"/>
  <c r="AF143" i="94" s="1"/>
  <c r="AG143" i="94"/>
  <c r="AD144" i="94"/>
  <c r="AE144" i="94"/>
  <c r="AF144" i="94" s="1"/>
  <c r="AG144" i="94"/>
  <c r="AD145" i="94"/>
  <c r="AE145" i="94"/>
  <c r="AF145" i="94" s="1"/>
  <c r="AG145" i="94"/>
  <c r="AD146" i="94"/>
  <c r="AE146" i="94"/>
  <c r="AF146" i="94" s="1"/>
  <c r="AG146" i="94"/>
  <c r="AD147" i="94"/>
  <c r="AE147" i="94"/>
  <c r="AF147" i="94" s="1"/>
  <c r="AG147" i="94"/>
  <c r="AD148" i="94"/>
  <c r="AE148" i="94"/>
  <c r="AF148" i="94" s="1"/>
  <c r="AG148" i="94"/>
  <c r="AD149" i="94"/>
  <c r="AE149" i="94"/>
  <c r="AF149" i="94" s="1"/>
  <c r="AG149" i="94"/>
  <c r="AD150" i="94"/>
  <c r="AE150" i="94"/>
  <c r="AF150" i="94" s="1"/>
  <c r="AG150" i="94"/>
  <c r="AD151" i="94"/>
  <c r="AE151" i="94"/>
  <c r="AF151" i="94" s="1"/>
  <c r="AG151" i="94"/>
  <c r="AD152" i="94"/>
  <c r="AE152" i="94"/>
  <c r="AF152" i="94" s="1"/>
  <c r="AG152" i="94"/>
  <c r="AD153" i="94"/>
  <c r="AE153" i="94"/>
  <c r="AF153" i="94" s="1"/>
  <c r="AG153" i="94"/>
  <c r="AD154" i="94"/>
  <c r="AE154" i="94"/>
  <c r="AF154" i="94" s="1"/>
  <c r="AG154" i="94"/>
  <c r="AD155" i="94"/>
  <c r="AE155" i="94"/>
  <c r="AF155" i="94" s="1"/>
  <c r="AG155" i="94"/>
  <c r="AD156" i="94"/>
  <c r="AE156" i="94"/>
  <c r="AF156" i="94" s="1"/>
  <c r="AG156" i="94"/>
  <c r="AD157" i="94"/>
  <c r="AE157" i="94"/>
  <c r="AF157" i="94" s="1"/>
  <c r="AG157" i="94"/>
  <c r="AD158" i="94"/>
  <c r="AE158" i="94"/>
  <c r="AF158" i="94" s="1"/>
  <c r="AG158" i="94"/>
  <c r="AD159" i="94"/>
  <c r="AE159" i="94"/>
  <c r="AF159" i="94" s="1"/>
  <c r="AG159" i="94"/>
  <c r="AD160" i="94"/>
  <c r="AE160" i="94"/>
  <c r="AF160" i="94" s="1"/>
  <c r="AG160" i="94"/>
  <c r="AD161" i="94"/>
  <c r="AE161" i="94"/>
  <c r="AF161" i="94" s="1"/>
  <c r="AG161" i="94"/>
  <c r="AD162" i="94"/>
  <c r="AE162" i="94"/>
  <c r="AF162" i="94" s="1"/>
  <c r="AG162" i="94"/>
  <c r="AD163" i="94"/>
  <c r="AE163" i="94"/>
  <c r="AF163" i="94" s="1"/>
  <c r="AG163" i="94"/>
  <c r="AD164" i="94"/>
  <c r="AE164" i="94"/>
  <c r="AF164" i="94" s="1"/>
  <c r="AG164" i="94"/>
  <c r="AD165" i="94"/>
  <c r="AE165" i="94"/>
  <c r="AF165" i="94" s="1"/>
  <c r="AG165" i="94"/>
  <c r="AD166" i="94"/>
  <c r="AE166" i="94"/>
  <c r="AF166" i="94" s="1"/>
  <c r="AG166" i="94"/>
  <c r="AD167" i="94"/>
  <c r="AE167" i="94"/>
  <c r="AF167" i="94" s="1"/>
  <c r="AG167" i="94"/>
  <c r="AD168" i="94"/>
  <c r="AE168" i="94"/>
  <c r="AF168" i="94" s="1"/>
  <c r="AG168" i="94"/>
  <c r="AD169" i="94"/>
  <c r="AE169" i="94"/>
  <c r="AF169" i="94" s="1"/>
  <c r="AG169" i="94"/>
  <c r="AD170" i="94"/>
  <c r="AE170" i="94"/>
  <c r="AF170" i="94" s="1"/>
  <c r="AG170" i="94"/>
  <c r="AD171" i="94"/>
  <c r="AE171" i="94"/>
  <c r="AF171" i="94" s="1"/>
  <c r="AG171" i="94"/>
  <c r="AD172" i="94"/>
  <c r="AE172" i="94"/>
  <c r="AF172" i="94" s="1"/>
  <c r="AG172" i="94"/>
  <c r="AD173" i="94"/>
  <c r="AE173" i="94"/>
  <c r="AF173" i="94" s="1"/>
  <c r="AG173" i="94"/>
  <c r="AD174" i="94"/>
  <c r="AE174" i="94"/>
  <c r="AF174" i="94" s="1"/>
  <c r="AG174" i="94"/>
  <c r="AD175" i="94"/>
  <c r="AE175" i="94"/>
  <c r="AF175" i="94" s="1"/>
  <c r="AG175" i="94"/>
  <c r="AD176" i="94"/>
  <c r="AE176" i="94"/>
  <c r="AF176" i="94" s="1"/>
  <c r="AG176" i="94"/>
  <c r="AD177" i="94"/>
  <c r="AE177" i="94"/>
  <c r="AF177" i="94" s="1"/>
  <c r="AG177" i="94"/>
  <c r="AD178" i="94"/>
  <c r="AE178" i="94"/>
  <c r="AF178" i="94" s="1"/>
  <c r="AG178" i="94"/>
  <c r="AD179" i="94"/>
  <c r="AE179" i="94"/>
  <c r="AF179" i="94" s="1"/>
  <c r="AG179" i="94"/>
  <c r="AD180" i="94"/>
  <c r="AE180" i="94"/>
  <c r="AF180" i="94" s="1"/>
  <c r="AG180" i="94"/>
  <c r="AD181" i="94"/>
  <c r="AE181" i="94"/>
  <c r="AF181" i="94" s="1"/>
  <c r="AG181" i="94"/>
  <c r="AD182" i="94"/>
  <c r="AE182" i="94"/>
  <c r="AF182" i="94" s="1"/>
  <c r="AG182" i="94"/>
  <c r="AD183" i="94"/>
  <c r="AE183" i="94"/>
  <c r="AF183" i="94" s="1"/>
  <c r="AG183" i="94"/>
  <c r="AD184" i="94"/>
  <c r="AE184" i="94"/>
  <c r="AF184" i="94" s="1"/>
  <c r="AG184" i="94"/>
  <c r="AD185" i="94"/>
  <c r="AE185" i="94"/>
  <c r="AF185" i="94" s="1"/>
  <c r="AG185" i="94"/>
  <c r="AD186" i="94"/>
  <c r="AE186" i="94"/>
  <c r="AF186" i="94" s="1"/>
  <c r="AG186" i="94"/>
  <c r="AD187" i="94"/>
  <c r="AE187" i="94"/>
  <c r="AF187" i="94" s="1"/>
  <c r="AG187" i="94"/>
  <c r="AD188" i="94"/>
  <c r="AE188" i="94"/>
  <c r="AF188" i="94" s="1"/>
  <c r="AG188" i="94"/>
  <c r="AD189" i="94"/>
  <c r="AE189" i="94"/>
  <c r="AF189" i="94" s="1"/>
  <c r="AG189" i="94"/>
  <c r="AD190" i="94"/>
  <c r="AE190" i="94"/>
  <c r="AF190" i="94" s="1"/>
  <c r="AG190" i="94"/>
  <c r="AD191" i="94"/>
  <c r="AE191" i="94"/>
  <c r="AF191" i="94" s="1"/>
  <c r="AG191" i="94"/>
  <c r="AD192" i="94"/>
  <c r="AE192" i="94"/>
  <c r="AF192" i="94" s="1"/>
  <c r="AG192" i="94"/>
  <c r="AD193" i="94"/>
  <c r="AE193" i="94"/>
  <c r="AF193" i="94" s="1"/>
  <c r="AG193" i="94"/>
  <c r="AD194" i="94"/>
  <c r="AE194" i="94"/>
  <c r="AF194" i="94" s="1"/>
  <c r="AG194" i="94"/>
  <c r="AD195" i="94"/>
  <c r="AE195" i="94"/>
  <c r="AF195" i="94" s="1"/>
  <c r="AG195" i="94"/>
  <c r="AD196" i="94"/>
  <c r="AE196" i="94"/>
  <c r="AF196" i="94" s="1"/>
  <c r="AG196" i="94"/>
  <c r="AD197" i="94"/>
  <c r="AE197" i="94"/>
  <c r="AF197" i="94" s="1"/>
  <c r="AG197" i="94"/>
  <c r="AD198" i="94"/>
  <c r="AE198" i="94"/>
  <c r="AF198" i="94" s="1"/>
  <c r="AG198" i="94"/>
  <c r="AD199" i="94"/>
  <c r="AE199" i="94"/>
  <c r="AF199" i="94" s="1"/>
  <c r="AG199" i="94"/>
  <c r="AD200" i="94"/>
  <c r="AE200" i="94"/>
  <c r="AF200" i="94" s="1"/>
  <c r="AG200" i="94"/>
  <c r="AD201" i="94"/>
  <c r="AE201" i="94"/>
  <c r="AF201" i="94" s="1"/>
  <c r="AG201" i="94"/>
  <c r="AD202" i="94"/>
  <c r="AE202" i="94"/>
  <c r="AF202" i="94" s="1"/>
  <c r="AG202" i="94"/>
  <c r="AD203" i="94"/>
  <c r="AE203" i="94"/>
  <c r="AF203" i="94" s="1"/>
  <c r="AG203" i="94"/>
  <c r="AD204" i="94"/>
  <c r="AE204" i="94"/>
  <c r="AF204" i="94" s="1"/>
  <c r="AG204" i="94"/>
  <c r="AD205" i="94"/>
  <c r="AE205" i="94"/>
  <c r="AF205" i="94" s="1"/>
  <c r="AG205" i="94"/>
  <c r="AD206" i="94"/>
  <c r="AE206" i="94"/>
  <c r="AF206" i="94" s="1"/>
  <c r="AG206" i="94"/>
  <c r="AD207" i="94"/>
  <c r="AE207" i="94"/>
  <c r="AF207" i="94" s="1"/>
  <c r="AG207" i="94"/>
  <c r="AD208" i="94"/>
  <c r="AE208" i="94"/>
  <c r="AF208" i="94" s="1"/>
  <c r="AG208" i="94"/>
  <c r="AD210" i="94"/>
  <c r="AE210" i="94"/>
  <c r="AF210" i="94" s="1"/>
  <c r="AG210" i="94"/>
  <c r="AD211" i="94"/>
  <c r="AE211" i="94"/>
  <c r="AF211" i="94" s="1"/>
  <c r="AG211" i="94"/>
  <c r="AD212" i="94"/>
  <c r="AE212" i="94"/>
  <c r="AF212" i="94" s="1"/>
  <c r="AG212" i="94"/>
  <c r="AD213" i="94"/>
  <c r="AE213" i="94"/>
  <c r="AF213" i="94" s="1"/>
  <c r="AG213" i="94"/>
  <c r="AD214" i="94"/>
  <c r="AE214" i="94"/>
  <c r="AF214" i="94" s="1"/>
  <c r="AG214" i="94"/>
  <c r="AD215" i="94"/>
  <c r="AE215" i="94"/>
  <c r="AF215" i="94" s="1"/>
  <c r="AG215" i="94"/>
  <c r="AD216" i="94"/>
  <c r="AE216" i="94"/>
  <c r="AF216" i="94" s="1"/>
  <c r="AG216" i="94"/>
  <c r="AD217" i="94"/>
  <c r="AE217" i="94"/>
  <c r="AF217" i="94" s="1"/>
  <c r="AG217" i="94"/>
  <c r="AD218" i="94"/>
  <c r="AE218" i="94"/>
  <c r="AF218" i="94" s="1"/>
  <c r="AG218" i="94"/>
  <c r="AD219" i="94"/>
  <c r="AE219" i="94"/>
  <c r="AF219" i="94" s="1"/>
  <c r="AG219" i="94"/>
  <c r="AD220" i="94"/>
  <c r="AE220" i="94"/>
  <c r="AF220" i="94" s="1"/>
  <c r="AG220" i="94"/>
  <c r="AD221" i="94"/>
  <c r="AE221" i="94"/>
  <c r="AF221" i="94" s="1"/>
  <c r="AG221" i="94"/>
  <c r="AD222" i="94"/>
  <c r="AE222" i="94"/>
  <c r="AF222" i="94" s="1"/>
  <c r="AG222" i="94"/>
  <c r="AD223" i="94"/>
  <c r="AE223" i="94"/>
  <c r="AF223" i="94" s="1"/>
  <c r="AG223" i="94"/>
  <c r="AD224" i="94"/>
  <c r="AE224" i="94"/>
  <c r="AF224" i="94" s="1"/>
  <c r="AG224" i="94"/>
  <c r="BG140" i="94"/>
  <c r="AK140" i="94"/>
  <c r="AG138" i="94"/>
  <c r="AE138" i="94"/>
  <c r="AF138" i="94" s="1"/>
  <c r="AD138" i="94"/>
  <c r="AG137" i="94"/>
  <c r="AE137" i="94"/>
  <c r="AF137" i="94" s="1"/>
  <c r="AD137" i="94"/>
  <c r="AG136" i="94"/>
  <c r="AE136" i="94"/>
  <c r="AD136" i="94"/>
  <c r="AF136" i="94" s="1"/>
  <c r="AU162" i="93"/>
  <c r="AU223" i="93"/>
  <c r="BA223" i="93"/>
  <c r="BA207" i="93"/>
  <c r="BA162" i="93"/>
  <c r="AU207" i="93"/>
  <c r="AO223" i="93"/>
  <c r="AO162" i="93"/>
  <c r="AI223" i="93"/>
  <c r="AI207" i="93"/>
  <c r="AI162" i="93"/>
  <c r="BE198" i="93"/>
  <c r="BD201" i="93"/>
  <c r="BD134" i="93"/>
  <c r="AY198" i="93"/>
  <c r="AX201" i="93"/>
  <c r="AX134" i="93"/>
  <c r="AS198" i="93"/>
  <c r="AR201" i="93"/>
  <c r="AR134" i="93"/>
  <c r="AM198" i="93"/>
  <c r="AL201" i="93"/>
  <c r="AG224" i="93"/>
  <c r="AE224" i="93"/>
  <c r="AF224" i="93" s="1"/>
  <c r="AD224" i="93"/>
  <c r="BG223" i="93"/>
  <c r="BC223" i="93"/>
  <c r="AK223" i="93"/>
  <c r="AG223" i="93"/>
  <c r="AE223" i="93"/>
  <c r="AF223" i="93" s="1"/>
  <c r="AD223" i="93"/>
  <c r="AG222" i="93"/>
  <c r="AE222" i="93"/>
  <c r="AF222" i="93" s="1"/>
  <c r="AD222" i="93"/>
  <c r="AG221" i="93"/>
  <c r="AE221" i="93"/>
  <c r="AF221" i="93" s="1"/>
  <c r="AD221" i="93"/>
  <c r="BG220" i="93"/>
  <c r="AK220" i="93"/>
  <c r="AG220" i="93"/>
  <c r="AE220" i="93"/>
  <c r="AF220" i="93" s="1"/>
  <c r="AD220" i="93"/>
  <c r="AG219" i="93"/>
  <c r="AE219" i="93"/>
  <c r="AD219" i="93"/>
  <c r="AF219" i="93" s="1"/>
  <c r="AG218" i="93"/>
  <c r="AE218" i="93"/>
  <c r="AF218" i="93" s="1"/>
  <c r="AD218" i="93"/>
  <c r="BG217" i="93"/>
  <c r="BC217" i="93"/>
  <c r="AK217" i="93"/>
  <c r="AG217" i="93"/>
  <c r="BJ217" i="93" s="1"/>
  <c r="AE217" i="93"/>
  <c r="AQ217" i="93" s="1"/>
  <c r="AD217" i="93"/>
  <c r="AG216" i="93"/>
  <c r="AE216" i="93"/>
  <c r="AD216" i="93"/>
  <c r="AF216" i="93" s="1"/>
  <c r="AG215" i="93"/>
  <c r="AE215" i="93"/>
  <c r="AF215" i="93" s="1"/>
  <c r="AD215" i="93"/>
  <c r="BG214" i="93"/>
  <c r="BC214" i="93"/>
  <c r="AK214" i="93"/>
  <c r="AG214" i="93"/>
  <c r="AE214" i="93"/>
  <c r="AF214" i="93" s="1"/>
  <c r="AD214" i="93"/>
  <c r="AG213" i="93"/>
  <c r="AE213" i="93"/>
  <c r="AF213" i="93" s="1"/>
  <c r="AD213" i="93"/>
  <c r="AG208" i="93"/>
  <c r="AE208" i="93"/>
  <c r="AF208" i="93" s="1"/>
  <c r="AD208" i="93"/>
  <c r="BG207" i="93"/>
  <c r="BC207" i="93"/>
  <c r="AK207" i="93"/>
  <c r="AG207" i="93"/>
  <c r="AE207" i="93"/>
  <c r="AF207" i="93" s="1"/>
  <c r="AD207" i="93"/>
  <c r="AG206" i="93"/>
  <c r="AE206" i="93"/>
  <c r="AF206" i="93" s="1"/>
  <c r="AD206" i="93"/>
  <c r="AG205" i="93"/>
  <c r="AE205" i="93"/>
  <c r="AF205" i="93" s="1"/>
  <c r="AD205" i="93"/>
  <c r="BG204" i="93"/>
  <c r="AK204" i="93"/>
  <c r="AG204" i="93"/>
  <c r="BC204" i="93" s="1"/>
  <c r="AE204" i="93"/>
  <c r="AF204" i="93" s="1"/>
  <c r="AD204" i="93"/>
  <c r="AG203" i="93"/>
  <c r="AE203" i="93"/>
  <c r="AD203" i="93"/>
  <c r="AF203" i="93" s="1"/>
  <c r="AG202" i="93"/>
  <c r="AE202" i="93"/>
  <c r="AF202" i="93" s="1"/>
  <c r="AD202" i="93"/>
  <c r="BG201" i="93"/>
  <c r="BC201" i="93"/>
  <c r="AK201" i="93"/>
  <c r="AG201" i="93"/>
  <c r="AE201" i="93"/>
  <c r="AD201" i="93"/>
  <c r="AG200" i="93"/>
  <c r="AE200" i="93"/>
  <c r="AD200" i="93"/>
  <c r="AF200" i="93" s="1"/>
  <c r="AG199" i="93"/>
  <c r="AE199" i="93"/>
  <c r="AF199" i="93" s="1"/>
  <c r="AD199" i="93"/>
  <c r="BG198" i="93"/>
  <c r="BC198" i="93"/>
  <c r="AK198" i="93"/>
  <c r="AG198" i="93"/>
  <c r="AE198" i="93"/>
  <c r="AF198" i="93" s="1"/>
  <c r="AD198" i="93"/>
  <c r="AG197" i="93"/>
  <c r="AE197" i="93"/>
  <c r="AF197" i="93" s="1"/>
  <c r="AD197" i="93"/>
  <c r="AG196" i="93"/>
  <c r="AE196" i="93"/>
  <c r="AF196" i="93" s="1"/>
  <c r="AD196" i="93"/>
  <c r="BG195" i="93"/>
  <c r="AQ195" i="93"/>
  <c r="AK195" i="93"/>
  <c r="AG195" i="93"/>
  <c r="AE195" i="93"/>
  <c r="AF195" i="93" s="1"/>
  <c r="AD195" i="93"/>
  <c r="AG194" i="93"/>
  <c r="AE194" i="93"/>
  <c r="AF194" i="93" s="1"/>
  <c r="AD194" i="93"/>
  <c r="AG212" i="93"/>
  <c r="AE212" i="93"/>
  <c r="AF212" i="93" s="1"/>
  <c r="AD212" i="93"/>
  <c r="BG211" i="93"/>
  <c r="BC211" i="93"/>
  <c r="AK211" i="93"/>
  <c r="AG211" i="93"/>
  <c r="BJ211" i="93" s="1"/>
  <c r="AE211" i="93"/>
  <c r="AQ211" i="93" s="1"/>
  <c r="AD211" i="93"/>
  <c r="AG210" i="93"/>
  <c r="AE210" i="93"/>
  <c r="AD210" i="93"/>
  <c r="AF210" i="93" s="1"/>
  <c r="AG193" i="93"/>
  <c r="BC192" i="93" s="1"/>
  <c r="AE193" i="93"/>
  <c r="AF193" i="93" s="1"/>
  <c r="AD193" i="93"/>
  <c r="BG192" i="93"/>
  <c r="AK192" i="93"/>
  <c r="AG192" i="93"/>
  <c r="BJ192" i="93" s="1"/>
  <c r="AE192" i="93"/>
  <c r="AQ192" i="93" s="1"/>
  <c r="AD192" i="93"/>
  <c r="AG191" i="93"/>
  <c r="AE191" i="93"/>
  <c r="AD191" i="93"/>
  <c r="AF191" i="93" s="1"/>
  <c r="AG190" i="93"/>
  <c r="AE190" i="93"/>
  <c r="AF190" i="93" s="1"/>
  <c r="AD190" i="93"/>
  <c r="BG189" i="93"/>
  <c r="AK189" i="93"/>
  <c r="AG189" i="93"/>
  <c r="AE189" i="93"/>
  <c r="AF189" i="93" s="1"/>
  <c r="AD189" i="93"/>
  <c r="AG188" i="93"/>
  <c r="AE188" i="93"/>
  <c r="AF188" i="93" s="1"/>
  <c r="AD188" i="93"/>
  <c r="AG187" i="93"/>
  <c r="BC186" i="93" s="1"/>
  <c r="AE187" i="93"/>
  <c r="AF187" i="93" s="1"/>
  <c r="AD187" i="93"/>
  <c r="BG186" i="93"/>
  <c r="AK186" i="93"/>
  <c r="AG186" i="93"/>
  <c r="BJ186" i="93" s="1"/>
  <c r="AE186" i="93"/>
  <c r="AD186" i="93"/>
  <c r="AG185" i="93"/>
  <c r="AE185" i="93"/>
  <c r="AD185" i="93"/>
  <c r="AF185" i="93" s="1"/>
  <c r="AG184" i="93"/>
  <c r="AE184" i="93"/>
  <c r="AF184" i="93" s="1"/>
  <c r="AD184" i="93"/>
  <c r="BJ183" i="93"/>
  <c r="BH183" i="93"/>
  <c r="AQ183" i="93"/>
  <c r="AK183" i="93"/>
  <c r="AG183" i="93"/>
  <c r="AE183" i="93"/>
  <c r="AF183" i="93" s="1"/>
  <c r="AD183" i="93"/>
  <c r="BG183" i="93" s="1"/>
  <c r="AG182" i="93"/>
  <c r="AE182" i="93"/>
  <c r="AF182" i="93" s="1"/>
  <c r="AD182" i="93"/>
  <c r="AG181" i="93"/>
  <c r="AE181" i="93"/>
  <c r="AF181" i="93" s="1"/>
  <c r="AD181" i="93"/>
  <c r="BG180" i="93"/>
  <c r="AQ180" i="93"/>
  <c r="AK180" i="93"/>
  <c r="AG180" i="93"/>
  <c r="AE180" i="93"/>
  <c r="AF180" i="93" s="1"/>
  <c r="AD180" i="93"/>
  <c r="AG179" i="93"/>
  <c r="AE179" i="93"/>
  <c r="AD179" i="93"/>
  <c r="AF179" i="93" s="1"/>
  <c r="AG178" i="93"/>
  <c r="AE178" i="93"/>
  <c r="AF178" i="93" s="1"/>
  <c r="AD178" i="93"/>
  <c r="BG177" i="93"/>
  <c r="BC177" i="93"/>
  <c r="AK177" i="93"/>
  <c r="AG177" i="93"/>
  <c r="BJ177" i="93" s="1"/>
  <c r="AE177" i="93"/>
  <c r="AD177" i="93"/>
  <c r="AG176" i="93"/>
  <c r="AE176" i="93"/>
  <c r="AD176" i="93"/>
  <c r="AF176" i="93" s="1"/>
  <c r="AG175" i="93"/>
  <c r="AE175" i="93"/>
  <c r="AF175" i="93" s="1"/>
  <c r="AD175" i="93"/>
  <c r="BG174" i="93"/>
  <c r="AQ174" i="93"/>
  <c r="AK174" i="93"/>
  <c r="AG174" i="93"/>
  <c r="AE174" i="93"/>
  <c r="AF174" i="93" s="1"/>
  <c r="AD174" i="93"/>
  <c r="AG173" i="93"/>
  <c r="AE173" i="93"/>
  <c r="AD173" i="93"/>
  <c r="AF173" i="93" s="1"/>
  <c r="AG172" i="93"/>
  <c r="AF172" i="93"/>
  <c r="AE172" i="93"/>
  <c r="AD172" i="93"/>
  <c r="BG171" i="93"/>
  <c r="BC171" i="93"/>
  <c r="AQ171" i="93"/>
  <c r="AK171" i="93"/>
  <c r="AG171" i="93"/>
  <c r="AF171" i="93"/>
  <c r="AE171" i="93"/>
  <c r="AD171" i="93"/>
  <c r="AG170" i="93"/>
  <c r="AE170" i="93"/>
  <c r="AD170" i="93"/>
  <c r="AF170" i="93" s="1"/>
  <c r="AG169" i="93"/>
  <c r="AE169" i="93"/>
  <c r="AF169" i="93" s="1"/>
  <c r="AD169" i="93"/>
  <c r="BG168" i="93"/>
  <c r="AK168" i="93"/>
  <c r="AG168" i="93"/>
  <c r="AE168" i="93"/>
  <c r="AF168" i="93" s="1"/>
  <c r="AD168" i="93"/>
  <c r="AG167" i="93"/>
  <c r="AE167" i="93"/>
  <c r="AF167" i="93" s="1"/>
  <c r="AD167" i="93"/>
  <c r="AG166" i="93"/>
  <c r="AE166" i="93"/>
  <c r="AF166" i="93" s="1"/>
  <c r="AD166" i="93"/>
  <c r="BJ165" i="93"/>
  <c r="BG165" i="93"/>
  <c r="AQ165" i="93"/>
  <c r="AK165" i="93"/>
  <c r="AG165" i="93"/>
  <c r="AE165" i="93"/>
  <c r="AF165" i="93" s="1"/>
  <c r="AD165" i="93"/>
  <c r="AG164" i="93"/>
  <c r="AE164" i="93"/>
  <c r="AD164" i="93"/>
  <c r="AF164" i="93" s="1"/>
  <c r="AG163" i="93"/>
  <c r="AE163" i="93"/>
  <c r="AF163" i="93" s="1"/>
  <c r="AD163" i="93"/>
  <c r="BG162" i="93"/>
  <c r="BC162" i="93"/>
  <c r="AK162" i="93"/>
  <c r="AG162" i="93"/>
  <c r="AE162" i="93"/>
  <c r="AF162" i="93" s="1"/>
  <c r="AD162" i="93"/>
  <c r="AG161" i="93"/>
  <c r="AE161" i="93"/>
  <c r="AF161" i="93" s="1"/>
  <c r="AD161" i="93"/>
  <c r="AG160" i="93"/>
  <c r="AE160" i="93"/>
  <c r="AF160" i="93" s="1"/>
  <c r="AD160" i="93"/>
  <c r="BG159" i="93"/>
  <c r="BC159" i="93"/>
  <c r="AK159" i="93"/>
  <c r="AG159" i="93"/>
  <c r="AE159" i="93"/>
  <c r="AF159" i="93" s="1"/>
  <c r="AD159" i="93"/>
  <c r="AG158" i="93"/>
  <c r="AE158" i="93"/>
  <c r="AF158" i="93" s="1"/>
  <c r="AD158" i="93"/>
  <c r="AG157" i="93"/>
  <c r="AE157" i="93"/>
  <c r="AF157" i="93" s="1"/>
  <c r="AD157" i="93"/>
  <c r="BG156" i="93"/>
  <c r="BC156" i="93"/>
  <c r="AK156" i="93"/>
  <c r="AG156" i="93"/>
  <c r="BJ156" i="93" s="1"/>
  <c r="AE156" i="93"/>
  <c r="AQ156" i="93" s="1"/>
  <c r="AD156" i="93"/>
  <c r="AG155" i="93"/>
  <c r="AE155" i="93"/>
  <c r="AD155" i="93"/>
  <c r="AF155" i="93" s="1"/>
  <c r="AG154" i="93"/>
  <c r="AE154" i="93"/>
  <c r="AF154" i="93" s="1"/>
  <c r="AD154" i="93"/>
  <c r="BG153" i="93"/>
  <c r="AK153" i="93"/>
  <c r="AG153" i="93"/>
  <c r="AE153" i="93"/>
  <c r="AF153" i="93" s="1"/>
  <c r="AD153" i="93"/>
  <c r="AG152" i="93"/>
  <c r="AE152" i="93"/>
  <c r="AF152" i="93" s="1"/>
  <c r="AD152" i="93"/>
  <c r="AG151" i="93"/>
  <c r="AE151" i="93"/>
  <c r="AF151" i="93" s="1"/>
  <c r="AD151" i="93"/>
  <c r="BG150" i="93"/>
  <c r="AK150" i="93"/>
  <c r="AG150" i="93"/>
  <c r="AE150" i="93"/>
  <c r="AF150" i="93" s="1"/>
  <c r="AD150" i="93"/>
  <c r="AG149" i="93"/>
  <c r="AE149" i="93"/>
  <c r="AF149" i="93" s="1"/>
  <c r="AD149" i="93"/>
  <c r="AG148" i="93"/>
  <c r="AE148" i="93"/>
  <c r="AF148" i="93" s="1"/>
  <c r="AD148" i="93"/>
  <c r="BG147" i="93"/>
  <c r="BC147" i="93"/>
  <c r="AK147" i="93"/>
  <c r="AG147" i="93"/>
  <c r="AE147" i="93"/>
  <c r="AF147" i="93" s="1"/>
  <c r="AD147" i="93"/>
  <c r="AG146" i="93"/>
  <c r="AE146" i="93"/>
  <c r="AF146" i="93" s="1"/>
  <c r="AD146" i="93"/>
  <c r="AG145" i="93"/>
  <c r="AE145" i="93"/>
  <c r="AF145" i="93" s="1"/>
  <c r="AD145" i="93"/>
  <c r="BG144" i="93"/>
  <c r="BC144" i="93"/>
  <c r="AK144" i="93"/>
  <c r="AG144" i="93"/>
  <c r="BJ144" i="93" s="1"/>
  <c r="AE144" i="93"/>
  <c r="AQ144" i="93" s="1"/>
  <c r="AD144" i="93"/>
  <c r="AG143" i="93"/>
  <c r="AE143" i="93"/>
  <c r="AD143" i="93"/>
  <c r="AF143" i="93" s="1"/>
  <c r="AG141" i="93"/>
  <c r="AE141" i="93"/>
  <c r="AF141" i="93" s="1"/>
  <c r="AD141" i="93"/>
  <c r="BJ140" i="93"/>
  <c r="BG140" i="93"/>
  <c r="BC140" i="93"/>
  <c r="AK140" i="93"/>
  <c r="AG140" i="93"/>
  <c r="AE140" i="93"/>
  <c r="AD140" i="93"/>
  <c r="AG139" i="93"/>
  <c r="AE139" i="93"/>
  <c r="AD139" i="93"/>
  <c r="AF139" i="93" s="1"/>
  <c r="AG138" i="93"/>
  <c r="AE138" i="93"/>
  <c r="AF138" i="93" s="1"/>
  <c r="AD138" i="93"/>
  <c r="BG137" i="93"/>
  <c r="AQ137" i="93"/>
  <c r="AK137" i="93"/>
  <c r="AG137" i="93"/>
  <c r="BC137" i="93" s="1"/>
  <c r="AE137" i="93"/>
  <c r="AF137" i="93" s="1"/>
  <c r="AD137" i="93"/>
  <c r="AG136" i="93"/>
  <c r="AF136" i="93"/>
  <c r="AE136" i="93"/>
  <c r="AD136" i="93"/>
  <c r="BA97" i="94"/>
  <c r="AU97" i="94"/>
  <c r="AO97" i="94"/>
  <c r="AI97" i="94"/>
  <c r="BA51" i="94"/>
  <c r="AU51" i="94"/>
  <c r="AO51" i="94"/>
  <c r="AI51" i="94"/>
  <c r="J19" i="94"/>
  <c r="I19" i="94"/>
  <c r="G19" i="94"/>
  <c r="E19" i="94"/>
  <c r="I18" i="94"/>
  <c r="G18" i="94"/>
  <c r="E18" i="94"/>
  <c r="I17" i="94"/>
  <c r="G17" i="94"/>
  <c r="E17" i="94"/>
  <c r="I16" i="94"/>
  <c r="G16" i="94"/>
  <c r="E16" i="94"/>
  <c r="C16" i="94"/>
  <c r="J17" i="94" s="1"/>
  <c r="B16" i="94"/>
  <c r="H19" i="94" s="1"/>
  <c r="A16" i="94"/>
  <c r="F16" i="94" s="1"/>
  <c r="I15" i="94"/>
  <c r="G15" i="94"/>
  <c r="F15" i="94"/>
  <c r="E15" i="94"/>
  <c r="J14" i="94"/>
  <c r="F14" i="94"/>
  <c r="AQ140" i="94" l="1"/>
  <c r="AF140" i="94"/>
  <c r="BC140" i="94"/>
  <c r="AW223" i="93"/>
  <c r="BI223" i="93"/>
  <c r="BH223" i="93"/>
  <c r="AQ223" i="93"/>
  <c r="BJ223" i="93"/>
  <c r="AW220" i="93"/>
  <c r="BI220" i="93"/>
  <c r="BH220" i="93"/>
  <c r="AQ220" i="93"/>
  <c r="BJ220" i="93"/>
  <c r="BC220" i="93"/>
  <c r="AF217" i="93"/>
  <c r="BH217" i="93"/>
  <c r="AW214" i="93"/>
  <c r="BI214" i="93"/>
  <c r="BH214" i="93"/>
  <c r="AQ214" i="93"/>
  <c r="BJ214" i="93"/>
  <c r="AW207" i="93"/>
  <c r="BI207" i="93"/>
  <c r="BH207" i="93"/>
  <c r="AQ207" i="93"/>
  <c r="BJ207" i="93"/>
  <c r="AW204" i="93"/>
  <c r="BI204" i="93"/>
  <c r="BH204" i="93"/>
  <c r="AQ204" i="93"/>
  <c r="BJ204" i="93"/>
  <c r="BH201" i="93"/>
  <c r="AF201" i="93"/>
  <c r="AQ201" i="93"/>
  <c r="BJ201" i="93"/>
  <c r="AW198" i="93"/>
  <c r="BI198" i="93"/>
  <c r="BH198" i="93"/>
  <c r="AQ198" i="93"/>
  <c r="BJ198" i="93"/>
  <c r="AW195" i="93"/>
  <c r="BI195" i="93"/>
  <c r="BH195" i="93"/>
  <c r="BJ195" i="93"/>
  <c r="BC195" i="93"/>
  <c r="BH211" i="93"/>
  <c r="AF211" i="93"/>
  <c r="BH192" i="93"/>
  <c r="AF192" i="93"/>
  <c r="AW189" i="93"/>
  <c r="BI189" i="93"/>
  <c r="BH189" i="93"/>
  <c r="AQ189" i="93"/>
  <c r="BJ189" i="93"/>
  <c r="BC189" i="93"/>
  <c r="BH186" i="93"/>
  <c r="AF186" i="93"/>
  <c r="AQ186" i="93"/>
  <c r="BI183" i="93"/>
  <c r="AW183" i="93"/>
  <c r="BC183" i="93"/>
  <c r="AW180" i="93"/>
  <c r="BI180" i="93"/>
  <c r="BH180" i="93"/>
  <c r="BJ180" i="93"/>
  <c r="BC180" i="93"/>
  <c r="AF177" i="93"/>
  <c r="BH177" i="93"/>
  <c r="AQ177" i="93"/>
  <c r="AW174" i="93"/>
  <c r="BI174" i="93"/>
  <c r="BH174" i="93"/>
  <c r="BJ174" i="93"/>
  <c r="BC174" i="93"/>
  <c r="BH171" i="93"/>
  <c r="BI171" i="93"/>
  <c r="BJ171" i="93"/>
  <c r="AW171" i="93"/>
  <c r="AW168" i="93"/>
  <c r="BI168" i="93"/>
  <c r="BH168" i="93"/>
  <c r="AQ168" i="93"/>
  <c r="BJ168" i="93"/>
  <c r="BC168" i="93"/>
  <c r="AW165" i="93"/>
  <c r="BI165" i="93"/>
  <c r="BH165" i="93"/>
  <c r="BC165" i="93"/>
  <c r="AW162" i="93"/>
  <c r="BI162" i="93"/>
  <c r="BH162" i="93"/>
  <c r="AQ162" i="93"/>
  <c r="BJ162" i="93"/>
  <c r="AW159" i="93"/>
  <c r="BI159" i="93"/>
  <c r="BH159" i="93"/>
  <c r="AQ159" i="93"/>
  <c r="BJ159" i="93"/>
  <c r="AF156" i="93"/>
  <c r="BH156" i="93"/>
  <c r="AW153" i="93"/>
  <c r="BI153" i="93"/>
  <c r="BH153" i="93"/>
  <c r="AQ153" i="93"/>
  <c r="BJ153" i="93"/>
  <c r="BC153" i="93"/>
  <c r="AW150" i="93"/>
  <c r="BI150" i="93"/>
  <c r="BH150" i="93"/>
  <c r="AQ150" i="93"/>
  <c r="BJ150" i="93"/>
  <c r="BC150" i="93"/>
  <c r="AW147" i="93"/>
  <c r="BI147" i="93"/>
  <c r="BH147" i="93"/>
  <c r="AQ147" i="93"/>
  <c r="BJ147" i="93"/>
  <c r="AF144" i="93"/>
  <c r="BH144" i="93"/>
  <c r="AF140" i="93"/>
  <c r="BH140" i="93"/>
  <c r="AQ140" i="93"/>
  <c r="BI137" i="93"/>
  <c r="AW137" i="93"/>
  <c r="BH137" i="93"/>
  <c r="BJ137" i="93"/>
  <c r="H15" i="94"/>
  <c r="H16" i="94"/>
  <c r="J15" i="94"/>
  <c r="F17" i="94"/>
  <c r="H14" i="94"/>
  <c r="J16" i="94"/>
  <c r="J23" i="94" s="1"/>
  <c r="H17" i="94"/>
  <c r="F18" i="94"/>
  <c r="J22" i="94"/>
  <c r="H18" i="94"/>
  <c r="F19" i="94"/>
  <c r="J18" i="94"/>
  <c r="BI140" i="94" l="1"/>
  <c r="AW140" i="94"/>
  <c r="AW217" i="93"/>
  <c r="BI217" i="93"/>
  <c r="AW201" i="93"/>
  <c r="BI201" i="93"/>
  <c r="AW211" i="93"/>
  <c r="BI211" i="93"/>
  <c r="AW192" i="93"/>
  <c r="BI192" i="93"/>
  <c r="AW186" i="93"/>
  <c r="BI186" i="93"/>
  <c r="AW177" i="93"/>
  <c r="BI177" i="93"/>
  <c r="AW156" i="93"/>
  <c r="BI156" i="93"/>
  <c r="AW144" i="93"/>
  <c r="BI144" i="93"/>
  <c r="AW140" i="93"/>
  <c r="BI140" i="93"/>
  <c r="M18" i="94"/>
  <c r="F21" i="94"/>
  <c r="H21" i="94"/>
  <c r="H23" i="94"/>
  <c r="H22" i="94"/>
  <c r="N14" i="94" s="1"/>
  <c r="F22" i="94"/>
  <c r="F23" i="94"/>
  <c r="J21" i="94"/>
  <c r="P16" i="94" s="1"/>
  <c r="AE133" i="94" l="1"/>
  <c r="AE130" i="94"/>
  <c r="AE128" i="94"/>
  <c r="AE126" i="94"/>
  <c r="AE124" i="94"/>
  <c r="AF124" i="94" s="1"/>
  <c r="AE122" i="94"/>
  <c r="AE120" i="94"/>
  <c r="AE118" i="94"/>
  <c r="AE116" i="94"/>
  <c r="AE114" i="94"/>
  <c r="AE112" i="94"/>
  <c r="AE110" i="94"/>
  <c r="AE108" i="94"/>
  <c r="AF108" i="94" s="1"/>
  <c r="AE106" i="94"/>
  <c r="AF106" i="94" s="1"/>
  <c r="AE104" i="94"/>
  <c r="AE102" i="94"/>
  <c r="AE100" i="94"/>
  <c r="AE96" i="94"/>
  <c r="AE94" i="94"/>
  <c r="AE92" i="94"/>
  <c r="AE91" i="94"/>
  <c r="AE89" i="94"/>
  <c r="AF89" i="94" s="1"/>
  <c r="AE88" i="94"/>
  <c r="AE86" i="94"/>
  <c r="AE84" i="94"/>
  <c r="AE82" i="94"/>
  <c r="AE80" i="94"/>
  <c r="AE78" i="94"/>
  <c r="AE76" i="94"/>
  <c r="AE74" i="94"/>
  <c r="AF74" i="94" s="1"/>
  <c r="AE72" i="94"/>
  <c r="AE70" i="94"/>
  <c r="AE68" i="94"/>
  <c r="AE66" i="94"/>
  <c r="AE64" i="94"/>
  <c r="AE62" i="94"/>
  <c r="AE60" i="94"/>
  <c r="AF60" i="94" s="1"/>
  <c r="AE58" i="94"/>
  <c r="AE55" i="94"/>
  <c r="AE53" i="94"/>
  <c r="AE50" i="94"/>
  <c r="AE47" i="94"/>
  <c r="AE44" i="94"/>
  <c r="AE41" i="94"/>
  <c r="AE135" i="94"/>
  <c r="AF135" i="94" s="1"/>
  <c r="AE134" i="94"/>
  <c r="AE132" i="94"/>
  <c r="AE131" i="94"/>
  <c r="AE129" i="94"/>
  <c r="AE127" i="94"/>
  <c r="AE125" i="94"/>
  <c r="AE123" i="94"/>
  <c r="AE121" i="94"/>
  <c r="AE119" i="94"/>
  <c r="AE117" i="94"/>
  <c r="AE115" i="94"/>
  <c r="AE113" i="94"/>
  <c r="AE111" i="94"/>
  <c r="AE109" i="94"/>
  <c r="AE107" i="94"/>
  <c r="AE105" i="94"/>
  <c r="AF105" i="94" s="1"/>
  <c r="AE103" i="94"/>
  <c r="AF103" i="94" s="1"/>
  <c r="AE101" i="94"/>
  <c r="AE98" i="94"/>
  <c r="AE97" i="94"/>
  <c r="AE95" i="94"/>
  <c r="AE93" i="94"/>
  <c r="AE90" i="94"/>
  <c r="AE87" i="94"/>
  <c r="AF87" i="94" s="1"/>
  <c r="AE85" i="94"/>
  <c r="AE83" i="94"/>
  <c r="AE81" i="94"/>
  <c r="AE79" i="94"/>
  <c r="AE77" i="94"/>
  <c r="AE75" i="94"/>
  <c r="AE73" i="94"/>
  <c r="AE71" i="94"/>
  <c r="AF71" i="94" s="1"/>
  <c r="AE69" i="94"/>
  <c r="AF69" i="94" s="1"/>
  <c r="AE67" i="94"/>
  <c r="AE65" i="94"/>
  <c r="AE63" i="94"/>
  <c r="AE61" i="94"/>
  <c r="AE59" i="94"/>
  <c r="AE57" i="94"/>
  <c r="AE54" i="94"/>
  <c r="AE52" i="94"/>
  <c r="AF52" i="94" s="1"/>
  <c r="AE51" i="94"/>
  <c r="AE49" i="94"/>
  <c r="AE48" i="94"/>
  <c r="AE46" i="94"/>
  <c r="AE45" i="94"/>
  <c r="AE43" i="94"/>
  <c r="AE42" i="94"/>
  <c r="AE40" i="94"/>
  <c r="AF40" i="94" s="1"/>
  <c r="AE39" i="94"/>
  <c r="AE37" i="94"/>
  <c r="AE36" i="94"/>
  <c r="AE34" i="94"/>
  <c r="AE32" i="94"/>
  <c r="AE29" i="94"/>
  <c r="AE27" i="94"/>
  <c r="AE25" i="94"/>
  <c r="AF25" i="94" s="1"/>
  <c r="AE35" i="94"/>
  <c r="AE33" i="94"/>
  <c r="AE30" i="94"/>
  <c r="AE28" i="94"/>
  <c r="AE26" i="94"/>
  <c r="AE38" i="94"/>
  <c r="N16" i="94"/>
  <c r="N15" i="94"/>
  <c r="O15" i="94" s="1"/>
  <c r="N19" i="94"/>
  <c r="AG133" i="94"/>
  <c r="AG130" i="94"/>
  <c r="AG128" i="94"/>
  <c r="AG126" i="94"/>
  <c r="AG124" i="94"/>
  <c r="AG122" i="94"/>
  <c r="AG120" i="94"/>
  <c r="AG118" i="94"/>
  <c r="AG116" i="94"/>
  <c r="AG114" i="94"/>
  <c r="AG112" i="94"/>
  <c r="AG110" i="94"/>
  <c r="AG108" i="94"/>
  <c r="AG106" i="94"/>
  <c r="AG104" i="94"/>
  <c r="AG102" i="94"/>
  <c r="AG100" i="94"/>
  <c r="AG96" i="94"/>
  <c r="AG94" i="94"/>
  <c r="AG92" i="94"/>
  <c r="AG91" i="94"/>
  <c r="AG89" i="94"/>
  <c r="AG88" i="94"/>
  <c r="AG86" i="94"/>
  <c r="AG84" i="94"/>
  <c r="AG82" i="94"/>
  <c r="AG80" i="94"/>
  <c r="AG78" i="94"/>
  <c r="AG76" i="94"/>
  <c r="AG74" i="94"/>
  <c r="AG72" i="94"/>
  <c r="AG70" i="94"/>
  <c r="AG68" i="94"/>
  <c r="AG66" i="94"/>
  <c r="AG64" i="94"/>
  <c r="AG62" i="94"/>
  <c r="AG60" i="94"/>
  <c r="AG58" i="94"/>
  <c r="AG55" i="94"/>
  <c r="AG53" i="94"/>
  <c r="AG50" i="94"/>
  <c r="AG47" i="94"/>
  <c r="AG44" i="94"/>
  <c r="AG41" i="94"/>
  <c r="AG135" i="94"/>
  <c r="AG134" i="94"/>
  <c r="AG132" i="94"/>
  <c r="AG131" i="94"/>
  <c r="AG129" i="94"/>
  <c r="AG127" i="94"/>
  <c r="AG125" i="94"/>
  <c r="AG123" i="94"/>
  <c r="AG121" i="94"/>
  <c r="AG119" i="94"/>
  <c r="AG117" i="94"/>
  <c r="AG115" i="94"/>
  <c r="AG113" i="94"/>
  <c r="AG111" i="94"/>
  <c r="AG109" i="94"/>
  <c r="AG107" i="94"/>
  <c r="AG105" i="94"/>
  <c r="AG103" i="94"/>
  <c r="AG101" i="94"/>
  <c r="AG98" i="94"/>
  <c r="AG97" i="94"/>
  <c r="AG95" i="94"/>
  <c r="AG93" i="94"/>
  <c r="AG90" i="94"/>
  <c r="AG87" i="94"/>
  <c r="AG85" i="94"/>
  <c r="AG83" i="94"/>
  <c r="AG81" i="94"/>
  <c r="AG79" i="94"/>
  <c r="AG77" i="94"/>
  <c r="AG75" i="94"/>
  <c r="AG73" i="94"/>
  <c r="AG71" i="94"/>
  <c r="AG69" i="94"/>
  <c r="AG67" i="94"/>
  <c r="AG65" i="94"/>
  <c r="AG63" i="94"/>
  <c r="AG61" i="94"/>
  <c r="AG59" i="94"/>
  <c r="AG57" i="94"/>
  <c r="AG54" i="94"/>
  <c r="AG52" i="94"/>
  <c r="AG51" i="94"/>
  <c r="AG49" i="94"/>
  <c r="AG48" i="94"/>
  <c r="AG46" i="94"/>
  <c r="AG45" i="94"/>
  <c r="AG43" i="94"/>
  <c r="AG42" i="94"/>
  <c r="AG40" i="94"/>
  <c r="AG39" i="94"/>
  <c r="AG29" i="94"/>
  <c r="AG35" i="94"/>
  <c r="AG33" i="94"/>
  <c r="AG30" i="94"/>
  <c r="AG28" i="94"/>
  <c r="AG26" i="94"/>
  <c r="AG36" i="94"/>
  <c r="P15" i="94"/>
  <c r="AG38" i="94"/>
  <c r="AG34" i="94"/>
  <c r="AG25" i="94"/>
  <c r="AG37" i="94"/>
  <c r="AG32" i="94"/>
  <c r="AG27" i="94"/>
  <c r="P17" i="94"/>
  <c r="P19" i="94"/>
  <c r="P14" i="94"/>
  <c r="N18" i="94"/>
  <c r="O18" i="94" s="1"/>
  <c r="P18" i="94"/>
  <c r="AD133" i="94"/>
  <c r="AD130" i="94"/>
  <c r="AD128" i="94"/>
  <c r="AD126" i="94"/>
  <c r="AD124" i="94"/>
  <c r="AD122" i="94"/>
  <c r="AD120" i="94"/>
  <c r="AD118" i="94"/>
  <c r="AD116" i="94"/>
  <c r="AD114" i="94"/>
  <c r="AD112" i="94"/>
  <c r="AD110" i="94"/>
  <c r="AD108" i="94"/>
  <c r="AD106" i="94"/>
  <c r="AD104" i="94"/>
  <c r="AD102" i="94"/>
  <c r="AD100" i="94"/>
  <c r="AD96" i="94"/>
  <c r="AD94" i="94"/>
  <c r="AD92" i="94"/>
  <c r="AD91" i="94"/>
  <c r="AD89" i="94"/>
  <c r="AD88" i="94"/>
  <c r="AD86" i="94"/>
  <c r="AD84" i="94"/>
  <c r="AD82" i="94"/>
  <c r="AD80" i="94"/>
  <c r="AD78" i="94"/>
  <c r="AD76" i="94"/>
  <c r="AD74" i="94"/>
  <c r="AD72" i="94"/>
  <c r="AD70" i="94"/>
  <c r="AD68" i="94"/>
  <c r="AD66" i="94"/>
  <c r="AD64" i="94"/>
  <c r="AD62" i="94"/>
  <c r="AD60" i="94"/>
  <c r="AD58" i="94"/>
  <c r="AD55" i="94"/>
  <c r="AD53" i="94"/>
  <c r="AD50" i="94"/>
  <c r="AD47" i="94"/>
  <c r="AD44" i="94"/>
  <c r="AD41" i="94"/>
  <c r="AD135" i="94"/>
  <c r="AD127" i="94"/>
  <c r="AD117" i="94"/>
  <c r="AD83" i="94"/>
  <c r="AD54" i="94"/>
  <c r="AD40" i="94"/>
  <c r="AD98" i="94"/>
  <c r="AD107" i="94"/>
  <c r="AD73" i="94"/>
  <c r="AD63" i="94"/>
  <c r="AD52" i="94"/>
  <c r="AD48" i="94"/>
  <c r="AD37" i="94"/>
  <c r="AJ36" i="94" s="1"/>
  <c r="AD36" i="94"/>
  <c r="AD34" i="94"/>
  <c r="AD32" i="94"/>
  <c r="AD29" i="94"/>
  <c r="AD27" i="94"/>
  <c r="AD25" i="94"/>
  <c r="AD51" i="94"/>
  <c r="AD109" i="94"/>
  <c r="AD134" i="94"/>
  <c r="AD125" i="94"/>
  <c r="AD115" i="94"/>
  <c r="AD105" i="94"/>
  <c r="AD90" i="94"/>
  <c r="AD81" i="94"/>
  <c r="AD71" i="94"/>
  <c r="AD46" i="94"/>
  <c r="AD39" i="94"/>
  <c r="AD101" i="94"/>
  <c r="AD75" i="94"/>
  <c r="AD65" i="94"/>
  <c r="AD42" i="94"/>
  <c r="AD132" i="94"/>
  <c r="AD123" i="94"/>
  <c r="AD61" i="94"/>
  <c r="AD67" i="94"/>
  <c r="AD119" i="94"/>
  <c r="AD49" i="94"/>
  <c r="AD113" i="94"/>
  <c r="AD103" i="94"/>
  <c r="AD97" i="94"/>
  <c r="AD79" i="94"/>
  <c r="AD69" i="94"/>
  <c r="AD59" i="94"/>
  <c r="AD45" i="94"/>
  <c r="AD93" i="94"/>
  <c r="AD131" i="94"/>
  <c r="AD121" i="94"/>
  <c r="AD111" i="94"/>
  <c r="AD95" i="94"/>
  <c r="AD87" i="94"/>
  <c r="AD77" i="94"/>
  <c r="AD43" i="94"/>
  <c r="AD35" i="94"/>
  <c r="AD33" i="94"/>
  <c r="AD30" i="94"/>
  <c r="AD28" i="94"/>
  <c r="AD26" i="94"/>
  <c r="AD129" i="94"/>
  <c r="AD57" i="94"/>
  <c r="AD38" i="94"/>
  <c r="AD85" i="94"/>
  <c r="M14" i="94"/>
  <c r="O14" i="94" s="1"/>
  <c r="M16" i="94"/>
  <c r="M17" i="94"/>
  <c r="M15" i="94"/>
  <c r="N17" i="94"/>
  <c r="O17" i="94" s="1"/>
  <c r="M19" i="94"/>
  <c r="AF129" i="94" l="1"/>
  <c r="AF50" i="94"/>
  <c r="AF68" i="94"/>
  <c r="AF84" i="94"/>
  <c r="AF100" i="94"/>
  <c r="AF133" i="94"/>
  <c r="AF83" i="94"/>
  <c r="AF117" i="94"/>
  <c r="AF132" i="94"/>
  <c r="AF55" i="94"/>
  <c r="AF72" i="94"/>
  <c r="AF120" i="94"/>
  <c r="AK45" i="94"/>
  <c r="BG45" i="94"/>
  <c r="AJ45" i="94"/>
  <c r="BB36" i="94"/>
  <c r="BJ36" i="94"/>
  <c r="BC36" i="94"/>
  <c r="BC85" i="94"/>
  <c r="BJ85" i="94"/>
  <c r="AR134" i="94"/>
  <c r="AQ134" i="94"/>
  <c r="BH134" i="94"/>
  <c r="AF134" i="94"/>
  <c r="AF122" i="94"/>
  <c r="BH122" i="94"/>
  <c r="AQ122" i="94"/>
  <c r="AL134" i="94"/>
  <c r="BG134" i="94"/>
  <c r="AK134" i="94"/>
  <c r="BG82" i="94"/>
  <c r="AK82" i="94"/>
  <c r="BJ26" i="94"/>
  <c r="BC26" i="94"/>
  <c r="AF27" i="94"/>
  <c r="AQ54" i="94"/>
  <c r="AF54" i="94"/>
  <c r="BH54" i="94"/>
  <c r="AF91" i="94"/>
  <c r="AR91" i="94"/>
  <c r="AQ91" i="94"/>
  <c r="BH91" i="94"/>
  <c r="AK61" i="94"/>
  <c r="BG61" i="94"/>
  <c r="AK54" i="94"/>
  <c r="BG54" i="94"/>
  <c r="BG116" i="94"/>
  <c r="AK116" i="94"/>
  <c r="BC73" i="94"/>
  <c r="BJ73" i="94"/>
  <c r="BC107" i="94"/>
  <c r="BJ107" i="94"/>
  <c r="BJ110" i="94"/>
  <c r="BC110" i="94"/>
  <c r="AF38" i="94"/>
  <c r="BH29" i="94"/>
  <c r="AF29" i="94"/>
  <c r="AQ29" i="94"/>
  <c r="AF43" i="94"/>
  <c r="AF57" i="94"/>
  <c r="AQ73" i="94"/>
  <c r="AF73" i="94"/>
  <c r="BH73" i="94"/>
  <c r="AF90" i="94"/>
  <c r="AQ107" i="94"/>
  <c r="AF107" i="94"/>
  <c r="BH107" i="94"/>
  <c r="AF123" i="94"/>
  <c r="AF41" i="94"/>
  <c r="AF62" i="94"/>
  <c r="AF78" i="94"/>
  <c r="AF92" i="94"/>
  <c r="AF110" i="94"/>
  <c r="BH110" i="94"/>
  <c r="AQ110" i="94"/>
  <c r="AF126" i="94"/>
  <c r="BG128" i="94"/>
  <c r="AK128" i="94"/>
  <c r="BJ122" i="94"/>
  <c r="BC122" i="94"/>
  <c r="AQ85" i="94"/>
  <c r="AF85" i="94"/>
  <c r="BH85" i="94"/>
  <c r="AK39" i="94"/>
  <c r="BG39" i="94"/>
  <c r="AJ39" i="94"/>
  <c r="BC54" i="94"/>
  <c r="BJ54" i="94"/>
  <c r="O16" i="94"/>
  <c r="AF121" i="94"/>
  <c r="AK79" i="94"/>
  <c r="BG79" i="94"/>
  <c r="AK48" i="94"/>
  <c r="BG48" i="94"/>
  <c r="AJ48" i="94"/>
  <c r="BG70" i="94"/>
  <c r="AK70" i="94"/>
  <c r="BJ45" i="94"/>
  <c r="BC45" i="94"/>
  <c r="BB45" i="94"/>
  <c r="BC125" i="94"/>
  <c r="BJ125" i="94"/>
  <c r="BJ64" i="94"/>
  <c r="BC64" i="94"/>
  <c r="BJ94" i="94"/>
  <c r="BC94" i="94"/>
  <c r="BJ128" i="94"/>
  <c r="BC128" i="94"/>
  <c r="AQ26" i="94"/>
  <c r="AF26" i="94"/>
  <c r="BH26" i="94"/>
  <c r="AF32" i="94"/>
  <c r="AQ45" i="94"/>
  <c r="AP45" i="94"/>
  <c r="BH45" i="94"/>
  <c r="AF45" i="94"/>
  <c r="AF59" i="94"/>
  <c r="AF75" i="94"/>
  <c r="AF93" i="94"/>
  <c r="AF109" i="94"/>
  <c r="AQ125" i="94"/>
  <c r="AF125" i="94"/>
  <c r="BH125" i="94"/>
  <c r="AF44" i="94"/>
  <c r="AF64" i="94"/>
  <c r="BH64" i="94"/>
  <c r="AQ64" i="94"/>
  <c r="AF80" i="94"/>
  <c r="AF94" i="94"/>
  <c r="BH94" i="94"/>
  <c r="AQ94" i="94"/>
  <c r="AF112" i="94"/>
  <c r="AF128" i="94"/>
  <c r="BH128" i="94"/>
  <c r="AQ128" i="94"/>
  <c r="AK125" i="94"/>
  <c r="BG125" i="94"/>
  <c r="BG94" i="94"/>
  <c r="AK94" i="94"/>
  <c r="BJ58" i="94"/>
  <c r="BC58" i="94"/>
  <c r="AK67" i="94"/>
  <c r="BG67" i="94"/>
  <c r="AK36" i="94"/>
  <c r="BG36" i="94"/>
  <c r="BJ42" i="94"/>
  <c r="BC42" i="94"/>
  <c r="BB42" i="94"/>
  <c r="BJ76" i="94"/>
  <c r="BC76" i="94"/>
  <c r="BD91" i="94"/>
  <c r="BC91" i="94"/>
  <c r="BJ91" i="94"/>
  <c r="AQ42" i="94"/>
  <c r="AP42" i="94"/>
  <c r="BH42" i="94"/>
  <c r="AF42" i="94"/>
  <c r="AF76" i="94"/>
  <c r="BH76" i="94"/>
  <c r="AQ76" i="94"/>
  <c r="AK26" i="94"/>
  <c r="BG26" i="94"/>
  <c r="AK51" i="94"/>
  <c r="BG51" i="94"/>
  <c r="AK97" i="94"/>
  <c r="BG97" i="94"/>
  <c r="AM88" i="94"/>
  <c r="BG88" i="94"/>
  <c r="AK88" i="94"/>
  <c r="BG104" i="94"/>
  <c r="AK104" i="94"/>
  <c r="BJ33" i="94"/>
  <c r="BC33" i="94"/>
  <c r="BC61" i="94"/>
  <c r="BJ61" i="94"/>
  <c r="BJ82" i="94"/>
  <c r="BC82" i="94"/>
  <c r="AF28" i="94"/>
  <c r="AF34" i="94"/>
  <c r="AF46" i="94"/>
  <c r="AQ61" i="94"/>
  <c r="AF61" i="94"/>
  <c r="BH61" i="94"/>
  <c r="AF77" i="94"/>
  <c r="AF95" i="94"/>
  <c r="AF111" i="94"/>
  <c r="AF127" i="94"/>
  <c r="AF47" i="94"/>
  <c r="AF66" i="94"/>
  <c r="AF82" i="94"/>
  <c r="BH82" i="94"/>
  <c r="AQ82" i="94"/>
  <c r="AF96" i="94"/>
  <c r="AF114" i="94"/>
  <c r="AF130" i="94"/>
  <c r="AK101" i="94"/>
  <c r="BG101" i="94"/>
  <c r="BG64" i="94"/>
  <c r="AK64" i="94"/>
  <c r="BC119" i="94"/>
  <c r="BJ119" i="94"/>
  <c r="AF58" i="94"/>
  <c r="BH58" i="94"/>
  <c r="AQ58" i="94"/>
  <c r="AK42" i="94"/>
  <c r="BG42" i="94"/>
  <c r="AJ42" i="94"/>
  <c r="BJ97" i="94"/>
  <c r="BC97" i="94"/>
  <c r="AF30" i="94"/>
  <c r="AQ48" i="94"/>
  <c r="AP48" i="94"/>
  <c r="BH48" i="94"/>
  <c r="AF48" i="94"/>
  <c r="AQ97" i="94"/>
  <c r="BH97" i="94"/>
  <c r="AF97" i="94"/>
  <c r="AF116" i="94"/>
  <c r="BH116" i="94"/>
  <c r="AQ116" i="94"/>
  <c r="AK85" i="94"/>
  <c r="BG85" i="94"/>
  <c r="AK119" i="94"/>
  <c r="BG119" i="94"/>
  <c r="BJ134" i="94"/>
  <c r="BD134" i="94"/>
  <c r="BC134" i="94"/>
  <c r="AQ119" i="94"/>
  <c r="AF119" i="94"/>
  <c r="BH119" i="94"/>
  <c r="BG58" i="94"/>
  <c r="AK58" i="94"/>
  <c r="BG122" i="94"/>
  <c r="AK122" i="94"/>
  <c r="BJ48" i="94"/>
  <c r="BC48" i="94"/>
  <c r="BB48" i="94"/>
  <c r="BC79" i="94"/>
  <c r="BJ79" i="94"/>
  <c r="BC113" i="94"/>
  <c r="BJ113" i="94"/>
  <c r="BJ116" i="94"/>
  <c r="BC116" i="94"/>
  <c r="AQ36" i="94"/>
  <c r="AF36" i="94"/>
  <c r="AP36" i="94"/>
  <c r="BH36" i="94"/>
  <c r="AF63" i="94"/>
  <c r="AQ79" i="94"/>
  <c r="AF79" i="94"/>
  <c r="BH79" i="94"/>
  <c r="AQ113" i="94"/>
  <c r="AF113" i="94"/>
  <c r="BH113" i="94"/>
  <c r="AK33" i="94"/>
  <c r="BG33" i="94"/>
  <c r="AM131" i="94"/>
  <c r="BG131" i="94"/>
  <c r="AK131" i="94"/>
  <c r="AK113" i="94"/>
  <c r="BG113" i="94"/>
  <c r="BG29" i="94"/>
  <c r="AK29" i="94"/>
  <c r="AK73" i="94"/>
  <c r="BG73" i="94"/>
  <c r="BG76" i="94"/>
  <c r="AK76" i="94"/>
  <c r="AL91" i="94"/>
  <c r="BG91" i="94"/>
  <c r="AK91" i="94"/>
  <c r="BJ29" i="94"/>
  <c r="BC29" i="94"/>
  <c r="BJ131" i="94"/>
  <c r="BE131" i="94"/>
  <c r="BC131" i="94"/>
  <c r="BJ70" i="94"/>
  <c r="BC70" i="94"/>
  <c r="AQ33" i="94"/>
  <c r="AF33" i="94"/>
  <c r="BH33" i="94"/>
  <c r="AF37" i="94"/>
  <c r="AV36" i="94" s="1"/>
  <c r="AF49" i="94"/>
  <c r="AF65" i="94"/>
  <c r="AF81" i="94"/>
  <c r="AF98" i="94"/>
  <c r="AF115" i="94"/>
  <c r="AS131" i="94"/>
  <c r="AQ131" i="94"/>
  <c r="BH131" i="94"/>
  <c r="AF131" i="94"/>
  <c r="AF53" i="94"/>
  <c r="AF70" i="94"/>
  <c r="BH70" i="94"/>
  <c r="AQ70" i="94"/>
  <c r="AF86" i="94"/>
  <c r="AF102" i="94"/>
  <c r="AF118" i="94"/>
  <c r="AK107" i="94"/>
  <c r="BG107" i="94"/>
  <c r="BG110" i="94"/>
  <c r="AK110" i="94"/>
  <c r="BJ39" i="94"/>
  <c r="BC39" i="94"/>
  <c r="BB39" i="94"/>
  <c r="BJ51" i="94"/>
  <c r="BC51" i="94"/>
  <c r="BC67" i="94"/>
  <c r="BJ67" i="94"/>
  <c r="BC101" i="94"/>
  <c r="BJ101" i="94"/>
  <c r="BE88" i="94"/>
  <c r="BC88" i="94"/>
  <c r="BJ88" i="94"/>
  <c r="BJ104" i="94"/>
  <c r="BC104" i="94"/>
  <c r="O19" i="94"/>
  <c r="AF35" i="94"/>
  <c r="AQ39" i="94"/>
  <c r="AP39" i="94"/>
  <c r="BH39" i="94"/>
  <c r="AF39" i="94"/>
  <c r="AQ51" i="94"/>
  <c r="BH51" i="94"/>
  <c r="AF51" i="94"/>
  <c r="AQ67" i="94"/>
  <c r="AF67" i="94"/>
  <c r="BH67" i="94"/>
  <c r="AQ101" i="94"/>
  <c r="AF101" i="94"/>
  <c r="BH101" i="94"/>
  <c r="AF88" i="94"/>
  <c r="AS88" i="94"/>
  <c r="AQ88" i="94"/>
  <c r="BH88" i="94"/>
  <c r="AF104" i="94"/>
  <c r="BH104" i="94"/>
  <c r="AQ104" i="94"/>
  <c r="AY88" i="94" l="1"/>
  <c r="AW88" i="94"/>
  <c r="BI88" i="94"/>
  <c r="BI70" i="94"/>
  <c r="AW70" i="94"/>
  <c r="BI45" i="94"/>
  <c r="AW45" i="94"/>
  <c r="AV45" i="94"/>
  <c r="AW79" i="94"/>
  <c r="BI79" i="94"/>
  <c r="BI58" i="94"/>
  <c r="AW58" i="94"/>
  <c r="BI97" i="94"/>
  <c r="AW97" i="94"/>
  <c r="BI94" i="94"/>
  <c r="AW94" i="94"/>
  <c r="BI110" i="94"/>
  <c r="AW110" i="94"/>
  <c r="BI29" i="94"/>
  <c r="AW29" i="94"/>
  <c r="BI122" i="94"/>
  <c r="AW122" i="94"/>
  <c r="BI116" i="94"/>
  <c r="AW116" i="94"/>
  <c r="BI104" i="94"/>
  <c r="AW104" i="94"/>
  <c r="BI134" i="94"/>
  <c r="AX134" i="94"/>
  <c r="AW134" i="94"/>
  <c r="AW101" i="94"/>
  <c r="BI101" i="94"/>
  <c r="AW67" i="94"/>
  <c r="BI67" i="94"/>
  <c r="BI33" i="94"/>
  <c r="AW33" i="94"/>
  <c r="AX91" i="94"/>
  <c r="AW91" i="94"/>
  <c r="BI91" i="94"/>
  <c r="BI39" i="94"/>
  <c r="AW39" i="94"/>
  <c r="AV39" i="94"/>
  <c r="BI131" i="94"/>
  <c r="AY131" i="94"/>
  <c r="AW131" i="94"/>
  <c r="AW107" i="94"/>
  <c r="BI107" i="94"/>
  <c r="BI48" i="94"/>
  <c r="AW48" i="94"/>
  <c r="AV48" i="94"/>
  <c r="BI82" i="94"/>
  <c r="AW82" i="94"/>
  <c r="AW61" i="94"/>
  <c r="BI61" i="94"/>
  <c r="BI76" i="94"/>
  <c r="AW76" i="94"/>
  <c r="AW26" i="94"/>
  <c r="BI26" i="94"/>
  <c r="AW73" i="94"/>
  <c r="BI73" i="94"/>
  <c r="AW125" i="94"/>
  <c r="BI125" i="94"/>
  <c r="AW85" i="94"/>
  <c r="BI85" i="94"/>
  <c r="BI51" i="94"/>
  <c r="AW51" i="94"/>
  <c r="AW113" i="94"/>
  <c r="BI113" i="94"/>
  <c r="AW36" i="94"/>
  <c r="BI36" i="94"/>
  <c r="AW119" i="94"/>
  <c r="BI119" i="94"/>
  <c r="BI42" i="94"/>
  <c r="AW42" i="94"/>
  <c r="AV42" i="94"/>
  <c r="BI128" i="94"/>
  <c r="AW128" i="94"/>
  <c r="BI64" i="94"/>
  <c r="AW64" i="94"/>
  <c r="AW54" i="94"/>
  <c r="BI54" i="94"/>
  <c r="BA97" i="93" l="1"/>
  <c r="AU97" i="93"/>
  <c r="AO97" i="93"/>
  <c r="AI97" i="93"/>
  <c r="BA51" i="93"/>
  <c r="AU51" i="93"/>
  <c r="AO51" i="93"/>
  <c r="AI51" i="93"/>
  <c r="I19" i="93"/>
  <c r="G19" i="93"/>
  <c r="E19" i="93"/>
  <c r="I18" i="93"/>
  <c r="G18" i="93"/>
  <c r="E18" i="93"/>
  <c r="I17" i="93"/>
  <c r="G17" i="93"/>
  <c r="E17" i="93"/>
  <c r="I16" i="93"/>
  <c r="G16" i="93"/>
  <c r="E16" i="93"/>
  <c r="C16" i="93"/>
  <c r="J19" i="93" s="1"/>
  <c r="B16" i="93"/>
  <c r="H17" i="93" s="1"/>
  <c r="A16" i="93"/>
  <c r="F18" i="93" s="1"/>
  <c r="I15" i="93"/>
  <c r="G15" i="93"/>
  <c r="E15" i="93"/>
  <c r="BA97" i="92"/>
  <c r="AU97" i="92"/>
  <c r="AO97" i="92"/>
  <c r="AI97" i="92"/>
  <c r="BA51" i="92"/>
  <c r="AU51" i="92"/>
  <c r="AO51" i="92"/>
  <c r="AI51" i="92"/>
  <c r="I19" i="92"/>
  <c r="G19" i="92"/>
  <c r="E19" i="92"/>
  <c r="I18" i="92"/>
  <c r="G18" i="92"/>
  <c r="E18" i="92"/>
  <c r="I17" i="92"/>
  <c r="G17" i="92"/>
  <c r="E17" i="92"/>
  <c r="I16" i="92"/>
  <c r="G16" i="92"/>
  <c r="E16" i="92"/>
  <c r="C16" i="92"/>
  <c r="J15" i="92" s="1"/>
  <c r="B16" i="92"/>
  <c r="H19" i="92" s="1"/>
  <c r="A16" i="92"/>
  <c r="F18" i="92" s="1"/>
  <c r="I15" i="92"/>
  <c r="G15" i="92"/>
  <c r="E15" i="92"/>
  <c r="H18" i="93" l="1"/>
  <c r="H14" i="93"/>
  <c r="H15" i="93"/>
  <c r="J14" i="93"/>
  <c r="J17" i="93"/>
  <c r="J15" i="93"/>
  <c r="J16" i="93"/>
  <c r="F19" i="93"/>
  <c r="H16" i="93"/>
  <c r="H19" i="93"/>
  <c r="J18" i="93"/>
  <c r="F15" i="93"/>
  <c r="F14" i="93"/>
  <c r="F17" i="93"/>
  <c r="F16" i="93"/>
  <c r="H17" i="92"/>
  <c r="H14" i="92"/>
  <c r="J14" i="92"/>
  <c r="J16" i="92"/>
  <c r="H16" i="92"/>
  <c r="F17" i="92"/>
  <c r="J19" i="92"/>
  <c r="F14" i="92"/>
  <c r="F15" i="92"/>
  <c r="J17" i="92"/>
  <c r="H18" i="92"/>
  <c r="F19" i="92"/>
  <c r="H15" i="92"/>
  <c r="F16" i="92"/>
  <c r="J18" i="92"/>
  <c r="BQ220" i="89"/>
  <c r="BY220" i="89" s="1"/>
  <c r="BR220" i="89"/>
  <c r="BV220" i="89" s="1"/>
  <c r="BS220" i="89"/>
  <c r="CA220" i="89" s="1"/>
  <c r="BT220" i="89"/>
  <c r="BX220" i="89" s="1"/>
  <c r="BU220" i="89"/>
  <c r="CC220" i="89"/>
  <c r="CD220" i="89"/>
  <c r="CE220" i="89"/>
  <c r="CF220" i="89"/>
  <c r="BQ221" i="89"/>
  <c r="BR221" i="89"/>
  <c r="BV221" i="89" s="1"/>
  <c r="BS221" i="89"/>
  <c r="BW221" i="89" s="1"/>
  <c r="BT221" i="89"/>
  <c r="CB221" i="89" s="1"/>
  <c r="BU221" i="89"/>
  <c r="BX221" i="89"/>
  <c r="BY221" i="89"/>
  <c r="BZ221" i="89"/>
  <c r="CC221" i="89"/>
  <c r="CD221" i="89"/>
  <c r="CE221" i="89"/>
  <c r="CF221" i="89"/>
  <c r="CJ221" i="89" s="1"/>
  <c r="BQ222" i="89"/>
  <c r="BU222" i="89" s="1"/>
  <c r="BR222" i="89"/>
  <c r="BV222" i="89" s="1"/>
  <c r="BS222" i="89"/>
  <c r="BW222" i="89" s="1"/>
  <c r="BT222" i="89"/>
  <c r="CB222" i="89" s="1"/>
  <c r="BX222" i="89"/>
  <c r="CC222" i="89"/>
  <c r="CD222" i="89"/>
  <c r="CH221" i="89" s="1"/>
  <c r="CE222" i="89"/>
  <c r="CF222" i="89"/>
  <c r="CA222" i="89" l="1"/>
  <c r="BY222" i="89"/>
  <c r="J21" i="93"/>
  <c r="AG130" i="93" s="1"/>
  <c r="BZ220" i="89"/>
  <c r="BZ222" i="89"/>
  <c r="J22" i="93"/>
  <c r="AG120" i="93" s="1"/>
  <c r="CB220" i="89"/>
  <c r="CI221" i="89"/>
  <c r="CG221" i="89"/>
  <c r="H23" i="92"/>
  <c r="H22" i="93"/>
  <c r="H21" i="93"/>
  <c r="N17" i="93" s="1"/>
  <c r="AE100" i="93"/>
  <c r="AE96" i="93"/>
  <c r="AE68" i="93"/>
  <c r="AE66" i="93"/>
  <c r="AE131" i="93"/>
  <c r="AE129" i="93"/>
  <c r="AE113" i="93"/>
  <c r="AE111" i="93"/>
  <c r="AE95" i="93"/>
  <c r="AE81" i="93"/>
  <c r="AE65" i="93"/>
  <c r="AE63" i="93"/>
  <c r="AE48" i="93"/>
  <c r="AE46" i="93"/>
  <c r="AE34" i="93"/>
  <c r="AE26" i="93"/>
  <c r="F22" i="93"/>
  <c r="F21" i="93"/>
  <c r="M14" i="93" s="1"/>
  <c r="F23" i="93"/>
  <c r="N18" i="93"/>
  <c r="H23" i="93"/>
  <c r="J23" i="93"/>
  <c r="J22" i="92"/>
  <c r="J21" i="92"/>
  <c r="P18" i="92" s="1"/>
  <c r="H22" i="92"/>
  <c r="J23" i="92"/>
  <c r="F22" i="92"/>
  <c r="F21" i="92"/>
  <c r="M14" i="92" s="1"/>
  <c r="F23" i="92"/>
  <c r="H21" i="92"/>
  <c r="CA221" i="89"/>
  <c r="BW220" i="89"/>
  <c r="BQ217" i="89"/>
  <c r="BU217" i="89" s="1"/>
  <c r="BR217" i="89"/>
  <c r="BV217" i="89" s="1"/>
  <c r="BS217" i="89"/>
  <c r="CA217" i="89" s="1"/>
  <c r="BT217" i="89"/>
  <c r="BX217" i="89"/>
  <c r="BZ217" i="89"/>
  <c r="CB217" i="89"/>
  <c r="CC217" i="89"/>
  <c r="CD217" i="89"/>
  <c r="CE217" i="89"/>
  <c r="CF217" i="89"/>
  <c r="BQ218" i="89"/>
  <c r="BU218" i="89" s="1"/>
  <c r="BR218" i="89"/>
  <c r="BZ218" i="89" s="1"/>
  <c r="BS218" i="89"/>
  <c r="BW218" i="89" s="1"/>
  <c r="BT218" i="89"/>
  <c r="CB218" i="89" s="1"/>
  <c r="BX218" i="89"/>
  <c r="CC218" i="89"/>
  <c r="CD218" i="89"/>
  <c r="CE218" i="89"/>
  <c r="CF218" i="89"/>
  <c r="CJ218" i="89" s="1"/>
  <c r="CG218" i="89"/>
  <c r="CH218" i="89"/>
  <c r="BQ219" i="89"/>
  <c r="BR219" i="89"/>
  <c r="BZ219" i="89" s="1"/>
  <c r="BS219" i="89"/>
  <c r="CA219" i="89" s="1"/>
  <c r="BT219" i="89"/>
  <c r="BX219" i="89" s="1"/>
  <c r="BU219" i="89"/>
  <c r="BV219" i="89"/>
  <c r="BW219" i="89"/>
  <c r="BY219" i="89"/>
  <c r="CC219" i="89"/>
  <c r="CD219" i="89"/>
  <c r="CE219" i="89"/>
  <c r="CI218" i="89" s="1"/>
  <c r="CF219" i="89"/>
  <c r="AG45" i="93" l="1"/>
  <c r="AG119" i="93"/>
  <c r="AG104" i="93"/>
  <c r="AG124" i="93"/>
  <c r="AG53" i="93"/>
  <c r="AG57" i="93"/>
  <c r="AG76" i="93"/>
  <c r="AG105" i="93"/>
  <c r="BJ104" i="93" s="1"/>
  <c r="AG46" i="93"/>
  <c r="AG123" i="93"/>
  <c r="AG126" i="93"/>
  <c r="AE35" i="93"/>
  <c r="AE49" i="93"/>
  <c r="AQ48" i="93" s="1"/>
  <c r="AE97" i="93"/>
  <c r="AE47" i="93"/>
  <c r="AE128" i="93"/>
  <c r="BH128" i="93" s="1"/>
  <c r="M19" i="93"/>
  <c r="AG74" i="93"/>
  <c r="AG84" i="93"/>
  <c r="AG87" i="93"/>
  <c r="AG27" i="93"/>
  <c r="BC26" i="93" s="1"/>
  <c r="AG59" i="93"/>
  <c r="AG127" i="93"/>
  <c r="AE28" i="93"/>
  <c r="AE61" i="93"/>
  <c r="AE98" i="93"/>
  <c r="AE50" i="93"/>
  <c r="AE130" i="93"/>
  <c r="AG44" i="93"/>
  <c r="AG100" i="93"/>
  <c r="AG64" i="93"/>
  <c r="BC64" i="93" s="1"/>
  <c r="AG67" i="93"/>
  <c r="BJ67" i="93" s="1"/>
  <c r="AG122" i="93"/>
  <c r="AG66" i="93"/>
  <c r="AG52" i="93"/>
  <c r="AG135" i="93"/>
  <c r="P14" i="93"/>
  <c r="AG91" i="93"/>
  <c r="P18" i="93"/>
  <c r="AG28" i="93"/>
  <c r="AG47" i="93"/>
  <c r="AG134" i="93"/>
  <c r="AG60" i="93"/>
  <c r="AG39" i="93"/>
  <c r="AG37" i="93"/>
  <c r="AG101" i="93"/>
  <c r="P19" i="93"/>
  <c r="AG75" i="93"/>
  <c r="AG70" i="93"/>
  <c r="AG51" i="93"/>
  <c r="AG48" i="93"/>
  <c r="AG108" i="93"/>
  <c r="AG110" i="93"/>
  <c r="N16" i="93"/>
  <c r="AE36" i="93"/>
  <c r="AP36" i="93" s="1"/>
  <c r="AE77" i="93"/>
  <c r="BH76" i="93" s="1"/>
  <c r="AE115" i="93"/>
  <c r="AE82" i="93"/>
  <c r="AG73" i="93"/>
  <c r="AG40" i="93"/>
  <c r="AG121" i="93"/>
  <c r="AG55" i="93"/>
  <c r="AG36" i="93"/>
  <c r="BJ36" i="93" s="1"/>
  <c r="AG97" i="93"/>
  <c r="BJ97" i="93" s="1"/>
  <c r="AG30" i="93"/>
  <c r="BC29" i="93" s="1"/>
  <c r="AG26" i="93"/>
  <c r="AG43" i="93"/>
  <c r="AG81" i="93"/>
  <c r="AG62" i="93"/>
  <c r="AG68" i="93"/>
  <c r="AG111" i="93"/>
  <c r="BC110" i="93" s="1"/>
  <c r="AG114" i="93"/>
  <c r="AE37" i="93"/>
  <c r="AE79" i="93"/>
  <c r="AE127" i="93"/>
  <c r="AE84" i="93"/>
  <c r="AE53" i="93"/>
  <c r="AE70" i="93"/>
  <c r="AE86" i="93"/>
  <c r="AE102" i="93"/>
  <c r="AQ101" i="93" s="1"/>
  <c r="BY217" i="89"/>
  <c r="AG85" i="93"/>
  <c r="AG42" i="93"/>
  <c r="BB42" i="93" s="1"/>
  <c r="AG102" i="93"/>
  <c r="AG63" i="93"/>
  <c r="AG71" i="93"/>
  <c r="BC70" i="93" s="1"/>
  <c r="AG77" i="93"/>
  <c r="BJ76" i="93" s="1"/>
  <c r="AG54" i="93"/>
  <c r="BC54" i="93" s="1"/>
  <c r="AG25" i="93"/>
  <c r="AG61" i="93"/>
  <c r="AG58" i="93"/>
  <c r="BJ58" i="93" s="1"/>
  <c r="AG109" i="93"/>
  <c r="AG125" i="93"/>
  <c r="AG112" i="93"/>
  <c r="AG128" i="93"/>
  <c r="BJ128" i="93" s="1"/>
  <c r="AE30" i="93"/>
  <c r="AE39" i="93"/>
  <c r="AE51" i="93"/>
  <c r="BH51" i="93" s="1"/>
  <c r="AE67" i="93"/>
  <c r="AQ67" i="93" s="1"/>
  <c r="AE83" i="93"/>
  <c r="AE101" i="93"/>
  <c r="AE117" i="93"/>
  <c r="AE132" i="93"/>
  <c r="BH131" i="93" s="1"/>
  <c r="AE55" i="93"/>
  <c r="AE72" i="93"/>
  <c r="AE88" i="93"/>
  <c r="AE104" i="93"/>
  <c r="BH104" i="93" s="1"/>
  <c r="AE29" i="93"/>
  <c r="AE52" i="93"/>
  <c r="AE69" i="93"/>
  <c r="AE85" i="93"/>
  <c r="AF85" i="93" s="1"/>
  <c r="AE119" i="93"/>
  <c r="AE134" i="93"/>
  <c r="AE58" i="93"/>
  <c r="AE74" i="93"/>
  <c r="AE112" i="93"/>
  <c r="P16" i="93"/>
  <c r="AG80" i="93"/>
  <c r="BJ79" i="93" s="1"/>
  <c r="AG89" i="93"/>
  <c r="BC88" i="93" s="1"/>
  <c r="AG106" i="93"/>
  <c r="AG49" i="93"/>
  <c r="BJ48" i="93" s="1"/>
  <c r="AG90" i="93"/>
  <c r="AG94" i="93"/>
  <c r="BJ94" i="93" s="1"/>
  <c r="AG72" i="93"/>
  <c r="AG29" i="93"/>
  <c r="AG78" i="93"/>
  <c r="AG69" i="93"/>
  <c r="AG113" i="93"/>
  <c r="BC113" i="93" s="1"/>
  <c r="AG129" i="93"/>
  <c r="AG116" i="93"/>
  <c r="AG133" i="93"/>
  <c r="AE25" i="93"/>
  <c r="AE42" i="93"/>
  <c r="AE54" i="93"/>
  <c r="AQ54" i="93" s="1"/>
  <c r="AE71" i="93"/>
  <c r="BH70" i="93" s="1"/>
  <c r="AE87" i="93"/>
  <c r="AE105" i="93"/>
  <c r="AE121" i="93"/>
  <c r="AE135" i="93"/>
  <c r="AQ134" i="93" s="1"/>
  <c r="AE60" i="93"/>
  <c r="AE76" i="93"/>
  <c r="AE91" i="93"/>
  <c r="AF91" i="93" s="1"/>
  <c r="AE114" i="93"/>
  <c r="BH113" i="93" s="1"/>
  <c r="AE126" i="93"/>
  <c r="P15" i="93"/>
  <c r="CB219" i="89"/>
  <c r="P17" i="93"/>
  <c r="AG65" i="93"/>
  <c r="AG38" i="93"/>
  <c r="AG33" i="93"/>
  <c r="AG93" i="93"/>
  <c r="AG103" i="93"/>
  <c r="AG95" i="93"/>
  <c r="AG82" i="93"/>
  <c r="AG32" i="93"/>
  <c r="AG88" i="93"/>
  <c r="BJ88" i="93" s="1"/>
  <c r="AG79" i="93"/>
  <c r="AG115" i="93"/>
  <c r="AG131" i="93"/>
  <c r="BJ131" i="93" s="1"/>
  <c r="AG118" i="93"/>
  <c r="AE38" i="93"/>
  <c r="AE27" i="93"/>
  <c r="AQ26" i="93" s="1"/>
  <c r="AE43" i="93"/>
  <c r="AP42" i="93" s="1"/>
  <c r="AE57" i="93"/>
  <c r="AE73" i="93"/>
  <c r="AF73" i="93" s="1"/>
  <c r="AE90" i="93"/>
  <c r="AE107" i="93"/>
  <c r="AE123" i="93"/>
  <c r="AE41" i="93"/>
  <c r="AE62" i="93"/>
  <c r="AE78" i="93"/>
  <c r="AE92" i="93"/>
  <c r="AE116" i="93"/>
  <c r="AQ116" i="93" s="1"/>
  <c r="AE40" i="93"/>
  <c r="BH39" i="93" s="1"/>
  <c r="AE103" i="93"/>
  <c r="AE89" i="93"/>
  <c r="BY218" i="89"/>
  <c r="N14" i="93"/>
  <c r="O14" i="93" s="1"/>
  <c r="AG92" i="93"/>
  <c r="BJ91" i="93" s="1"/>
  <c r="AG50" i="93"/>
  <c r="AG35" i="93"/>
  <c r="AG107" i="93"/>
  <c r="BC107" i="93" s="1"/>
  <c r="AG41" i="93"/>
  <c r="AG98" i="93"/>
  <c r="AG83" i="93"/>
  <c r="AG34" i="93"/>
  <c r="AG96" i="93"/>
  <c r="AG86" i="93"/>
  <c r="AG117" i="93"/>
  <c r="AG132" i="93"/>
  <c r="N15" i="93"/>
  <c r="AE33" i="93"/>
  <c r="AE32" i="93"/>
  <c r="AE45" i="93"/>
  <c r="BH45" i="93" s="1"/>
  <c r="AE59" i="93"/>
  <c r="AF59" i="93" s="1"/>
  <c r="AE75" i="93"/>
  <c r="AE93" i="93"/>
  <c r="AF93" i="93" s="1"/>
  <c r="AE109" i="93"/>
  <c r="AF109" i="93" s="1"/>
  <c r="AE125" i="93"/>
  <c r="AF125" i="93" s="1"/>
  <c r="AE44" i="93"/>
  <c r="AE64" i="93"/>
  <c r="BH64" i="93" s="1"/>
  <c r="AE80" i="93"/>
  <c r="AE94" i="93"/>
  <c r="AQ94" i="93" s="1"/>
  <c r="AE118" i="93"/>
  <c r="AE133" i="93"/>
  <c r="AE120" i="93"/>
  <c r="AQ119" i="93" s="1"/>
  <c r="N19" i="93"/>
  <c r="O19" i="93" s="1"/>
  <c r="AE106" i="93"/>
  <c r="AE122" i="93"/>
  <c r="BH122" i="93" s="1"/>
  <c r="AE108" i="93"/>
  <c r="AE124" i="93"/>
  <c r="AE110" i="93"/>
  <c r="BH110" i="93" s="1"/>
  <c r="BJ85" i="93"/>
  <c r="BC42" i="93"/>
  <c r="BJ54" i="93"/>
  <c r="BC58" i="93"/>
  <c r="BC125" i="93"/>
  <c r="BJ125" i="93"/>
  <c r="BH36" i="93"/>
  <c r="AQ36" i="93"/>
  <c r="BH48" i="93"/>
  <c r="AP48" i="93"/>
  <c r="BH97" i="93"/>
  <c r="AQ97" i="93"/>
  <c r="BH116" i="93"/>
  <c r="BJ26" i="93"/>
  <c r="BJ51" i="93"/>
  <c r="BC51" i="93"/>
  <c r="BC94" i="93"/>
  <c r="BJ29" i="93"/>
  <c r="BH101" i="93"/>
  <c r="BH88" i="93"/>
  <c r="BC79" i="93"/>
  <c r="BE131" i="93"/>
  <c r="AD133" i="93"/>
  <c r="AD130" i="93"/>
  <c r="AF130" i="93" s="1"/>
  <c r="AD128" i="93"/>
  <c r="AD126" i="93"/>
  <c r="AD124" i="93"/>
  <c r="AD122" i="93"/>
  <c r="AD120" i="93"/>
  <c r="AD118" i="93"/>
  <c r="AF118" i="93" s="1"/>
  <c r="AD116" i="93"/>
  <c r="AD114" i="93"/>
  <c r="AD112" i="93"/>
  <c r="AD110" i="93"/>
  <c r="AD108" i="93"/>
  <c r="AD106" i="93"/>
  <c r="AD104" i="93"/>
  <c r="AD102" i="93"/>
  <c r="AD100" i="93"/>
  <c r="AF100" i="93" s="1"/>
  <c r="AD96" i="93"/>
  <c r="AF96" i="93" s="1"/>
  <c r="AD94" i="93"/>
  <c r="AD92" i="93"/>
  <c r="AF92" i="93" s="1"/>
  <c r="AD91" i="93"/>
  <c r="AD89" i="93"/>
  <c r="AD88" i="93"/>
  <c r="AD86" i="93"/>
  <c r="AD84" i="93"/>
  <c r="AF84" i="93" s="1"/>
  <c r="AD82" i="93"/>
  <c r="AF82" i="93" s="1"/>
  <c r="AD80" i="93"/>
  <c r="AD78" i="93"/>
  <c r="AF78" i="93" s="1"/>
  <c r="AD76" i="93"/>
  <c r="AD74" i="93"/>
  <c r="AD72" i="93"/>
  <c r="AD70" i="93"/>
  <c r="AF70" i="93" s="1"/>
  <c r="AD68" i="93"/>
  <c r="AF68" i="93" s="1"/>
  <c r="AD66" i="93"/>
  <c r="AF66" i="93" s="1"/>
  <c r="AD64" i="93"/>
  <c r="AD62" i="93"/>
  <c r="AD60" i="93"/>
  <c r="AD58" i="93"/>
  <c r="AD55" i="93"/>
  <c r="AF55" i="93" s="1"/>
  <c r="AD53" i="93"/>
  <c r="AF53" i="93" s="1"/>
  <c r="AD50" i="93"/>
  <c r="AF50" i="93" s="1"/>
  <c r="AD47" i="93"/>
  <c r="AD44" i="93"/>
  <c r="AD134" i="93"/>
  <c r="AD125" i="93"/>
  <c r="AD115" i="93"/>
  <c r="AF115" i="93" s="1"/>
  <c r="AD103" i="93"/>
  <c r="AF103" i="93" s="1"/>
  <c r="AD90" i="93"/>
  <c r="AD81" i="93"/>
  <c r="AF81" i="93" s="1"/>
  <c r="AD71" i="93"/>
  <c r="AD132" i="93"/>
  <c r="AD123" i="93"/>
  <c r="AF123" i="93" s="1"/>
  <c r="AD73" i="93"/>
  <c r="AD63" i="93"/>
  <c r="AF63" i="93" s="1"/>
  <c r="AD52" i="93"/>
  <c r="AF52" i="93" s="1"/>
  <c r="AD49" i="93"/>
  <c r="AF49" i="93" s="1"/>
  <c r="AD129" i="93"/>
  <c r="AF129" i="93" s="1"/>
  <c r="AD67" i="93"/>
  <c r="AD57" i="93"/>
  <c r="AF57" i="93" s="1"/>
  <c r="AD45" i="93"/>
  <c r="AD42" i="93"/>
  <c r="AD61" i="93"/>
  <c r="AF61" i="93" s="1"/>
  <c r="AD48" i="93"/>
  <c r="AD113" i="93"/>
  <c r="AF113" i="93" s="1"/>
  <c r="AD105" i="93"/>
  <c r="AD83" i="93"/>
  <c r="AF83" i="93" s="1"/>
  <c r="AD54" i="93"/>
  <c r="AD51" i="93"/>
  <c r="AD39" i="93"/>
  <c r="AD37" i="93"/>
  <c r="AJ36" i="93" s="1"/>
  <c r="AD36" i="93"/>
  <c r="AF36" i="93" s="1"/>
  <c r="AD34" i="93"/>
  <c r="AF34" i="93" s="1"/>
  <c r="AD32" i="93"/>
  <c r="AD29" i="93"/>
  <c r="AF29" i="93" s="1"/>
  <c r="AD27" i="93"/>
  <c r="AD25" i="93"/>
  <c r="AF25" i="93" s="1"/>
  <c r="AD119" i="93"/>
  <c r="AD109" i="93"/>
  <c r="AD98" i="93"/>
  <c r="AF98" i="93" s="1"/>
  <c r="AD95" i="93"/>
  <c r="AF95" i="93" s="1"/>
  <c r="AD85" i="93"/>
  <c r="AD101" i="93"/>
  <c r="AF101" i="93" s="1"/>
  <c r="AD97" i="93"/>
  <c r="AF97" i="93" s="1"/>
  <c r="AD69" i="93"/>
  <c r="AD41" i="93"/>
  <c r="AD38" i="93"/>
  <c r="AD30" i="93"/>
  <c r="AF30" i="93" s="1"/>
  <c r="AD28" i="93"/>
  <c r="AD26" i="93"/>
  <c r="AF26" i="93" s="1"/>
  <c r="AD40" i="93"/>
  <c r="AD131" i="93"/>
  <c r="AD107" i="93"/>
  <c r="AF107" i="93" s="1"/>
  <c r="AD79" i="93"/>
  <c r="AD117" i="93"/>
  <c r="AF117" i="93" s="1"/>
  <c r="AD77" i="93"/>
  <c r="AF77" i="93" s="1"/>
  <c r="AD65" i="93"/>
  <c r="AF65" i="93" s="1"/>
  <c r="AD135" i="93"/>
  <c r="AD75" i="93"/>
  <c r="AF75" i="93" s="1"/>
  <c r="AD46" i="93"/>
  <c r="AF46" i="93" s="1"/>
  <c r="AD121" i="93"/>
  <c r="AD59" i="93"/>
  <c r="AD93" i="93"/>
  <c r="AD87" i="93"/>
  <c r="AF87" i="93" s="1"/>
  <c r="AD43" i="93"/>
  <c r="AF43" i="93" s="1"/>
  <c r="AD127" i="93"/>
  <c r="AF127" i="93" s="1"/>
  <c r="AD35" i="93"/>
  <c r="AF35" i="93" s="1"/>
  <c r="AD33" i="93"/>
  <c r="AD111" i="93"/>
  <c r="AF111" i="93" s="1"/>
  <c r="M18" i="93"/>
  <c r="O18" i="93" s="1"/>
  <c r="BH29" i="93"/>
  <c r="AQ29" i="93"/>
  <c r="AF119" i="93"/>
  <c r="AF134" i="93"/>
  <c r="AQ122" i="93"/>
  <c r="AF122" i="93"/>
  <c r="M17" i="93"/>
  <c r="BJ82" i="93"/>
  <c r="BC82" i="93"/>
  <c r="BH42" i="93"/>
  <c r="AF42" i="93"/>
  <c r="AQ42" i="93"/>
  <c r="AF60" i="93"/>
  <c r="AF76" i="93"/>
  <c r="BH91" i="93"/>
  <c r="AF124" i="93"/>
  <c r="M16" i="93"/>
  <c r="O16" i="93" s="1"/>
  <c r="BJ70" i="93"/>
  <c r="BC67" i="93"/>
  <c r="BJ45" i="93"/>
  <c r="BC45" i="93"/>
  <c r="BB45" i="93"/>
  <c r="BC91" i="93"/>
  <c r="BC36" i="93"/>
  <c r="BB36" i="93"/>
  <c r="BC119" i="93"/>
  <c r="BJ119" i="93"/>
  <c r="BJ134" i="93"/>
  <c r="BC134" i="93"/>
  <c r="BJ122" i="93"/>
  <c r="BC122" i="93"/>
  <c r="AF41" i="93"/>
  <c r="AF126" i="93"/>
  <c r="BJ110" i="93"/>
  <c r="BH82" i="93"/>
  <c r="AQ82" i="93"/>
  <c r="BJ73" i="93"/>
  <c r="BC73" i="93"/>
  <c r="BJ39" i="93"/>
  <c r="BC39" i="93"/>
  <c r="BB39" i="93"/>
  <c r="BJ101" i="93"/>
  <c r="BC101" i="93"/>
  <c r="M15" i="93"/>
  <c r="O15" i="93" s="1"/>
  <c r="AQ33" i="93"/>
  <c r="AQ125" i="93"/>
  <c r="BH125" i="93"/>
  <c r="AQ64" i="93"/>
  <c r="AF64" i="93"/>
  <c r="BH94" i="93"/>
  <c r="AF94" i="93"/>
  <c r="AF112" i="93"/>
  <c r="O17" i="93"/>
  <c r="N18" i="92"/>
  <c r="P19" i="92"/>
  <c r="M16" i="92"/>
  <c r="N15" i="92"/>
  <c r="P17" i="92"/>
  <c r="AD127" i="92"/>
  <c r="AD125" i="92"/>
  <c r="AD123" i="92"/>
  <c r="AD121" i="92"/>
  <c r="AD119" i="92"/>
  <c r="AD117" i="92"/>
  <c r="AD115" i="92"/>
  <c r="AD113" i="92"/>
  <c r="AD111" i="92"/>
  <c r="AD109" i="92"/>
  <c r="AD107" i="92"/>
  <c r="AD105" i="92"/>
  <c r="AD103" i="92"/>
  <c r="AD101" i="92"/>
  <c r="AD98" i="92"/>
  <c r="AD97" i="92"/>
  <c r="AD95" i="92"/>
  <c r="AD93" i="92"/>
  <c r="AD90" i="92"/>
  <c r="AD87" i="92"/>
  <c r="AD136" i="92"/>
  <c r="AD133" i="92"/>
  <c r="AD130" i="92"/>
  <c r="AD128" i="92"/>
  <c r="AD126" i="92"/>
  <c r="AD124" i="92"/>
  <c r="AD135" i="92"/>
  <c r="AD122" i="92"/>
  <c r="AD112" i="92"/>
  <c r="AD102" i="92"/>
  <c r="AD94" i="92"/>
  <c r="AD79" i="92"/>
  <c r="AD69" i="92"/>
  <c r="AD59" i="92"/>
  <c r="AD58" i="92"/>
  <c r="AD46" i="92"/>
  <c r="AD118" i="92"/>
  <c r="AD108" i="92"/>
  <c r="AD91" i="92"/>
  <c r="AD80" i="92"/>
  <c r="AD73" i="92"/>
  <c r="AD63" i="92"/>
  <c r="AD52" i="92"/>
  <c r="AD49" i="92"/>
  <c r="AD42" i="92"/>
  <c r="AD134" i="92"/>
  <c r="AD114" i="92"/>
  <c r="AD96" i="92"/>
  <c r="AD88" i="92"/>
  <c r="AD74" i="92"/>
  <c r="AD67" i="92"/>
  <c r="AD57" i="92"/>
  <c r="AD45" i="92"/>
  <c r="AD39" i="92"/>
  <c r="AD37" i="92"/>
  <c r="AJ36" i="92" s="1"/>
  <c r="AD36" i="92"/>
  <c r="AD34" i="92"/>
  <c r="AD32" i="92"/>
  <c r="AD29" i="92"/>
  <c r="AD27" i="92"/>
  <c r="AD25" i="92"/>
  <c r="AD132" i="92"/>
  <c r="AD120" i="92"/>
  <c r="AD92" i="92"/>
  <c r="AD85" i="92"/>
  <c r="AD78" i="92"/>
  <c r="AD68" i="92"/>
  <c r="AD61" i="92"/>
  <c r="AD48" i="92"/>
  <c r="AD89" i="92"/>
  <c r="AD72" i="92"/>
  <c r="AD62" i="92"/>
  <c r="AD54" i="92"/>
  <c r="AD51" i="92"/>
  <c r="AD41" i="92"/>
  <c r="AD131" i="92"/>
  <c r="AD104" i="92"/>
  <c r="AD86" i="92"/>
  <c r="AD84" i="92"/>
  <c r="AD82" i="92"/>
  <c r="AD77" i="92"/>
  <c r="AD76" i="92"/>
  <c r="AD66" i="92"/>
  <c r="AD55" i="92"/>
  <c r="AD44" i="92"/>
  <c r="AD129" i="92"/>
  <c r="AD110" i="92"/>
  <c r="AD100" i="92"/>
  <c r="AD71" i="92"/>
  <c r="AD70" i="92"/>
  <c r="AD60" i="92"/>
  <c r="AD47" i="92"/>
  <c r="AD40" i="92"/>
  <c r="AD38" i="92"/>
  <c r="AD35" i="92"/>
  <c r="AD33" i="92"/>
  <c r="AD30" i="92"/>
  <c r="AD28" i="92"/>
  <c r="AD26" i="92"/>
  <c r="AD116" i="92"/>
  <c r="AD106" i="92"/>
  <c r="AD83" i="92"/>
  <c r="AD81" i="92"/>
  <c r="AD75" i="92"/>
  <c r="AD65" i="92"/>
  <c r="AD64" i="92"/>
  <c r="AD53" i="92"/>
  <c r="AD50" i="92"/>
  <c r="AD43" i="92"/>
  <c r="M18" i="92"/>
  <c r="O18" i="92" s="1"/>
  <c r="M19" i="92"/>
  <c r="M15" i="92"/>
  <c r="N16" i="92"/>
  <c r="O16" i="92" s="1"/>
  <c r="AG136" i="92"/>
  <c r="AG133" i="92"/>
  <c r="AG130" i="92"/>
  <c r="AG128" i="92"/>
  <c r="AG126" i="92"/>
  <c r="AG124" i="92"/>
  <c r="AG135" i="92"/>
  <c r="AG134" i="92"/>
  <c r="AG132" i="92"/>
  <c r="AG131" i="92"/>
  <c r="AG129" i="92"/>
  <c r="AG127" i="92"/>
  <c r="AG125" i="92"/>
  <c r="AG123" i="92"/>
  <c r="AG121" i="92"/>
  <c r="AG119" i="92"/>
  <c r="AG117" i="92"/>
  <c r="AG115" i="92"/>
  <c r="AG113" i="92"/>
  <c r="AG111" i="92"/>
  <c r="AG109" i="92"/>
  <c r="AG107" i="92"/>
  <c r="AG105" i="92"/>
  <c r="AG103" i="92"/>
  <c r="AG101" i="92"/>
  <c r="AG98" i="92"/>
  <c r="AG97" i="92"/>
  <c r="AG95" i="92"/>
  <c r="AG93" i="92"/>
  <c r="AG90" i="92"/>
  <c r="AG87" i="92"/>
  <c r="AG85" i="92"/>
  <c r="AG83" i="92"/>
  <c r="AG81" i="92"/>
  <c r="AG79" i="92"/>
  <c r="AG77" i="92"/>
  <c r="AG75" i="92"/>
  <c r="AG73" i="92"/>
  <c r="AG71" i="92"/>
  <c r="AG69" i="92"/>
  <c r="AG67" i="92"/>
  <c r="AG65" i="92"/>
  <c r="AG63" i="92"/>
  <c r="AG61" i="92"/>
  <c r="AG59" i="92"/>
  <c r="AG57" i="92"/>
  <c r="AG54" i="92"/>
  <c r="AG52" i="92"/>
  <c r="AG51" i="92"/>
  <c r="AG49" i="92"/>
  <c r="AG48" i="92"/>
  <c r="AG46" i="92"/>
  <c r="AG45" i="92"/>
  <c r="AG43" i="92"/>
  <c r="AG42" i="92"/>
  <c r="AG40" i="92"/>
  <c r="AG39" i="92"/>
  <c r="AG118" i="92"/>
  <c r="AG108" i="92"/>
  <c r="AG91" i="92"/>
  <c r="AG80" i="92"/>
  <c r="AG74" i="92"/>
  <c r="AG114" i="92"/>
  <c r="AG96" i="92"/>
  <c r="AG88" i="92"/>
  <c r="AG78" i="92"/>
  <c r="AG68" i="92"/>
  <c r="AG120" i="92"/>
  <c r="AG92" i="92"/>
  <c r="AG72" i="92"/>
  <c r="AG62" i="92"/>
  <c r="AG41" i="92"/>
  <c r="AG89" i="92"/>
  <c r="AG76" i="92"/>
  <c r="AG66" i="92"/>
  <c r="AG55" i="92"/>
  <c r="AG44" i="92"/>
  <c r="AG38" i="92"/>
  <c r="AG35" i="92"/>
  <c r="AG33" i="92"/>
  <c r="AG30" i="92"/>
  <c r="AG28" i="92"/>
  <c r="AG26" i="92"/>
  <c r="AG104" i="92"/>
  <c r="AG86" i="92"/>
  <c r="AG84" i="92"/>
  <c r="AG82" i="92"/>
  <c r="AG70" i="92"/>
  <c r="AG60" i="92"/>
  <c r="AG47" i="92"/>
  <c r="AG110" i="92"/>
  <c r="AG100" i="92"/>
  <c r="AG64" i="92"/>
  <c r="AG53" i="92"/>
  <c r="AG50" i="92"/>
  <c r="AG116" i="92"/>
  <c r="AG106" i="92"/>
  <c r="AG58" i="92"/>
  <c r="AG122" i="92"/>
  <c r="AG112" i="92"/>
  <c r="AG102" i="92"/>
  <c r="AG94" i="92"/>
  <c r="AG37" i="92"/>
  <c r="AG36" i="92"/>
  <c r="AG34" i="92"/>
  <c r="AG32" i="92"/>
  <c r="AG29" i="92"/>
  <c r="AG27" i="92"/>
  <c r="AG25" i="92"/>
  <c r="P16" i="92"/>
  <c r="P14" i="92"/>
  <c r="P15" i="92"/>
  <c r="AE136" i="92"/>
  <c r="AE133" i="92"/>
  <c r="AE130" i="92"/>
  <c r="AF130" i="92" s="1"/>
  <c r="AE128" i="92"/>
  <c r="AE126" i="92"/>
  <c r="AE124" i="92"/>
  <c r="AE122" i="92"/>
  <c r="AE120" i="92"/>
  <c r="AF120" i="92" s="1"/>
  <c r="AE118" i="92"/>
  <c r="AE116" i="92"/>
  <c r="AE114" i="92"/>
  <c r="AF114" i="92" s="1"/>
  <c r="AE112" i="92"/>
  <c r="AF112" i="92" s="1"/>
  <c r="AE110" i="92"/>
  <c r="AE108" i="92"/>
  <c r="AE106" i="92"/>
  <c r="AE104" i="92"/>
  <c r="AE102" i="92"/>
  <c r="AF102" i="92" s="1"/>
  <c r="AE100" i="92"/>
  <c r="AE96" i="92"/>
  <c r="AE94" i="92"/>
  <c r="AE92" i="92"/>
  <c r="AE91" i="92"/>
  <c r="AE89" i="92"/>
  <c r="AF89" i="92" s="1"/>
  <c r="AE88" i="92"/>
  <c r="AE86" i="92"/>
  <c r="AF86" i="92" s="1"/>
  <c r="AE84" i="92"/>
  <c r="AF84" i="92" s="1"/>
  <c r="AE82" i="92"/>
  <c r="AE80" i="92"/>
  <c r="AE78" i="92"/>
  <c r="AE76" i="92"/>
  <c r="AE74" i="92"/>
  <c r="AE72" i="92"/>
  <c r="AF72" i="92" s="1"/>
  <c r="AE70" i="92"/>
  <c r="AE68" i="92"/>
  <c r="AF68" i="92" s="1"/>
  <c r="AE66" i="92"/>
  <c r="AF66" i="92" s="1"/>
  <c r="AE64" i="92"/>
  <c r="AE62" i="92"/>
  <c r="AE60" i="92"/>
  <c r="AF60" i="92" s="1"/>
  <c r="AE58" i="92"/>
  <c r="AE55" i="92"/>
  <c r="AF55" i="92" s="1"/>
  <c r="AE53" i="92"/>
  <c r="AF53" i="92" s="1"/>
  <c r="AE50" i="92"/>
  <c r="AE47" i="92"/>
  <c r="AF47" i="92" s="1"/>
  <c r="AE44" i="92"/>
  <c r="AF44" i="92" s="1"/>
  <c r="AE41" i="92"/>
  <c r="AF41" i="92" s="1"/>
  <c r="AE135" i="92"/>
  <c r="AF135" i="92" s="1"/>
  <c r="AE134" i="92"/>
  <c r="AE132" i="92"/>
  <c r="AF132" i="92" s="1"/>
  <c r="AE131" i="92"/>
  <c r="AE129" i="92"/>
  <c r="AE127" i="92"/>
  <c r="AE115" i="92"/>
  <c r="AF115" i="92" s="1"/>
  <c r="AE105" i="92"/>
  <c r="AE97" i="92"/>
  <c r="AE73" i="92"/>
  <c r="AE63" i="92"/>
  <c r="AE52" i="92"/>
  <c r="AF52" i="92" s="1"/>
  <c r="AE49" i="92"/>
  <c r="AE42" i="92"/>
  <c r="AE121" i="92"/>
  <c r="AF121" i="92" s="1"/>
  <c r="AE111" i="92"/>
  <c r="AE93" i="92"/>
  <c r="AE67" i="92"/>
  <c r="AE57" i="92"/>
  <c r="AF57" i="92" s="1"/>
  <c r="AE45" i="92"/>
  <c r="AE39" i="92"/>
  <c r="AE37" i="92"/>
  <c r="AF37" i="92" s="1"/>
  <c r="AV36" i="92" s="1"/>
  <c r="AE36" i="92"/>
  <c r="AE34" i="92"/>
  <c r="AE32" i="92"/>
  <c r="AE29" i="92"/>
  <c r="AE27" i="92"/>
  <c r="AF27" i="92" s="1"/>
  <c r="AE25" i="92"/>
  <c r="AE125" i="92"/>
  <c r="AE117" i="92"/>
  <c r="AE90" i="92"/>
  <c r="AF90" i="92" s="1"/>
  <c r="AE85" i="92"/>
  <c r="AE61" i="92"/>
  <c r="AE48" i="92"/>
  <c r="AE123" i="92"/>
  <c r="AF123" i="92" s="1"/>
  <c r="AE95" i="92"/>
  <c r="AE87" i="92"/>
  <c r="AE54" i="92"/>
  <c r="AE51" i="92"/>
  <c r="AE101" i="92"/>
  <c r="AE77" i="92"/>
  <c r="AE107" i="92"/>
  <c r="AE71" i="92"/>
  <c r="AF71" i="92" s="1"/>
  <c r="AE40" i="92"/>
  <c r="AE38" i="92"/>
  <c r="AE35" i="92"/>
  <c r="AF35" i="92" s="1"/>
  <c r="AE33" i="92"/>
  <c r="AE30" i="92"/>
  <c r="AE28" i="92"/>
  <c r="AE26" i="92"/>
  <c r="AE113" i="92"/>
  <c r="AE103" i="92"/>
  <c r="AF103" i="92" s="1"/>
  <c r="AE83" i="92"/>
  <c r="AE81" i="92"/>
  <c r="AF81" i="92" s="1"/>
  <c r="AE75" i="92"/>
  <c r="AE65" i="92"/>
  <c r="AE43" i="92"/>
  <c r="AE119" i="92"/>
  <c r="AE109" i="92"/>
  <c r="AE98" i="92"/>
  <c r="AF98" i="92" s="1"/>
  <c r="AE79" i="92"/>
  <c r="AE69" i="92"/>
  <c r="AE59" i="92"/>
  <c r="AE46" i="92"/>
  <c r="AF46" i="92" s="1"/>
  <c r="N14" i="92"/>
  <c r="O14" i="92" s="1"/>
  <c r="N19" i="92"/>
  <c r="O19" i="92" s="1"/>
  <c r="N17" i="92"/>
  <c r="M17" i="92"/>
  <c r="CA218" i="89"/>
  <c r="BW217" i="89"/>
  <c r="BV218" i="89"/>
  <c r="BQ214" i="89"/>
  <c r="BU214" i="89" s="1"/>
  <c r="BR214" i="89"/>
  <c r="BV214" i="89" s="1"/>
  <c r="BS214" i="89"/>
  <c r="BT214" i="89"/>
  <c r="BW214" i="89"/>
  <c r="BX214" i="89"/>
  <c r="CA214" i="89"/>
  <c r="CB214" i="89"/>
  <c r="CC214" i="89"/>
  <c r="CD214" i="89"/>
  <c r="CE214" i="89"/>
  <c r="CF214" i="89"/>
  <c r="BQ215" i="89"/>
  <c r="BU215" i="89" s="1"/>
  <c r="BR215" i="89"/>
  <c r="BV215" i="89" s="1"/>
  <c r="BS215" i="89"/>
  <c r="BW215" i="89" s="1"/>
  <c r="BT215" i="89"/>
  <c r="BX215" i="89" s="1"/>
  <c r="CC215" i="89"/>
  <c r="CD215" i="89"/>
  <c r="CE215" i="89"/>
  <c r="CF215" i="89"/>
  <c r="BQ216" i="89"/>
  <c r="BR216" i="89"/>
  <c r="BZ216" i="89" s="1"/>
  <c r="BS216" i="89"/>
  <c r="CA216" i="89" s="1"/>
  <c r="BT216" i="89"/>
  <c r="BX216" i="89" s="1"/>
  <c r="BU216" i="89"/>
  <c r="BV216" i="89"/>
  <c r="BW216" i="89"/>
  <c r="BY216" i="89"/>
  <c r="CB216" i="89"/>
  <c r="CC216" i="89"/>
  <c r="CD216" i="89"/>
  <c r="CE216" i="89"/>
  <c r="CF216" i="89"/>
  <c r="AF128" i="93" l="1"/>
  <c r="BI128" i="93" s="1"/>
  <c r="AQ128" i="93"/>
  <c r="BJ64" i="93"/>
  <c r="AQ76" i="93"/>
  <c r="BH58" i="93"/>
  <c r="AP39" i="93"/>
  <c r="AQ113" i="93"/>
  <c r="BC104" i="93"/>
  <c r="AF69" i="93"/>
  <c r="AQ70" i="93"/>
  <c r="BE88" i="93"/>
  <c r="BJ113" i="93"/>
  <c r="AS131" i="93"/>
  <c r="BH107" i="93"/>
  <c r="AF80" i="93"/>
  <c r="BC33" i="93"/>
  <c r="AF62" i="93"/>
  <c r="AW61" i="93" s="1"/>
  <c r="AQ73" i="93"/>
  <c r="BC97" i="93"/>
  <c r="AQ91" i="93"/>
  <c r="AF54" i="93"/>
  <c r="BH85" i="93"/>
  <c r="AF40" i="93"/>
  <c r="AF71" i="93"/>
  <c r="AW70" i="93" s="1"/>
  <c r="AF47" i="93"/>
  <c r="AF114" i="93"/>
  <c r="AF32" i="93"/>
  <c r="AF121" i="93"/>
  <c r="BJ116" i="93"/>
  <c r="AQ58" i="93"/>
  <c r="AS88" i="93"/>
  <c r="BJ61" i="93"/>
  <c r="BD91" i="93"/>
  <c r="AR91" i="93"/>
  <c r="BH54" i="93"/>
  <c r="AQ85" i="93"/>
  <c r="AF116" i="93"/>
  <c r="AF133" i="93"/>
  <c r="AF106" i="93"/>
  <c r="AF44" i="93"/>
  <c r="AF33" i="93"/>
  <c r="AF89" i="93"/>
  <c r="AF105" i="93"/>
  <c r="BC128" i="93"/>
  <c r="AQ39" i="93"/>
  <c r="AF28" i="93"/>
  <c r="AF90" i="93"/>
  <c r="AF86" i="93"/>
  <c r="BI85" i="93" s="1"/>
  <c r="AF102" i="93"/>
  <c r="AR131" i="92"/>
  <c r="AQ131" i="92"/>
  <c r="AS131" i="92"/>
  <c r="BH61" i="93"/>
  <c r="BJ33" i="93"/>
  <c r="BC116" i="93"/>
  <c r="BC61" i="93"/>
  <c r="BC85" i="93"/>
  <c r="CB215" i="89"/>
  <c r="AF108" i="92"/>
  <c r="AQ45" i="93"/>
  <c r="AQ107" i="93"/>
  <c r="AF135" i="93"/>
  <c r="BH134" i="93"/>
  <c r="AF72" i="93"/>
  <c r="AF88" i="93"/>
  <c r="BI88" i="93" s="1"/>
  <c r="BC131" i="93"/>
  <c r="BH67" i="93"/>
  <c r="BB48" i="93"/>
  <c r="BC88" i="92"/>
  <c r="BE88" i="92"/>
  <c r="CI215" i="89"/>
  <c r="AQ88" i="92"/>
  <c r="AS88" i="92"/>
  <c r="BH26" i="93"/>
  <c r="AP45" i="93"/>
  <c r="AF108" i="93"/>
  <c r="BI107" i="93" s="1"/>
  <c r="AF62" i="92"/>
  <c r="AQ104" i="93"/>
  <c r="BH79" i="93"/>
  <c r="BC48" i="93"/>
  <c r="AQ61" i="93"/>
  <c r="AF75" i="92"/>
  <c r="AF80" i="92"/>
  <c r="AS128" i="92"/>
  <c r="AQ128" i="92"/>
  <c r="BE128" i="92"/>
  <c r="BC128" i="92"/>
  <c r="BC76" i="93"/>
  <c r="AF74" i="93"/>
  <c r="AQ51" i="93"/>
  <c r="AQ79" i="93"/>
  <c r="AF27" i="93"/>
  <c r="BY214" i="89"/>
  <c r="CA215" i="89"/>
  <c r="AF92" i="92"/>
  <c r="BY215" i="89"/>
  <c r="AF117" i="92"/>
  <c r="AF96" i="92"/>
  <c r="AM131" i="92"/>
  <c r="AK131" i="92"/>
  <c r="AL131" i="92"/>
  <c r="BH33" i="93"/>
  <c r="BH73" i="93"/>
  <c r="BJ107" i="93"/>
  <c r="AF58" i="93"/>
  <c r="AF51" i="93"/>
  <c r="AW51" i="93" s="1"/>
  <c r="AF45" i="93"/>
  <c r="BI45" i="93" s="1"/>
  <c r="AQ88" i="93"/>
  <c r="AQ131" i="93"/>
  <c r="BJ42" i="93"/>
  <c r="AM88" i="92"/>
  <c r="AK88" i="92"/>
  <c r="CH215" i="89"/>
  <c r="AK128" i="92"/>
  <c r="AM128" i="92"/>
  <c r="AF38" i="93"/>
  <c r="CJ215" i="89"/>
  <c r="AF83" i="92"/>
  <c r="AF38" i="92"/>
  <c r="AF129" i="92"/>
  <c r="AF100" i="92"/>
  <c r="AF133" i="92"/>
  <c r="BE131" i="92"/>
  <c r="BC131" i="92"/>
  <c r="BD131" i="92"/>
  <c r="AF131" i="93"/>
  <c r="BI131" i="93" s="1"/>
  <c r="AM131" i="93"/>
  <c r="AF132" i="93"/>
  <c r="AF110" i="93"/>
  <c r="BH119" i="93"/>
  <c r="AF120" i="93"/>
  <c r="AQ110" i="93"/>
  <c r="BI70" i="93"/>
  <c r="AW88" i="93"/>
  <c r="AW97" i="93"/>
  <c r="BI97" i="93"/>
  <c r="BI101" i="93"/>
  <c r="AW101" i="93"/>
  <c r="BI29" i="93"/>
  <c r="AW29" i="93"/>
  <c r="BI82" i="93"/>
  <c r="AW82" i="93"/>
  <c r="BI58" i="93"/>
  <c r="AW58" i="93"/>
  <c r="AK26" i="93"/>
  <c r="BG26" i="93"/>
  <c r="AK85" i="93"/>
  <c r="BG85" i="93"/>
  <c r="BG116" i="93"/>
  <c r="AK116" i="93"/>
  <c r="AK113" i="93"/>
  <c r="BG113" i="93"/>
  <c r="BG70" i="93"/>
  <c r="AK70" i="93"/>
  <c r="AK101" i="93"/>
  <c r="BG101" i="93"/>
  <c r="BI64" i="93"/>
  <c r="AW64" i="93"/>
  <c r="AW42" i="93"/>
  <c r="BI42" i="93"/>
  <c r="AV42" i="93"/>
  <c r="BI122" i="93"/>
  <c r="AW122" i="93"/>
  <c r="AK36" i="93"/>
  <c r="BG36" i="93"/>
  <c r="AK48" i="93"/>
  <c r="BG48" i="93"/>
  <c r="AJ48" i="93"/>
  <c r="AM88" i="93"/>
  <c r="BG88" i="93"/>
  <c r="AK88" i="93"/>
  <c r="BG104" i="93"/>
  <c r="AK104" i="93"/>
  <c r="AW26" i="93"/>
  <c r="BI26" i="93"/>
  <c r="AW33" i="93"/>
  <c r="BI33" i="93"/>
  <c r="AW110" i="93"/>
  <c r="BI110" i="93"/>
  <c r="AW107" i="93"/>
  <c r="AW91" i="93"/>
  <c r="BI91" i="93"/>
  <c r="AW134" i="93"/>
  <c r="AK61" i="93"/>
  <c r="BG61" i="93"/>
  <c r="BG58" i="93"/>
  <c r="AK58" i="93"/>
  <c r="BG122" i="93"/>
  <c r="AK122" i="93"/>
  <c r="AF48" i="93"/>
  <c r="AW73" i="93"/>
  <c r="BI73" i="93"/>
  <c r="AK67" i="93"/>
  <c r="BG67" i="93"/>
  <c r="BI116" i="93"/>
  <c r="AW116" i="93"/>
  <c r="AK79" i="93"/>
  <c r="BG79" i="93"/>
  <c r="AK119" i="93"/>
  <c r="BG119" i="93"/>
  <c r="AK39" i="93"/>
  <c r="AJ39" i="93"/>
  <c r="BG39" i="93"/>
  <c r="AK42" i="93"/>
  <c r="BG42" i="93"/>
  <c r="AJ42" i="93"/>
  <c r="AK73" i="93"/>
  <c r="BG73" i="93"/>
  <c r="AK125" i="93"/>
  <c r="BG125" i="93"/>
  <c r="BG76" i="93"/>
  <c r="AK76" i="93"/>
  <c r="AL91" i="93"/>
  <c r="AK91" i="93"/>
  <c r="BG91" i="93"/>
  <c r="AF67" i="93"/>
  <c r="AF39" i="93"/>
  <c r="BG29" i="93"/>
  <c r="AK29" i="93"/>
  <c r="BG82" i="93"/>
  <c r="AK82" i="93"/>
  <c r="AW113" i="93"/>
  <c r="BI113" i="93"/>
  <c r="AW76" i="93"/>
  <c r="BI76" i="93"/>
  <c r="AK107" i="93"/>
  <c r="BG107" i="93"/>
  <c r="AK51" i="93"/>
  <c r="BG51" i="93"/>
  <c r="AK45" i="93"/>
  <c r="BG45" i="93"/>
  <c r="AJ45" i="93"/>
  <c r="AL134" i="93"/>
  <c r="BG134" i="93"/>
  <c r="AK134" i="93"/>
  <c r="BG110" i="93"/>
  <c r="AK110" i="93"/>
  <c r="AF104" i="93"/>
  <c r="AF37" i="93"/>
  <c r="AV36" i="93" s="1"/>
  <c r="AF79" i="93"/>
  <c r="BI119" i="93"/>
  <c r="AW119" i="93"/>
  <c r="AW94" i="93"/>
  <c r="BI94" i="93"/>
  <c r="BI125" i="93"/>
  <c r="AW125" i="93"/>
  <c r="AW45" i="93"/>
  <c r="AV45" i="93"/>
  <c r="BI54" i="93"/>
  <c r="AW54" i="93"/>
  <c r="AK33" i="93"/>
  <c r="BG33" i="93"/>
  <c r="BG131" i="93"/>
  <c r="AK131" i="93"/>
  <c r="AK97" i="93"/>
  <c r="BG97" i="93"/>
  <c r="AK54" i="93"/>
  <c r="BG54" i="93"/>
  <c r="BG64" i="93"/>
  <c r="AK64" i="93"/>
  <c r="BG94" i="93"/>
  <c r="AK94" i="93"/>
  <c r="BG128" i="93"/>
  <c r="AK128" i="93"/>
  <c r="O17" i="92"/>
  <c r="AF63" i="92"/>
  <c r="AF74" i="92"/>
  <c r="AF32" i="92"/>
  <c r="AF93" i="92"/>
  <c r="AF124" i="92"/>
  <c r="AF109" i="92"/>
  <c r="AF78" i="92"/>
  <c r="AF28" i="92"/>
  <c r="AF59" i="92"/>
  <c r="AF69" i="92"/>
  <c r="AF127" i="92"/>
  <c r="AQ33" i="92"/>
  <c r="AF33" i="92"/>
  <c r="BH33" i="92"/>
  <c r="AF82" i="92"/>
  <c r="BH82" i="92"/>
  <c r="AQ82" i="92"/>
  <c r="BJ26" i="92"/>
  <c r="BC26" i="92"/>
  <c r="BC48" i="92"/>
  <c r="BB48" i="92"/>
  <c r="BJ48" i="92"/>
  <c r="BC97" i="92"/>
  <c r="BJ97" i="92"/>
  <c r="BJ113" i="92"/>
  <c r="BC113" i="92"/>
  <c r="AK116" i="92"/>
  <c r="BG116" i="92"/>
  <c r="BG131" i="92"/>
  <c r="AK61" i="92"/>
  <c r="BG61" i="92"/>
  <c r="AK122" i="92"/>
  <c r="BG122" i="92"/>
  <c r="AQ79" i="92"/>
  <c r="AF79" i="92"/>
  <c r="BH79" i="92"/>
  <c r="AF87" i="92"/>
  <c r="AQ125" i="92"/>
  <c r="AF125" i="92"/>
  <c r="BH125" i="92"/>
  <c r="AF39" i="92"/>
  <c r="BH39" i="92"/>
  <c r="AQ39" i="92"/>
  <c r="AP39" i="92"/>
  <c r="AF49" i="92"/>
  <c r="AF50" i="92"/>
  <c r="AF116" i="92"/>
  <c r="BH116" i="92"/>
  <c r="AQ116" i="92"/>
  <c r="BC58" i="92"/>
  <c r="BJ58" i="92"/>
  <c r="BC76" i="92"/>
  <c r="BJ76" i="92"/>
  <c r="BJ131" i="92"/>
  <c r="AK26" i="92"/>
  <c r="BG26" i="92"/>
  <c r="BG29" i="92"/>
  <c r="AK29" i="92"/>
  <c r="AK67" i="92"/>
  <c r="BG67" i="92"/>
  <c r="BG58" i="92"/>
  <c r="AK58" i="92"/>
  <c r="BG107" i="92"/>
  <c r="AK107" i="92"/>
  <c r="BC110" i="92"/>
  <c r="BJ110" i="92"/>
  <c r="BJ79" i="92"/>
  <c r="BC79" i="92"/>
  <c r="AF40" i="92"/>
  <c r="AF95" i="92"/>
  <c r="AF25" i="92"/>
  <c r="BH45" i="92"/>
  <c r="AF45" i="92"/>
  <c r="AQ45" i="92"/>
  <c r="AP45" i="92"/>
  <c r="BH131" i="92"/>
  <c r="AF131" i="92"/>
  <c r="BH70" i="92"/>
  <c r="AQ70" i="92"/>
  <c r="AF70" i="92"/>
  <c r="AF118" i="92"/>
  <c r="AF136" i="92"/>
  <c r="BJ88" i="92"/>
  <c r="BC39" i="92"/>
  <c r="BB39" i="92"/>
  <c r="BJ39" i="92"/>
  <c r="BC51" i="92"/>
  <c r="BJ51" i="92"/>
  <c r="BJ67" i="92"/>
  <c r="BC67" i="92"/>
  <c r="BJ101" i="92"/>
  <c r="BC101" i="92"/>
  <c r="BG64" i="92"/>
  <c r="AK64" i="92"/>
  <c r="BG70" i="92"/>
  <c r="AK70" i="92"/>
  <c r="BG76" i="92"/>
  <c r="AK76" i="92"/>
  <c r="AK51" i="92"/>
  <c r="BG51" i="92"/>
  <c r="BG125" i="92"/>
  <c r="AK125" i="92"/>
  <c r="BC29" i="92"/>
  <c r="BJ29" i="92"/>
  <c r="AF104" i="92"/>
  <c r="BH104" i="92"/>
  <c r="AQ104" i="92"/>
  <c r="BB36" i="92"/>
  <c r="BJ36" i="92"/>
  <c r="BC36" i="92"/>
  <c r="BJ85" i="92"/>
  <c r="BC85" i="92"/>
  <c r="AK54" i="92"/>
  <c r="BG54" i="92"/>
  <c r="AK85" i="92"/>
  <c r="BG85" i="92"/>
  <c r="BG88" i="92"/>
  <c r="BG73" i="92"/>
  <c r="AK73" i="92"/>
  <c r="AQ54" i="92"/>
  <c r="AF54" i="92"/>
  <c r="BH54" i="92"/>
  <c r="BC122" i="92"/>
  <c r="BJ122" i="92"/>
  <c r="BC116" i="92"/>
  <c r="BJ116" i="92"/>
  <c r="BJ33" i="92"/>
  <c r="BC33" i="92"/>
  <c r="BJ119" i="92"/>
  <c r="BC119" i="92"/>
  <c r="AQ119" i="92"/>
  <c r="AF119" i="92"/>
  <c r="BH119" i="92"/>
  <c r="AQ26" i="92"/>
  <c r="AF26" i="92"/>
  <c r="BH26" i="92"/>
  <c r="AQ107" i="92"/>
  <c r="AF107" i="92"/>
  <c r="BH107" i="92"/>
  <c r="BH48" i="92"/>
  <c r="AF48" i="92"/>
  <c r="AP48" i="92"/>
  <c r="AQ48" i="92"/>
  <c r="AF29" i="92"/>
  <c r="BH29" i="92"/>
  <c r="AQ29" i="92"/>
  <c r="AQ67" i="92"/>
  <c r="AF67" i="92"/>
  <c r="BH67" i="92"/>
  <c r="AQ73" i="92"/>
  <c r="AF73" i="92"/>
  <c r="BH73" i="92"/>
  <c r="AR134" i="92"/>
  <c r="AQ134" i="92"/>
  <c r="BH134" i="92"/>
  <c r="AF134" i="92"/>
  <c r="BH58" i="92"/>
  <c r="AQ58" i="92"/>
  <c r="AF58" i="92"/>
  <c r="AF106" i="92"/>
  <c r="AF122" i="92"/>
  <c r="BH122" i="92"/>
  <c r="AQ122" i="92"/>
  <c r="BC82" i="92"/>
  <c r="BJ82" i="92"/>
  <c r="BC42" i="92"/>
  <c r="BB42" i="92"/>
  <c r="BJ42" i="92"/>
  <c r="BJ54" i="92"/>
  <c r="BC54" i="92"/>
  <c r="AK33" i="92"/>
  <c r="BG33" i="92"/>
  <c r="BG82" i="92"/>
  <c r="AK82" i="92"/>
  <c r="AK36" i="92"/>
  <c r="BG36" i="92"/>
  <c r="BG79" i="92"/>
  <c r="AK79" i="92"/>
  <c r="BG128" i="92"/>
  <c r="AK97" i="92"/>
  <c r="BG97" i="92"/>
  <c r="BG113" i="92"/>
  <c r="AK113" i="92"/>
  <c r="BH51" i="92"/>
  <c r="AF51" i="92"/>
  <c r="AQ51" i="92"/>
  <c r="BH42" i="92"/>
  <c r="AF42" i="92"/>
  <c r="AQ42" i="92"/>
  <c r="AP42" i="92"/>
  <c r="AQ113" i="92"/>
  <c r="AF113" i="92"/>
  <c r="BH113" i="92"/>
  <c r="AF88" i="92"/>
  <c r="BH88" i="92"/>
  <c r="BC70" i="92"/>
  <c r="BJ70" i="92"/>
  <c r="BJ134" i="92"/>
  <c r="BD134" i="92"/>
  <c r="BC134" i="92"/>
  <c r="AF43" i="92"/>
  <c r="AF77" i="92"/>
  <c r="AQ61" i="92"/>
  <c r="AF61" i="92"/>
  <c r="BH61" i="92"/>
  <c r="BH97" i="92"/>
  <c r="AF97" i="92"/>
  <c r="AQ97" i="92"/>
  <c r="BH76" i="92"/>
  <c r="AQ76" i="92"/>
  <c r="AF76" i="92"/>
  <c r="AF91" i="92"/>
  <c r="AR91" i="92"/>
  <c r="AQ91" i="92"/>
  <c r="BH91" i="92"/>
  <c r="BC94" i="92"/>
  <c r="BJ94" i="92"/>
  <c r="BJ73" i="92"/>
  <c r="BC73" i="92"/>
  <c r="BJ107" i="92"/>
  <c r="BC107" i="92"/>
  <c r="AK110" i="92"/>
  <c r="BG110" i="92"/>
  <c r="BG91" i="92"/>
  <c r="AK91" i="92"/>
  <c r="AL91" i="92"/>
  <c r="AK94" i="92"/>
  <c r="BG94" i="92"/>
  <c r="O15" i="92"/>
  <c r="AF65" i="92"/>
  <c r="AF30" i="92"/>
  <c r="AQ101" i="92"/>
  <c r="AF101" i="92"/>
  <c r="BH101" i="92"/>
  <c r="AQ85" i="92"/>
  <c r="AF85" i="92"/>
  <c r="BH85" i="92"/>
  <c r="AF34" i="92"/>
  <c r="AF111" i="92"/>
  <c r="AF105" i="92"/>
  <c r="AF110" i="92"/>
  <c r="BH110" i="92"/>
  <c r="AQ110" i="92"/>
  <c r="AF126" i="92"/>
  <c r="BC64" i="92"/>
  <c r="BJ64" i="92"/>
  <c r="BC45" i="92"/>
  <c r="BB45" i="92"/>
  <c r="BJ45" i="92"/>
  <c r="BC125" i="92"/>
  <c r="BJ125" i="92"/>
  <c r="AJ39" i="92"/>
  <c r="BG39" i="92"/>
  <c r="AK39" i="92"/>
  <c r="AL134" i="92"/>
  <c r="BG134" i="92"/>
  <c r="AK134" i="92"/>
  <c r="BG101" i="92"/>
  <c r="AK101" i="92"/>
  <c r="AF36" i="92"/>
  <c r="AQ36" i="92"/>
  <c r="AP36" i="92"/>
  <c r="BH36" i="92"/>
  <c r="BH64" i="92"/>
  <c r="AQ64" i="92"/>
  <c r="AF64" i="92"/>
  <c r="AF94" i="92"/>
  <c r="BH94" i="92"/>
  <c r="AQ94" i="92"/>
  <c r="BH128" i="92"/>
  <c r="AF128" i="92"/>
  <c r="BC104" i="92"/>
  <c r="BJ104" i="92"/>
  <c r="BC91" i="92"/>
  <c r="BJ91" i="92"/>
  <c r="BD91" i="92"/>
  <c r="BJ61" i="92"/>
  <c r="BC61" i="92"/>
  <c r="BJ128" i="92"/>
  <c r="AK104" i="92"/>
  <c r="BG104" i="92"/>
  <c r="AK48" i="92"/>
  <c r="AJ48" i="92"/>
  <c r="BG48" i="92"/>
  <c r="AK45" i="92"/>
  <c r="AJ45" i="92"/>
  <c r="BG45" i="92"/>
  <c r="AK42" i="92"/>
  <c r="BG42" i="92"/>
  <c r="AJ42" i="92"/>
  <c r="BG119" i="92"/>
  <c r="AK119" i="92"/>
  <c r="CG215" i="89"/>
  <c r="BZ215" i="89"/>
  <c r="BZ214" i="89"/>
  <c r="CS259" i="89"/>
  <c r="CU259" i="89" s="1"/>
  <c r="CU265" i="89" s="1"/>
  <c r="CW265" i="89" s="1"/>
  <c r="CU258" i="89"/>
  <c r="CU264" i="89" s="1"/>
  <c r="CW264" i="89" s="1"/>
  <c r="CS258" i="89"/>
  <c r="CS257" i="89"/>
  <c r="CU257" i="89" s="1"/>
  <c r="AX91" i="93" l="1"/>
  <c r="BI61" i="93"/>
  <c r="AW128" i="93"/>
  <c r="AW131" i="93"/>
  <c r="AW85" i="93"/>
  <c r="BI51" i="93"/>
  <c r="CJ248" i="89"/>
  <c r="CJ276" i="89"/>
  <c r="CG276" i="89"/>
  <c r="CG248" i="89"/>
  <c r="AY88" i="93"/>
  <c r="BI134" i="93"/>
  <c r="AY131" i="93"/>
  <c r="AY128" i="92"/>
  <c r="AW128" i="92"/>
  <c r="AY88" i="92"/>
  <c r="AW88" i="92"/>
  <c r="AY131" i="92"/>
  <c r="AW131" i="92"/>
  <c r="AX131" i="92"/>
  <c r="BI79" i="93"/>
  <c r="AW79" i="93"/>
  <c r="AW39" i="93"/>
  <c r="AV39" i="93"/>
  <c r="BI39" i="93"/>
  <c r="BI104" i="93"/>
  <c r="AW104" i="93"/>
  <c r="BI67" i="93"/>
  <c r="AW67" i="93"/>
  <c r="AW48" i="93"/>
  <c r="AV48" i="93"/>
  <c r="BI48" i="93"/>
  <c r="BI36" i="93"/>
  <c r="AW36" i="93"/>
  <c r="BI131" i="92"/>
  <c r="BI39" i="92"/>
  <c r="AW39" i="92"/>
  <c r="AV39" i="92"/>
  <c r="AW36" i="92"/>
  <c r="BI36" i="92"/>
  <c r="AW85" i="92"/>
  <c r="BI85" i="92"/>
  <c r="AX91" i="92"/>
  <c r="BI91" i="92"/>
  <c r="AW91" i="92"/>
  <c r="BI61" i="92"/>
  <c r="AW61" i="92"/>
  <c r="BI29" i="92"/>
  <c r="AW29" i="92"/>
  <c r="BI54" i="92"/>
  <c r="AW54" i="92"/>
  <c r="BI94" i="92"/>
  <c r="AW94" i="92"/>
  <c r="AW76" i="92"/>
  <c r="BI76" i="92"/>
  <c r="AW58" i="92"/>
  <c r="BI58" i="92"/>
  <c r="BI73" i="92"/>
  <c r="AW73" i="92"/>
  <c r="AW26" i="92"/>
  <c r="BI26" i="92"/>
  <c r="BI104" i="92"/>
  <c r="AW104" i="92"/>
  <c r="BI116" i="92"/>
  <c r="AW116" i="92"/>
  <c r="AW125" i="92"/>
  <c r="BI125" i="92"/>
  <c r="BI42" i="92"/>
  <c r="AW42" i="92"/>
  <c r="AV42" i="92"/>
  <c r="BI110" i="92"/>
  <c r="AW110" i="92"/>
  <c r="AW101" i="92"/>
  <c r="BI101" i="92"/>
  <c r="BI48" i="92"/>
  <c r="AW48" i="92"/>
  <c r="AV48" i="92"/>
  <c r="BI82" i="92"/>
  <c r="AW82" i="92"/>
  <c r="BI122" i="92"/>
  <c r="AW122" i="92"/>
  <c r="AW64" i="92"/>
  <c r="BI64" i="92"/>
  <c r="BI88" i="92"/>
  <c r="BI134" i="92"/>
  <c r="AX134" i="92"/>
  <c r="AW134" i="92"/>
  <c r="BI67" i="92"/>
  <c r="AW67" i="92"/>
  <c r="AW119" i="92"/>
  <c r="BI119" i="92"/>
  <c r="AW70" i="92"/>
  <c r="BI70" i="92"/>
  <c r="BI97" i="92"/>
  <c r="AW97" i="92"/>
  <c r="BI51" i="92"/>
  <c r="AW51" i="92"/>
  <c r="BI45" i="92"/>
  <c r="AW45" i="92"/>
  <c r="AV45" i="92"/>
  <c r="BI79" i="92"/>
  <c r="AW79" i="92"/>
  <c r="AW33" i="92"/>
  <c r="BI33" i="92"/>
  <c r="BI128" i="92"/>
  <c r="AW113" i="92"/>
  <c r="BI113" i="92"/>
  <c r="AW107" i="92"/>
  <c r="BI107" i="92"/>
  <c r="CU260" i="89"/>
  <c r="CU263" i="89"/>
  <c r="BQ211" i="89"/>
  <c r="BU211" i="89" s="1"/>
  <c r="BR211" i="89"/>
  <c r="BV211" i="89" s="1"/>
  <c r="BS211" i="89"/>
  <c r="BW211" i="89" s="1"/>
  <c r="BT211" i="89"/>
  <c r="BX211" i="89" s="1"/>
  <c r="BY211" i="89"/>
  <c r="CC211" i="89"/>
  <c r="CD211" i="89"/>
  <c r="CE211" i="89"/>
  <c r="CF211" i="89"/>
  <c r="BQ212" i="89"/>
  <c r="BU212" i="89" s="1"/>
  <c r="BR212" i="89"/>
  <c r="BZ212" i="89" s="1"/>
  <c r="BS212" i="89"/>
  <c r="BW212" i="89" s="1"/>
  <c r="BT212" i="89"/>
  <c r="BX212" i="89" s="1"/>
  <c r="CC212" i="89"/>
  <c r="CD212" i="89"/>
  <c r="CE212" i="89"/>
  <c r="CF212" i="89"/>
  <c r="BQ213" i="89"/>
  <c r="BU213" i="89" s="1"/>
  <c r="BR213" i="89"/>
  <c r="BZ213" i="89" s="1"/>
  <c r="BS213" i="89"/>
  <c r="CA213" i="89" s="1"/>
  <c r="BT213" i="89"/>
  <c r="BX213" i="89" s="1"/>
  <c r="BY213" i="89"/>
  <c r="CC213" i="89"/>
  <c r="CD213" i="89"/>
  <c r="CE213" i="89"/>
  <c r="CF213" i="89"/>
  <c r="CH212" i="89" l="1"/>
  <c r="CU266" i="89"/>
  <c r="CW263" i="89"/>
  <c r="BW213" i="89"/>
  <c r="CJ212" i="89"/>
  <c r="BV213" i="89"/>
  <c r="CG212" i="89"/>
  <c r="CB212" i="89"/>
  <c r="CA212" i="89"/>
  <c r="BY212" i="89"/>
  <c r="CB211" i="89"/>
  <c r="CI212" i="89"/>
  <c r="CA211" i="89"/>
  <c r="BZ211" i="89"/>
  <c r="CB213" i="89"/>
  <c r="BV212" i="89"/>
  <c r="BQ208" i="89"/>
  <c r="BU208" i="89" s="1"/>
  <c r="BR208" i="89"/>
  <c r="BV208" i="89" s="1"/>
  <c r="BS208" i="89"/>
  <c r="BW208" i="89" s="1"/>
  <c r="BT208" i="89"/>
  <c r="BX208" i="89" s="1"/>
  <c r="CC208" i="89"/>
  <c r="CD208" i="89"/>
  <c r="CE208" i="89"/>
  <c r="CF208" i="89"/>
  <c r="BQ209" i="89"/>
  <c r="BU209" i="89" s="1"/>
  <c r="BR209" i="89"/>
  <c r="BV209" i="89" s="1"/>
  <c r="BS209" i="89"/>
  <c r="CA209" i="89" s="1"/>
  <c r="BT209" i="89"/>
  <c r="BX209" i="89" s="1"/>
  <c r="CC209" i="89"/>
  <c r="CD209" i="89"/>
  <c r="CE209" i="89"/>
  <c r="CF209" i="89"/>
  <c r="BQ210" i="89"/>
  <c r="BU210" i="89" s="1"/>
  <c r="BR210" i="89"/>
  <c r="BZ210" i="89" s="1"/>
  <c r="BS210" i="89"/>
  <c r="BT210" i="89"/>
  <c r="BX210" i="89" s="1"/>
  <c r="BW210" i="89"/>
  <c r="CA210" i="89"/>
  <c r="CC210" i="89"/>
  <c r="CD210" i="89"/>
  <c r="CE210" i="89"/>
  <c r="CF210" i="89"/>
  <c r="CI276" i="89" l="1"/>
  <c r="CI248" i="89"/>
  <c r="CW266" i="89"/>
  <c r="BY210" i="89"/>
  <c r="CJ209" i="89"/>
  <c r="BV210" i="89"/>
  <c r="BW209" i="89"/>
  <c r="CB208" i="89"/>
  <c r="CA208" i="89"/>
  <c r="BZ208" i="89"/>
  <c r="CB209" i="89"/>
  <c r="BY208" i="89"/>
  <c r="CB210" i="89"/>
  <c r="CI209" i="89"/>
  <c r="BY209" i="89"/>
  <c r="CG209" i="89"/>
  <c r="CH209" i="89"/>
  <c r="BZ209" i="89"/>
  <c r="BQ205" i="89"/>
  <c r="BU205" i="89" s="1"/>
  <c r="BR205" i="89"/>
  <c r="BV205" i="89" s="1"/>
  <c r="BS205" i="89"/>
  <c r="BW205" i="89" s="1"/>
  <c r="BT205" i="89"/>
  <c r="BX205" i="89" s="1"/>
  <c r="CC205" i="89"/>
  <c r="CD205" i="89"/>
  <c r="CE205" i="89"/>
  <c r="CF205" i="89"/>
  <c r="BQ206" i="89"/>
  <c r="BU206" i="89" s="1"/>
  <c r="BR206" i="89"/>
  <c r="BV206" i="89" s="1"/>
  <c r="BS206" i="89"/>
  <c r="CA206" i="89" s="1"/>
  <c r="BT206" i="89"/>
  <c r="BX206" i="89" s="1"/>
  <c r="CC206" i="89"/>
  <c r="CD206" i="89"/>
  <c r="CE206" i="89"/>
  <c r="CF206" i="89"/>
  <c r="BQ207" i="89"/>
  <c r="BY207" i="89" s="1"/>
  <c r="BR207" i="89"/>
  <c r="BZ207" i="89" s="1"/>
  <c r="BS207" i="89"/>
  <c r="BT207" i="89"/>
  <c r="BX207" i="89" s="1"/>
  <c r="BW207" i="89"/>
  <c r="CA207" i="89"/>
  <c r="CC207" i="89"/>
  <c r="CD207" i="89"/>
  <c r="CE207" i="89"/>
  <c r="CF207" i="89"/>
  <c r="CH276" i="89" l="1"/>
  <c r="CH248" i="89"/>
  <c r="BV207" i="89"/>
  <c r="BU207" i="89"/>
  <c r="BW206" i="89"/>
  <c r="CB205" i="89"/>
  <c r="CA205" i="89"/>
  <c r="BZ205" i="89"/>
  <c r="CB206" i="89"/>
  <c r="BY205" i="89"/>
  <c r="CB207" i="89"/>
  <c r="BY206" i="89"/>
  <c r="CH206" i="89"/>
  <c r="CG206" i="89"/>
  <c r="CI206" i="89"/>
  <c r="CJ206" i="89"/>
  <c r="BZ206" i="89"/>
  <c r="BQ202" i="89"/>
  <c r="BU202" i="89" s="1"/>
  <c r="BR202" i="89"/>
  <c r="BV202" i="89" s="1"/>
  <c r="BS202" i="89"/>
  <c r="BW202" i="89" s="1"/>
  <c r="BT202" i="89"/>
  <c r="CB202" i="89" s="1"/>
  <c r="BY202" i="89"/>
  <c r="CC202" i="89"/>
  <c r="CD202" i="89"/>
  <c r="CE202" i="89"/>
  <c r="CF202" i="89"/>
  <c r="BQ203" i="89"/>
  <c r="BU203" i="89" s="1"/>
  <c r="BR203" i="89"/>
  <c r="BV203" i="89" s="1"/>
  <c r="BS203" i="89"/>
  <c r="BW203" i="89" s="1"/>
  <c r="BT203" i="89"/>
  <c r="BX203" i="89" s="1"/>
  <c r="CC203" i="89"/>
  <c r="CD203" i="89"/>
  <c r="CE203" i="89"/>
  <c r="CF203" i="89"/>
  <c r="BQ204" i="89"/>
  <c r="BU204" i="89" s="1"/>
  <c r="BR204" i="89"/>
  <c r="BV204" i="89" s="1"/>
  <c r="BS204" i="89"/>
  <c r="CA204" i="89" s="1"/>
  <c r="BT204" i="89"/>
  <c r="BX204" i="89" s="1"/>
  <c r="BW204" i="89"/>
  <c r="CC204" i="89"/>
  <c r="CD204" i="89"/>
  <c r="CE204" i="89"/>
  <c r="CI203" i="89" s="1"/>
  <c r="CF204" i="89"/>
  <c r="CG203" i="89" l="1"/>
  <c r="CH203" i="89"/>
  <c r="CB203" i="89"/>
  <c r="CA203" i="89"/>
  <c r="BX202" i="89"/>
  <c r="BZ204" i="89"/>
  <c r="BY204" i="89"/>
  <c r="CB204" i="89"/>
  <c r="BZ203" i="89"/>
  <c r="BY203" i="89"/>
  <c r="CA202" i="89"/>
  <c r="CJ203" i="89"/>
  <c r="BZ202" i="89"/>
  <c r="BQ199" i="89"/>
  <c r="BU199" i="89" s="1"/>
  <c r="BR199" i="89"/>
  <c r="BV199" i="89" s="1"/>
  <c r="BS199" i="89"/>
  <c r="BW199" i="89" s="1"/>
  <c r="BT199" i="89"/>
  <c r="BX199" i="89" s="1"/>
  <c r="CB199" i="89"/>
  <c r="CC199" i="89"/>
  <c r="CD199" i="89"/>
  <c r="CE199" i="89"/>
  <c r="CF199" i="89"/>
  <c r="BQ200" i="89"/>
  <c r="BU200" i="89" s="1"/>
  <c r="BR200" i="89"/>
  <c r="BV200" i="89" s="1"/>
  <c r="BS200" i="89"/>
  <c r="BW200" i="89" s="1"/>
  <c r="BT200" i="89"/>
  <c r="BX200" i="89" s="1"/>
  <c r="CC200" i="89"/>
  <c r="CD200" i="89"/>
  <c r="CE200" i="89"/>
  <c r="CF200" i="89"/>
  <c r="BQ201" i="89"/>
  <c r="BU201" i="89" s="1"/>
  <c r="BR201" i="89"/>
  <c r="BV201" i="89" s="1"/>
  <c r="BS201" i="89"/>
  <c r="CA201" i="89" s="1"/>
  <c r="BT201" i="89"/>
  <c r="BX201" i="89" s="1"/>
  <c r="BW201" i="89"/>
  <c r="CB201" i="89"/>
  <c r="CC201" i="89"/>
  <c r="CG200" i="89" s="1"/>
  <c r="CD201" i="89"/>
  <c r="CE201" i="89"/>
  <c r="CF201" i="89"/>
  <c r="BZ199" i="89" l="1"/>
  <c r="BY199" i="89"/>
  <c r="CH200" i="89"/>
  <c r="BZ201" i="89"/>
  <c r="BY201" i="89"/>
  <c r="CI200" i="89"/>
  <c r="CA200" i="89"/>
  <c r="CA199" i="89"/>
  <c r="CB200" i="89"/>
  <c r="BZ200" i="89"/>
  <c r="CJ200" i="89"/>
  <c r="BY200" i="89"/>
  <c r="BA97" i="91"/>
  <c r="AU97" i="91"/>
  <c r="AO97" i="91"/>
  <c r="AI97" i="91"/>
  <c r="BA51" i="91"/>
  <c r="AU51" i="91"/>
  <c r="AO51" i="91"/>
  <c r="AI51" i="91"/>
  <c r="I19" i="91"/>
  <c r="G19" i="91"/>
  <c r="E19" i="91"/>
  <c r="I18" i="91"/>
  <c r="G18" i="91"/>
  <c r="E18" i="91"/>
  <c r="I17" i="91"/>
  <c r="G17" i="91"/>
  <c r="E17" i="91"/>
  <c r="I16" i="91"/>
  <c r="G16" i="91"/>
  <c r="E16" i="91"/>
  <c r="C16" i="91"/>
  <c r="J17" i="91" s="1"/>
  <c r="B16" i="91"/>
  <c r="H18" i="91" s="1"/>
  <c r="A16" i="91"/>
  <c r="F19" i="91" s="1"/>
  <c r="I15" i="91"/>
  <c r="G15" i="91"/>
  <c r="E15" i="91"/>
  <c r="F14" i="91"/>
  <c r="F16" i="91" l="1"/>
  <c r="F15" i="91"/>
  <c r="J14" i="91"/>
  <c r="J15" i="91"/>
  <c r="F17" i="91"/>
  <c r="J19" i="91"/>
  <c r="H16" i="91"/>
  <c r="J18" i="91"/>
  <c r="H19" i="91"/>
  <c r="H14" i="91"/>
  <c r="J16" i="91"/>
  <c r="H17" i="91"/>
  <c r="F18" i="91"/>
  <c r="H15" i="91"/>
  <c r="BQ196" i="89"/>
  <c r="BU196" i="89" s="1"/>
  <c r="BR196" i="89"/>
  <c r="BV196" i="89" s="1"/>
  <c r="BS196" i="89"/>
  <c r="BW196" i="89" s="1"/>
  <c r="BT196" i="89"/>
  <c r="BX196" i="89" s="1"/>
  <c r="CC196" i="89"/>
  <c r="CD196" i="89"/>
  <c r="CE196" i="89"/>
  <c r="CF196" i="89"/>
  <c r="BQ197" i="89"/>
  <c r="BU197" i="89" s="1"/>
  <c r="BR197" i="89"/>
  <c r="BV197" i="89" s="1"/>
  <c r="BS197" i="89"/>
  <c r="BW197" i="89" s="1"/>
  <c r="BT197" i="89"/>
  <c r="BX197" i="89" s="1"/>
  <c r="CC197" i="89"/>
  <c r="CD197" i="89"/>
  <c r="CE197" i="89"/>
  <c r="CF197" i="89"/>
  <c r="BQ198" i="89"/>
  <c r="BU198" i="89" s="1"/>
  <c r="BR198" i="89"/>
  <c r="BV198" i="89" s="1"/>
  <c r="BS198" i="89"/>
  <c r="CA198" i="89" s="1"/>
  <c r="BT198" i="89"/>
  <c r="CB198" i="89" s="1"/>
  <c r="CC198" i="89"/>
  <c r="CD198" i="89"/>
  <c r="CE198" i="89"/>
  <c r="CF198" i="89"/>
  <c r="CJ197" i="89" s="1"/>
  <c r="BZ197" i="89" l="1"/>
  <c r="BZ198" i="89"/>
  <c r="BY198" i="89"/>
  <c r="BX198" i="89"/>
  <c r="BW198" i="89"/>
  <c r="BY197" i="89"/>
  <c r="CB196" i="89"/>
  <c r="CA196" i="89"/>
  <c r="BZ196" i="89"/>
  <c r="CI197" i="89"/>
  <c r="CH197" i="89"/>
  <c r="CG197" i="89"/>
  <c r="J23" i="91"/>
  <c r="H21" i="91"/>
  <c r="H23" i="91"/>
  <c r="H22" i="91"/>
  <c r="J21" i="91"/>
  <c r="F23" i="91"/>
  <c r="F22" i="91"/>
  <c r="F21" i="91"/>
  <c r="J22" i="91"/>
  <c r="P16" i="91" s="1"/>
  <c r="CA197" i="89"/>
  <c r="CB197" i="89"/>
  <c r="BY196" i="89"/>
  <c r="BG278" i="89"/>
  <c r="BJ279" i="89"/>
  <c r="BJ283" i="89" s="1"/>
  <c r="BH279" i="89"/>
  <c r="BH283" i="89" s="1"/>
  <c r="BJ278" i="89"/>
  <c r="BH278" i="89"/>
  <c r="BJ277" i="89"/>
  <c r="BJ281" i="89" s="1"/>
  <c r="BH277" i="89"/>
  <c r="BH281" i="89" s="1"/>
  <c r="BJ276" i="89"/>
  <c r="BI276" i="89"/>
  <c r="BH276" i="89"/>
  <c r="BG276" i="89"/>
  <c r="BJ268" i="89"/>
  <c r="BH268" i="89"/>
  <c r="BG268" i="89"/>
  <c r="BJ267" i="89"/>
  <c r="BH267" i="89"/>
  <c r="BG267" i="89"/>
  <c r="BJ266" i="89"/>
  <c r="BH266" i="89"/>
  <c r="BG266" i="89"/>
  <c r="BL250" i="89"/>
  <c r="BJ250" i="89"/>
  <c r="BJ271" i="89" s="1"/>
  <c r="BH250" i="89"/>
  <c r="BG250" i="89"/>
  <c r="AF250" i="89"/>
  <c r="AE250" i="89"/>
  <c r="AD250" i="89"/>
  <c r="Q250" i="89"/>
  <c r="O250" i="89"/>
  <c r="N250" i="89"/>
  <c r="M250" i="89"/>
  <c r="L250" i="89"/>
  <c r="J250" i="89"/>
  <c r="I250" i="89"/>
  <c r="BL249" i="89"/>
  <c r="BJ249" i="89"/>
  <c r="BH249" i="89"/>
  <c r="BG249" i="89"/>
  <c r="AF249" i="89"/>
  <c r="AE249" i="89"/>
  <c r="AD249" i="89"/>
  <c r="Q249" i="89"/>
  <c r="O249" i="89"/>
  <c r="N249" i="89"/>
  <c r="M249" i="89"/>
  <c r="L249" i="89"/>
  <c r="J249" i="89"/>
  <c r="I249" i="89"/>
  <c r="BJ248" i="89"/>
  <c r="BJ269" i="89" s="1"/>
  <c r="BI248" i="89"/>
  <c r="BI269" i="89" s="1"/>
  <c r="BH248" i="89"/>
  <c r="BH269" i="89" s="1"/>
  <c r="BG248" i="89"/>
  <c r="BG269" i="89" s="1"/>
  <c r="CF195" i="89"/>
  <c r="CE195" i="89"/>
  <c r="CD195" i="89"/>
  <c r="CC195" i="89"/>
  <c r="BT195" i="89"/>
  <c r="CB195" i="89" s="1"/>
  <c r="BS195" i="89"/>
  <c r="BR195" i="89"/>
  <c r="BQ195" i="89"/>
  <c r="BY195" i="89" s="1"/>
  <c r="CF194" i="89"/>
  <c r="CE194" i="89"/>
  <c r="CD194" i="89"/>
  <c r="CC194" i="89"/>
  <c r="BT194" i="89"/>
  <c r="CB194" i="89" s="1"/>
  <c r="BS194" i="89"/>
  <c r="BW194" i="89" s="1"/>
  <c r="BR194" i="89"/>
  <c r="BV194" i="89" s="1"/>
  <c r="BQ194" i="89"/>
  <c r="BY194" i="89" s="1"/>
  <c r="CF193" i="89"/>
  <c r="CE193" i="89"/>
  <c r="CD193" i="89"/>
  <c r="CC193" i="89"/>
  <c r="BT193" i="89"/>
  <c r="CB193" i="89" s="1"/>
  <c r="BS193" i="89"/>
  <c r="CA193" i="89" s="1"/>
  <c r="BR193" i="89"/>
  <c r="BQ193" i="89"/>
  <c r="BY193" i="89" s="1"/>
  <c r="CF192" i="89"/>
  <c r="CE192" i="89"/>
  <c r="CD192" i="89"/>
  <c r="CC192" i="89"/>
  <c r="BZ192" i="89"/>
  <c r="BT192" i="89"/>
  <c r="BS192" i="89"/>
  <c r="BR192" i="89"/>
  <c r="BV192" i="89" s="1"/>
  <c r="BQ192" i="89"/>
  <c r="BY192" i="89" s="1"/>
  <c r="CF191" i="89"/>
  <c r="CE191" i="89"/>
  <c r="CD191" i="89"/>
  <c r="CC191" i="89"/>
  <c r="BT191" i="89"/>
  <c r="CB191" i="89" s="1"/>
  <c r="BS191" i="89"/>
  <c r="CA191" i="89" s="1"/>
  <c r="BR191" i="89"/>
  <c r="BQ191" i="89"/>
  <c r="CF190" i="89"/>
  <c r="CE190" i="89"/>
  <c r="CD190" i="89"/>
  <c r="CC190" i="89"/>
  <c r="BT190" i="89"/>
  <c r="CB190" i="89" s="1"/>
  <c r="BS190" i="89"/>
  <c r="BW190" i="89" s="1"/>
  <c r="BR190" i="89"/>
  <c r="BZ190" i="89" s="1"/>
  <c r="BQ190" i="89"/>
  <c r="BY190" i="89" s="1"/>
  <c r="CF189" i="89"/>
  <c r="CE189" i="89"/>
  <c r="CD189" i="89"/>
  <c r="CC189" i="89"/>
  <c r="BT189" i="89"/>
  <c r="CB189" i="89" s="1"/>
  <c r="BS189" i="89"/>
  <c r="BW189" i="89" s="1"/>
  <c r="BR189" i="89"/>
  <c r="BZ189" i="89" s="1"/>
  <c r="BQ189" i="89"/>
  <c r="CF188" i="89"/>
  <c r="CE188" i="89"/>
  <c r="CD188" i="89"/>
  <c r="CC188" i="89"/>
  <c r="BT188" i="89"/>
  <c r="BS188" i="89"/>
  <c r="CA188" i="89" s="1"/>
  <c r="BR188" i="89"/>
  <c r="BV188" i="89" s="1"/>
  <c r="BQ188" i="89"/>
  <c r="BY188" i="89" s="1"/>
  <c r="CF187" i="89"/>
  <c r="CE187" i="89"/>
  <c r="CD187" i="89"/>
  <c r="CC187" i="89"/>
  <c r="BT187" i="89"/>
  <c r="CB187" i="89" s="1"/>
  <c r="BS187" i="89"/>
  <c r="BW187" i="89" s="1"/>
  <c r="BR187" i="89"/>
  <c r="BV187" i="89" s="1"/>
  <c r="BQ187" i="89"/>
  <c r="BY187" i="89" s="1"/>
  <c r="CF186" i="89"/>
  <c r="CE186" i="89"/>
  <c r="CD186" i="89"/>
  <c r="CC186" i="89"/>
  <c r="BT186" i="89"/>
  <c r="CB186" i="89" s="1"/>
  <c r="BS186" i="89"/>
  <c r="CA186" i="89" s="1"/>
  <c r="BR186" i="89"/>
  <c r="BQ186" i="89"/>
  <c r="BY186" i="89" s="1"/>
  <c r="CF185" i="89"/>
  <c r="CE185" i="89"/>
  <c r="CD185" i="89"/>
  <c r="CC185" i="89"/>
  <c r="BT185" i="89"/>
  <c r="CB185" i="89" s="1"/>
  <c r="BS185" i="89"/>
  <c r="BR185" i="89"/>
  <c r="BZ185" i="89" s="1"/>
  <c r="BQ185" i="89"/>
  <c r="BY185" i="89" s="1"/>
  <c r="CF184" i="89"/>
  <c r="CE184" i="89"/>
  <c r="CD184" i="89"/>
  <c r="CC184" i="89"/>
  <c r="BT184" i="89"/>
  <c r="CB184" i="89" s="1"/>
  <c r="BS184" i="89"/>
  <c r="CA184" i="89" s="1"/>
  <c r="BR184" i="89"/>
  <c r="BZ184" i="89" s="1"/>
  <c r="BQ184" i="89"/>
  <c r="BY184" i="89" s="1"/>
  <c r="CF183" i="89"/>
  <c r="CE183" i="89"/>
  <c r="CD183" i="89"/>
  <c r="CC183" i="89"/>
  <c r="BT183" i="89"/>
  <c r="CB183" i="89" s="1"/>
  <c r="BS183" i="89"/>
  <c r="CA183" i="89" s="1"/>
  <c r="BR183" i="89"/>
  <c r="BQ183" i="89"/>
  <c r="CF182" i="89"/>
  <c r="CE182" i="89"/>
  <c r="CD182" i="89"/>
  <c r="CH182" i="89" s="1"/>
  <c r="CC182" i="89"/>
  <c r="BT182" i="89"/>
  <c r="CB182" i="89" s="1"/>
  <c r="BS182" i="89"/>
  <c r="BW182" i="89" s="1"/>
  <c r="BR182" i="89"/>
  <c r="BQ182" i="89"/>
  <c r="BY182" i="89" s="1"/>
  <c r="CF181" i="89"/>
  <c r="CE181" i="89"/>
  <c r="CD181" i="89"/>
  <c r="CC181" i="89"/>
  <c r="BT181" i="89"/>
  <c r="CB181" i="89" s="1"/>
  <c r="BS181" i="89"/>
  <c r="BW181" i="89" s="1"/>
  <c r="BR181" i="89"/>
  <c r="BQ181" i="89"/>
  <c r="BY181" i="89" s="1"/>
  <c r="CF180" i="89"/>
  <c r="CE180" i="89"/>
  <c r="CD180" i="89"/>
  <c r="CC180" i="89"/>
  <c r="BT180" i="89"/>
  <c r="CB180" i="89" s="1"/>
  <c r="BS180" i="89"/>
  <c r="BW180" i="89" s="1"/>
  <c r="BR180" i="89"/>
  <c r="BQ180" i="89"/>
  <c r="BY180" i="89" s="1"/>
  <c r="CF179" i="89"/>
  <c r="CE179" i="89"/>
  <c r="CD179" i="89"/>
  <c r="CC179" i="89"/>
  <c r="BT179" i="89"/>
  <c r="CB179" i="89" s="1"/>
  <c r="BS179" i="89"/>
  <c r="CA179" i="89" s="1"/>
  <c r="BR179" i="89"/>
  <c r="BZ179" i="89" s="1"/>
  <c r="BQ179" i="89"/>
  <c r="BY179" i="89" s="1"/>
  <c r="CF178" i="89"/>
  <c r="CE178" i="89"/>
  <c r="CD178" i="89"/>
  <c r="CC178" i="89"/>
  <c r="BT178" i="89"/>
  <c r="CB178" i="89" s="1"/>
  <c r="BS178" i="89"/>
  <c r="BW178" i="89" s="1"/>
  <c r="BR178" i="89"/>
  <c r="BZ178" i="89" s="1"/>
  <c r="BQ178" i="89"/>
  <c r="CF177" i="89"/>
  <c r="CE177" i="89"/>
  <c r="CD177" i="89"/>
  <c r="CC177" i="89"/>
  <c r="BT177" i="89"/>
  <c r="CB177" i="89" s="1"/>
  <c r="BS177" i="89"/>
  <c r="CA177" i="89" s="1"/>
  <c r="BR177" i="89"/>
  <c r="BZ177" i="89" s="1"/>
  <c r="BQ177" i="89"/>
  <c r="BY177" i="89" s="1"/>
  <c r="CF176" i="89"/>
  <c r="CE176" i="89"/>
  <c r="CD176" i="89"/>
  <c r="CC176" i="89"/>
  <c r="CG176" i="89" s="1"/>
  <c r="BT176" i="89"/>
  <c r="CB176" i="89" s="1"/>
  <c r="BS176" i="89"/>
  <c r="BW176" i="89" s="1"/>
  <c r="BR176" i="89"/>
  <c r="BV176" i="89" s="1"/>
  <c r="BQ176" i="89"/>
  <c r="CF175" i="89"/>
  <c r="CE175" i="89"/>
  <c r="CD175" i="89"/>
  <c r="CC175" i="89"/>
  <c r="BZ175" i="89"/>
  <c r="BY175" i="89"/>
  <c r="BT175" i="89"/>
  <c r="BS175" i="89"/>
  <c r="CA175" i="89" s="1"/>
  <c r="BR175" i="89"/>
  <c r="BV175" i="89" s="1"/>
  <c r="BQ175" i="89"/>
  <c r="BU175" i="89" s="1"/>
  <c r="CF174" i="89"/>
  <c r="CE174" i="89"/>
  <c r="CD174" i="89"/>
  <c r="CC174" i="89"/>
  <c r="BT174" i="89"/>
  <c r="CB174" i="89" s="1"/>
  <c r="BS174" i="89"/>
  <c r="BW174" i="89" s="1"/>
  <c r="BR174" i="89"/>
  <c r="BV174" i="89" s="1"/>
  <c r="BQ174" i="89"/>
  <c r="BU174" i="89" s="1"/>
  <c r="CF173" i="89"/>
  <c r="CE173" i="89"/>
  <c r="CD173" i="89"/>
  <c r="CC173" i="89"/>
  <c r="BT173" i="89"/>
  <c r="CB173" i="89" s="1"/>
  <c r="BS173" i="89"/>
  <c r="BR173" i="89"/>
  <c r="BZ173" i="89" s="1"/>
  <c r="BQ173" i="89"/>
  <c r="BY173" i="89" s="1"/>
  <c r="CF172" i="89"/>
  <c r="CE172" i="89"/>
  <c r="CD172" i="89"/>
  <c r="CC172" i="89"/>
  <c r="BU172" i="89"/>
  <c r="BT172" i="89"/>
  <c r="CB172" i="89" s="1"/>
  <c r="BS172" i="89"/>
  <c r="BR172" i="89"/>
  <c r="BZ172" i="89" s="1"/>
  <c r="BQ172" i="89"/>
  <c r="BY172" i="89" s="1"/>
  <c r="CF171" i="89"/>
  <c r="CE171" i="89"/>
  <c r="CD171" i="89"/>
  <c r="CC171" i="89"/>
  <c r="BT171" i="89"/>
  <c r="CB171" i="89" s="1"/>
  <c r="BS171" i="89"/>
  <c r="CA171" i="89" s="1"/>
  <c r="BR171" i="89"/>
  <c r="BZ171" i="89" s="1"/>
  <c r="BQ171" i="89"/>
  <c r="CF170" i="89"/>
  <c r="CE170" i="89"/>
  <c r="CD170" i="89"/>
  <c r="CC170" i="89"/>
  <c r="BY170" i="89"/>
  <c r="BT170" i="89"/>
  <c r="BS170" i="89"/>
  <c r="CA170" i="89" s="1"/>
  <c r="BR170" i="89"/>
  <c r="BV170" i="89" s="1"/>
  <c r="BQ170" i="89"/>
  <c r="BU170" i="89" s="1"/>
  <c r="CF169" i="89"/>
  <c r="CE169" i="89"/>
  <c r="CD169" i="89"/>
  <c r="CC169" i="89"/>
  <c r="BT169" i="89"/>
  <c r="CB169" i="89" s="1"/>
  <c r="BS169" i="89"/>
  <c r="CA169" i="89" s="1"/>
  <c r="BR169" i="89"/>
  <c r="BV169" i="89" s="1"/>
  <c r="BQ169" i="89"/>
  <c r="BU169" i="89" s="1"/>
  <c r="CF168" i="89"/>
  <c r="CE168" i="89"/>
  <c r="CD168" i="89"/>
  <c r="CC168" i="89"/>
  <c r="BT168" i="89"/>
  <c r="BS168" i="89"/>
  <c r="BR168" i="89"/>
  <c r="BV168" i="89" s="1"/>
  <c r="BQ168" i="89"/>
  <c r="BU168" i="89" s="1"/>
  <c r="CF167" i="89"/>
  <c r="CE167" i="89"/>
  <c r="CD167" i="89"/>
  <c r="CC167" i="89"/>
  <c r="BT167" i="89"/>
  <c r="BS167" i="89"/>
  <c r="CA167" i="89" s="1"/>
  <c r="BR167" i="89"/>
  <c r="BZ167" i="89" s="1"/>
  <c r="BQ167" i="89"/>
  <c r="BY167" i="89" s="1"/>
  <c r="CF166" i="89"/>
  <c r="CE166" i="89"/>
  <c r="CD166" i="89"/>
  <c r="CC166" i="89"/>
  <c r="BT166" i="89"/>
  <c r="BS166" i="89"/>
  <c r="CA166" i="89" s="1"/>
  <c r="BR166" i="89"/>
  <c r="BZ166" i="89" s="1"/>
  <c r="BQ166" i="89"/>
  <c r="BY166" i="89" s="1"/>
  <c r="CF165" i="89"/>
  <c r="CE165" i="89"/>
  <c r="CD165" i="89"/>
  <c r="CC165" i="89"/>
  <c r="BT165" i="89"/>
  <c r="BX165" i="89" s="1"/>
  <c r="BS165" i="89"/>
  <c r="CA165" i="89" s="1"/>
  <c r="BR165" i="89"/>
  <c r="BV165" i="89" s="1"/>
  <c r="BQ165" i="89"/>
  <c r="BY165" i="89" s="1"/>
  <c r="CF164" i="89"/>
  <c r="CE164" i="89"/>
  <c r="CD164" i="89"/>
  <c r="CC164" i="89"/>
  <c r="BT164" i="89"/>
  <c r="BS164" i="89"/>
  <c r="CA164" i="89" s="1"/>
  <c r="BR164" i="89"/>
  <c r="BZ164" i="89" s="1"/>
  <c r="BQ164" i="89"/>
  <c r="BU164" i="89" s="1"/>
  <c r="CF163" i="89"/>
  <c r="CE163" i="89"/>
  <c r="CD163" i="89"/>
  <c r="CC163" i="89"/>
  <c r="BT163" i="89"/>
  <c r="CB163" i="89" s="1"/>
  <c r="BS163" i="89"/>
  <c r="BW163" i="89" s="1"/>
  <c r="BR163" i="89"/>
  <c r="BQ163" i="89"/>
  <c r="CF162" i="89"/>
  <c r="CE162" i="89"/>
  <c r="CD162" i="89"/>
  <c r="CC162" i="89"/>
  <c r="BT162" i="89"/>
  <c r="BS162" i="89"/>
  <c r="BR162" i="89"/>
  <c r="BZ162" i="89" s="1"/>
  <c r="BQ162" i="89"/>
  <c r="BU162" i="89" s="1"/>
  <c r="CF161" i="89"/>
  <c r="CE161" i="89"/>
  <c r="CD161" i="89"/>
  <c r="CC161" i="89"/>
  <c r="BT161" i="89"/>
  <c r="BX161" i="89" s="1"/>
  <c r="BS161" i="89"/>
  <c r="CA161" i="89" s="1"/>
  <c r="BR161" i="89"/>
  <c r="BQ161" i="89"/>
  <c r="BY161" i="89" s="1"/>
  <c r="CF160" i="89"/>
  <c r="CE160" i="89"/>
  <c r="CD160" i="89"/>
  <c r="CC160" i="89"/>
  <c r="BT160" i="89"/>
  <c r="BS160" i="89"/>
  <c r="CA160" i="89" s="1"/>
  <c r="BR160" i="89"/>
  <c r="BQ160" i="89"/>
  <c r="CF159" i="89"/>
  <c r="CE159" i="89"/>
  <c r="CD159" i="89"/>
  <c r="CC159" i="89"/>
  <c r="BT159" i="89"/>
  <c r="BX159" i="89" s="1"/>
  <c r="BS159" i="89"/>
  <c r="BW159" i="89" s="1"/>
  <c r="BR159" i="89"/>
  <c r="BV159" i="89" s="1"/>
  <c r="BQ159" i="89"/>
  <c r="BY159" i="89" s="1"/>
  <c r="CF158" i="89"/>
  <c r="CE158" i="89"/>
  <c r="CD158" i="89"/>
  <c r="CC158" i="89"/>
  <c r="CG158" i="89" s="1"/>
  <c r="BT158" i="89"/>
  <c r="CB158" i="89" s="1"/>
  <c r="BS158" i="89"/>
  <c r="BW158" i="89" s="1"/>
  <c r="BR158" i="89"/>
  <c r="BV158" i="89" s="1"/>
  <c r="BQ158" i="89"/>
  <c r="CF157" i="89"/>
  <c r="CE157" i="89"/>
  <c r="CD157" i="89"/>
  <c r="CC157" i="89"/>
  <c r="BT157" i="89"/>
  <c r="BS157" i="89"/>
  <c r="CA157" i="89" s="1"/>
  <c r="BR157" i="89"/>
  <c r="BV157" i="89" s="1"/>
  <c r="BQ157" i="89"/>
  <c r="BU157" i="89" s="1"/>
  <c r="CF156" i="89"/>
  <c r="CE156" i="89"/>
  <c r="CD156" i="89"/>
  <c r="CC156" i="89"/>
  <c r="BT156" i="89"/>
  <c r="CB156" i="89" s="1"/>
  <c r="BS156" i="89"/>
  <c r="BR156" i="89"/>
  <c r="BV156" i="89" s="1"/>
  <c r="BQ156" i="89"/>
  <c r="BY156" i="89" s="1"/>
  <c r="CF155" i="89"/>
  <c r="CJ155" i="89" s="1"/>
  <c r="CE155" i="89"/>
  <c r="CD155" i="89"/>
  <c r="CC155" i="89"/>
  <c r="CG155" i="89" s="1"/>
  <c r="BT155" i="89"/>
  <c r="BX155" i="89" s="1"/>
  <c r="BS155" i="89"/>
  <c r="BR155" i="89"/>
  <c r="BZ155" i="89" s="1"/>
  <c r="BQ155" i="89"/>
  <c r="BU155" i="89" s="1"/>
  <c r="CF154" i="89"/>
  <c r="CE154" i="89"/>
  <c r="CD154" i="89"/>
  <c r="CC154" i="89"/>
  <c r="BT154" i="89"/>
  <c r="BX154" i="89" s="1"/>
  <c r="BS154" i="89"/>
  <c r="BR154" i="89"/>
  <c r="BQ154" i="89"/>
  <c r="BY154" i="89" s="1"/>
  <c r="CF153" i="89"/>
  <c r="CE153" i="89"/>
  <c r="CD153" i="89"/>
  <c r="CC153" i="89"/>
  <c r="BT153" i="89"/>
  <c r="BX153" i="89" s="1"/>
  <c r="BS153" i="89"/>
  <c r="CA153" i="89" s="1"/>
  <c r="BR153" i="89"/>
  <c r="BZ153" i="89" s="1"/>
  <c r="BQ153" i="89"/>
  <c r="CF152" i="89"/>
  <c r="CE152" i="89"/>
  <c r="CD152" i="89"/>
  <c r="CC152" i="89"/>
  <c r="BT152" i="89"/>
  <c r="BS152" i="89"/>
  <c r="BW152" i="89" s="1"/>
  <c r="BR152" i="89"/>
  <c r="BQ152" i="89"/>
  <c r="CF151" i="89"/>
  <c r="CE151" i="89"/>
  <c r="CD151" i="89"/>
  <c r="CC151" i="89"/>
  <c r="CA151" i="89"/>
  <c r="BY151" i="89"/>
  <c r="BT151" i="89"/>
  <c r="BX151" i="89" s="1"/>
  <c r="BS151" i="89"/>
  <c r="BW151" i="89" s="1"/>
  <c r="BR151" i="89"/>
  <c r="BZ151" i="89" s="1"/>
  <c r="BQ151" i="89"/>
  <c r="BU151" i="89" s="1"/>
  <c r="CF150" i="89"/>
  <c r="CE150" i="89"/>
  <c r="CD150" i="89"/>
  <c r="CC150" i="89"/>
  <c r="BY150" i="89"/>
  <c r="BT150" i="89"/>
  <c r="BX150" i="89" s="1"/>
  <c r="BS150" i="89"/>
  <c r="BW150" i="89" s="1"/>
  <c r="BR150" i="89"/>
  <c r="BQ150" i="89"/>
  <c r="BU150" i="89" s="1"/>
  <c r="CF149" i="89"/>
  <c r="CE149" i="89"/>
  <c r="CD149" i="89"/>
  <c r="CC149" i="89"/>
  <c r="BX149" i="89"/>
  <c r="BT149" i="89"/>
  <c r="CB149" i="89" s="1"/>
  <c r="BS149" i="89"/>
  <c r="CA149" i="89" s="1"/>
  <c r="BR149" i="89"/>
  <c r="BV149" i="89" s="1"/>
  <c r="BQ149" i="89"/>
  <c r="BY149" i="89" s="1"/>
  <c r="CF148" i="89"/>
  <c r="CE148" i="89"/>
  <c r="CD148" i="89"/>
  <c r="CC148" i="89"/>
  <c r="BT148" i="89"/>
  <c r="CB148" i="89" s="1"/>
  <c r="BS148" i="89"/>
  <c r="CA148" i="89" s="1"/>
  <c r="BR148" i="89"/>
  <c r="BV148" i="89" s="1"/>
  <c r="BQ148" i="89"/>
  <c r="CF147" i="89"/>
  <c r="CE147" i="89"/>
  <c r="CD147" i="89"/>
  <c r="CC147" i="89"/>
  <c r="BT147" i="89"/>
  <c r="BS147" i="89"/>
  <c r="CA147" i="89" s="1"/>
  <c r="BR147" i="89"/>
  <c r="BV147" i="89" s="1"/>
  <c r="BQ147" i="89"/>
  <c r="BY147" i="89" s="1"/>
  <c r="CF146" i="89"/>
  <c r="CE146" i="89"/>
  <c r="CD146" i="89"/>
  <c r="CC146" i="89"/>
  <c r="BT146" i="89"/>
  <c r="BX146" i="89" s="1"/>
  <c r="BS146" i="89"/>
  <c r="BW146" i="89" s="1"/>
  <c r="BR146" i="89"/>
  <c r="BZ146" i="89" s="1"/>
  <c r="BQ146" i="89"/>
  <c r="BU146" i="89" s="1"/>
  <c r="CF145" i="89"/>
  <c r="CE145" i="89"/>
  <c r="CD145" i="89"/>
  <c r="CC145" i="89"/>
  <c r="BT145" i="89"/>
  <c r="BS145" i="89"/>
  <c r="BR145" i="89"/>
  <c r="BQ145" i="89"/>
  <c r="BU145" i="89" s="1"/>
  <c r="CF144" i="89"/>
  <c r="CE144" i="89"/>
  <c r="CD144" i="89"/>
  <c r="CC144" i="89"/>
  <c r="BT144" i="89"/>
  <c r="BX144" i="89" s="1"/>
  <c r="BS144" i="89"/>
  <c r="BW144" i="89" s="1"/>
  <c r="BR144" i="89"/>
  <c r="BZ144" i="89" s="1"/>
  <c r="BQ144" i="89"/>
  <c r="BY144" i="89" s="1"/>
  <c r="CF143" i="89"/>
  <c r="CE143" i="89"/>
  <c r="CD143" i="89"/>
  <c r="CC143" i="89"/>
  <c r="BT143" i="89"/>
  <c r="CB143" i="89" s="1"/>
  <c r="BS143" i="89"/>
  <c r="CA143" i="89" s="1"/>
  <c r="BR143" i="89"/>
  <c r="BQ143" i="89"/>
  <c r="CF142" i="89"/>
  <c r="CE142" i="89"/>
  <c r="CD142" i="89"/>
  <c r="CC142" i="89"/>
  <c r="BT142" i="89"/>
  <c r="CB142" i="89" s="1"/>
  <c r="BS142" i="89"/>
  <c r="CA142" i="89" s="1"/>
  <c r="BR142" i="89"/>
  <c r="BV142" i="89" s="1"/>
  <c r="BQ142" i="89"/>
  <c r="BY142" i="89" s="1"/>
  <c r="CF141" i="89"/>
  <c r="CE141" i="89"/>
  <c r="CD141" i="89"/>
  <c r="CC141" i="89"/>
  <c r="BT141" i="89"/>
  <c r="CB141" i="89" s="1"/>
  <c r="BS141" i="89"/>
  <c r="CA141" i="89" s="1"/>
  <c r="BR141" i="89"/>
  <c r="BV141" i="89" s="1"/>
  <c r="BQ141" i="89"/>
  <c r="CF140" i="89"/>
  <c r="CE140" i="89"/>
  <c r="CD140" i="89"/>
  <c r="CC140" i="89"/>
  <c r="BT140" i="89"/>
  <c r="BS140" i="89"/>
  <c r="BW140" i="89" s="1"/>
  <c r="BR140" i="89"/>
  <c r="BZ140" i="89" s="1"/>
  <c r="BQ140" i="89"/>
  <c r="BY140" i="89" s="1"/>
  <c r="CF139" i="89"/>
  <c r="CE139" i="89"/>
  <c r="CD139" i="89"/>
  <c r="CC139" i="89"/>
  <c r="BT139" i="89"/>
  <c r="BX139" i="89" s="1"/>
  <c r="BS139" i="89"/>
  <c r="BW139" i="89" s="1"/>
  <c r="BR139" i="89"/>
  <c r="BZ139" i="89" s="1"/>
  <c r="BQ139" i="89"/>
  <c r="BU139" i="89" s="1"/>
  <c r="CF138" i="89"/>
  <c r="CE138" i="89"/>
  <c r="CD138" i="89"/>
  <c r="CC138" i="89"/>
  <c r="BT138" i="89"/>
  <c r="BS138" i="89"/>
  <c r="BR138" i="89"/>
  <c r="BQ138" i="89"/>
  <c r="BU138" i="89" s="1"/>
  <c r="CF137" i="89"/>
  <c r="CE137" i="89"/>
  <c r="CD137" i="89"/>
  <c r="CC137" i="89"/>
  <c r="BT137" i="89"/>
  <c r="CB137" i="89" s="1"/>
  <c r="BS137" i="89"/>
  <c r="CA137" i="89" s="1"/>
  <c r="BR137" i="89"/>
  <c r="BV137" i="89" s="1"/>
  <c r="BQ137" i="89"/>
  <c r="BY137" i="89" s="1"/>
  <c r="CF136" i="89"/>
  <c r="CE136" i="89"/>
  <c r="CD136" i="89"/>
  <c r="CC136" i="89"/>
  <c r="BT136" i="89"/>
  <c r="BS136" i="89"/>
  <c r="CA136" i="89" s="1"/>
  <c r="BR136" i="89"/>
  <c r="BV136" i="89" s="1"/>
  <c r="BQ136" i="89"/>
  <c r="BY136" i="89" s="1"/>
  <c r="CF135" i="89"/>
  <c r="CE135" i="89"/>
  <c r="CD135" i="89"/>
  <c r="CC135" i="89"/>
  <c r="BT135" i="89"/>
  <c r="CB135" i="89" s="1"/>
  <c r="BS135" i="89"/>
  <c r="CA135" i="89" s="1"/>
  <c r="BR135" i="89"/>
  <c r="BV135" i="89" s="1"/>
  <c r="BQ135" i="89"/>
  <c r="BY135" i="89" s="1"/>
  <c r="CF134" i="89"/>
  <c r="CE134" i="89"/>
  <c r="CD134" i="89"/>
  <c r="CC134" i="89"/>
  <c r="CA134" i="89"/>
  <c r="BU134" i="89"/>
  <c r="BT134" i="89"/>
  <c r="BS134" i="89"/>
  <c r="BW134" i="89" s="1"/>
  <c r="BR134" i="89"/>
  <c r="BZ134" i="89" s="1"/>
  <c r="BQ134" i="89"/>
  <c r="BY134" i="89" s="1"/>
  <c r="CF133" i="89"/>
  <c r="CE133" i="89"/>
  <c r="CD133" i="89"/>
  <c r="CC133" i="89"/>
  <c r="BY133" i="89"/>
  <c r="BT133" i="89"/>
  <c r="BX133" i="89" s="1"/>
  <c r="BS133" i="89"/>
  <c r="BW133" i="89" s="1"/>
  <c r="BR133" i="89"/>
  <c r="BZ133" i="89" s="1"/>
  <c r="BQ133" i="89"/>
  <c r="BU133" i="89" s="1"/>
  <c r="CF132" i="89"/>
  <c r="CE132" i="89"/>
  <c r="CD132" i="89"/>
  <c r="CC132" i="89"/>
  <c r="BT132" i="89"/>
  <c r="BX132" i="89" s="1"/>
  <c r="BS132" i="89"/>
  <c r="BW132" i="89" s="1"/>
  <c r="BR132" i="89"/>
  <c r="BQ132" i="89"/>
  <c r="BU132" i="89" s="1"/>
  <c r="CF131" i="89"/>
  <c r="CE131" i="89"/>
  <c r="CD131" i="89"/>
  <c r="CC131" i="89"/>
  <c r="BT131" i="89"/>
  <c r="CB131" i="89" s="1"/>
  <c r="BS131" i="89"/>
  <c r="CA131" i="89" s="1"/>
  <c r="BR131" i="89"/>
  <c r="BV131" i="89" s="1"/>
  <c r="BQ131" i="89"/>
  <c r="CF130" i="89"/>
  <c r="CE130" i="89"/>
  <c r="CD130" i="89"/>
  <c r="CC130" i="89"/>
  <c r="BT130" i="89"/>
  <c r="CB130" i="89" s="1"/>
  <c r="BS130" i="89"/>
  <c r="BR130" i="89"/>
  <c r="BQ130" i="89"/>
  <c r="BY130" i="89" s="1"/>
  <c r="CF129" i="89"/>
  <c r="CE129" i="89"/>
  <c r="CD129" i="89"/>
  <c r="CC129" i="89"/>
  <c r="BZ129" i="89"/>
  <c r="BT129" i="89"/>
  <c r="CB129" i="89" s="1"/>
  <c r="BS129" i="89"/>
  <c r="CA129" i="89" s="1"/>
  <c r="BR129" i="89"/>
  <c r="BV129" i="89" s="1"/>
  <c r="BQ129" i="89"/>
  <c r="BY129" i="89" s="1"/>
  <c r="CF128" i="89"/>
  <c r="CE128" i="89"/>
  <c r="CD128" i="89"/>
  <c r="CC128" i="89"/>
  <c r="BT128" i="89"/>
  <c r="BX128" i="89" s="1"/>
  <c r="BS128" i="89"/>
  <c r="BR128" i="89"/>
  <c r="BQ128" i="89"/>
  <c r="BU128" i="89" s="1"/>
  <c r="CF127" i="89"/>
  <c r="CE127" i="89"/>
  <c r="CD127" i="89"/>
  <c r="CC127" i="89"/>
  <c r="BT127" i="89"/>
  <c r="BX127" i="89" s="1"/>
  <c r="BS127" i="89"/>
  <c r="BW127" i="89" s="1"/>
  <c r="BR127" i="89"/>
  <c r="BZ127" i="89" s="1"/>
  <c r="BQ127" i="89"/>
  <c r="BU127" i="89" s="1"/>
  <c r="CF126" i="89"/>
  <c r="CE126" i="89"/>
  <c r="CD126" i="89"/>
  <c r="CC126" i="89"/>
  <c r="BT126" i="89"/>
  <c r="BX126" i="89" s="1"/>
  <c r="BS126" i="89"/>
  <c r="BW126" i="89" s="1"/>
  <c r="BR126" i="89"/>
  <c r="BQ126" i="89"/>
  <c r="BY126" i="89" s="1"/>
  <c r="CF125" i="89"/>
  <c r="CE125" i="89"/>
  <c r="CD125" i="89"/>
  <c r="CC125" i="89"/>
  <c r="BW125" i="89"/>
  <c r="BT125" i="89"/>
  <c r="CB125" i="89" s="1"/>
  <c r="BS125" i="89"/>
  <c r="CA125" i="89" s="1"/>
  <c r="BR125" i="89"/>
  <c r="BV125" i="89" s="1"/>
  <c r="BQ125" i="89"/>
  <c r="BY125" i="89" s="1"/>
  <c r="CF124" i="89"/>
  <c r="CE124" i="89"/>
  <c r="CD124" i="89"/>
  <c r="CC124" i="89"/>
  <c r="BT124" i="89"/>
  <c r="CB124" i="89" s="1"/>
  <c r="BS124" i="89"/>
  <c r="CA124" i="89" s="1"/>
  <c r="BR124" i="89"/>
  <c r="BQ124" i="89"/>
  <c r="CF123" i="89"/>
  <c r="CE123" i="89"/>
  <c r="CD123" i="89"/>
  <c r="CC123" i="89"/>
  <c r="BT123" i="89"/>
  <c r="BX123" i="89" s="1"/>
  <c r="BS123" i="89"/>
  <c r="CA123" i="89" s="1"/>
  <c r="BR123" i="89"/>
  <c r="BV123" i="89" s="1"/>
  <c r="BQ123" i="89"/>
  <c r="BY123" i="89" s="1"/>
  <c r="CF122" i="89"/>
  <c r="CE122" i="89"/>
  <c r="CD122" i="89"/>
  <c r="CC122" i="89"/>
  <c r="BT122" i="89"/>
  <c r="BX122" i="89" s="1"/>
  <c r="BS122" i="89"/>
  <c r="BW122" i="89" s="1"/>
  <c r="BR122" i="89"/>
  <c r="BQ122" i="89"/>
  <c r="CF121" i="89"/>
  <c r="CE121" i="89"/>
  <c r="CD121" i="89"/>
  <c r="CC121" i="89"/>
  <c r="BY121" i="89"/>
  <c r="BT121" i="89"/>
  <c r="BX121" i="89" s="1"/>
  <c r="BS121" i="89"/>
  <c r="BW121" i="89" s="1"/>
  <c r="BR121" i="89"/>
  <c r="BZ121" i="89" s="1"/>
  <c r="BQ121" i="89"/>
  <c r="BU121" i="89" s="1"/>
  <c r="CF120" i="89"/>
  <c r="CE120" i="89"/>
  <c r="CD120" i="89"/>
  <c r="CC120" i="89"/>
  <c r="BT120" i="89"/>
  <c r="BX120" i="89" s="1"/>
  <c r="BS120" i="89"/>
  <c r="BR120" i="89"/>
  <c r="BQ120" i="89"/>
  <c r="BY120" i="89" s="1"/>
  <c r="CF119" i="89"/>
  <c r="CE119" i="89"/>
  <c r="CD119" i="89"/>
  <c r="CC119" i="89"/>
  <c r="BT119" i="89"/>
  <c r="BX119" i="89" s="1"/>
  <c r="BS119" i="89"/>
  <c r="CA119" i="89" s="1"/>
  <c r="BR119" i="89"/>
  <c r="BQ119" i="89"/>
  <c r="BY119" i="89" s="1"/>
  <c r="CF118" i="89"/>
  <c r="CE118" i="89"/>
  <c r="CD118" i="89"/>
  <c r="CC118" i="89"/>
  <c r="BT118" i="89"/>
  <c r="BS118" i="89"/>
  <c r="CA118" i="89" s="1"/>
  <c r="BR118" i="89"/>
  <c r="BV118" i="89" s="1"/>
  <c r="BQ118" i="89"/>
  <c r="BY118" i="89" s="1"/>
  <c r="CF117" i="89"/>
  <c r="CE117" i="89"/>
  <c r="CD117" i="89"/>
  <c r="CC117" i="89"/>
  <c r="BT117" i="89"/>
  <c r="CB117" i="89" s="1"/>
  <c r="BS117" i="89"/>
  <c r="CA117" i="89" s="1"/>
  <c r="BR117" i="89"/>
  <c r="BV117" i="89" s="1"/>
  <c r="BQ117" i="89"/>
  <c r="BY117" i="89" s="1"/>
  <c r="CF116" i="89"/>
  <c r="CE116" i="89"/>
  <c r="CD116" i="89"/>
  <c r="CC116" i="89"/>
  <c r="BU116" i="89"/>
  <c r="BT116" i="89"/>
  <c r="BX116" i="89" s="1"/>
  <c r="BS116" i="89"/>
  <c r="BW116" i="89" s="1"/>
  <c r="BR116" i="89"/>
  <c r="BQ116" i="89"/>
  <c r="BY116" i="89" s="1"/>
  <c r="CF115" i="89"/>
  <c r="CE115" i="89"/>
  <c r="CD115" i="89"/>
  <c r="CC115" i="89"/>
  <c r="BT115" i="89"/>
  <c r="BX115" i="89" s="1"/>
  <c r="BS115" i="89"/>
  <c r="BW115" i="89" s="1"/>
  <c r="BR115" i="89"/>
  <c r="BZ115" i="89" s="1"/>
  <c r="BQ115" i="89"/>
  <c r="BU115" i="89" s="1"/>
  <c r="CF114" i="89"/>
  <c r="CE114" i="89"/>
  <c r="CD114" i="89"/>
  <c r="CC114" i="89"/>
  <c r="BT114" i="89"/>
  <c r="BX114" i="89" s="1"/>
  <c r="BS114" i="89"/>
  <c r="BR114" i="89"/>
  <c r="BQ114" i="89"/>
  <c r="CF113" i="89"/>
  <c r="CJ113" i="89" s="1"/>
  <c r="CE113" i="89"/>
  <c r="CD113" i="89"/>
  <c r="CC113" i="89"/>
  <c r="CB113" i="89"/>
  <c r="BX113" i="89"/>
  <c r="BT113" i="89"/>
  <c r="BS113" i="89"/>
  <c r="CA113" i="89" s="1"/>
  <c r="BR113" i="89"/>
  <c r="BV113" i="89" s="1"/>
  <c r="BQ113" i="89"/>
  <c r="BY113" i="89" s="1"/>
  <c r="CF112" i="89"/>
  <c r="CE112" i="89"/>
  <c r="CD112" i="89"/>
  <c r="CC112" i="89"/>
  <c r="BT112" i="89"/>
  <c r="BS112" i="89"/>
  <c r="BR112" i="89"/>
  <c r="BQ112" i="89"/>
  <c r="BY112" i="89" s="1"/>
  <c r="CF111" i="89"/>
  <c r="CE111" i="89"/>
  <c r="CD111" i="89"/>
  <c r="CC111" i="89"/>
  <c r="BT111" i="89"/>
  <c r="CB111" i="89" s="1"/>
  <c r="BS111" i="89"/>
  <c r="CA111" i="89" s="1"/>
  <c r="BR111" i="89"/>
  <c r="BV111" i="89" s="1"/>
  <c r="BQ111" i="89"/>
  <c r="BY111" i="89" s="1"/>
  <c r="CF110" i="89"/>
  <c r="CE110" i="89"/>
  <c r="CD110" i="89"/>
  <c r="CC110" i="89"/>
  <c r="BT110" i="89"/>
  <c r="BS110" i="89"/>
  <c r="BR110" i="89"/>
  <c r="BZ110" i="89" s="1"/>
  <c r="BQ110" i="89"/>
  <c r="BY110" i="89" s="1"/>
  <c r="CF109" i="89"/>
  <c r="CE109" i="89"/>
  <c r="CD109" i="89"/>
  <c r="CC109" i="89"/>
  <c r="BT109" i="89"/>
  <c r="BX109" i="89" s="1"/>
  <c r="BS109" i="89"/>
  <c r="BW109" i="89" s="1"/>
  <c r="BR109" i="89"/>
  <c r="BZ109" i="89" s="1"/>
  <c r="BQ109" i="89"/>
  <c r="BU109" i="89" s="1"/>
  <c r="CF108" i="89"/>
  <c r="CE108" i="89"/>
  <c r="CD108" i="89"/>
  <c r="CC108" i="89"/>
  <c r="BT108" i="89"/>
  <c r="BS108" i="89"/>
  <c r="BW108" i="89" s="1"/>
  <c r="BR108" i="89"/>
  <c r="BQ108" i="89"/>
  <c r="BU108" i="89" s="1"/>
  <c r="CF107" i="89"/>
  <c r="CE107" i="89"/>
  <c r="CD107" i="89"/>
  <c r="CC107" i="89"/>
  <c r="BX107" i="89"/>
  <c r="BT107" i="89"/>
  <c r="CB107" i="89" s="1"/>
  <c r="BS107" i="89"/>
  <c r="CA107" i="89" s="1"/>
  <c r="BR107" i="89"/>
  <c r="BV107" i="89" s="1"/>
  <c r="BQ107" i="89"/>
  <c r="CF106" i="89"/>
  <c r="CE106" i="89"/>
  <c r="CD106" i="89"/>
  <c r="CC106" i="89"/>
  <c r="BT106" i="89"/>
  <c r="BS106" i="89"/>
  <c r="CA106" i="89" s="1"/>
  <c r="BR106" i="89"/>
  <c r="BV106" i="89" s="1"/>
  <c r="BQ106" i="89"/>
  <c r="BY106" i="89" s="1"/>
  <c r="CF105" i="89"/>
  <c r="CE105" i="89"/>
  <c r="CD105" i="89"/>
  <c r="CC105" i="89"/>
  <c r="BT105" i="89"/>
  <c r="BX105" i="89" s="1"/>
  <c r="BS105" i="89"/>
  <c r="CA105" i="89" s="1"/>
  <c r="BR105" i="89"/>
  <c r="BQ105" i="89"/>
  <c r="BU105" i="89" s="1"/>
  <c r="CF104" i="89"/>
  <c r="CE104" i="89"/>
  <c r="CD104" i="89"/>
  <c r="CC104" i="89"/>
  <c r="BT104" i="89"/>
  <c r="BX104" i="89" s="1"/>
  <c r="BS104" i="89"/>
  <c r="BR104" i="89"/>
  <c r="BZ104" i="89" s="1"/>
  <c r="BQ104" i="89"/>
  <c r="BU104" i="89" s="1"/>
  <c r="CF103" i="89"/>
  <c r="CE103" i="89"/>
  <c r="CD103" i="89"/>
  <c r="CC103" i="89"/>
  <c r="BT103" i="89"/>
  <c r="BX103" i="89" s="1"/>
  <c r="BS103" i="89"/>
  <c r="BW103" i="89" s="1"/>
  <c r="BR103" i="89"/>
  <c r="BQ103" i="89"/>
  <c r="CF102" i="89"/>
  <c r="CE102" i="89"/>
  <c r="CD102" i="89"/>
  <c r="CC102" i="89"/>
  <c r="BT102" i="89"/>
  <c r="BX102" i="89" s="1"/>
  <c r="BS102" i="89"/>
  <c r="BW102" i="89" s="1"/>
  <c r="BR102" i="89"/>
  <c r="BZ102" i="89" s="1"/>
  <c r="BQ102" i="89"/>
  <c r="BY102" i="89" s="1"/>
  <c r="CF101" i="89"/>
  <c r="CE101" i="89"/>
  <c r="CD101" i="89"/>
  <c r="CC101" i="89"/>
  <c r="BT101" i="89"/>
  <c r="CB101" i="89" s="1"/>
  <c r="BS101" i="89"/>
  <c r="CA101" i="89" s="1"/>
  <c r="BR101" i="89"/>
  <c r="BQ101" i="89"/>
  <c r="BY101" i="89" s="1"/>
  <c r="CF100" i="89"/>
  <c r="CE100" i="89"/>
  <c r="CD100" i="89"/>
  <c r="CC100" i="89"/>
  <c r="BT100" i="89"/>
  <c r="BX100" i="89" s="1"/>
  <c r="BS100" i="89"/>
  <c r="BR100" i="89"/>
  <c r="BQ100" i="89"/>
  <c r="BY100" i="89" s="1"/>
  <c r="CF99" i="89"/>
  <c r="CE99" i="89"/>
  <c r="CD99" i="89"/>
  <c r="CC99" i="89"/>
  <c r="BT99" i="89"/>
  <c r="BX99" i="89" s="1"/>
  <c r="BS99" i="89"/>
  <c r="BW99" i="89" s="1"/>
  <c r="BR99" i="89"/>
  <c r="BZ99" i="89" s="1"/>
  <c r="BQ99" i="89"/>
  <c r="BU99" i="89" s="1"/>
  <c r="CF98" i="89"/>
  <c r="CE98" i="89"/>
  <c r="CD98" i="89"/>
  <c r="CC98" i="89"/>
  <c r="BT98" i="89"/>
  <c r="CB98" i="89" s="1"/>
  <c r="BS98" i="89"/>
  <c r="BW98" i="89" s="1"/>
  <c r="BR98" i="89"/>
  <c r="BV98" i="89" s="1"/>
  <c r="BQ98" i="89"/>
  <c r="CF97" i="89"/>
  <c r="CE97" i="89"/>
  <c r="CD97" i="89"/>
  <c r="CC97" i="89"/>
  <c r="BY97" i="89"/>
  <c r="BW97" i="89"/>
  <c r="BU97" i="89"/>
  <c r="BT97" i="89"/>
  <c r="BS97" i="89"/>
  <c r="CA97" i="89" s="1"/>
  <c r="BR97" i="89"/>
  <c r="BV97" i="89" s="1"/>
  <c r="BQ97" i="89"/>
  <c r="CF96" i="89"/>
  <c r="CE96" i="89"/>
  <c r="CD96" i="89"/>
  <c r="CC96" i="89"/>
  <c r="BZ96" i="89"/>
  <c r="BT96" i="89"/>
  <c r="CB96" i="89" s="1"/>
  <c r="BS96" i="89"/>
  <c r="CA96" i="89" s="1"/>
  <c r="BR96" i="89"/>
  <c r="BV96" i="89" s="1"/>
  <c r="BQ96" i="89"/>
  <c r="CF95" i="89"/>
  <c r="CE95" i="89"/>
  <c r="CD95" i="89"/>
  <c r="CC95" i="89"/>
  <c r="BT95" i="89"/>
  <c r="BX95" i="89" s="1"/>
  <c r="BS95" i="89"/>
  <c r="CA95" i="89" s="1"/>
  <c r="BR95" i="89"/>
  <c r="BQ95" i="89"/>
  <c r="BU95" i="89" s="1"/>
  <c r="CF94" i="89"/>
  <c r="CE94" i="89"/>
  <c r="CD94" i="89"/>
  <c r="CC94" i="89"/>
  <c r="BT94" i="89"/>
  <c r="BX94" i="89" s="1"/>
  <c r="BS94" i="89"/>
  <c r="BW94" i="89" s="1"/>
  <c r="BR94" i="89"/>
  <c r="BZ94" i="89" s="1"/>
  <c r="BQ94" i="89"/>
  <c r="BY94" i="89" s="1"/>
  <c r="CF93" i="89"/>
  <c r="CE93" i="89"/>
  <c r="CD93" i="89"/>
  <c r="CC93" i="89"/>
  <c r="BT93" i="89"/>
  <c r="BX93" i="89" s="1"/>
  <c r="BS93" i="89"/>
  <c r="BR93" i="89"/>
  <c r="BQ93" i="89"/>
  <c r="CF92" i="89"/>
  <c r="CE92" i="89"/>
  <c r="CD92" i="89"/>
  <c r="CH92" i="89" s="1"/>
  <c r="CC92" i="89"/>
  <c r="BX92" i="89"/>
  <c r="BT92" i="89"/>
  <c r="CB92" i="89" s="1"/>
  <c r="BS92" i="89"/>
  <c r="CA92" i="89" s="1"/>
  <c r="BR92" i="89"/>
  <c r="BV92" i="89" s="1"/>
  <c r="BQ92" i="89"/>
  <c r="BU92" i="89" s="1"/>
  <c r="CF91" i="89"/>
  <c r="CE91" i="89"/>
  <c r="CD91" i="89"/>
  <c r="CC91" i="89"/>
  <c r="BT91" i="89"/>
  <c r="CB91" i="89" s="1"/>
  <c r="BS91" i="89"/>
  <c r="BR91" i="89"/>
  <c r="BQ91" i="89"/>
  <c r="BY91" i="89" s="1"/>
  <c r="CF90" i="89"/>
  <c r="CE90" i="89"/>
  <c r="CD90" i="89"/>
  <c r="CC90" i="89"/>
  <c r="BT90" i="89"/>
  <c r="CB90" i="89" s="1"/>
  <c r="BS90" i="89"/>
  <c r="CA90" i="89" s="1"/>
  <c r="BR90" i="89"/>
  <c r="BV90" i="89" s="1"/>
  <c r="BQ90" i="89"/>
  <c r="BU90" i="89" s="1"/>
  <c r="CF89" i="89"/>
  <c r="CE89" i="89"/>
  <c r="CD89" i="89"/>
  <c r="CC89" i="89"/>
  <c r="BT89" i="89"/>
  <c r="BX89" i="89" s="1"/>
  <c r="BS89" i="89"/>
  <c r="BR89" i="89"/>
  <c r="BQ89" i="89"/>
  <c r="BY89" i="89" s="1"/>
  <c r="CF88" i="89"/>
  <c r="CE88" i="89"/>
  <c r="CD88" i="89"/>
  <c r="CC88" i="89"/>
  <c r="BT88" i="89"/>
  <c r="BX88" i="89" s="1"/>
  <c r="BS88" i="89"/>
  <c r="BW88" i="89" s="1"/>
  <c r="BR88" i="89"/>
  <c r="BZ88" i="89" s="1"/>
  <c r="BQ88" i="89"/>
  <c r="BY88" i="89" s="1"/>
  <c r="CF87" i="89"/>
  <c r="CE87" i="89"/>
  <c r="CD87" i="89"/>
  <c r="CC87" i="89"/>
  <c r="BT87" i="89"/>
  <c r="BX87" i="89" s="1"/>
  <c r="BS87" i="89"/>
  <c r="BW87" i="89" s="1"/>
  <c r="BR87" i="89"/>
  <c r="BQ87" i="89"/>
  <c r="BU87" i="89" s="1"/>
  <c r="CF86" i="89"/>
  <c r="CE86" i="89"/>
  <c r="CD86" i="89"/>
  <c r="CC86" i="89"/>
  <c r="CG86" i="89" s="1"/>
  <c r="BT86" i="89"/>
  <c r="CB86" i="89" s="1"/>
  <c r="BS86" i="89"/>
  <c r="BW86" i="89" s="1"/>
  <c r="BR86" i="89"/>
  <c r="BV86" i="89" s="1"/>
  <c r="BQ86" i="89"/>
  <c r="BU86" i="89" s="1"/>
  <c r="CF85" i="89"/>
  <c r="CE85" i="89"/>
  <c r="CD85" i="89"/>
  <c r="CC85" i="89"/>
  <c r="BT85" i="89"/>
  <c r="BS85" i="89"/>
  <c r="BR85" i="89"/>
  <c r="BV85" i="89" s="1"/>
  <c r="BQ85" i="89"/>
  <c r="BY85" i="89" s="1"/>
  <c r="CF84" i="89"/>
  <c r="CE84" i="89"/>
  <c r="CD84" i="89"/>
  <c r="CC84" i="89"/>
  <c r="BY84" i="89"/>
  <c r="BT84" i="89"/>
  <c r="CB84" i="89" s="1"/>
  <c r="BS84" i="89"/>
  <c r="CA84" i="89" s="1"/>
  <c r="BR84" i="89"/>
  <c r="BV84" i="89" s="1"/>
  <c r="BQ84" i="89"/>
  <c r="BU84" i="89" s="1"/>
  <c r="CF83" i="89"/>
  <c r="CE83" i="89"/>
  <c r="CD83" i="89"/>
  <c r="CC83" i="89"/>
  <c r="BT83" i="89"/>
  <c r="BX83" i="89" s="1"/>
  <c r="BS83" i="89"/>
  <c r="BR83" i="89"/>
  <c r="BZ83" i="89" s="1"/>
  <c r="BQ83" i="89"/>
  <c r="BY83" i="89" s="1"/>
  <c r="CF82" i="89"/>
  <c r="CE82" i="89"/>
  <c r="CD82" i="89"/>
  <c r="CC82" i="89"/>
  <c r="BT82" i="89"/>
  <c r="BX82" i="89" s="1"/>
  <c r="BS82" i="89"/>
  <c r="CA82" i="89" s="1"/>
  <c r="BR82" i="89"/>
  <c r="BQ82" i="89"/>
  <c r="BU82" i="89" s="1"/>
  <c r="CF81" i="89"/>
  <c r="CE81" i="89"/>
  <c r="CD81" i="89"/>
  <c r="CC81" i="89"/>
  <c r="BT81" i="89"/>
  <c r="BX81" i="89" s="1"/>
  <c r="BS81" i="89"/>
  <c r="BW81" i="89" s="1"/>
  <c r="BR81" i="89"/>
  <c r="BZ81" i="89" s="1"/>
  <c r="BQ81" i="89"/>
  <c r="BU81" i="89" s="1"/>
  <c r="CF80" i="89"/>
  <c r="CE80" i="89"/>
  <c r="CD80" i="89"/>
  <c r="CC80" i="89"/>
  <c r="CA80" i="89"/>
  <c r="BX80" i="89"/>
  <c r="BT80" i="89"/>
  <c r="CB80" i="89" s="1"/>
  <c r="BS80" i="89"/>
  <c r="BW80" i="89" s="1"/>
  <c r="BR80" i="89"/>
  <c r="BV80" i="89" s="1"/>
  <c r="BQ80" i="89"/>
  <c r="BY80" i="89" s="1"/>
  <c r="CF79" i="89"/>
  <c r="CE79" i="89"/>
  <c r="CD79" i="89"/>
  <c r="CC79" i="89"/>
  <c r="BT79" i="89"/>
  <c r="BS79" i="89"/>
  <c r="BR79" i="89"/>
  <c r="BV79" i="89" s="1"/>
  <c r="BQ79" i="89"/>
  <c r="BU79" i="89" s="1"/>
  <c r="CF78" i="89"/>
  <c r="CE78" i="89"/>
  <c r="CD78" i="89"/>
  <c r="CC78" i="89"/>
  <c r="CA78" i="89"/>
  <c r="BT78" i="89"/>
  <c r="CB78" i="89" s="1"/>
  <c r="BS78" i="89"/>
  <c r="BW78" i="89" s="1"/>
  <c r="BR78" i="89"/>
  <c r="BV78" i="89" s="1"/>
  <c r="BQ78" i="89"/>
  <c r="BU78" i="89" s="1"/>
  <c r="CF77" i="89"/>
  <c r="CE77" i="89"/>
  <c r="CD77" i="89"/>
  <c r="CC77" i="89"/>
  <c r="BT77" i="89"/>
  <c r="BS77" i="89"/>
  <c r="BR77" i="89"/>
  <c r="BZ77" i="89" s="1"/>
  <c r="BQ77" i="89"/>
  <c r="BU77" i="89" s="1"/>
  <c r="CF76" i="89"/>
  <c r="CE76" i="89"/>
  <c r="CD76" i="89"/>
  <c r="CC76" i="89"/>
  <c r="BT76" i="89"/>
  <c r="BX76" i="89" s="1"/>
  <c r="BS76" i="89"/>
  <c r="CA76" i="89" s="1"/>
  <c r="BR76" i="89"/>
  <c r="BZ76" i="89" s="1"/>
  <c r="BQ76" i="89"/>
  <c r="BY76" i="89" s="1"/>
  <c r="CF75" i="89"/>
  <c r="CE75" i="89"/>
  <c r="CD75" i="89"/>
  <c r="CC75" i="89"/>
  <c r="BT75" i="89"/>
  <c r="BS75" i="89"/>
  <c r="BR75" i="89"/>
  <c r="BZ75" i="89" s="1"/>
  <c r="BQ75" i="89"/>
  <c r="BY75" i="89" s="1"/>
  <c r="CF74" i="89"/>
  <c r="CE74" i="89"/>
  <c r="CD74" i="89"/>
  <c r="CC74" i="89"/>
  <c r="BT74" i="89"/>
  <c r="CB74" i="89" s="1"/>
  <c r="BS74" i="89"/>
  <c r="CA74" i="89" s="1"/>
  <c r="BR74" i="89"/>
  <c r="BV74" i="89" s="1"/>
  <c r="BQ74" i="89"/>
  <c r="BU74" i="89" s="1"/>
  <c r="CF73" i="89"/>
  <c r="CE73" i="89"/>
  <c r="CD73" i="89"/>
  <c r="CC73" i="89"/>
  <c r="BT73" i="89"/>
  <c r="BS73" i="89"/>
  <c r="CA73" i="89" s="1"/>
  <c r="BR73" i="89"/>
  <c r="BV73" i="89" s="1"/>
  <c r="BQ73" i="89"/>
  <c r="BY73" i="89" s="1"/>
  <c r="CF72" i="89"/>
  <c r="CE72" i="89"/>
  <c r="CD72" i="89"/>
  <c r="CC72" i="89"/>
  <c r="BT72" i="89"/>
  <c r="CB72" i="89" s="1"/>
  <c r="BS72" i="89"/>
  <c r="BW72" i="89" s="1"/>
  <c r="BR72" i="89"/>
  <c r="BV72" i="89" s="1"/>
  <c r="BQ72" i="89"/>
  <c r="BU72" i="89" s="1"/>
  <c r="CF71" i="89"/>
  <c r="CE71" i="89"/>
  <c r="CD71" i="89"/>
  <c r="CC71" i="89"/>
  <c r="BT71" i="89"/>
  <c r="BX71" i="89" s="1"/>
  <c r="BS71" i="89"/>
  <c r="BW71" i="89" s="1"/>
  <c r="BR71" i="89"/>
  <c r="BZ71" i="89" s="1"/>
  <c r="BQ71" i="89"/>
  <c r="BY71" i="89" s="1"/>
  <c r="CF70" i="89"/>
  <c r="CE70" i="89"/>
  <c r="CD70" i="89"/>
  <c r="CC70" i="89"/>
  <c r="BT70" i="89"/>
  <c r="BX70" i="89" s="1"/>
  <c r="BS70" i="89"/>
  <c r="BW70" i="89" s="1"/>
  <c r="BR70" i="89"/>
  <c r="BZ70" i="89" s="1"/>
  <c r="BQ70" i="89"/>
  <c r="BU70" i="89" s="1"/>
  <c r="CF69" i="89"/>
  <c r="CE69" i="89"/>
  <c r="CD69" i="89"/>
  <c r="CC69" i="89"/>
  <c r="BT69" i="89"/>
  <c r="BX69" i="89" s="1"/>
  <c r="BS69" i="89"/>
  <c r="BR69" i="89"/>
  <c r="BQ69" i="89"/>
  <c r="BY69" i="89" s="1"/>
  <c r="CF68" i="89"/>
  <c r="CE68" i="89"/>
  <c r="CD68" i="89"/>
  <c r="CC68" i="89"/>
  <c r="CG68" i="89" s="1"/>
  <c r="CA68" i="89"/>
  <c r="BW68" i="89"/>
  <c r="BT68" i="89"/>
  <c r="CB68" i="89" s="1"/>
  <c r="BS68" i="89"/>
  <c r="BR68" i="89"/>
  <c r="BV68" i="89" s="1"/>
  <c r="BQ68" i="89"/>
  <c r="BU68" i="89" s="1"/>
  <c r="CF67" i="89"/>
  <c r="CE67" i="89"/>
  <c r="CD67" i="89"/>
  <c r="CC67" i="89"/>
  <c r="BT67" i="89"/>
  <c r="BS67" i="89"/>
  <c r="BR67" i="89"/>
  <c r="BQ67" i="89"/>
  <c r="BU67" i="89" s="1"/>
  <c r="CF66" i="89"/>
  <c r="CE66" i="89"/>
  <c r="CD66" i="89"/>
  <c r="CC66" i="89"/>
  <c r="BX66" i="89"/>
  <c r="BT66" i="89"/>
  <c r="CB66" i="89" s="1"/>
  <c r="BS66" i="89"/>
  <c r="CA66" i="89" s="1"/>
  <c r="BR66" i="89"/>
  <c r="BV66" i="89" s="1"/>
  <c r="BQ66" i="89"/>
  <c r="BY66" i="89" s="1"/>
  <c r="CF65" i="89"/>
  <c r="CE65" i="89"/>
  <c r="CD65" i="89"/>
  <c r="CC65" i="89"/>
  <c r="BT65" i="89"/>
  <c r="CB65" i="89" s="1"/>
  <c r="BS65" i="89"/>
  <c r="CA65" i="89" s="1"/>
  <c r="BR65" i="89"/>
  <c r="BZ65" i="89" s="1"/>
  <c r="BQ65" i="89"/>
  <c r="BY65" i="89" s="1"/>
  <c r="CF64" i="89"/>
  <c r="CE64" i="89"/>
  <c r="CD64" i="89"/>
  <c r="CC64" i="89"/>
  <c r="BT64" i="89"/>
  <c r="CB64" i="89" s="1"/>
  <c r="BS64" i="89"/>
  <c r="CA64" i="89" s="1"/>
  <c r="BR64" i="89"/>
  <c r="BQ64" i="89"/>
  <c r="CF63" i="89"/>
  <c r="CE63" i="89"/>
  <c r="CD63" i="89"/>
  <c r="CC63" i="89"/>
  <c r="BT63" i="89"/>
  <c r="CB63" i="89" s="1"/>
  <c r="BS63" i="89"/>
  <c r="BR63" i="89"/>
  <c r="BQ63" i="89"/>
  <c r="BY63" i="89" s="1"/>
  <c r="CF62" i="89"/>
  <c r="CE62" i="89"/>
  <c r="CD62" i="89"/>
  <c r="CH62" i="89" s="1"/>
  <c r="CC62" i="89"/>
  <c r="BT62" i="89"/>
  <c r="CB62" i="89" s="1"/>
  <c r="BS62" i="89"/>
  <c r="CA62" i="89" s="1"/>
  <c r="BR62" i="89"/>
  <c r="BV62" i="89" s="1"/>
  <c r="BQ62" i="89"/>
  <c r="BY62" i="89" s="1"/>
  <c r="CF61" i="89"/>
  <c r="CE61" i="89"/>
  <c r="CD61" i="89"/>
  <c r="CC61" i="89"/>
  <c r="BT61" i="89"/>
  <c r="BS61" i="89"/>
  <c r="BR61" i="89"/>
  <c r="BQ61" i="89"/>
  <c r="BY61" i="89" s="1"/>
  <c r="CF60" i="89"/>
  <c r="CE60" i="89"/>
  <c r="CD60" i="89"/>
  <c r="CC60" i="89"/>
  <c r="BT60" i="89"/>
  <c r="CB60" i="89" s="1"/>
  <c r="BS60" i="89"/>
  <c r="CA60" i="89" s="1"/>
  <c r="BR60" i="89"/>
  <c r="BV60" i="89" s="1"/>
  <c r="BQ60" i="89"/>
  <c r="BY60" i="89" s="1"/>
  <c r="CF59" i="89"/>
  <c r="CE59" i="89"/>
  <c r="CD59" i="89"/>
  <c r="CC59" i="89"/>
  <c r="BT59" i="89"/>
  <c r="CB59" i="89" s="1"/>
  <c r="BS59" i="89"/>
  <c r="CA59" i="89" s="1"/>
  <c r="BR59" i="89"/>
  <c r="BQ59" i="89"/>
  <c r="BU59" i="89" s="1"/>
  <c r="CF58" i="89"/>
  <c r="CE58" i="89"/>
  <c r="CD58" i="89"/>
  <c r="CC58" i="89"/>
  <c r="BT58" i="89"/>
  <c r="CB58" i="89" s="1"/>
  <c r="BS58" i="89"/>
  <c r="BR58" i="89"/>
  <c r="BQ58" i="89"/>
  <c r="BU58" i="89" s="1"/>
  <c r="CF57" i="89"/>
  <c r="CE57" i="89"/>
  <c r="CD57" i="89"/>
  <c r="CC57" i="89"/>
  <c r="BT57" i="89"/>
  <c r="CB57" i="89" s="1"/>
  <c r="BS57" i="89"/>
  <c r="CA57" i="89" s="1"/>
  <c r="BR57" i="89"/>
  <c r="BZ57" i="89" s="1"/>
  <c r="BQ57" i="89"/>
  <c r="BU57" i="89" s="1"/>
  <c r="CF56" i="89"/>
  <c r="CE56" i="89"/>
  <c r="CI56" i="89" s="1"/>
  <c r="CD56" i="89"/>
  <c r="CC56" i="89"/>
  <c r="BW56" i="89"/>
  <c r="BT56" i="89"/>
  <c r="CB56" i="89" s="1"/>
  <c r="BS56" i="89"/>
  <c r="CA56" i="89" s="1"/>
  <c r="BR56" i="89"/>
  <c r="BV56" i="89" s="1"/>
  <c r="BQ56" i="89"/>
  <c r="CF55" i="89"/>
  <c r="CE55" i="89"/>
  <c r="CD55" i="89"/>
  <c r="CC55" i="89"/>
  <c r="BT55" i="89"/>
  <c r="BS55" i="89"/>
  <c r="BR55" i="89"/>
  <c r="BV55" i="89" s="1"/>
  <c r="BQ55" i="89"/>
  <c r="CF54" i="89"/>
  <c r="CE54" i="89"/>
  <c r="CD54" i="89"/>
  <c r="CC54" i="89"/>
  <c r="BT54" i="89"/>
  <c r="CB54" i="89" s="1"/>
  <c r="BS54" i="89"/>
  <c r="CA54" i="89" s="1"/>
  <c r="BR54" i="89"/>
  <c r="BV54" i="89" s="1"/>
  <c r="BQ54" i="89"/>
  <c r="BY54" i="89" s="1"/>
  <c r="CF53" i="89"/>
  <c r="CE53" i="89"/>
  <c r="CD53" i="89"/>
  <c r="CC53" i="89"/>
  <c r="BT53" i="89"/>
  <c r="CB53" i="89" s="1"/>
  <c r="BS53" i="89"/>
  <c r="CA53" i="89" s="1"/>
  <c r="BR53" i="89"/>
  <c r="BZ53" i="89" s="1"/>
  <c r="BQ53" i="89"/>
  <c r="BU53" i="89" s="1"/>
  <c r="CF52" i="89"/>
  <c r="CE52" i="89"/>
  <c r="CD52" i="89"/>
  <c r="CC52" i="89"/>
  <c r="BT52" i="89"/>
  <c r="CB52" i="89" s="1"/>
  <c r="BS52" i="89"/>
  <c r="CA52" i="89" s="1"/>
  <c r="BR52" i="89"/>
  <c r="BQ52" i="89"/>
  <c r="BU52" i="89" s="1"/>
  <c r="CF51" i="89"/>
  <c r="CE51" i="89"/>
  <c r="CD51" i="89"/>
  <c r="CC51" i="89"/>
  <c r="BT51" i="89"/>
  <c r="CB51" i="89" s="1"/>
  <c r="BS51" i="89"/>
  <c r="CA51" i="89" s="1"/>
  <c r="BR51" i="89"/>
  <c r="BQ51" i="89"/>
  <c r="BU51" i="89" s="1"/>
  <c r="CF50" i="89"/>
  <c r="CE50" i="89"/>
  <c r="CD50" i="89"/>
  <c r="CH50" i="89" s="1"/>
  <c r="CC50" i="89"/>
  <c r="BT50" i="89"/>
  <c r="BS50" i="89"/>
  <c r="CA50" i="89" s="1"/>
  <c r="BR50" i="89"/>
  <c r="BV50" i="89" s="1"/>
  <c r="BQ50" i="89"/>
  <c r="BY50" i="89" s="1"/>
  <c r="CF49" i="89"/>
  <c r="CE49" i="89"/>
  <c r="CD49" i="89"/>
  <c r="CC49" i="89"/>
  <c r="BT49" i="89"/>
  <c r="CB49" i="89" s="1"/>
  <c r="BS49" i="89"/>
  <c r="CA49" i="89" s="1"/>
  <c r="BR49" i="89"/>
  <c r="BV49" i="89" s="1"/>
  <c r="BQ49" i="89"/>
  <c r="CF48" i="89"/>
  <c r="CE48" i="89"/>
  <c r="CD48" i="89"/>
  <c r="CC48" i="89"/>
  <c r="BT48" i="89"/>
  <c r="BS48" i="89"/>
  <c r="BR48" i="89"/>
  <c r="BV48" i="89" s="1"/>
  <c r="BQ48" i="89"/>
  <c r="CF47" i="89"/>
  <c r="CE47" i="89"/>
  <c r="CD47" i="89"/>
  <c r="CC47" i="89"/>
  <c r="CG47" i="89" s="1"/>
  <c r="BT47" i="89"/>
  <c r="CB47" i="89" s="1"/>
  <c r="BS47" i="89"/>
  <c r="CA47" i="89" s="1"/>
  <c r="BR47" i="89"/>
  <c r="BZ47" i="89" s="1"/>
  <c r="BQ47" i="89"/>
  <c r="BU47" i="89" s="1"/>
  <c r="CF46" i="89"/>
  <c r="CE46" i="89"/>
  <c r="CD46" i="89"/>
  <c r="CC46" i="89"/>
  <c r="BT46" i="89"/>
  <c r="CB46" i="89" s="1"/>
  <c r="BS46" i="89"/>
  <c r="CA46" i="89" s="1"/>
  <c r="BR46" i="89"/>
  <c r="BZ46" i="89" s="1"/>
  <c r="BQ46" i="89"/>
  <c r="BU46" i="89" s="1"/>
  <c r="CF45" i="89"/>
  <c r="CE45" i="89"/>
  <c r="CD45" i="89"/>
  <c r="CC45" i="89"/>
  <c r="BT45" i="89"/>
  <c r="CB45" i="89" s="1"/>
  <c r="BS45" i="89"/>
  <c r="CA45" i="89" s="1"/>
  <c r="BR45" i="89"/>
  <c r="BZ45" i="89" s="1"/>
  <c r="BQ45" i="89"/>
  <c r="BU45" i="89" s="1"/>
  <c r="CF44" i="89"/>
  <c r="CE44" i="89"/>
  <c r="CD44" i="89"/>
  <c r="CH44" i="89" s="1"/>
  <c r="CC44" i="89"/>
  <c r="BT44" i="89"/>
  <c r="BS44" i="89"/>
  <c r="BR44" i="89"/>
  <c r="BQ44" i="89"/>
  <c r="BY44" i="89" s="1"/>
  <c r="CF43" i="89"/>
  <c r="CE43" i="89"/>
  <c r="CD43" i="89"/>
  <c r="CC43" i="89"/>
  <c r="BU43" i="89"/>
  <c r="BT43" i="89"/>
  <c r="CB43" i="89" s="1"/>
  <c r="BS43" i="89"/>
  <c r="CA43" i="89" s="1"/>
  <c r="BR43" i="89"/>
  <c r="BV43" i="89" s="1"/>
  <c r="BQ43" i="89"/>
  <c r="BY43" i="89" s="1"/>
  <c r="CF42" i="89"/>
  <c r="CE42" i="89"/>
  <c r="CD42" i="89"/>
  <c r="CC42" i="89"/>
  <c r="BT42" i="89"/>
  <c r="CB42" i="89" s="1"/>
  <c r="BS42" i="89"/>
  <c r="CA42" i="89" s="1"/>
  <c r="BR42" i="89"/>
  <c r="BZ42" i="89" s="1"/>
  <c r="BQ42" i="89"/>
  <c r="CF41" i="89"/>
  <c r="CE41" i="89"/>
  <c r="CD41" i="89"/>
  <c r="CC41" i="89"/>
  <c r="BT41" i="89"/>
  <c r="CB41" i="89" s="1"/>
  <c r="BS41" i="89"/>
  <c r="CA41" i="89" s="1"/>
  <c r="BR41" i="89"/>
  <c r="BZ41" i="89" s="1"/>
  <c r="BQ41" i="89"/>
  <c r="BU41" i="89" s="1"/>
  <c r="CF40" i="89"/>
  <c r="CE40" i="89"/>
  <c r="CD40" i="89"/>
  <c r="CC40" i="89"/>
  <c r="BT40" i="89"/>
  <c r="CB40" i="89" s="1"/>
  <c r="BS40" i="89"/>
  <c r="BW40" i="89" s="1"/>
  <c r="BR40" i="89"/>
  <c r="BZ40" i="89" s="1"/>
  <c r="BQ40" i="89"/>
  <c r="CF39" i="89"/>
  <c r="CE39" i="89"/>
  <c r="CD39" i="89"/>
  <c r="CC39" i="89"/>
  <c r="BT39" i="89"/>
  <c r="CB39" i="89" s="1"/>
  <c r="BS39" i="89"/>
  <c r="CA39" i="89" s="1"/>
  <c r="BR39" i="89"/>
  <c r="BQ39" i="89"/>
  <c r="BU39" i="89" s="1"/>
  <c r="CF38" i="89"/>
  <c r="CE38" i="89"/>
  <c r="CD38" i="89"/>
  <c r="CC38" i="89"/>
  <c r="BT38" i="89"/>
  <c r="CB38" i="89" s="1"/>
  <c r="BS38" i="89"/>
  <c r="CA38" i="89" s="1"/>
  <c r="BR38" i="89"/>
  <c r="BV38" i="89" s="1"/>
  <c r="BQ38" i="89"/>
  <c r="BY38" i="89" s="1"/>
  <c r="CF37" i="89"/>
  <c r="CE37" i="89"/>
  <c r="CD37" i="89"/>
  <c r="CC37" i="89"/>
  <c r="BT37" i="89"/>
  <c r="CB37" i="89" s="1"/>
  <c r="BS37" i="89"/>
  <c r="BR37" i="89"/>
  <c r="BZ37" i="89" s="1"/>
  <c r="BQ37" i="89"/>
  <c r="BY37" i="89" s="1"/>
  <c r="CI191" i="89" l="1"/>
  <c r="CB82" i="89"/>
  <c r="BX49" i="89"/>
  <c r="BU71" i="89"/>
  <c r="BU85" i="89"/>
  <c r="CA103" i="89"/>
  <c r="BW123" i="89"/>
  <c r="BZ137" i="89"/>
  <c r="BZ157" i="89"/>
  <c r="BX182" i="89"/>
  <c r="BV47" i="89"/>
  <c r="CB70" i="89"/>
  <c r="BX137" i="89"/>
  <c r="BU54" i="89"/>
  <c r="BX72" i="89"/>
  <c r="BY86" i="89"/>
  <c r="CB105" i="89"/>
  <c r="CB123" i="89"/>
  <c r="BW142" i="89"/>
  <c r="CA163" i="89"/>
  <c r="BU185" i="89"/>
  <c r="BW76" i="89"/>
  <c r="BY145" i="89"/>
  <c r="BU166" i="89"/>
  <c r="BV185" i="89"/>
  <c r="BU61" i="89"/>
  <c r="BZ92" i="89"/>
  <c r="BZ107" i="89"/>
  <c r="BV166" i="89"/>
  <c r="AG134" i="91"/>
  <c r="AG131" i="91"/>
  <c r="AG133" i="91"/>
  <c r="AG132" i="91"/>
  <c r="AE132" i="91"/>
  <c r="AE134" i="91"/>
  <c r="AE133" i="91"/>
  <c r="AE131" i="91"/>
  <c r="AD131" i="91"/>
  <c r="AD132" i="91"/>
  <c r="AD134" i="91"/>
  <c r="AD133" i="91"/>
  <c r="BU50" i="89"/>
  <c r="BX62" i="89"/>
  <c r="BV71" i="89"/>
  <c r="BX78" i="89"/>
  <c r="BZ84" i="89"/>
  <c r="BU94" i="89"/>
  <c r="BZ106" i="89"/>
  <c r="BY115" i="89"/>
  <c r="BX131" i="89"/>
  <c r="BU142" i="89"/>
  <c r="BV151" i="89"/>
  <c r="BZ156" i="89"/>
  <c r="CJ161" i="89"/>
  <c r="BY164" i="89"/>
  <c r="BW175" i="89"/>
  <c r="BV184" i="89"/>
  <c r="CB115" i="89"/>
  <c r="CA72" i="89"/>
  <c r="BV41" i="89"/>
  <c r="BW42" i="89"/>
  <c r="BX56" i="89"/>
  <c r="BX68" i="89"/>
  <c r="BW74" i="89"/>
  <c r="BZ80" i="89"/>
  <c r="BU89" i="89"/>
  <c r="CB109" i="89"/>
  <c r="BU120" i="89"/>
  <c r="BX125" i="89"/>
  <c r="BV134" i="89"/>
  <c r="CB146" i="89"/>
  <c r="BU154" i="89"/>
  <c r="BU159" i="89"/>
  <c r="BW166" i="89"/>
  <c r="BU177" i="89"/>
  <c r="BX186" i="89"/>
  <c r="CG41" i="89"/>
  <c r="BW60" i="89"/>
  <c r="BX74" i="89"/>
  <c r="BW111" i="89"/>
  <c r="BV121" i="89"/>
  <c r="CB127" i="89"/>
  <c r="BW147" i="89"/>
  <c r="BW170" i="89"/>
  <c r="BV179" i="89"/>
  <c r="CA189" i="89"/>
  <c r="CI41" i="89"/>
  <c r="BW43" i="89"/>
  <c r="BX60" i="89"/>
  <c r="CA70" i="89"/>
  <c r="BU75" i="89"/>
  <c r="BY81" i="89"/>
  <c r="BY90" i="89"/>
  <c r="CB102" i="89"/>
  <c r="BX111" i="89"/>
  <c r="BY128" i="89"/>
  <c r="BZ136" i="89"/>
  <c r="BZ147" i="89"/>
  <c r="BV155" i="89"/>
  <c r="BV162" i="89"/>
  <c r="BW179" i="89"/>
  <c r="BV190" i="89"/>
  <c r="CI59" i="89"/>
  <c r="BZ60" i="89"/>
  <c r="BV75" i="89"/>
  <c r="CA121" i="89"/>
  <c r="BW129" i="89"/>
  <c r="BY162" i="89"/>
  <c r="BZ170" i="89"/>
  <c r="CA190" i="89"/>
  <c r="BU38" i="89"/>
  <c r="BX43" i="89"/>
  <c r="CH53" i="89"/>
  <c r="BW54" i="89"/>
  <c r="BY68" i="89"/>
  <c r="BW73" i="89"/>
  <c r="CG80" i="89"/>
  <c r="BX86" i="89"/>
  <c r="BW90" i="89"/>
  <c r="BV94" i="89"/>
  <c r="CA98" i="89"/>
  <c r="CB103" i="89"/>
  <c r="CG107" i="89"/>
  <c r="BY108" i="89"/>
  <c r="BZ111" i="89"/>
  <c r="BZ117" i="89"/>
  <c r="CJ119" i="89"/>
  <c r="BZ125" i="89"/>
  <c r="BX129" i="89"/>
  <c r="BX142" i="89"/>
  <c r="CH146" i="89"/>
  <c r="BY155" i="89"/>
  <c r="BV164" i="89"/>
  <c r="CA181" i="89"/>
  <c r="CA187" i="89"/>
  <c r="BZ194" i="89"/>
  <c r="BW38" i="89"/>
  <c r="BU44" i="89"/>
  <c r="BX54" i="89"/>
  <c r="BW62" i="89"/>
  <c r="CJ71" i="89"/>
  <c r="BZ73" i="89"/>
  <c r="BV77" i="89"/>
  <c r="BV81" i="89"/>
  <c r="CH89" i="89"/>
  <c r="BX90" i="89"/>
  <c r="CG98" i="89"/>
  <c r="BV99" i="89"/>
  <c r="BV104" i="89"/>
  <c r="BY109" i="89"/>
  <c r="BU118" i="89"/>
  <c r="CB121" i="89"/>
  <c r="BU126" i="89"/>
  <c r="BY138" i="89"/>
  <c r="BZ142" i="89"/>
  <c r="BW149" i="89"/>
  <c r="CB151" i="89"/>
  <c r="BW164" i="89"/>
  <c r="BW167" i="89"/>
  <c r="BV172" i="89"/>
  <c r="BV177" i="89"/>
  <c r="BW188" i="89"/>
  <c r="CA194" i="89"/>
  <c r="BV46" i="89"/>
  <c r="CJ53" i="89"/>
  <c r="CI80" i="89"/>
  <c r="CA86" i="89"/>
  <c r="BY95" i="89"/>
  <c r="CA99" i="89"/>
  <c r="BZ113" i="89"/>
  <c r="CI116" i="89"/>
  <c r="BW118" i="89"/>
  <c r="BZ135" i="89"/>
  <c r="CB139" i="89"/>
  <c r="BU144" i="89"/>
  <c r="CG152" i="89"/>
  <c r="BV153" i="89"/>
  <c r="CB155" i="89"/>
  <c r="BZ159" i="89"/>
  <c r="BU173" i="89"/>
  <c r="BW177" i="89"/>
  <c r="CA182" i="89"/>
  <c r="BZ188" i="89"/>
  <c r="BU195" i="89"/>
  <c r="BX37" i="89"/>
  <c r="BX98" i="89"/>
  <c r="BX38" i="89"/>
  <c r="BU66" i="89"/>
  <c r="BU88" i="89"/>
  <c r="CI98" i="89"/>
  <c r="BU102" i="89"/>
  <c r="BU106" i="89"/>
  <c r="BU110" i="89"/>
  <c r="BZ118" i="89"/>
  <c r="BY127" i="89"/>
  <c r="BZ131" i="89"/>
  <c r="BU136" i="89"/>
  <c r="BU140" i="89"/>
  <c r="BV144" i="89"/>
  <c r="BZ149" i="89"/>
  <c r="CB159" i="89"/>
  <c r="BY168" i="89"/>
  <c r="BV173" i="89"/>
  <c r="BY41" i="89"/>
  <c r="BW49" i="89"/>
  <c r="CG56" i="89"/>
  <c r="BV57" i="89"/>
  <c r="BW66" i="89"/>
  <c r="BZ74" i="89"/>
  <c r="BY79" i="89"/>
  <c r="BV83" i="89"/>
  <c r="BV88" i="89"/>
  <c r="BW92" i="89"/>
  <c r="BV102" i="89"/>
  <c r="CI104" i="89"/>
  <c r="BW106" i="89"/>
  <c r="BV110" i="89"/>
  <c r="BV115" i="89"/>
  <c r="CB119" i="89"/>
  <c r="BZ123" i="89"/>
  <c r="CA127" i="89"/>
  <c r="CG131" i="89"/>
  <c r="BY132" i="89"/>
  <c r="BW136" i="89"/>
  <c r="BV140" i="89"/>
  <c r="CI143" i="89"/>
  <c r="CB153" i="89"/>
  <c r="BX156" i="89"/>
  <c r="CB161" i="89"/>
  <c r="CB165" i="89"/>
  <c r="BY169" i="89"/>
  <c r="CA174" i="89"/>
  <c r="BU179" i="89"/>
  <c r="BW184" i="89"/>
  <c r="BU190" i="89"/>
  <c r="I251" i="89"/>
  <c r="AE251" i="89"/>
  <c r="CI164" i="89"/>
  <c r="CH38" i="89"/>
  <c r="CJ98" i="89"/>
  <c r="CG59" i="89"/>
  <c r="CG74" i="89"/>
  <c r="CJ77" i="89"/>
  <c r="CG83" i="89"/>
  <c r="CH167" i="89"/>
  <c r="CJ149" i="89"/>
  <c r="CI71" i="89"/>
  <c r="CH158" i="89"/>
  <c r="CG65" i="89"/>
  <c r="CJ89" i="89"/>
  <c r="CG101" i="89"/>
  <c r="CJ116" i="89"/>
  <c r="CH152" i="89"/>
  <c r="CI140" i="89"/>
  <c r="CJ179" i="89"/>
  <c r="CI74" i="89"/>
  <c r="CH110" i="89"/>
  <c r="CH119" i="89"/>
  <c r="CG146" i="89"/>
  <c r="CH149" i="89"/>
  <c r="CG188" i="89"/>
  <c r="CH56" i="89"/>
  <c r="CG137" i="89"/>
  <c r="CJ173" i="89"/>
  <c r="CH86" i="89"/>
  <c r="CG104" i="89"/>
  <c r="CI161" i="89"/>
  <c r="CH176" i="89"/>
  <c r="CG53" i="89"/>
  <c r="CJ41" i="89"/>
  <c r="CJ59" i="89"/>
  <c r="CI101" i="89"/>
  <c r="CJ107" i="89"/>
  <c r="CI122" i="89"/>
  <c r="CG149" i="89"/>
  <c r="CI152" i="89"/>
  <c r="CI158" i="89"/>
  <c r="CI170" i="89"/>
  <c r="CI176" i="89"/>
  <c r="CI53" i="89"/>
  <c r="CH113" i="89"/>
  <c r="CJ152" i="89"/>
  <c r="CJ191" i="89"/>
  <c r="CG194" i="89"/>
  <c r="AD129" i="91"/>
  <c r="AD130" i="91"/>
  <c r="AD128" i="91"/>
  <c r="AD135" i="91"/>
  <c r="AD127" i="91"/>
  <c r="AD136" i="91"/>
  <c r="AG127" i="91"/>
  <c r="AG130" i="91"/>
  <c r="AG135" i="91"/>
  <c r="AG128" i="91"/>
  <c r="AG129" i="91"/>
  <c r="AG136" i="91"/>
  <c r="N14" i="91"/>
  <c r="AE129" i="91"/>
  <c r="AE127" i="91"/>
  <c r="AE130" i="91"/>
  <c r="AE135" i="91"/>
  <c r="AE128" i="91"/>
  <c r="AE136" i="91"/>
  <c r="N15" i="91"/>
  <c r="AD126" i="91"/>
  <c r="AD124" i="91"/>
  <c r="AD122" i="91"/>
  <c r="AD120" i="91"/>
  <c r="AD118" i="91"/>
  <c r="AD116" i="91"/>
  <c r="AD114" i="91"/>
  <c r="AD112" i="91"/>
  <c r="AD110" i="91"/>
  <c r="AD108" i="91"/>
  <c r="AD106" i="91"/>
  <c r="AD104" i="91"/>
  <c r="AD102" i="91"/>
  <c r="AD100" i="91"/>
  <c r="AD96" i="91"/>
  <c r="AD94" i="91"/>
  <c r="AD92" i="91"/>
  <c r="AD91" i="91"/>
  <c r="AD89" i="91"/>
  <c r="AD88" i="91"/>
  <c r="AM88" i="91" s="1"/>
  <c r="AD86" i="91"/>
  <c r="AD84" i="91"/>
  <c r="AD82" i="91"/>
  <c r="AD80" i="91"/>
  <c r="AD78" i="91"/>
  <c r="AD76" i="91"/>
  <c r="AD74" i="91"/>
  <c r="AD72" i="91"/>
  <c r="AD70" i="91"/>
  <c r="AD68" i="91"/>
  <c r="AD66" i="91"/>
  <c r="AD64" i="91"/>
  <c r="AD62" i="91"/>
  <c r="AD60" i="91"/>
  <c r="AD58" i="91"/>
  <c r="AD55" i="91"/>
  <c r="AD53" i="91"/>
  <c r="AD125" i="91"/>
  <c r="AD115" i="91"/>
  <c r="AD105" i="91"/>
  <c r="AD93" i="91"/>
  <c r="AD85" i="91"/>
  <c r="AD75" i="91"/>
  <c r="AD65" i="91"/>
  <c r="AD51" i="91"/>
  <c r="AD46" i="91"/>
  <c r="AD39" i="91"/>
  <c r="AD37" i="91"/>
  <c r="AJ36" i="91" s="1"/>
  <c r="AD36" i="91"/>
  <c r="AD34" i="91"/>
  <c r="AD32" i="91"/>
  <c r="AD29" i="91"/>
  <c r="AD27" i="91"/>
  <c r="AD25" i="91"/>
  <c r="M15" i="91"/>
  <c r="AD63" i="91"/>
  <c r="AD98" i="91"/>
  <c r="AD97" i="91"/>
  <c r="AD69" i="91"/>
  <c r="AD59" i="91"/>
  <c r="AD121" i="91"/>
  <c r="AD111" i="91"/>
  <c r="AD90" i="91"/>
  <c r="AD81" i="91"/>
  <c r="AD71" i="91"/>
  <c r="AD41" i="91"/>
  <c r="AD113" i="91"/>
  <c r="AD103" i="91"/>
  <c r="AD73" i="91"/>
  <c r="AD52" i="91"/>
  <c r="AD49" i="91"/>
  <c r="AD42" i="91"/>
  <c r="AD117" i="91"/>
  <c r="AD95" i="91"/>
  <c r="AD87" i="91"/>
  <c r="AD77" i="91"/>
  <c r="AD48" i="91"/>
  <c r="AD43" i="91"/>
  <c r="AD123" i="91"/>
  <c r="AD83" i="91"/>
  <c r="AD54" i="91"/>
  <c r="AD50" i="91"/>
  <c r="AD119" i="91"/>
  <c r="AD109" i="91"/>
  <c r="AD79" i="91"/>
  <c r="AD101" i="91"/>
  <c r="AD61" i="91"/>
  <c r="AD45" i="91"/>
  <c r="AD40" i="91"/>
  <c r="AD38" i="91"/>
  <c r="AD35" i="91"/>
  <c r="AD33" i="91"/>
  <c r="AD30" i="91"/>
  <c r="AD28" i="91"/>
  <c r="AD26" i="91"/>
  <c r="AD44" i="91"/>
  <c r="AD107" i="91"/>
  <c r="AD67" i="91"/>
  <c r="AD57" i="91"/>
  <c r="AD47" i="91"/>
  <c r="M19" i="91"/>
  <c r="M17" i="91"/>
  <c r="M16" i="91"/>
  <c r="M14" i="91"/>
  <c r="AE126" i="91"/>
  <c r="AE124" i="91"/>
  <c r="AF124" i="91" s="1"/>
  <c r="AE122" i="91"/>
  <c r="AE120" i="91"/>
  <c r="AE118" i="91"/>
  <c r="AF118" i="91" s="1"/>
  <c r="AE116" i="91"/>
  <c r="AE114" i="91"/>
  <c r="AE112" i="91"/>
  <c r="AF112" i="91" s="1"/>
  <c r="AE110" i="91"/>
  <c r="AE108" i="91"/>
  <c r="AF108" i="91" s="1"/>
  <c r="AE106" i="91"/>
  <c r="AE104" i="91"/>
  <c r="AE102" i="91"/>
  <c r="AF102" i="91" s="1"/>
  <c r="AE100" i="91"/>
  <c r="AE96" i="91"/>
  <c r="AE94" i="91"/>
  <c r="AE92" i="91"/>
  <c r="AE91" i="91"/>
  <c r="AE89" i="91"/>
  <c r="AE88" i="91"/>
  <c r="AE86" i="91"/>
  <c r="AF86" i="91" s="1"/>
  <c r="AE84" i="91"/>
  <c r="AE82" i="91"/>
  <c r="AE80" i="91"/>
  <c r="AF80" i="91" s="1"/>
  <c r="AE78" i="91"/>
  <c r="AE76" i="91"/>
  <c r="AE74" i="91"/>
  <c r="AE72" i="91"/>
  <c r="AE70" i="91"/>
  <c r="AE68" i="91"/>
  <c r="AE66" i="91"/>
  <c r="AE64" i="91"/>
  <c r="AE62" i="91"/>
  <c r="AE60" i="91"/>
  <c r="AF60" i="91" s="1"/>
  <c r="AE58" i="91"/>
  <c r="AE55" i="91"/>
  <c r="AE53" i="91"/>
  <c r="AF53" i="91" s="1"/>
  <c r="AE121" i="91"/>
  <c r="AE111" i="91"/>
  <c r="AE90" i="91"/>
  <c r="AE81" i="91"/>
  <c r="AE71" i="91"/>
  <c r="AE41" i="91"/>
  <c r="AE125" i="91"/>
  <c r="AE115" i="91"/>
  <c r="AE105" i="91"/>
  <c r="AE75" i="91"/>
  <c r="AF75" i="91" s="1"/>
  <c r="AE46" i="91"/>
  <c r="AE39" i="91"/>
  <c r="AE36" i="91"/>
  <c r="AE117" i="91"/>
  <c r="AE95" i="91"/>
  <c r="AE87" i="91"/>
  <c r="AE77" i="91"/>
  <c r="AE48" i="91"/>
  <c r="AE43" i="91"/>
  <c r="AE28" i="91"/>
  <c r="AE97" i="91"/>
  <c r="AE44" i="91"/>
  <c r="AE85" i="91"/>
  <c r="AE27" i="91"/>
  <c r="AF27" i="91" s="1"/>
  <c r="AE123" i="91"/>
  <c r="AE83" i="91"/>
  <c r="AE54" i="91"/>
  <c r="AE50" i="91"/>
  <c r="AE35" i="91"/>
  <c r="AE26" i="91"/>
  <c r="AE98" i="91"/>
  <c r="AF98" i="91" s="1"/>
  <c r="AE79" i="91"/>
  <c r="AE69" i="91"/>
  <c r="AF69" i="91" s="1"/>
  <c r="AE59" i="91"/>
  <c r="AE65" i="91"/>
  <c r="AE101" i="91"/>
  <c r="AE61" i="91"/>
  <c r="AE45" i="91"/>
  <c r="AE40" i="91"/>
  <c r="AE38" i="91"/>
  <c r="AE33" i="91"/>
  <c r="AE30" i="91"/>
  <c r="AE109" i="91"/>
  <c r="AE93" i="91"/>
  <c r="AE51" i="91"/>
  <c r="AE37" i="91"/>
  <c r="AE34" i="91"/>
  <c r="AE32" i="91"/>
  <c r="AE25" i="91"/>
  <c r="AE107" i="91"/>
  <c r="AE67" i="91"/>
  <c r="AE57" i="91"/>
  <c r="AE47" i="91"/>
  <c r="AE119" i="91"/>
  <c r="AE29" i="91"/>
  <c r="AE113" i="91"/>
  <c r="AE103" i="91"/>
  <c r="AE73" i="91"/>
  <c r="AE63" i="91"/>
  <c r="AE52" i="91"/>
  <c r="AE49" i="91"/>
  <c r="AE42" i="91"/>
  <c r="N16" i="91"/>
  <c r="N18" i="91"/>
  <c r="N19" i="91"/>
  <c r="M18" i="91"/>
  <c r="AG126" i="91"/>
  <c r="AG124" i="91"/>
  <c r="AG122" i="91"/>
  <c r="AG120" i="91"/>
  <c r="AG118" i="91"/>
  <c r="AG116" i="91"/>
  <c r="AG114" i="91"/>
  <c r="AG112" i="91"/>
  <c r="AG110" i="91"/>
  <c r="AG108" i="91"/>
  <c r="AG106" i="91"/>
  <c r="AG104" i="91"/>
  <c r="AG102" i="91"/>
  <c r="AG100" i="91"/>
  <c r="AG96" i="91"/>
  <c r="AG94" i="91"/>
  <c r="AG92" i="91"/>
  <c r="AG91" i="91"/>
  <c r="AG89" i="91"/>
  <c r="AG88" i="91"/>
  <c r="AG86" i="91"/>
  <c r="AG84" i="91"/>
  <c r="AG82" i="91"/>
  <c r="AG80" i="91"/>
  <c r="AG78" i="91"/>
  <c r="AG76" i="91"/>
  <c r="AG74" i="91"/>
  <c r="AG72" i="91"/>
  <c r="AG70" i="91"/>
  <c r="AG68" i="91"/>
  <c r="AG66" i="91"/>
  <c r="AG64" i="91"/>
  <c r="AG62" i="91"/>
  <c r="AG60" i="91"/>
  <c r="AG58" i="91"/>
  <c r="AG55" i="91"/>
  <c r="AG53" i="91"/>
  <c r="AG50" i="91"/>
  <c r="AG47" i="91"/>
  <c r="AG44" i="91"/>
  <c r="AG41" i="91"/>
  <c r="AG125" i="91"/>
  <c r="AG123" i="91"/>
  <c r="AG121" i="91"/>
  <c r="AG119" i="91"/>
  <c r="AG117" i="91"/>
  <c r="AG115" i="91"/>
  <c r="AG113" i="91"/>
  <c r="AG111" i="91"/>
  <c r="AG109" i="91"/>
  <c r="AG107" i="91"/>
  <c r="AG105" i="91"/>
  <c r="AG103" i="91"/>
  <c r="AG101" i="91"/>
  <c r="AG98" i="91"/>
  <c r="AG97" i="91"/>
  <c r="AG95" i="91"/>
  <c r="AG93" i="91"/>
  <c r="AG90" i="91"/>
  <c r="AG87" i="91"/>
  <c r="AG85" i="91"/>
  <c r="AG83" i="91"/>
  <c r="AG81" i="91"/>
  <c r="AG79" i="91"/>
  <c r="AG77" i="91"/>
  <c r="AG75" i="91"/>
  <c r="AG73" i="91"/>
  <c r="AG71" i="91"/>
  <c r="AG69" i="91"/>
  <c r="AG67" i="91"/>
  <c r="AG65" i="91"/>
  <c r="AG63" i="91"/>
  <c r="AG61" i="91"/>
  <c r="AG59" i="91"/>
  <c r="AG57" i="91"/>
  <c r="AG54" i="91"/>
  <c r="AG52" i="91"/>
  <c r="AG51" i="91"/>
  <c r="AG49" i="91"/>
  <c r="AG48" i="91"/>
  <c r="AG46" i="91"/>
  <c r="AG45" i="91"/>
  <c r="AG43" i="91"/>
  <c r="AG42" i="91"/>
  <c r="AG40" i="91"/>
  <c r="AG39" i="91"/>
  <c r="AG38" i="91"/>
  <c r="AG35" i="91"/>
  <c r="AG33" i="91"/>
  <c r="AG30" i="91"/>
  <c r="AG28" i="91"/>
  <c r="AG26" i="91"/>
  <c r="P14" i="91"/>
  <c r="AG37" i="91"/>
  <c r="AG36" i="91"/>
  <c r="AG34" i="91"/>
  <c r="AG32" i="91"/>
  <c r="AG29" i="91"/>
  <c r="AG27" i="91"/>
  <c r="AG25" i="91"/>
  <c r="P17" i="91"/>
  <c r="P18" i="91"/>
  <c r="P19" i="91"/>
  <c r="P15" i="91"/>
  <c r="N17" i="91"/>
  <c r="O17" i="91" s="1"/>
  <c r="BX110" i="89"/>
  <c r="CB110" i="89"/>
  <c r="BX140" i="89"/>
  <c r="CB140" i="89"/>
  <c r="BZ145" i="89"/>
  <c r="BV145" i="89"/>
  <c r="CA67" i="89"/>
  <c r="BW67" i="89"/>
  <c r="CA85" i="89"/>
  <c r="BW85" i="89"/>
  <c r="CA89" i="89"/>
  <c r="BW89" i="89"/>
  <c r="BZ93" i="89"/>
  <c r="BV93" i="89"/>
  <c r="BZ103" i="89"/>
  <c r="BV103" i="89"/>
  <c r="BW120" i="89"/>
  <c r="CA120" i="89"/>
  <c r="BV124" i="89"/>
  <c r="BZ124" i="89"/>
  <c r="BZ128" i="89"/>
  <c r="BV128" i="89"/>
  <c r="BW145" i="89"/>
  <c r="CA145" i="89"/>
  <c r="CA168" i="89"/>
  <c r="BW168" i="89"/>
  <c r="BY183" i="89"/>
  <c r="BU183" i="89"/>
  <c r="CB192" i="89"/>
  <c r="BX192" i="89"/>
  <c r="BW58" i="89"/>
  <c r="CA58" i="89"/>
  <c r="BW77" i="89"/>
  <c r="CA77" i="89"/>
  <c r="BZ114" i="89"/>
  <c r="BV114" i="89"/>
  <c r="BV119" i="89"/>
  <c r="BZ119" i="89"/>
  <c r="BZ51" i="89"/>
  <c r="BV51" i="89"/>
  <c r="BV67" i="89"/>
  <c r="BZ67" i="89"/>
  <c r="BZ89" i="89"/>
  <c r="BV89" i="89"/>
  <c r="BY93" i="89"/>
  <c r="BU93" i="89"/>
  <c r="CB97" i="89"/>
  <c r="BX97" i="89"/>
  <c r="BU98" i="89"/>
  <c r="BY98" i="89"/>
  <c r="BY103" i="89"/>
  <c r="BU103" i="89"/>
  <c r="BZ120" i="89"/>
  <c r="BV120" i="89"/>
  <c r="BY124" i="89"/>
  <c r="BU124" i="89"/>
  <c r="CA44" i="89"/>
  <c r="BW44" i="89"/>
  <c r="CA37" i="89"/>
  <c r="BW37" i="89"/>
  <c r="BV40" i="89"/>
  <c r="CB44" i="89"/>
  <c r="BX44" i="89"/>
  <c r="BW50" i="89"/>
  <c r="BY55" i="89"/>
  <c r="BU55" i="89"/>
  <c r="BY56" i="89"/>
  <c r="BU56" i="89"/>
  <c r="BV61" i="89"/>
  <c r="BZ61" i="89"/>
  <c r="CB67" i="89"/>
  <c r="BX67" i="89"/>
  <c r="BZ82" i="89"/>
  <c r="BV82" i="89"/>
  <c r="CB85" i="89"/>
  <c r="BX85" i="89"/>
  <c r="BW93" i="89"/>
  <c r="CA93" i="89"/>
  <c r="BZ116" i="89"/>
  <c r="BV116" i="89"/>
  <c r="BW128" i="89"/>
  <c r="CA128" i="89"/>
  <c r="CA154" i="89"/>
  <c r="BW154" i="89"/>
  <c r="CB168" i="89"/>
  <c r="BX168" i="89"/>
  <c r="BY178" i="89"/>
  <c r="BU178" i="89"/>
  <c r="BZ183" i="89"/>
  <c r="BV183" i="89"/>
  <c r="CB188" i="89"/>
  <c r="BX188" i="89"/>
  <c r="BY189" i="89"/>
  <c r="BU189" i="89"/>
  <c r="BZ195" i="89"/>
  <c r="BV195" i="89"/>
  <c r="CB164" i="89"/>
  <c r="BX164" i="89"/>
  <c r="CA40" i="89"/>
  <c r="BY42" i="89"/>
  <c r="BU42" i="89"/>
  <c r="BY48" i="89"/>
  <c r="BU48" i="89"/>
  <c r="BY49" i="89"/>
  <c r="BU49" i="89"/>
  <c r="CA61" i="89"/>
  <c r="BW61" i="89"/>
  <c r="BY74" i="89"/>
  <c r="CA75" i="89"/>
  <c r="BW75" i="89"/>
  <c r="BZ108" i="89"/>
  <c r="BV108" i="89"/>
  <c r="CG119" i="89"/>
  <c r="BX134" i="89"/>
  <c r="CB134" i="89"/>
  <c r="BW162" i="89"/>
  <c r="CA162" i="89"/>
  <c r="CA195" i="89"/>
  <c r="BW195" i="89"/>
  <c r="BZ39" i="89"/>
  <c r="BV39" i="89"/>
  <c r="BZ132" i="89"/>
  <c r="BV132" i="89"/>
  <c r="CA55" i="89"/>
  <c r="BW55" i="89"/>
  <c r="CB61" i="89"/>
  <c r="BX61" i="89"/>
  <c r="BU64" i="89"/>
  <c r="BY64" i="89"/>
  <c r="BZ69" i="89"/>
  <c r="BV69" i="89"/>
  <c r="BX75" i="89"/>
  <c r="CB75" i="89"/>
  <c r="BY78" i="89"/>
  <c r="BW79" i="89"/>
  <c r="CA79" i="89"/>
  <c r="BZ95" i="89"/>
  <c r="BV95" i="89"/>
  <c r="BU96" i="89"/>
  <c r="BY96" i="89"/>
  <c r="BW104" i="89"/>
  <c r="CA104" i="89"/>
  <c r="BV112" i="89"/>
  <c r="BZ112" i="89"/>
  <c r="BU122" i="89"/>
  <c r="BY122" i="89"/>
  <c r="BZ126" i="89"/>
  <c r="BV126" i="89"/>
  <c r="BZ138" i="89"/>
  <c r="BV138" i="89"/>
  <c r="BY143" i="89"/>
  <c r="BU143" i="89"/>
  <c r="CB147" i="89"/>
  <c r="BX147" i="89"/>
  <c r="BU152" i="89"/>
  <c r="BY152" i="89"/>
  <c r="BY158" i="89"/>
  <c r="BU158" i="89"/>
  <c r="CB162" i="89"/>
  <c r="BX162" i="89"/>
  <c r="BX166" i="89"/>
  <c r="CB166" i="89"/>
  <c r="CB170" i="89"/>
  <c r="BX170" i="89"/>
  <c r="BY171" i="89"/>
  <c r="BU171" i="89"/>
  <c r="CA91" i="89"/>
  <c r="BW91" i="89"/>
  <c r="BW110" i="89"/>
  <c r="CA110" i="89"/>
  <c r="BZ150" i="89"/>
  <c r="BV150" i="89"/>
  <c r="BZ191" i="89"/>
  <c r="BV191" i="89"/>
  <c r="BV44" i="89"/>
  <c r="BZ44" i="89"/>
  <c r="CB50" i="89"/>
  <c r="BX50" i="89"/>
  <c r="BZ52" i="89"/>
  <c r="BV52" i="89"/>
  <c r="BX77" i="89"/>
  <c r="CB77" i="89"/>
  <c r="CB106" i="89"/>
  <c r="BX106" i="89"/>
  <c r="BW114" i="89"/>
  <c r="CA114" i="89"/>
  <c r="BY45" i="89"/>
  <c r="CA48" i="89"/>
  <c r="BW48" i="89"/>
  <c r="BZ64" i="89"/>
  <c r="BV64" i="89"/>
  <c r="CA69" i="89"/>
  <c r="BW69" i="89"/>
  <c r="CB79" i="89"/>
  <c r="BX79" i="89"/>
  <c r="BY82" i="89"/>
  <c r="CA83" i="89"/>
  <c r="BW83" i="89"/>
  <c r="BZ87" i="89"/>
  <c r="BV87" i="89"/>
  <c r="BZ100" i="89"/>
  <c r="BV100" i="89"/>
  <c r="BV101" i="89"/>
  <c r="BZ101" i="89"/>
  <c r="BV105" i="89"/>
  <c r="BZ105" i="89"/>
  <c r="BX108" i="89"/>
  <c r="CB108" i="89"/>
  <c r="CA112" i="89"/>
  <c r="BW112" i="89"/>
  <c r="BZ122" i="89"/>
  <c r="BV122" i="89"/>
  <c r="BV130" i="89"/>
  <c r="BZ130" i="89"/>
  <c r="BW138" i="89"/>
  <c r="CA138" i="89"/>
  <c r="BV143" i="89"/>
  <c r="BZ143" i="89"/>
  <c r="BZ152" i="89"/>
  <c r="BV152" i="89"/>
  <c r="CB157" i="89"/>
  <c r="BX157" i="89"/>
  <c r="CB175" i="89"/>
  <c r="BX175" i="89"/>
  <c r="BY107" i="89"/>
  <c r="BU107" i="89"/>
  <c r="CB136" i="89"/>
  <c r="BX136" i="89"/>
  <c r="BW173" i="89"/>
  <c r="CA173" i="89"/>
  <c r="BW192" i="89"/>
  <c r="CA192" i="89"/>
  <c r="BU37" i="89"/>
  <c r="CB55" i="89"/>
  <c r="BX55" i="89"/>
  <c r="BZ63" i="89"/>
  <c r="BV63" i="89"/>
  <c r="BY72" i="89"/>
  <c r="BU40" i="89"/>
  <c r="BY40" i="89"/>
  <c r="CI44" i="89"/>
  <c r="CB48" i="89"/>
  <c r="BX48" i="89"/>
  <c r="BZ58" i="89"/>
  <c r="BV58" i="89"/>
  <c r="BZ59" i="89"/>
  <c r="BV59" i="89"/>
  <c r="BW63" i="89"/>
  <c r="CA63" i="89"/>
  <c r="CB73" i="89"/>
  <c r="BX73" i="89"/>
  <c r="BV91" i="89"/>
  <c r="BZ91" i="89"/>
  <c r="BW100" i="89"/>
  <c r="CA100" i="89"/>
  <c r="CB112" i="89"/>
  <c r="BX112" i="89"/>
  <c r="BU114" i="89"/>
  <c r="BY114" i="89"/>
  <c r="CB118" i="89"/>
  <c r="BX118" i="89"/>
  <c r="CA130" i="89"/>
  <c r="BW130" i="89"/>
  <c r="BV186" i="89"/>
  <c r="BZ186" i="89"/>
  <c r="BY191" i="89"/>
  <c r="BU191" i="89"/>
  <c r="CJ176" i="89"/>
  <c r="CH74" i="89"/>
  <c r="CI119" i="89"/>
  <c r="CI134" i="89"/>
  <c r="CH47" i="89"/>
  <c r="CJ95" i="89"/>
  <c r="BX130" i="89"/>
  <c r="CI131" i="89"/>
  <c r="CJ146" i="89"/>
  <c r="BW160" i="89"/>
  <c r="CI167" i="89"/>
  <c r="BX180" i="89"/>
  <c r="CI194" i="89"/>
  <c r="CI47" i="89"/>
  <c r="CG50" i="89"/>
  <c r="CJ62" i="89"/>
  <c r="CI65" i="89"/>
  <c r="BY67" i="89"/>
  <c r="CH68" i="89"/>
  <c r="CI86" i="89"/>
  <c r="BX91" i="89"/>
  <c r="CI92" i="89"/>
  <c r="CG95" i="89"/>
  <c r="BW96" i="89"/>
  <c r="BW101" i="89"/>
  <c r="BW105" i="89"/>
  <c r="CI113" i="89"/>
  <c r="BW119" i="89"/>
  <c r="BW124" i="89"/>
  <c r="CI125" i="89"/>
  <c r="CI128" i="89"/>
  <c r="CJ131" i="89"/>
  <c r="CB132" i="89"/>
  <c r="CI137" i="89"/>
  <c r="BW141" i="89"/>
  <c r="BW143" i="89"/>
  <c r="BW148" i="89"/>
  <c r="CJ167" i="89"/>
  <c r="CG170" i="89"/>
  <c r="BX176" i="89"/>
  <c r="CA180" i="89"/>
  <c r="CH188" i="89"/>
  <c r="BW193" i="89"/>
  <c r="CJ194" i="89"/>
  <c r="CJ47" i="89"/>
  <c r="CJ65" i="89"/>
  <c r="CI68" i="89"/>
  <c r="CH83" i="89"/>
  <c r="BW84" i="89"/>
  <c r="CJ86" i="89"/>
  <c r="CA87" i="89"/>
  <c r="CI89" i="89"/>
  <c r="CJ92" i="89"/>
  <c r="BX96" i="89"/>
  <c r="BX101" i="89"/>
  <c r="CG116" i="89"/>
  <c r="BW117" i="89"/>
  <c r="CB122" i="89"/>
  <c r="BX124" i="89"/>
  <c r="CB128" i="89"/>
  <c r="BW135" i="89"/>
  <c r="BU137" i="89"/>
  <c r="BV139" i="89"/>
  <c r="BX141" i="89"/>
  <c r="BX143" i="89"/>
  <c r="BV146" i="89"/>
  <c r="BX148" i="89"/>
  <c r="CB150" i="89"/>
  <c r="CA152" i="89"/>
  <c r="BU156" i="89"/>
  <c r="BX158" i="89"/>
  <c r="BU161" i="89"/>
  <c r="BU165" i="89"/>
  <c r="BU167" i="89"/>
  <c r="BW169" i="89"/>
  <c r="CH170" i="89"/>
  <c r="BV171" i="89"/>
  <c r="BZ176" i="89"/>
  <c r="BV178" i="89"/>
  <c r="CJ182" i="89"/>
  <c r="BW183" i="89"/>
  <c r="CI188" i="89"/>
  <c r="BV189" i="89"/>
  <c r="BW191" i="89"/>
  <c r="BX193" i="89"/>
  <c r="BX42" i="89"/>
  <c r="CG44" i="89"/>
  <c r="BV45" i="89"/>
  <c r="CI50" i="89"/>
  <c r="BV53" i="89"/>
  <c r="CH59" i="89"/>
  <c r="BU60" i="89"/>
  <c r="BU62" i="89"/>
  <c r="BV65" i="89"/>
  <c r="BV70" i="89"/>
  <c r="BV76" i="89"/>
  <c r="BW82" i="89"/>
  <c r="CI83" i="89"/>
  <c r="BX84" i="89"/>
  <c r="CB87" i="89"/>
  <c r="CG89" i="89"/>
  <c r="CI95" i="89"/>
  <c r="CJ104" i="89"/>
  <c r="BW107" i="89"/>
  <c r="CH107" i="89"/>
  <c r="BV109" i="89"/>
  <c r="BU111" i="89"/>
  <c r="BW113" i="89"/>
  <c r="CB114" i="89"/>
  <c r="CH116" i="89"/>
  <c r="BX117" i="89"/>
  <c r="CB120" i="89"/>
  <c r="CG122" i="89"/>
  <c r="BU123" i="89"/>
  <c r="BV127" i="89"/>
  <c r="BU129" i="89"/>
  <c r="BW131" i="89"/>
  <c r="BV133" i="89"/>
  <c r="BX135" i="89"/>
  <c r="BW137" i="89"/>
  <c r="BY139" i="89"/>
  <c r="BZ141" i="89"/>
  <c r="BY146" i="89"/>
  <c r="BZ148" i="89"/>
  <c r="CA158" i="89"/>
  <c r="BX163" i="89"/>
  <c r="CH164" i="89"/>
  <c r="BZ165" i="89"/>
  <c r="BV167" i="89"/>
  <c r="BX169" i="89"/>
  <c r="BW171" i="89"/>
  <c r="BX174" i="89"/>
  <c r="CA178" i="89"/>
  <c r="BX181" i="89"/>
  <c r="CG182" i="89"/>
  <c r="BU184" i="89"/>
  <c r="CJ185" i="89"/>
  <c r="BX187" i="89"/>
  <c r="CJ188" i="89"/>
  <c r="BX194" i="89"/>
  <c r="AD251" i="89"/>
  <c r="N251" i="89"/>
  <c r="Q253" i="89"/>
  <c r="L251" i="89"/>
  <c r="J254" i="89"/>
  <c r="AF254" i="89"/>
  <c r="AF259" i="89" s="1"/>
  <c r="AD255" i="89"/>
  <c r="AD260" i="89" s="1"/>
  <c r="I255" i="89"/>
  <c r="AE255" i="89"/>
  <c r="AE260" i="89" s="1"/>
  <c r="BG277" i="89"/>
  <c r="BG281" i="89" s="1"/>
  <c r="BG279" i="89"/>
  <c r="BG280" i="89" s="1"/>
  <c r="BG255" i="89"/>
  <c r="M251" i="89"/>
  <c r="CG71" i="89"/>
  <c r="CH143" i="89"/>
  <c r="CH125" i="89"/>
  <c r="M253" i="89"/>
  <c r="CJ44" i="89"/>
  <c r="CH65" i="89"/>
  <c r="CJ68" i="89"/>
  <c r="CH71" i="89"/>
  <c r="CJ74" i="89"/>
  <c r="CJ101" i="89"/>
  <c r="CJ110" i="89"/>
  <c r="CH128" i="89"/>
  <c r="CH131" i="89"/>
  <c r="CH134" i="89"/>
  <c r="CH140" i="89"/>
  <c r="CI149" i="89"/>
  <c r="CJ158" i="89"/>
  <c r="CH161" i="89"/>
  <c r="CJ164" i="89"/>
  <c r="CG173" i="89"/>
  <c r="CG179" i="89"/>
  <c r="CG191" i="89"/>
  <c r="N253" i="89"/>
  <c r="I254" i="89"/>
  <c r="I256" i="89"/>
  <c r="AF263" i="89"/>
  <c r="AF264" i="89" s="1"/>
  <c r="CH122" i="89"/>
  <c r="CG161" i="89"/>
  <c r="CG38" i="89"/>
  <c r="CH41" i="89"/>
  <c r="CJ50" i="89"/>
  <c r="CJ56" i="89"/>
  <c r="CG62" i="89"/>
  <c r="CG77" i="89"/>
  <c r="CI77" i="89"/>
  <c r="CJ80" i="89"/>
  <c r="CH98" i="89"/>
  <c r="CI107" i="89"/>
  <c r="CG110" i="89"/>
  <c r="CG113" i="89"/>
  <c r="CJ122" i="89"/>
  <c r="CJ125" i="89"/>
  <c r="CH137" i="89"/>
  <c r="CJ143" i="89"/>
  <c r="CG164" i="89"/>
  <c r="CJ170" i="89"/>
  <c r="CH173" i="89"/>
  <c r="CH179" i="89"/>
  <c r="CH191" i="89"/>
  <c r="CH194" i="89"/>
  <c r="N254" i="89"/>
  <c r="N256" i="89"/>
  <c r="BH287" i="89"/>
  <c r="CH95" i="89"/>
  <c r="AF255" i="89"/>
  <c r="AF260" i="89" s="1"/>
  <c r="CH77" i="89"/>
  <c r="CG92" i="89"/>
  <c r="CH101" i="89"/>
  <c r="CH104" i="89"/>
  <c r="CJ128" i="89"/>
  <c r="CJ134" i="89"/>
  <c r="CG134" i="89"/>
  <c r="CJ140" i="89"/>
  <c r="CI146" i="89"/>
  <c r="CH155" i="89"/>
  <c r="CG167" i="89"/>
  <c r="CI173" i="89"/>
  <c r="CI179" i="89"/>
  <c r="CG185" i="89"/>
  <c r="AE254" i="89"/>
  <c r="AE259" i="89" s="1"/>
  <c r="AE256" i="89"/>
  <c r="AE261" i="89" s="1"/>
  <c r="BJ270" i="89"/>
  <c r="BJ272" i="89" s="1"/>
  <c r="L255" i="89"/>
  <c r="CI38" i="89"/>
  <c r="CI62" i="89"/>
  <c r="CH80" i="89"/>
  <c r="CJ83" i="89"/>
  <c r="CI110" i="89"/>
  <c r="CG125" i="89"/>
  <c r="CG128" i="89"/>
  <c r="CJ137" i="89"/>
  <c r="CG143" i="89"/>
  <c r="CH185" i="89"/>
  <c r="AE263" i="89"/>
  <c r="AE264" i="89" s="1"/>
  <c r="BJ287" i="89"/>
  <c r="CJ38" i="89"/>
  <c r="J251" i="89"/>
  <c r="AF251" i="89"/>
  <c r="J255" i="89"/>
  <c r="BY58" i="89"/>
  <c r="BZ38" i="89"/>
  <c r="BZ43" i="89"/>
  <c r="BZ49" i="89"/>
  <c r="BZ50" i="89"/>
  <c r="BZ55" i="89"/>
  <c r="BZ56" i="89"/>
  <c r="BZ62" i="89"/>
  <c r="BZ66" i="89"/>
  <c r="BW39" i="89"/>
  <c r="BW41" i="89"/>
  <c r="BW45" i="89"/>
  <c r="BW46" i="89"/>
  <c r="BW47" i="89"/>
  <c r="BW51" i="89"/>
  <c r="BW52" i="89"/>
  <c r="BW53" i="89"/>
  <c r="BW57" i="89"/>
  <c r="BW59" i="89"/>
  <c r="BW64" i="89"/>
  <c r="BW65" i="89"/>
  <c r="BU69" i="89"/>
  <c r="CA71" i="89"/>
  <c r="BU76" i="89"/>
  <c r="CA81" i="89"/>
  <c r="BU83" i="89"/>
  <c r="CA88" i="89"/>
  <c r="BU91" i="89"/>
  <c r="CA94" i="89"/>
  <c r="BU101" i="89"/>
  <c r="BU112" i="89"/>
  <c r="BU117" i="89"/>
  <c r="BU119" i="89"/>
  <c r="BV154" i="89"/>
  <c r="BZ154" i="89"/>
  <c r="BX167" i="89"/>
  <c r="CB167" i="89"/>
  <c r="BZ174" i="89"/>
  <c r="BY39" i="89"/>
  <c r="BY47" i="89"/>
  <c r="BZ48" i="89"/>
  <c r="BZ54" i="89"/>
  <c r="BX39" i="89"/>
  <c r="BX40" i="89"/>
  <c r="BX41" i="89"/>
  <c r="BX45" i="89"/>
  <c r="BX46" i="89"/>
  <c r="BX47" i="89"/>
  <c r="BX51" i="89"/>
  <c r="BX52" i="89"/>
  <c r="BX53" i="89"/>
  <c r="BX57" i="89"/>
  <c r="BX58" i="89"/>
  <c r="BX59" i="89"/>
  <c r="BX63" i="89"/>
  <c r="BX64" i="89"/>
  <c r="BX65" i="89"/>
  <c r="BY70" i="89"/>
  <c r="CB71" i="89"/>
  <c r="BZ72" i="89"/>
  <c r="BY77" i="89"/>
  <c r="BZ79" i="89"/>
  <c r="CB81" i="89"/>
  <c r="BZ86" i="89"/>
  <c r="BY87" i="89"/>
  <c r="CB88" i="89"/>
  <c r="BY92" i="89"/>
  <c r="BZ98" i="89"/>
  <c r="BY99" i="89"/>
  <c r="BY104" i="89"/>
  <c r="BY105" i="89"/>
  <c r="BU141" i="89"/>
  <c r="BY141" i="89"/>
  <c r="CB152" i="89"/>
  <c r="BX152" i="89"/>
  <c r="BZ160" i="89"/>
  <c r="BV160" i="89"/>
  <c r="BV37" i="89"/>
  <c r="BV42" i="89"/>
  <c r="BZ68" i="89"/>
  <c r="BU73" i="89"/>
  <c r="BZ78" i="89"/>
  <c r="BU80" i="89"/>
  <c r="BZ85" i="89"/>
  <c r="BW95" i="89"/>
  <c r="BZ97" i="89"/>
  <c r="BU100" i="89"/>
  <c r="CB104" i="89"/>
  <c r="BU135" i="89"/>
  <c r="BY57" i="89"/>
  <c r="CB138" i="89"/>
  <c r="BX138" i="89"/>
  <c r="BW156" i="89"/>
  <c r="CA156" i="89"/>
  <c r="BX160" i="89"/>
  <c r="CB160" i="89"/>
  <c r="CA185" i="89"/>
  <c r="BW185" i="89"/>
  <c r="BG286" i="89"/>
  <c r="BG284" i="89"/>
  <c r="BY46" i="89"/>
  <c r="BY51" i="89"/>
  <c r="BY53" i="89"/>
  <c r="BY59" i="89"/>
  <c r="CB69" i="89"/>
  <c r="CB76" i="89"/>
  <c r="CB83" i="89"/>
  <c r="BU113" i="89"/>
  <c r="BU125" i="89"/>
  <c r="BU130" i="89"/>
  <c r="CB133" i="89"/>
  <c r="CG140" i="89"/>
  <c r="CB144" i="89"/>
  <c r="CB145" i="89"/>
  <c r="BX145" i="89"/>
  <c r="BU147" i="89"/>
  <c r="BU149" i="89"/>
  <c r="BW155" i="89"/>
  <c r="CA155" i="89"/>
  <c r="BV163" i="89"/>
  <c r="BZ163" i="89"/>
  <c r="BY52" i="89"/>
  <c r="BU63" i="89"/>
  <c r="BU65" i="89"/>
  <c r="BZ90" i="89"/>
  <c r="CB116" i="89"/>
  <c r="CB126" i="89"/>
  <c r="BU131" i="89"/>
  <c r="BY131" i="89"/>
  <c r="BU148" i="89"/>
  <c r="BY148" i="89"/>
  <c r="BZ169" i="89"/>
  <c r="CA172" i="89"/>
  <c r="BW172" i="89"/>
  <c r="BV181" i="89"/>
  <c r="BZ181" i="89"/>
  <c r="O256" i="89"/>
  <c r="O255" i="89"/>
  <c r="O254" i="89"/>
  <c r="O253" i="89"/>
  <c r="BJ256" i="89"/>
  <c r="BJ251" i="89"/>
  <c r="BJ255" i="89"/>
  <c r="BJ254" i="89"/>
  <c r="BJ253" i="89"/>
  <c r="CA102" i="89"/>
  <c r="CA109" i="89"/>
  <c r="CA116" i="89"/>
  <c r="CA126" i="89"/>
  <c r="CA133" i="89"/>
  <c r="CA140" i="89"/>
  <c r="CA150" i="89"/>
  <c r="BW153" i="89"/>
  <c r="CB154" i="89"/>
  <c r="CI155" i="89"/>
  <c r="BW157" i="89"/>
  <c r="BZ158" i="89"/>
  <c r="CA159" i="89"/>
  <c r="BW161" i="89"/>
  <c r="BU163" i="89"/>
  <c r="BY163" i="89"/>
  <c r="BW165" i="89"/>
  <c r="CA176" i="89"/>
  <c r="CB89" i="89"/>
  <c r="CB93" i="89"/>
  <c r="CB94" i="89"/>
  <c r="CB95" i="89"/>
  <c r="CB99" i="89"/>
  <c r="CB100" i="89"/>
  <c r="CA108" i="89"/>
  <c r="CA115" i="89"/>
  <c r="CA122" i="89"/>
  <c r="CA132" i="89"/>
  <c r="CA139" i="89"/>
  <c r="CA146" i="89"/>
  <c r="BY157" i="89"/>
  <c r="BZ168" i="89"/>
  <c r="CI182" i="89"/>
  <c r="BZ187" i="89"/>
  <c r="BU153" i="89"/>
  <c r="BY153" i="89"/>
  <c r="BV182" i="89"/>
  <c r="BZ182" i="89"/>
  <c r="BG270" i="89"/>
  <c r="BG272" i="89" s="1"/>
  <c r="BG251" i="89"/>
  <c r="BG271" i="89"/>
  <c r="BV161" i="89"/>
  <c r="BZ161" i="89"/>
  <c r="L254" i="89"/>
  <c r="L256" i="89"/>
  <c r="BG254" i="89"/>
  <c r="BG256" i="89"/>
  <c r="BG253" i="89"/>
  <c r="BV180" i="89"/>
  <c r="BZ180" i="89"/>
  <c r="BW186" i="89"/>
  <c r="CA144" i="89"/>
  <c r="BU160" i="89"/>
  <c r="BY160" i="89"/>
  <c r="BY174" i="89"/>
  <c r="CI185" i="89"/>
  <c r="BV193" i="89"/>
  <c r="BZ193" i="89"/>
  <c r="O251" i="89"/>
  <c r="L253" i="89"/>
  <c r="BH254" i="89"/>
  <c r="BH270" i="89"/>
  <c r="BH272" i="89" s="1"/>
  <c r="BH251" i="89"/>
  <c r="BH271" i="89"/>
  <c r="BY176" i="89"/>
  <c r="BU176" i="89"/>
  <c r="Q256" i="89"/>
  <c r="Q254" i="89"/>
  <c r="Q251" i="89"/>
  <c r="Q255" i="89"/>
  <c r="AD256" i="89"/>
  <c r="AD261" i="89" s="1"/>
  <c r="AD263" i="89"/>
  <c r="AD264" i="89" s="1"/>
  <c r="M254" i="89"/>
  <c r="BX171" i="89"/>
  <c r="BX172" i="89"/>
  <c r="BX173" i="89"/>
  <c r="BX177" i="89"/>
  <c r="BX178" i="89"/>
  <c r="BX179" i="89"/>
  <c r="BX183" i="89"/>
  <c r="BX184" i="89"/>
  <c r="BX185" i="89"/>
  <c r="BX189" i="89"/>
  <c r="BX190" i="89"/>
  <c r="BX191" i="89"/>
  <c r="BX195" i="89"/>
  <c r="AD253" i="89"/>
  <c r="AD258" i="89" s="1"/>
  <c r="M255" i="89"/>
  <c r="BH255" i="89"/>
  <c r="J256" i="89"/>
  <c r="AF256" i="89"/>
  <c r="AF261" i="89" s="1"/>
  <c r="BH280" i="89"/>
  <c r="BH282" i="89"/>
  <c r="BH285" i="89" s="1"/>
  <c r="BH284" i="89"/>
  <c r="BH286" i="89"/>
  <c r="BU180" i="89"/>
  <c r="BU181" i="89"/>
  <c r="BU182" i="89"/>
  <c r="BU186" i="89"/>
  <c r="BU187" i="89"/>
  <c r="BU188" i="89"/>
  <c r="BU192" i="89"/>
  <c r="BU193" i="89"/>
  <c r="BU194" i="89"/>
  <c r="I253" i="89"/>
  <c r="AE253" i="89"/>
  <c r="AE258" i="89" s="1"/>
  <c r="N255" i="89"/>
  <c r="J253" i="89"/>
  <c r="AF253" i="89"/>
  <c r="AF258" i="89" s="1"/>
  <c r="AD254" i="89"/>
  <c r="AD259" i="89" s="1"/>
  <c r="M256" i="89"/>
  <c r="BH256" i="89"/>
  <c r="BJ280" i="89"/>
  <c r="BJ282" i="89"/>
  <c r="BJ285" i="89" s="1"/>
  <c r="BJ284" i="89"/>
  <c r="BJ286" i="89"/>
  <c r="BH253" i="89"/>
  <c r="AL134" i="91" l="1"/>
  <c r="BE131" i="91"/>
  <c r="BC131" i="91"/>
  <c r="AF105" i="91"/>
  <c r="AM131" i="91"/>
  <c r="AK131" i="91"/>
  <c r="AS88" i="91"/>
  <c r="BE88" i="91"/>
  <c r="AF135" i="91"/>
  <c r="AQ131" i="91"/>
  <c r="AS131" i="91"/>
  <c r="AL91" i="91"/>
  <c r="AF132" i="91"/>
  <c r="AF127" i="91"/>
  <c r="AF134" i="91"/>
  <c r="AQ134" i="91"/>
  <c r="AR134" i="91"/>
  <c r="AF133" i="91"/>
  <c r="AF47" i="91"/>
  <c r="AR91" i="91"/>
  <c r="AF129" i="91"/>
  <c r="AF131" i="91"/>
  <c r="AF109" i="91"/>
  <c r="AF65" i="91"/>
  <c r="O14" i="91"/>
  <c r="AK134" i="91"/>
  <c r="BD91" i="91"/>
  <c r="AF59" i="91"/>
  <c r="AF103" i="91"/>
  <c r="AF77" i="91"/>
  <c r="BD134" i="91"/>
  <c r="BC134" i="91"/>
  <c r="CG279" i="89"/>
  <c r="CG293" i="89" s="1"/>
  <c r="CG295" i="89" s="1"/>
  <c r="CJ277" i="89"/>
  <c r="CJ281" i="89" s="1"/>
  <c r="CJ279" i="89"/>
  <c r="CJ293" i="89" s="1"/>
  <c r="CJ295" i="89" s="1"/>
  <c r="BG282" i="89"/>
  <c r="BG285" i="89" s="1"/>
  <c r="AF83" i="91"/>
  <c r="AF111" i="91"/>
  <c r="AF136" i="91"/>
  <c r="AF130" i="91"/>
  <c r="O15" i="91"/>
  <c r="BG131" i="91"/>
  <c r="AF123" i="91"/>
  <c r="BH131" i="91"/>
  <c r="AF38" i="91"/>
  <c r="AF115" i="91"/>
  <c r="BG134" i="91"/>
  <c r="O16" i="91"/>
  <c r="AF34" i="91"/>
  <c r="BH134" i="91"/>
  <c r="BJ131" i="91"/>
  <c r="AQ128" i="91"/>
  <c r="AF128" i="91"/>
  <c r="BH128" i="91"/>
  <c r="AK128" i="91"/>
  <c r="BG128" i="91"/>
  <c r="BJ134" i="91"/>
  <c r="AF52" i="91"/>
  <c r="AF57" i="91"/>
  <c r="AF50" i="91"/>
  <c r="AF81" i="91"/>
  <c r="BJ128" i="91"/>
  <c r="BC128" i="91"/>
  <c r="CJ294" i="89"/>
  <c r="BG287" i="89"/>
  <c r="BG283" i="89"/>
  <c r="AF63" i="91"/>
  <c r="AF35" i="91"/>
  <c r="AF117" i="91"/>
  <c r="AF25" i="91"/>
  <c r="AF37" i="91"/>
  <c r="AV36" i="91" s="1"/>
  <c r="AF40" i="91"/>
  <c r="AF46" i="91"/>
  <c r="AF90" i="91"/>
  <c r="AF62" i="91"/>
  <c r="AF78" i="91"/>
  <c r="AF92" i="91"/>
  <c r="AF126" i="91"/>
  <c r="AF49" i="91"/>
  <c r="AF87" i="91"/>
  <c r="BJ33" i="91"/>
  <c r="BC33" i="91"/>
  <c r="BC107" i="91"/>
  <c r="BJ107" i="91"/>
  <c r="AQ51" i="91"/>
  <c r="BH51" i="91"/>
  <c r="AF51" i="91"/>
  <c r="AQ45" i="91"/>
  <c r="AP45" i="91"/>
  <c r="BH45" i="91"/>
  <c r="AF45" i="91"/>
  <c r="AF64" i="91"/>
  <c r="BH64" i="91"/>
  <c r="AQ64" i="91"/>
  <c r="AK33" i="91"/>
  <c r="BG33" i="91"/>
  <c r="AK79" i="91"/>
  <c r="BG79" i="91"/>
  <c r="AK42" i="91"/>
  <c r="AJ42" i="91"/>
  <c r="BG42" i="91"/>
  <c r="AK36" i="91"/>
  <c r="BG36" i="91"/>
  <c r="BG76" i="91"/>
  <c r="AK76" i="91"/>
  <c r="AK91" i="91"/>
  <c r="BG91" i="91"/>
  <c r="BJ48" i="91"/>
  <c r="BC48" i="91"/>
  <c r="BB48" i="91"/>
  <c r="BC79" i="91"/>
  <c r="BJ79" i="91"/>
  <c r="BJ97" i="91"/>
  <c r="BC97" i="91"/>
  <c r="BC113" i="91"/>
  <c r="BJ113" i="91"/>
  <c r="BJ116" i="91"/>
  <c r="BC116" i="91"/>
  <c r="AF93" i="91"/>
  <c r="AQ61" i="91"/>
  <c r="BH61" i="91"/>
  <c r="AF61" i="91"/>
  <c r="AQ26" i="91"/>
  <c r="AF26" i="91"/>
  <c r="BH26" i="91"/>
  <c r="AQ85" i="91"/>
  <c r="AF85" i="91"/>
  <c r="BH85" i="91"/>
  <c r="AF95" i="91"/>
  <c r="AF121" i="91"/>
  <c r="AF66" i="91"/>
  <c r="AF82" i="91"/>
  <c r="BH82" i="91"/>
  <c r="AQ82" i="91"/>
  <c r="AF96" i="91"/>
  <c r="AF114" i="91"/>
  <c r="BG48" i="91"/>
  <c r="AK48" i="91"/>
  <c r="AJ48" i="91"/>
  <c r="BG110" i="91"/>
  <c r="AK110" i="91"/>
  <c r="BC61" i="91"/>
  <c r="BJ61" i="91"/>
  <c r="BJ82" i="91"/>
  <c r="BC82" i="91"/>
  <c r="AF94" i="91"/>
  <c r="BH94" i="91"/>
  <c r="AQ94" i="91"/>
  <c r="BJ36" i="91"/>
  <c r="BB36" i="91"/>
  <c r="BC36" i="91"/>
  <c r="BJ70" i="91"/>
  <c r="BC70" i="91"/>
  <c r="AQ67" i="91"/>
  <c r="BH67" i="91"/>
  <c r="AF67" i="91"/>
  <c r="AQ101" i="91"/>
  <c r="BH101" i="91"/>
  <c r="AF101" i="91"/>
  <c r="AF44" i="91"/>
  <c r="AF68" i="91"/>
  <c r="AF84" i="91"/>
  <c r="AF100" i="91"/>
  <c r="AF116" i="91"/>
  <c r="BH116" i="91"/>
  <c r="AQ116" i="91"/>
  <c r="AK67" i="91"/>
  <c r="BG67" i="91"/>
  <c r="AK119" i="91"/>
  <c r="BG119" i="91"/>
  <c r="BG39" i="91"/>
  <c r="AK39" i="91"/>
  <c r="AJ39" i="91"/>
  <c r="BG64" i="91"/>
  <c r="AK64" i="91"/>
  <c r="BG94" i="91"/>
  <c r="AK94" i="91"/>
  <c r="BJ51" i="91"/>
  <c r="BC51" i="91"/>
  <c r="BC67" i="91"/>
  <c r="BJ67" i="91"/>
  <c r="BC101" i="91"/>
  <c r="BJ101" i="91"/>
  <c r="BC88" i="91"/>
  <c r="BJ88" i="91"/>
  <c r="BJ104" i="91"/>
  <c r="BC104" i="91"/>
  <c r="AQ73" i="91"/>
  <c r="BH73" i="91"/>
  <c r="AF73" i="91"/>
  <c r="AQ107" i="91"/>
  <c r="BH107" i="91"/>
  <c r="AF107" i="91"/>
  <c r="AQ97" i="91"/>
  <c r="BH97" i="91"/>
  <c r="AF97" i="91"/>
  <c r="AQ125" i="91"/>
  <c r="BH125" i="91"/>
  <c r="AF125" i="91"/>
  <c r="AF70" i="91"/>
  <c r="BH70" i="91"/>
  <c r="AQ70" i="91"/>
  <c r="AK107" i="91"/>
  <c r="BG107" i="91"/>
  <c r="AK73" i="91"/>
  <c r="BG73" i="91"/>
  <c r="AK125" i="91"/>
  <c r="BG125" i="91"/>
  <c r="BG82" i="91"/>
  <c r="AK82" i="91"/>
  <c r="BJ39" i="91"/>
  <c r="BC39" i="91"/>
  <c r="BB39" i="91"/>
  <c r="BC85" i="91"/>
  <c r="BJ85" i="91"/>
  <c r="BJ122" i="91"/>
  <c r="BC122" i="91"/>
  <c r="O19" i="91"/>
  <c r="AF30" i="91"/>
  <c r="AQ54" i="91"/>
  <c r="AF54" i="91"/>
  <c r="BH54" i="91"/>
  <c r="AF28" i="91"/>
  <c r="AF41" i="91"/>
  <c r="AF55" i="91"/>
  <c r="AF72" i="91"/>
  <c r="AF88" i="91"/>
  <c r="BH88" i="91"/>
  <c r="AQ88" i="91"/>
  <c r="AF104" i="91"/>
  <c r="BH104" i="91"/>
  <c r="AQ104" i="91"/>
  <c r="AF120" i="91"/>
  <c r="AK45" i="91"/>
  <c r="AJ45" i="91"/>
  <c r="BG45" i="91"/>
  <c r="AK54" i="91"/>
  <c r="BG54" i="91"/>
  <c r="BG51" i="91"/>
  <c r="AK51" i="91"/>
  <c r="BG116" i="91"/>
  <c r="AK116" i="91"/>
  <c r="BC119" i="91"/>
  <c r="BJ119" i="91"/>
  <c r="BJ58" i="91"/>
  <c r="BC58" i="91"/>
  <c r="BJ26" i="91"/>
  <c r="BC26" i="91"/>
  <c r="BJ42" i="91"/>
  <c r="BC42" i="91"/>
  <c r="BB42" i="91"/>
  <c r="BC54" i="91"/>
  <c r="BJ54" i="91"/>
  <c r="BJ76" i="91"/>
  <c r="BC76" i="91"/>
  <c r="BC91" i="91"/>
  <c r="BJ91" i="91"/>
  <c r="O18" i="91"/>
  <c r="AQ113" i="91"/>
  <c r="BH113" i="91"/>
  <c r="AF113" i="91"/>
  <c r="AF32" i="91"/>
  <c r="AQ33" i="91"/>
  <c r="AF33" i="91"/>
  <c r="BH33" i="91"/>
  <c r="AF43" i="91"/>
  <c r="AQ36" i="91"/>
  <c r="AF36" i="91"/>
  <c r="AP36" i="91"/>
  <c r="BH36" i="91"/>
  <c r="AF71" i="91"/>
  <c r="AF58" i="91"/>
  <c r="BH58" i="91"/>
  <c r="AQ58" i="91"/>
  <c r="AF74" i="91"/>
  <c r="AF89" i="91"/>
  <c r="AF106" i="91"/>
  <c r="AF122" i="91"/>
  <c r="BH122" i="91"/>
  <c r="AQ122" i="91"/>
  <c r="AK26" i="91"/>
  <c r="BG26" i="91"/>
  <c r="AK61" i="91"/>
  <c r="BG61" i="91"/>
  <c r="AK113" i="91"/>
  <c r="BG113" i="91"/>
  <c r="BG29" i="91"/>
  <c r="AK29" i="91"/>
  <c r="BG70" i="91"/>
  <c r="AK70" i="91"/>
  <c r="BC73" i="91"/>
  <c r="BJ73" i="91"/>
  <c r="BH29" i="91"/>
  <c r="AQ29" i="91"/>
  <c r="AF29" i="91"/>
  <c r="AQ48" i="91"/>
  <c r="BH48" i="91"/>
  <c r="AF48" i="91"/>
  <c r="AP48" i="91"/>
  <c r="AQ39" i="91"/>
  <c r="BH39" i="91"/>
  <c r="AF39" i="91"/>
  <c r="AP39" i="91"/>
  <c r="AF76" i="91"/>
  <c r="BH76" i="91"/>
  <c r="AQ76" i="91"/>
  <c r="AF91" i="91"/>
  <c r="BH91" i="91"/>
  <c r="AQ91" i="91"/>
  <c r="AK101" i="91"/>
  <c r="BG101" i="91"/>
  <c r="AK88" i="91"/>
  <c r="BG88" i="91"/>
  <c r="BG104" i="91"/>
  <c r="AK104" i="91"/>
  <c r="BJ110" i="91"/>
  <c r="BC110" i="91"/>
  <c r="BC29" i="91"/>
  <c r="BJ29" i="91"/>
  <c r="BJ45" i="91"/>
  <c r="BC45" i="91"/>
  <c r="BB45" i="91"/>
  <c r="BC125" i="91"/>
  <c r="BJ125" i="91"/>
  <c r="BJ64" i="91"/>
  <c r="BC64" i="91"/>
  <c r="BJ94" i="91"/>
  <c r="BC94" i="91"/>
  <c r="AQ42" i="91"/>
  <c r="AP42" i="91"/>
  <c r="BH42" i="91"/>
  <c r="AF42" i="91"/>
  <c r="AQ119" i="91"/>
  <c r="BH119" i="91"/>
  <c r="AF119" i="91"/>
  <c r="AQ79" i="91"/>
  <c r="BH79" i="91"/>
  <c r="AF79" i="91"/>
  <c r="AF110" i="91"/>
  <c r="BH110" i="91"/>
  <c r="AQ110" i="91"/>
  <c r="AK97" i="91"/>
  <c r="BG97" i="91"/>
  <c r="AK85" i="91"/>
  <c r="BG85" i="91"/>
  <c r="BG58" i="91"/>
  <c r="AK58" i="91"/>
  <c r="BG122" i="91"/>
  <c r="AK122" i="91"/>
  <c r="CJ278" i="89"/>
  <c r="CH250" i="89"/>
  <c r="CH265" i="89" s="1"/>
  <c r="CH278" i="89"/>
  <c r="CH284" i="89" s="1"/>
  <c r="CJ249" i="89"/>
  <c r="CH258" i="89"/>
  <c r="CH259" i="89" s="1"/>
  <c r="CI277" i="89"/>
  <c r="CI281" i="89" s="1"/>
  <c r="CG278" i="89"/>
  <c r="CG286" i="89" s="1"/>
  <c r="BI249" i="89"/>
  <c r="BI250" i="89"/>
  <c r="BI279" i="89"/>
  <c r="BI277" i="89"/>
  <c r="BI281" i="89" s="1"/>
  <c r="BI267" i="89"/>
  <c r="BI266" i="89"/>
  <c r="BI278" i="89"/>
  <c r="BI268" i="89"/>
  <c r="CH249" i="89"/>
  <c r="CH277" i="89"/>
  <c r="CH281" i="89" s="1"/>
  <c r="CH279" i="89"/>
  <c r="CH293" i="89" s="1"/>
  <c r="CJ250" i="89"/>
  <c r="CJ254" i="89" s="1"/>
  <c r="CG258" i="89"/>
  <c r="CG259" i="89" s="1"/>
  <c r="CJ258" i="89"/>
  <c r="CJ259" i="89" s="1"/>
  <c r="CI279" i="89"/>
  <c r="CI293" i="89" s="1"/>
  <c r="CG277" i="89"/>
  <c r="CG281" i="89" s="1"/>
  <c r="CG282" i="89" s="1"/>
  <c r="CI249" i="89"/>
  <c r="CJ283" i="89"/>
  <c r="CI250" i="89"/>
  <c r="CI258" i="89"/>
  <c r="CI259" i="89" s="1"/>
  <c r="CI260" i="89" s="1"/>
  <c r="CG250" i="89"/>
  <c r="CG265" i="89" s="1"/>
  <c r="CI278" i="89"/>
  <c r="CG249" i="89"/>
  <c r="AY131" i="91" l="1"/>
  <c r="AW131" i="91"/>
  <c r="CJ253" i="89"/>
  <c r="AY88" i="91"/>
  <c r="CJ251" i="89"/>
  <c r="CJ256" i="89"/>
  <c r="CJ260" i="89"/>
  <c r="CJ261" i="89" s="1"/>
  <c r="CG296" i="89"/>
  <c r="CJ287" i="89"/>
  <c r="CG294" i="89"/>
  <c r="CG283" i="89"/>
  <c r="AW134" i="91"/>
  <c r="AX134" i="91"/>
  <c r="AX91" i="91"/>
  <c r="CJ284" i="89"/>
  <c r="CH254" i="89"/>
  <c r="CH286" i="89"/>
  <c r="CJ282" i="89"/>
  <c r="CJ280" i="89"/>
  <c r="CJ255" i="89"/>
  <c r="CH260" i="89"/>
  <c r="CH262" i="89" s="1"/>
  <c r="CH255" i="89"/>
  <c r="CJ296" i="89"/>
  <c r="CJ265" i="89"/>
  <c r="CJ267" i="89" s="1"/>
  <c r="CJ286" i="89"/>
  <c r="CH287" i="89"/>
  <c r="CH282" i="89"/>
  <c r="CH285" i="89" s="1"/>
  <c r="CH283" i="89"/>
  <c r="CH280" i="89"/>
  <c r="BI134" i="91"/>
  <c r="BI131" i="91"/>
  <c r="BI128" i="91"/>
  <c r="AW128" i="91"/>
  <c r="CG284" i="89"/>
  <c r="CG280" i="89"/>
  <c r="CI296" i="89"/>
  <c r="CI295" i="89"/>
  <c r="CI294" i="89"/>
  <c r="CG287" i="89"/>
  <c r="CH294" i="89"/>
  <c r="CH296" i="89"/>
  <c r="CH295" i="89"/>
  <c r="CI282" i="89"/>
  <c r="CI288" i="89" s="1"/>
  <c r="CG260" i="89"/>
  <c r="CG264" i="89" s="1"/>
  <c r="AV42" i="91"/>
  <c r="AW42" i="91"/>
  <c r="BI42" i="91"/>
  <c r="BI76" i="91"/>
  <c r="AW76" i="91"/>
  <c r="BI58" i="91"/>
  <c r="AW58" i="91"/>
  <c r="AW33" i="91"/>
  <c r="BI33" i="91"/>
  <c r="BI110" i="91"/>
  <c r="AW110" i="91"/>
  <c r="AW29" i="91"/>
  <c r="BI29" i="91"/>
  <c r="BI104" i="91"/>
  <c r="AW104" i="91"/>
  <c r="BI97" i="91"/>
  <c r="AW97" i="91"/>
  <c r="BI82" i="91"/>
  <c r="AW82" i="91"/>
  <c r="AW26" i="91"/>
  <c r="BI26" i="91"/>
  <c r="AW79" i="91"/>
  <c r="BI79" i="91"/>
  <c r="AW39" i="91"/>
  <c r="AV39" i="91"/>
  <c r="BI39" i="91"/>
  <c r="BI122" i="91"/>
  <c r="AW122" i="91"/>
  <c r="BI94" i="91"/>
  <c r="AW94" i="91"/>
  <c r="BI51" i="91"/>
  <c r="AW51" i="91"/>
  <c r="AW113" i="91"/>
  <c r="BI113" i="91"/>
  <c r="AW61" i="91"/>
  <c r="BI61" i="91"/>
  <c r="AW36" i="91"/>
  <c r="BI36" i="91"/>
  <c r="AW54" i="91"/>
  <c r="BI54" i="91"/>
  <c r="BI70" i="91"/>
  <c r="AW70" i="91"/>
  <c r="AW107" i="91"/>
  <c r="BI107" i="91"/>
  <c r="AW119" i="91"/>
  <c r="BI119" i="91"/>
  <c r="AW91" i="91"/>
  <c r="BI91" i="91"/>
  <c r="AW88" i="91"/>
  <c r="BI88" i="91"/>
  <c r="AW125" i="91"/>
  <c r="BI125" i="91"/>
  <c r="BI116" i="91"/>
  <c r="AW116" i="91"/>
  <c r="AW67" i="91"/>
  <c r="BI67" i="91"/>
  <c r="BI64" i="91"/>
  <c r="AW64" i="91"/>
  <c r="BI48" i="91"/>
  <c r="AW48" i="91"/>
  <c r="AV48" i="91"/>
  <c r="AW101" i="91"/>
  <c r="BI101" i="91"/>
  <c r="AW85" i="91"/>
  <c r="BI85" i="91"/>
  <c r="BI45" i="91"/>
  <c r="AV45" i="91"/>
  <c r="AW45" i="91"/>
  <c r="AW73" i="91"/>
  <c r="BI73" i="91"/>
  <c r="CH256" i="89"/>
  <c r="CH251" i="89"/>
  <c r="CH261" i="89"/>
  <c r="CH253" i="89"/>
  <c r="CI283" i="89"/>
  <c r="BI287" i="89"/>
  <c r="BI284" i="89"/>
  <c r="BI286" i="89"/>
  <c r="BI283" i="89"/>
  <c r="BI280" i="89"/>
  <c r="BI282" i="89"/>
  <c r="BI285" i="89" s="1"/>
  <c r="BI270" i="89"/>
  <c r="BI272" i="89" s="1"/>
  <c r="BI251" i="89"/>
  <c r="BI271" i="89"/>
  <c r="BI256" i="89"/>
  <c r="BI255" i="89"/>
  <c r="BI253" i="89"/>
  <c r="BI254" i="89"/>
  <c r="CJ262" i="89"/>
  <c r="CI263" i="89"/>
  <c r="CI262" i="89"/>
  <c r="CI261" i="89"/>
  <c r="CG256" i="89"/>
  <c r="CG254" i="89"/>
  <c r="CG255" i="89"/>
  <c r="CG253" i="89"/>
  <c r="CI265" i="89"/>
  <c r="CI251" i="89"/>
  <c r="CJ288" i="89"/>
  <c r="CJ285" i="89"/>
  <c r="CI264" i="89"/>
  <c r="CI255" i="89"/>
  <c r="CI253" i="89"/>
  <c r="CI256" i="89"/>
  <c r="CI254" i="89"/>
  <c r="CG288" i="89"/>
  <c r="CG289" i="89" s="1"/>
  <c r="CG285" i="89"/>
  <c r="CH267" i="89"/>
  <c r="CH266" i="89"/>
  <c r="CI287" i="89"/>
  <c r="CI286" i="89"/>
  <c r="CI284" i="89"/>
  <c r="CG251" i="89"/>
  <c r="CI280" i="89"/>
  <c r="CJ266" i="89" l="1"/>
  <c r="CJ264" i="89"/>
  <c r="CJ263" i="89"/>
  <c r="CH264" i="89"/>
  <c r="CH263" i="89"/>
  <c r="CG261" i="89"/>
  <c r="CH288" i="89"/>
  <c r="CH291" i="89" s="1"/>
  <c r="CI285" i="89"/>
  <c r="CG262" i="89"/>
  <c r="CG263" i="89"/>
  <c r="CI267" i="89"/>
  <c r="CI266" i="89"/>
  <c r="CG291" i="89"/>
  <c r="CG290" i="89"/>
  <c r="CJ291" i="89"/>
  <c r="CJ289" i="89"/>
  <c r="CJ290" i="89"/>
  <c r="CI291" i="89"/>
  <c r="CI289" i="89"/>
  <c r="CI290" i="89"/>
  <c r="CG266" i="89"/>
  <c r="CG267" i="89"/>
  <c r="CH290" i="89" l="1"/>
  <c r="CH289" i="89"/>
</calcChain>
</file>

<file path=xl/sharedStrings.xml><?xml version="1.0" encoding="utf-8"?>
<sst xmlns="http://schemas.openxmlformats.org/spreadsheetml/2006/main" count="2953" uniqueCount="294">
  <si>
    <t xml:space="preserve">No. </t>
  </si>
  <si>
    <t>Hole  Pos.</t>
  </si>
  <si>
    <t xml:space="preserve">Name  </t>
  </si>
  <si>
    <t xml:space="preserve">Method  </t>
  </si>
  <si>
    <t xml:space="preserve">Coefficients  </t>
  </si>
  <si>
    <t>NPOC vol. [ml]</t>
  </si>
  <si>
    <t>TIC vol. [ml]</t>
  </si>
  <si>
    <t>TC vol. [ml]</t>
  </si>
  <si>
    <t>TIC  Area</t>
  </si>
  <si>
    <t>TC  Area</t>
  </si>
  <si>
    <t>NPOC  Area</t>
  </si>
  <si>
    <t>TNb  Area</t>
  </si>
  <si>
    <t>TIC [mg/l]</t>
  </si>
  <si>
    <t>TC [mg/l]</t>
  </si>
  <si>
    <t>TOC (Diff.) [mg/l]</t>
  </si>
  <si>
    <t>NPOC [mg/l]</t>
  </si>
  <si>
    <t>TNb [mg/l]</t>
  </si>
  <si>
    <t>Dilut.  Factor</t>
  </si>
  <si>
    <t>TC  Blank</t>
  </si>
  <si>
    <t>TIC  Blank</t>
  </si>
  <si>
    <t>NPOC  Blank</t>
  </si>
  <si>
    <t>TNb  Blank</t>
  </si>
  <si>
    <t xml:space="preserve">Memo  </t>
  </si>
  <si>
    <t xml:space="preserve">Info  </t>
  </si>
  <si>
    <t>Date</t>
  </si>
  <si>
    <t>Time</t>
  </si>
  <si>
    <t>RunIn</t>
  </si>
  <si>
    <t>TIC/TC/TNb</t>
  </si>
  <si>
    <t>Water Blank</t>
  </si>
  <si>
    <t>Daily Calibration</t>
  </si>
  <si>
    <t>mgTIC</t>
  </si>
  <si>
    <t xml:space="preserve">mgTC </t>
  </si>
  <si>
    <t>mgTNb</t>
  </si>
  <si>
    <t>Slope</t>
  </si>
  <si>
    <t>Intercept</t>
  </si>
  <si>
    <t>RSQ</t>
  </si>
  <si>
    <t>Misc. Notes</t>
  </si>
  <si>
    <t>BRN Data Quality Code (1=no problems, 2=note, 3=fatal flaws)</t>
  </si>
  <si>
    <t>BRN Sample Notes</t>
  </si>
  <si>
    <t>Daily Cal TIC [mg/l]</t>
  </si>
  <si>
    <t>Daily Cal TC [mg/l]</t>
  </si>
  <si>
    <t>Daily Cal TOC (Diff.) [mg/l]</t>
  </si>
  <si>
    <t>Daily Cal TNb [mg/l]</t>
  </si>
  <si>
    <t>TIC Absolute value Relative Percent Difference (RPD) of same vial duplicates</t>
  </si>
  <si>
    <t>TIC Absolute Value Relative Percent Difference (RPD) of independent prep duplicates</t>
  </si>
  <si>
    <t>TIC Percent Recovery (PR) of spikes</t>
  </si>
  <si>
    <t>TC Absolute value Relative Percent Difference (RPD) of same vial duplicates</t>
  </si>
  <si>
    <t>TC Absolute Value Relative Percent Difference (RPD) of independent prep duplicates</t>
  </si>
  <si>
    <t>TC Percent Recovery (PR) of spikes</t>
  </si>
  <si>
    <t>TOC Absolute value Percent error for check standards</t>
  </si>
  <si>
    <t>TOC Absolute value Relative Percent Difference (RPD) of same vial duplicates</t>
  </si>
  <si>
    <t>TOC Absolute Value Relative Percent Difference (RPD) of independent prep duplicates</t>
  </si>
  <si>
    <t>TOC Percent Recovery (PR) of spikes</t>
  </si>
  <si>
    <t>TNb Absolute value Percent error for check standards</t>
  </si>
  <si>
    <t>TNb Absolute value Relative Percent Difference (RPD) of same vial duplicates</t>
  </si>
  <si>
    <t>TNb Absolute Value Relative Percent Difference (RPD) of independent prep duplicates</t>
  </si>
  <si>
    <t>TNb Percent Recovery (PR) of spikes</t>
  </si>
  <si>
    <t>TIC Mean of 2 reps</t>
  </si>
  <si>
    <t>TC Mean of 2 reps</t>
  </si>
  <si>
    <t>TOC Mean of 2 reps</t>
  </si>
  <si>
    <t>TNb Mean of 2 reps</t>
  </si>
  <si>
    <t>Mixed Check 3/6/0.3</t>
  </si>
  <si>
    <t xml:space="preserve">          Injection Volume</t>
  </si>
  <si>
    <t>Mixed Check 9/18/0.9</t>
  </si>
  <si>
    <t>RUN NOTES:</t>
  </si>
  <si>
    <t>TNb</t>
  </si>
  <si>
    <t>TIC</t>
  </si>
  <si>
    <t>TC</t>
  </si>
  <si>
    <t>Spiked Blank 100ml + 300uL</t>
  </si>
  <si>
    <t>Spiked tap as reference 100+1KHP</t>
  </si>
  <si>
    <t>Diluent signals @ 0.5 mls for corrections to cal curve</t>
  </si>
  <si>
    <t>Correct for TOC in Type I water</t>
  </si>
  <si>
    <t>Volume TIC</t>
  </si>
  <si>
    <t>TIC inverse prediction mg/L</t>
  </si>
  <si>
    <t>TC inverse prediction mg/L</t>
  </si>
  <si>
    <t>TOC inverse prediction mg/L</t>
  </si>
  <si>
    <t>TNb inverse prediction mg/L</t>
  </si>
  <si>
    <t>TIC reference signal change over run- initial = 100%</t>
  </si>
  <si>
    <t>TIC Absolute value Percent error for standards</t>
  </si>
  <si>
    <t>TC reference signal change over run- initial = 100%</t>
  </si>
  <si>
    <t>TC Absolute value Percent error for standards</t>
  </si>
  <si>
    <t>T0C reference signal change over run- initial = 100%</t>
  </si>
  <si>
    <t>TNb reference signal change over run- initial = 100%</t>
  </si>
  <si>
    <t>Rinse</t>
  </si>
  <si>
    <t>Type I Reagent Grade Water</t>
  </si>
  <si>
    <t>Flush</t>
  </si>
  <si>
    <t>We expect this to run a little above spike contribution because it is not corrected for the contribution of the reagent water</t>
  </si>
  <si>
    <t>That is what you are seeing after red dot at analysis order #27 where we start accounting for that contribution in the calibration standards BUT NOT in the spiked blanks which are run as samples</t>
  </si>
  <si>
    <t>Analysis Order</t>
  </si>
  <si>
    <t>spiked blank + 150 uL</t>
  </si>
  <si>
    <t>spiked blank + 150</t>
  </si>
  <si>
    <t>spiked blank + 150 a</t>
  </si>
  <si>
    <t>spiked blank + 150 b</t>
  </si>
  <si>
    <t>spiked blank + 150 c</t>
  </si>
  <si>
    <t>spiked blank</t>
  </si>
  <si>
    <t>spiked blank 50 + 150</t>
  </si>
  <si>
    <t>spiked blank 100 + 300</t>
  </si>
  <si>
    <t>Spiked Blank 100 + 300</t>
  </si>
  <si>
    <t>Spiked blank 100 + 300</t>
  </si>
  <si>
    <t>Spiked Blank 100ml + 300uL NOT COVERED</t>
  </si>
  <si>
    <t>TCpe</t>
  </si>
  <si>
    <t>Stored Cal TIC [mg/l]</t>
  </si>
  <si>
    <t>Stored Cal TC [mg/l]</t>
  </si>
  <si>
    <t>Stored Cal TOC (Diff.) [mg/l]</t>
  </si>
  <si>
    <t>Stored Cal NPOC [mg/l]</t>
  </si>
  <si>
    <t>Stored Cal TNb [mg/l]</t>
  </si>
  <si>
    <t>TIC Absolute value Percent error for check standards</t>
  </si>
  <si>
    <t>TC Absolute value Percent error for check standards</t>
  </si>
  <si>
    <t>Known</t>
  </si>
  <si>
    <t>Mean</t>
  </si>
  <si>
    <t>Min</t>
  </si>
  <si>
    <t>Std</t>
  </si>
  <si>
    <t>Max</t>
  </si>
  <si>
    <t>CV</t>
  </si>
  <si>
    <t>Warning Limits</t>
  </si>
  <si>
    <t>Xbar + 2SD</t>
  </si>
  <si>
    <t>Xbar - 2SD</t>
  </si>
  <si>
    <t>Control Limits</t>
  </si>
  <si>
    <t>Xbar + 3SD</t>
  </si>
  <si>
    <t>Xbar - 3SD</t>
  </si>
  <si>
    <t>Warning Limits as %</t>
  </si>
  <si>
    <t>Control Limits as %</t>
  </si>
  <si>
    <t>Coefficient of Variation %</t>
  </si>
  <si>
    <t>3 x Coefficient of Variation %</t>
  </si>
  <si>
    <t>Count</t>
  </si>
  <si>
    <t>99th percentile.inc</t>
  </si>
  <si>
    <t>Maximum</t>
  </si>
  <si>
    <t>MDL</t>
  </si>
  <si>
    <t>LOQ</t>
  </si>
  <si>
    <t>ratio mean/mdl</t>
  </si>
  <si>
    <t>RESTRICTED various ways</t>
  </si>
  <si>
    <t>Just points after the calibration method change (~July 2022)</t>
  </si>
  <si>
    <t>Known Conc</t>
  </si>
  <si>
    <t>Std Dev</t>
  </si>
  <si>
    <t>CV or %RSD</t>
  </si>
  <si>
    <t>T value</t>
  </si>
  <si>
    <t>Error as %</t>
  </si>
  <si>
    <t>Known/MDL</t>
  </si>
  <si>
    <t>Mean PR</t>
  </si>
  <si>
    <t>S/N</t>
  </si>
  <si>
    <t>spiked blank conc</t>
  </si>
  <si>
    <t>TIC Signal per mass injected</t>
  </si>
  <si>
    <t>TC Signal per mass injected</t>
  </si>
  <si>
    <t>TOC Signal per mass injected</t>
  </si>
  <si>
    <t>TNb Signal per mass injected</t>
  </si>
  <si>
    <t>Calculated TIC mass injected</t>
  </si>
  <si>
    <t>Calculated TC mass injected</t>
  </si>
  <si>
    <t>Calculated TOC mass injected</t>
  </si>
  <si>
    <t>Calculated TNb mass injected</t>
  </si>
  <si>
    <t>Observed TIC mass injected (ng)</t>
  </si>
  <si>
    <t>Observed TC mass injected (ng)</t>
  </si>
  <si>
    <t>Observed TOC mass injected (ng)</t>
  </si>
  <si>
    <t>Observed TNb mass injected (ng)</t>
  </si>
  <si>
    <t>Mean of last 2 reps</t>
  </si>
  <si>
    <t>mg/L</t>
  </si>
  <si>
    <t>known ug injected</t>
  </si>
  <si>
    <t>COUNT</t>
  </si>
  <si>
    <t>TINV</t>
  </si>
  <si>
    <t>MDL as ng injected</t>
  </si>
  <si>
    <t>MDL as mg/L at 1.0 ml injection volume</t>
  </si>
  <si>
    <t>MDL as mg/L at 0.5 ml injection volume</t>
  </si>
  <si>
    <t>MDL as mg/L at 0.3 ml injection volume</t>
  </si>
  <si>
    <t>Mean to MDL</t>
  </si>
  <si>
    <t>LOQ as 10sd</t>
  </si>
  <si>
    <t>LOQ as ng injected</t>
  </si>
  <si>
    <t>LOQ as mg/L at 0.5ml injection volume</t>
  </si>
  <si>
    <t>LOQ as mg/L at 0.3ml injection volume</t>
  </si>
  <si>
    <t>Add in contribution of reagent grade water</t>
  </si>
  <si>
    <t>ug injected</t>
  </si>
  <si>
    <t>Spiked Blank</t>
  </si>
  <si>
    <t>A FRESH SPIKED BLANK</t>
  </si>
  <si>
    <t>LOQ as mg/L at 1.0ml injection volume</t>
  </si>
  <si>
    <t>EXPECTED CONC</t>
  </si>
  <si>
    <t>w/out water contribution</t>
  </si>
  <si>
    <t>with water contribution</t>
  </si>
  <si>
    <t>TOC</t>
  </si>
  <si>
    <t>How to calculate known?</t>
  </si>
  <si>
    <t>This is run as an unknown and is NOT corrected for the contribution of water, so that contribution has to be accounted for in the known (along with the stock solutions)</t>
  </si>
  <si>
    <t>Just water:</t>
  </si>
  <si>
    <t>Added stock:</t>
  </si>
  <si>
    <t>KHP</t>
  </si>
  <si>
    <t>conc of stock</t>
  </si>
  <si>
    <t>added water</t>
  </si>
  <si>
    <t>final volume</t>
  </si>
  <si>
    <t>ml added</t>
  </si>
  <si>
    <t>NaHCO3</t>
  </si>
  <si>
    <t>added conc</t>
  </si>
  <si>
    <t>baseline conc from median concentration of analyzed water blanks</t>
  </si>
  <si>
    <t>OC</t>
  </si>
  <si>
    <t>IC</t>
  </si>
  <si>
    <t>Total from water and added stock</t>
  </si>
  <si>
    <t>As mg injected in 0.5ml</t>
  </si>
  <si>
    <t>B50 12sep23 0.1m</t>
  </si>
  <si>
    <t>F50 12sep23 9m</t>
  </si>
  <si>
    <t>B50 12sep23 9m</t>
  </si>
  <si>
    <t>F50 29may23 9m</t>
  </si>
  <si>
    <t>F50 22aug23 0.1m</t>
  </si>
  <si>
    <t>F50 14aug23 3.8m</t>
  </si>
  <si>
    <t>F100 16may23 0.1m</t>
  </si>
  <si>
    <t>F50 12sep23 8m</t>
  </si>
  <si>
    <t>F50 12sep23 0.1</t>
  </si>
  <si>
    <t>F50 16may23 3.8m</t>
  </si>
  <si>
    <t>SPK 13</t>
  </si>
  <si>
    <t>DUP 18</t>
  </si>
  <si>
    <t>F50 22aug23 6.2</t>
  </si>
  <si>
    <t>F50 31jul23 9</t>
  </si>
  <si>
    <t>B50 24jul23 9</t>
  </si>
  <si>
    <t>F50 22aug23 5</t>
  </si>
  <si>
    <t>B50 22may23 6</t>
  </si>
  <si>
    <t>F50 24jul23 9</t>
  </si>
  <si>
    <t>F50 22aug23 8</t>
  </si>
  <si>
    <t>B50 22aug23 9</t>
  </si>
  <si>
    <t>F50 24jul23 0.1</t>
  </si>
  <si>
    <t>B50 14aug23 0.1</t>
  </si>
  <si>
    <t>SPK 25</t>
  </si>
  <si>
    <t>DUP 30</t>
  </si>
  <si>
    <t>misidentified</t>
  </si>
  <si>
    <t>this is the spike?</t>
  </si>
  <si>
    <t>this is the dup?</t>
  </si>
  <si>
    <t>B50 21MAR23 6</t>
  </si>
  <si>
    <t>B50 22AUG22 3</t>
  </si>
  <si>
    <t>F50 24JUL23 8</t>
  </si>
  <si>
    <t>B50 11OCT22 7</t>
  </si>
  <si>
    <t>F50 31JUL23 3.8</t>
  </si>
  <si>
    <t>F200 14AUG23 0.1</t>
  </si>
  <si>
    <t>B50 12SEP23 6</t>
  </si>
  <si>
    <t>F50 24JUL23 3.8</t>
  </si>
  <si>
    <t>F50 14AUG23 5</t>
  </si>
  <si>
    <t>F50 14AUG23 9</t>
  </si>
  <si>
    <t>SPIKE</t>
  </si>
  <si>
    <t>DUP</t>
  </si>
  <si>
    <t>B50 24JUL23 3</t>
  </si>
  <si>
    <t>B50 21MAR23 0.1</t>
  </si>
  <si>
    <t>TICpe</t>
  </si>
  <si>
    <t>C50 19AUG22 20</t>
  </si>
  <si>
    <t>C50 30JUN22 21</t>
  </si>
  <si>
    <t>B50 31JUL23 0.1</t>
  </si>
  <si>
    <t>B50 24JUL23 6</t>
  </si>
  <si>
    <t>B50 31JUL23 6</t>
  </si>
  <si>
    <t>B50 29MAY23 9</t>
  </si>
  <si>
    <t>B50 14AUG23 6</t>
  </si>
  <si>
    <t>F50 14AUG23 1.6</t>
  </si>
  <si>
    <t>this is left over from previous run? TIC =3.5 TC = 7.7</t>
  </si>
  <si>
    <t>this is sample 20 F5014aug23 1.6?</t>
  </si>
  <si>
    <t>B50 19SEP22 6</t>
  </si>
  <si>
    <t>F50 22AUG23 9</t>
  </si>
  <si>
    <t>F50 23MAY22 8</t>
  </si>
  <si>
    <t>F100 29MAY23 0.1</t>
  </si>
  <si>
    <t>F50 31JUL23 1.6</t>
  </si>
  <si>
    <t>F50 14AUG23 0.1</t>
  </si>
  <si>
    <t>B50 22AUG23 6</t>
  </si>
  <si>
    <t>F50 29MAY23 6.2</t>
  </si>
  <si>
    <t>B50 29MAY23 0.1</t>
  </si>
  <si>
    <t>B50 14AUG23 9</t>
  </si>
  <si>
    <t>F50 12SEP23 1.6</t>
  </si>
  <si>
    <t>F50 12SEP23 6.2</t>
  </si>
  <si>
    <t>F100 5JUL22 0.1</t>
  </si>
  <si>
    <t>F50 12SEP23 3.8</t>
  </si>
  <si>
    <t>F100 31JUL23 0.1</t>
  </si>
  <si>
    <t>B50 31JUL23 3.0</t>
  </si>
  <si>
    <t>F50 31JUL23 8</t>
  </si>
  <si>
    <t>F5031JUL23 6.2</t>
  </si>
  <si>
    <t>F200 24JUL23 0.1</t>
  </si>
  <si>
    <t>F50 24JUL23 5</t>
  </si>
  <si>
    <t>B50 31JUL23 9</t>
  </si>
  <si>
    <t>B50 14AUG23 3</t>
  </si>
  <si>
    <t>B50 29MAY23 3</t>
  </si>
  <si>
    <t>F 2MAY22 1.6</t>
  </si>
  <si>
    <t>C50 17NOV22 21</t>
  </si>
  <si>
    <t>F50 14AUG23 8</t>
  </si>
  <si>
    <t>F50 29MAY23 8</t>
  </si>
  <si>
    <t>B50 2MAR23 9</t>
  </si>
  <si>
    <t>B50 24JUL23 0.1</t>
  </si>
  <si>
    <t>B50 29MAY23 3 SPIKE</t>
  </si>
  <si>
    <t>B50 24JUL23 0.1 DUP</t>
  </si>
  <si>
    <t>F50 29MAY23 1.6</t>
  </si>
  <si>
    <t>F50 29MAY23 5</t>
  </si>
  <si>
    <t>B50 29MAY23 6</t>
  </si>
  <si>
    <t>B50 29may23 9</t>
  </si>
  <si>
    <t>F50 29may23 0.1</t>
  </si>
  <si>
    <t>F100 24jul23 0.1</t>
  </si>
  <si>
    <t>F50 22aug23 1.6</t>
  </si>
  <si>
    <t>F50 31jul23 5</t>
  </si>
  <si>
    <t>F50 24jul23 1.6</t>
  </si>
  <si>
    <t>F50 14aug23 6.2</t>
  </si>
  <si>
    <t>F50 12sep23 5</t>
  </si>
  <si>
    <t>F50 24jul23 6.2</t>
  </si>
  <si>
    <t>F50 22aug23 3.8</t>
  </si>
  <si>
    <t>F50 31jul23 0.1</t>
  </si>
  <si>
    <t>F100 14aug23 0.1</t>
  </si>
  <si>
    <t>F100 12sep23 0.1</t>
  </si>
  <si>
    <t>B50 22aug23 0.1</t>
  </si>
  <si>
    <t>DUP 28</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</si>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</sst>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00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Arial"/>
      <family val="2"/>
    </font>
    <font>
      <sz val="11"/>
      <color theme="1"/>
      <name val="Calibri"/>
      <family val="2"/>
    </font>
    <font>
      <sz val="11"/>
      <name val="Calibri"/>
      <family val="2"/>
    </font>
    <font>
      <sz val="10"/>
      <color indexed="8"/>
      <name val="MS Sans Serif"/>
    </font>
    <font>
      <sz val="8"/>
      <name val="MS Sans Serif"/>
    </font>
    <font>
      <sz val="10"/>
      <color theme="1"/>
      <name val="Arial"/>
      <family val="2"/>
    </font>
    <font>
      <sz val="9"/>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2" fillId="0" borderId="0"/>
  </cellStyleXfs>
  <cellXfs count="50">
    <xf numFmtId="0" fontId="0" fillId="0" borderId="0" xfId="0"/>
    <xf numFmtId="14" fontId="0" fillId="0" borderId="0" xfId="0" applyNumberFormat="1"/>
    <xf numFmtId="0" fontId="0" fillId="0" borderId="0" xfId="0" applyAlignment="1">
      <alignment wrapText="1"/>
    </xf>
    <xf numFmtId="2" fontId="0" fillId="0" borderId="0" xfId="0" applyNumberFormat="1"/>
    <xf numFmtId="164" fontId="0" fillId="0" borderId="0" xfId="0" applyNumberFormat="1"/>
    <xf numFmtId="11" fontId="0" fillId="0" borderId="0" xfId="0" applyNumberFormat="1"/>
    <xf numFmtId="21" fontId="0" fillId="0" borderId="0" xfId="0" applyNumberFormat="1"/>
    <xf numFmtId="0" fontId="16" fillId="0" borderId="0" xfId="0" applyFont="1"/>
    <xf numFmtId="0" fontId="19" fillId="0" borderId="0" xfId="42" applyFont="1"/>
    <xf numFmtId="1" fontId="19" fillId="0" borderId="0" xfId="42" applyNumberFormat="1" applyFont="1"/>
    <xf numFmtId="19" fontId="0" fillId="0" borderId="0" xfId="0" applyNumberFormat="1"/>
    <xf numFmtId="0" fontId="20" fillId="0" borderId="0" xfId="0" applyFont="1"/>
    <xf numFmtId="14" fontId="20" fillId="0" borderId="0" xfId="0" applyNumberFormat="1" applyFont="1"/>
    <xf numFmtId="19" fontId="20" fillId="0" borderId="0" xfId="0" applyNumberFormat="1" applyFont="1"/>
    <xf numFmtId="2" fontId="20" fillId="0" borderId="0" xfId="0" applyNumberFormat="1" applyFont="1"/>
    <xf numFmtId="0" fontId="20" fillId="0" borderId="0" xfId="0" applyFont="1" applyAlignment="1">
      <alignment wrapText="1"/>
    </xf>
    <xf numFmtId="21" fontId="20" fillId="0" borderId="0" xfId="0" applyNumberFormat="1" applyFont="1"/>
    <xf numFmtId="0" fontId="21" fillId="0" borderId="0" xfId="42" applyFont="1"/>
    <xf numFmtId="2" fontId="21" fillId="0" borderId="0" xfId="42" applyNumberFormat="1" applyFont="1"/>
    <xf numFmtId="0" fontId="18" fillId="0" borderId="0" xfId="42"/>
    <xf numFmtId="2" fontId="19" fillId="0" borderId="0" xfId="42" applyNumberFormat="1" applyFont="1"/>
    <xf numFmtId="1" fontId="18" fillId="0" borderId="0" xfId="42" applyNumberFormat="1"/>
    <xf numFmtId="0" fontId="23" fillId="0" borderId="0" xfId="43" applyFont="1" applyAlignment="1">
      <alignment horizontal="left" vertical="center"/>
    </xf>
    <xf numFmtId="0" fontId="23" fillId="0" borderId="0" xfId="43" applyFont="1" applyAlignment="1">
      <alignment vertical="center"/>
    </xf>
    <xf numFmtId="1" fontId="23" fillId="0" borderId="0" xfId="43" applyNumberFormat="1" applyFont="1" applyAlignment="1">
      <alignment vertical="center"/>
    </xf>
    <xf numFmtId="165" fontId="23" fillId="0" borderId="0" xfId="43" applyNumberFormat="1" applyFont="1" applyAlignment="1">
      <alignment vertical="center"/>
    </xf>
    <xf numFmtId="0" fontId="24" fillId="0" borderId="0" xfId="0" applyFont="1" applyAlignment="1">
      <alignment vertical="center"/>
    </xf>
    <xf numFmtId="0" fontId="18" fillId="0" borderId="0" xfId="42" applyAlignment="1">
      <alignment vertical="center"/>
    </xf>
    <xf numFmtId="3" fontId="18" fillId="0" borderId="0" xfId="42" applyNumberFormat="1" applyAlignment="1">
      <alignment vertical="center"/>
    </xf>
    <xf numFmtId="2" fontId="18" fillId="0" borderId="0" xfId="42" applyNumberFormat="1" applyAlignment="1">
      <alignment vertical="center"/>
    </xf>
    <xf numFmtId="164" fontId="18" fillId="0" borderId="0" xfId="42" applyNumberFormat="1" applyAlignment="1">
      <alignment vertical="center"/>
    </xf>
    <xf numFmtId="166" fontId="18" fillId="0" borderId="0" xfId="42" applyNumberFormat="1" applyAlignment="1">
      <alignment vertical="center"/>
    </xf>
    <xf numFmtId="165" fontId="18" fillId="0" borderId="0" xfId="42" applyNumberFormat="1" applyAlignment="1">
      <alignment vertical="center"/>
    </xf>
    <xf numFmtId="0" fontId="19" fillId="0" borderId="0" xfId="42" applyFont="1" applyAlignment="1">
      <alignment vertical="center"/>
    </xf>
    <xf numFmtId="0" fontId="23" fillId="0" borderId="0" xfId="43" applyFont="1" applyAlignment="1">
      <alignment vertical="top"/>
    </xf>
    <xf numFmtId="165" fontId="23" fillId="0" borderId="0" xfId="43" applyNumberFormat="1" applyFont="1" applyAlignment="1">
      <alignment vertical="top"/>
    </xf>
    <xf numFmtId="0" fontId="24" fillId="0" borderId="0" xfId="0" applyFont="1"/>
    <xf numFmtId="164" fontId="18" fillId="0" borderId="0" xfId="42" applyNumberFormat="1"/>
    <xf numFmtId="165" fontId="18" fillId="0" borderId="0" xfId="42" applyNumberFormat="1"/>
    <xf numFmtId="1" fontId="23" fillId="0" borderId="0" xfId="43" applyNumberFormat="1" applyFont="1" applyAlignment="1">
      <alignment vertical="top"/>
    </xf>
    <xf numFmtId="2" fontId="18" fillId="0" borderId="0" xfId="42" applyNumberFormat="1"/>
    <xf numFmtId="2" fontId="0" fillId="33" borderId="0" xfId="0" applyNumberFormat="1" applyFill="1"/>
    <xf numFmtId="2" fontId="18" fillId="33" borderId="0" xfId="42" applyNumberFormat="1" applyFill="1"/>
    <xf numFmtId="165" fontId="0" fillId="0" borderId="0" xfId="0" applyNumberFormat="1"/>
    <xf numFmtId="3" fontId="25" fillId="0" borderId="0" xfId="42" applyNumberFormat="1" applyFont="1"/>
    <xf numFmtId="165" fontId="0" fillId="33" borderId="0" xfId="0" applyNumberFormat="1" applyFill="1"/>
    <xf numFmtId="2" fontId="0" fillId="0" borderId="0" xfId="0" applyNumberFormat="1" applyAlignment="1">
      <alignment wrapText="1"/>
    </xf>
    <xf numFmtId="3" fontId="0" fillId="0" borderId="0" xfId="0" applyNumberFormat="1"/>
    <xf numFmtId="2" fontId="18" fillId="34" borderId="0" xfId="42" applyNumberFormat="1" applyFill="1" applyAlignment="1">
      <alignment vertical="center"/>
    </xf>
    <xf numFmtId="165" fontId="0" fillId="34" borderId="0" xfId="0" applyNumberForma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2" xfId="42" xr:uid="{8F7D9E60-E6DF-45B4-9957-3DBE85DF96E8}"/>
    <cellStyle name="Normal 6" xfId="43" xr:uid="{65A9EA2B-5837-45FA-ACCB-83B0414BC0A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7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'23oct23'!$F$13:$F$19</c:f>
              <c:numCache>
                <c:formatCode>General</c:formatCode>
                <c:ptCount val="7"/>
                <c:pt idx="1">
                  <c:v>0</c:v>
                </c:pt>
                <c:pt idx="2">
                  <c:v>1131.4000000000001</c:v>
                </c:pt>
                <c:pt idx="3">
                  <c:v>3750.7</c:v>
                </c:pt>
                <c:pt idx="4">
                  <c:v>5723.2110000000002</c:v>
                </c:pt>
                <c:pt idx="5">
                  <c:v>8379.8889999999992</c:v>
                </c:pt>
                <c:pt idx="6">
                  <c:v>10880.2</c:v>
                </c:pt>
              </c:numCache>
            </c:numRef>
          </c:xVal>
          <c:yVal>
            <c:numRef>
              <c:f>'23oct23'!$E$13:$E$19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E1C9-47BB-B586-9446DD9C6412}"/>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'25_26oct23'!$F$13:$F$19</c:f>
              <c:numCache>
                <c:formatCode>General</c:formatCode>
                <c:ptCount val="7"/>
                <c:pt idx="1">
                  <c:v>0</c:v>
                </c:pt>
                <c:pt idx="2">
                  <c:v>1226</c:v>
                </c:pt>
                <c:pt idx="3">
                  <c:v>3864</c:v>
                </c:pt>
                <c:pt idx="4">
                  <c:v>5742.55</c:v>
                </c:pt>
                <c:pt idx="5">
                  <c:v>8521.9500000000007</c:v>
                </c:pt>
                <c:pt idx="6">
                  <c:v>10966.5</c:v>
                </c:pt>
              </c:numCache>
            </c:numRef>
          </c:xVal>
          <c:yVal>
            <c:numRef>
              <c:f>'25_26oct23'!$E$13:$E$19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899A-4889-82B1-21675D0F95C8}"/>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'25_26oct23'!$H$13:$H$19</c:f>
              <c:numCache>
                <c:formatCode>General</c:formatCode>
                <c:ptCount val="7"/>
                <c:pt idx="1">
                  <c:v>0</c:v>
                </c:pt>
                <c:pt idx="2">
                  <c:v>2094</c:v>
                </c:pt>
                <c:pt idx="3">
                  <c:v>7152.5</c:v>
                </c:pt>
                <c:pt idx="4">
                  <c:v>10914</c:v>
                </c:pt>
                <c:pt idx="5">
                  <c:v>16258</c:v>
                </c:pt>
                <c:pt idx="6">
                  <c:v>20793</c:v>
                </c:pt>
              </c:numCache>
            </c:numRef>
          </c:xVal>
          <c:yVal>
            <c:numRef>
              <c:f>'25_26oct23'!$G$13:$G$19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54BF-4099-BC23-362ACFBE1C6A}"/>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'25_26oct23'!$J$13:$J$19</c:f>
              <c:numCache>
                <c:formatCode>General</c:formatCode>
                <c:ptCount val="7"/>
                <c:pt idx="1">
                  <c:v>0</c:v>
                </c:pt>
                <c:pt idx="2">
                  <c:v>1144.4000000000001</c:v>
                </c:pt>
                <c:pt idx="3">
                  <c:v>3217.7</c:v>
                </c:pt>
                <c:pt idx="4">
                  <c:v>4997.5860000000002</c:v>
                </c:pt>
                <c:pt idx="5">
                  <c:v>7595</c:v>
                </c:pt>
                <c:pt idx="6">
                  <c:v>9077.2000000000007</c:v>
                </c:pt>
              </c:numCache>
            </c:numRef>
          </c:xVal>
          <c:yVal>
            <c:numRef>
              <c:f>'25_26oct23'!$I$13:$I$19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835D-4C8D-9D23-99F08C0BFB07}"/>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TIC CONCENTRATION</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spiked blank'!$BL$37:$BL$246</c:f>
              <c:numCache>
                <c:formatCode>General</c:formatCode>
                <c:ptCount val="210"/>
                <c:pt idx="1">
                  <c:v>1</c:v>
                </c:pt>
                <c:pt idx="4">
                  <c:v>2</c:v>
                </c:pt>
                <c:pt idx="7">
                  <c:v>3</c:v>
                </c:pt>
                <c:pt idx="10">
                  <c:v>4</c:v>
                </c:pt>
                <c:pt idx="13">
                  <c:v>5</c:v>
                </c:pt>
                <c:pt idx="16">
                  <c:v>6</c:v>
                </c:pt>
                <c:pt idx="19">
                  <c:v>7</c:v>
                </c:pt>
                <c:pt idx="22">
                  <c:v>8</c:v>
                </c:pt>
                <c:pt idx="25">
                  <c:v>9</c:v>
                </c:pt>
                <c:pt idx="28">
                  <c:v>10</c:v>
                </c:pt>
                <c:pt idx="31">
                  <c:v>11</c:v>
                </c:pt>
                <c:pt idx="34">
                  <c:v>12</c:v>
                </c:pt>
                <c:pt idx="37">
                  <c:v>13</c:v>
                </c:pt>
                <c:pt idx="40">
                  <c:v>14</c:v>
                </c:pt>
                <c:pt idx="43">
                  <c:v>15</c:v>
                </c:pt>
                <c:pt idx="46">
                  <c:v>16</c:v>
                </c:pt>
                <c:pt idx="49">
                  <c:v>17</c:v>
                </c:pt>
                <c:pt idx="52">
                  <c:v>18</c:v>
                </c:pt>
                <c:pt idx="55">
                  <c:v>19</c:v>
                </c:pt>
                <c:pt idx="58">
                  <c:v>20</c:v>
                </c:pt>
                <c:pt idx="61">
                  <c:v>21</c:v>
                </c:pt>
                <c:pt idx="64">
                  <c:v>22</c:v>
                </c:pt>
                <c:pt idx="67">
                  <c:v>23</c:v>
                </c:pt>
                <c:pt idx="70">
                  <c:v>24</c:v>
                </c:pt>
                <c:pt idx="73">
                  <c:v>25</c:v>
                </c:pt>
                <c:pt idx="76">
                  <c:v>26</c:v>
                </c:pt>
                <c:pt idx="79">
                  <c:v>27</c:v>
                </c:pt>
                <c:pt idx="82">
                  <c:v>28</c:v>
                </c:pt>
                <c:pt idx="85">
                  <c:v>29</c:v>
                </c:pt>
                <c:pt idx="88">
                  <c:v>30</c:v>
                </c:pt>
                <c:pt idx="91">
                  <c:v>31</c:v>
                </c:pt>
                <c:pt idx="94">
                  <c:v>32</c:v>
                </c:pt>
                <c:pt idx="97">
                  <c:v>33</c:v>
                </c:pt>
                <c:pt idx="100">
                  <c:v>34</c:v>
                </c:pt>
                <c:pt idx="103">
                  <c:v>35</c:v>
                </c:pt>
                <c:pt idx="106">
                  <c:v>36</c:v>
                </c:pt>
                <c:pt idx="109">
                  <c:v>37</c:v>
                </c:pt>
                <c:pt idx="112">
                  <c:v>38</c:v>
                </c:pt>
                <c:pt idx="115">
                  <c:v>39</c:v>
                </c:pt>
                <c:pt idx="118">
                  <c:v>40</c:v>
                </c:pt>
                <c:pt idx="121">
                  <c:v>41</c:v>
                </c:pt>
                <c:pt idx="124">
                  <c:v>42</c:v>
                </c:pt>
                <c:pt idx="127">
                  <c:v>43</c:v>
                </c:pt>
                <c:pt idx="130">
                  <c:v>44</c:v>
                </c:pt>
                <c:pt idx="133">
                  <c:v>45</c:v>
                </c:pt>
                <c:pt idx="136">
                  <c:v>46</c:v>
                </c:pt>
                <c:pt idx="139">
                  <c:v>47</c:v>
                </c:pt>
                <c:pt idx="142">
                  <c:v>48</c:v>
                </c:pt>
                <c:pt idx="145">
                  <c:v>49</c:v>
                </c:pt>
                <c:pt idx="148">
                  <c:v>50</c:v>
                </c:pt>
                <c:pt idx="151">
                  <c:v>51</c:v>
                </c:pt>
                <c:pt idx="154">
                  <c:v>52</c:v>
                </c:pt>
                <c:pt idx="157">
                  <c:v>53</c:v>
                </c:pt>
                <c:pt idx="160">
                  <c:v>54</c:v>
                </c:pt>
                <c:pt idx="163">
                  <c:v>55</c:v>
                </c:pt>
                <c:pt idx="166">
                  <c:v>56</c:v>
                </c:pt>
                <c:pt idx="169">
                  <c:v>57</c:v>
                </c:pt>
                <c:pt idx="172">
                  <c:v>58</c:v>
                </c:pt>
                <c:pt idx="175">
                  <c:v>59</c:v>
                </c:pt>
                <c:pt idx="178">
                  <c:v>60</c:v>
                </c:pt>
                <c:pt idx="181">
                  <c:v>61</c:v>
                </c:pt>
                <c:pt idx="184">
                  <c:v>62</c:v>
                </c:pt>
              </c:numCache>
            </c:numRef>
          </c:xVal>
          <c:yVal>
            <c:numRef>
              <c:f>'rolling spiked blank'!$BG$37:$BG$246</c:f>
              <c:numCache>
                <c:formatCode>0.00</c:formatCode>
                <c:ptCount val="210"/>
                <c:pt idx="1">
                  <c:v>3.2770621901923773</c:v>
                </c:pt>
                <c:pt idx="4">
                  <c:v>2.9967358125608765</c:v>
                </c:pt>
                <c:pt idx="7">
                  <c:v>3.0200270249456898</c:v>
                </c:pt>
                <c:pt idx="10">
                  <c:v>2.3261897824622917</c:v>
                </c:pt>
                <c:pt idx="13">
                  <c:v>2.3019495403945909</c:v>
                </c:pt>
                <c:pt idx="16">
                  <c:v>2.257876372998771</c:v>
                </c:pt>
                <c:pt idx="19">
                  <c:v>2.7262716828156259</c:v>
                </c:pt>
                <c:pt idx="22">
                  <c:v>2.5362785458473258</c:v>
                </c:pt>
                <c:pt idx="25">
                  <c:v>2.5220999535362587</c:v>
                </c:pt>
                <c:pt idx="28">
                  <c:v>3.031259308173933</c:v>
                </c:pt>
                <c:pt idx="31">
                  <c:v>2.8707257929802301</c:v>
                </c:pt>
                <c:pt idx="34">
                  <c:v>3.2447159602446805</c:v>
                </c:pt>
                <c:pt idx="37">
                  <c:v>3.121228640864909</c:v>
                </c:pt>
                <c:pt idx="40">
                  <c:v>2.8450189998945348</c:v>
                </c:pt>
                <c:pt idx="43">
                  <c:v>3.108307149535988</c:v>
                </c:pt>
                <c:pt idx="46">
                  <c:v>2.7260517619083964</c:v>
                </c:pt>
                <c:pt idx="49">
                  <c:v>3.4193001398134983</c:v>
                </c:pt>
                <c:pt idx="52">
                  <c:v>3.2668162779549266</c:v>
                </c:pt>
                <c:pt idx="55">
                  <c:v>3.2277051575431503</c:v>
                </c:pt>
                <c:pt idx="58">
                  <c:v>3.1730773305698032</c:v>
                </c:pt>
                <c:pt idx="61">
                  <c:v>2.996336985474743</c:v>
                </c:pt>
                <c:pt idx="64">
                  <c:v>3.1601743582953312</c:v>
                </c:pt>
                <c:pt idx="67">
                  <c:v>2.9404458072221686</c:v>
                </c:pt>
                <c:pt idx="70">
                  <c:v>2.9941276625947264</c:v>
                </c:pt>
                <c:pt idx="73">
                  <c:v>3.2479891647176147</c:v>
                </c:pt>
                <c:pt idx="76">
                  <c:v>3.0195331974345008</c:v>
                </c:pt>
                <c:pt idx="79">
                  <c:v>3.2597879432128272</c:v>
                </c:pt>
                <c:pt idx="82">
                  <c:v>3.2869307857486003</c:v>
                </c:pt>
                <c:pt idx="85">
                  <c:v>3.9933201352078846</c:v>
                </c:pt>
                <c:pt idx="88">
                  <c:v>3.4984720368357127</c:v>
                </c:pt>
                <c:pt idx="91">
                  <c:v>3.8243163617238611</c:v>
                </c:pt>
                <c:pt idx="94">
                  <c:v>3.5092789872658678</c:v>
                </c:pt>
                <c:pt idx="97">
                  <c:v>3.6810520826582143</c:v>
                </c:pt>
                <c:pt idx="100">
                  <c:v>4.2350407064701052</c:v>
                </c:pt>
                <c:pt idx="103">
                  <c:v>3.6968349257801951</c:v>
                </c:pt>
                <c:pt idx="106">
                  <c:v>3.7506201128447207</c:v>
                </c:pt>
                <c:pt idx="109">
                  <c:v>3.3875171731963976</c:v>
                </c:pt>
                <c:pt idx="112">
                  <c:v>3.5520373852890916</c:v>
                </c:pt>
                <c:pt idx="115">
                  <c:v>3.6566382256915251</c:v>
                </c:pt>
                <c:pt idx="118">
                  <c:v>3.1899681636913297</c:v>
                </c:pt>
                <c:pt idx="121">
                  <c:v>3.5763485039317673</c:v>
                </c:pt>
                <c:pt idx="124">
                  <c:v>3.7315577038587948</c:v>
                </c:pt>
                <c:pt idx="127">
                  <c:v>3.8477832893239956</c:v>
                </c:pt>
                <c:pt idx="130">
                  <c:v>3.5163822322594416</c:v>
                </c:pt>
                <c:pt idx="133">
                  <c:v>3.3208077321065819</c:v>
                </c:pt>
                <c:pt idx="136">
                  <c:v>3.506326988035644</c:v>
                </c:pt>
                <c:pt idx="139">
                  <c:v>3.217741478812659</c:v>
                </c:pt>
                <c:pt idx="142">
                  <c:v>3.1860674595076972</c:v>
                </c:pt>
                <c:pt idx="145">
                  <c:v>3.3062276279820759</c:v>
                </c:pt>
                <c:pt idx="148">
                  <c:v>3.2358409184154944</c:v>
                </c:pt>
                <c:pt idx="151">
                  <c:v>3.4580618157614165</c:v>
                </c:pt>
                <c:pt idx="154">
                  <c:v>3.4315591356855109</c:v>
                </c:pt>
                <c:pt idx="157">
                  <c:v>3.5608686891545576</c:v>
                </c:pt>
                <c:pt idx="160">
                  <c:v>3.466584758205391</c:v>
                </c:pt>
                <c:pt idx="163">
                  <c:v>3.4741583365946829</c:v>
                </c:pt>
                <c:pt idx="166">
                  <c:v>3.4522879096635237</c:v>
                </c:pt>
                <c:pt idx="169">
                  <c:v>3.5124508070066387</c:v>
                </c:pt>
                <c:pt idx="172">
                  <c:v>3.4240610731647312</c:v>
                </c:pt>
                <c:pt idx="175">
                  <c:v>3.6571872627929549</c:v>
                </c:pt>
                <c:pt idx="178">
                  <c:v>3.6761000240481421</c:v>
                </c:pt>
                <c:pt idx="181">
                  <c:v>3.7449670496224821</c:v>
                </c:pt>
                <c:pt idx="184">
                  <c:v>3.532805537896845</c:v>
                </c:pt>
              </c:numCache>
            </c:numRef>
          </c:yVal>
          <c:smooth val="0"/>
          <c:extLst>
            <c:ext xmlns:c16="http://schemas.microsoft.com/office/drawing/2014/chart" uri="{C3380CC4-5D6E-409C-BE32-E72D297353CC}">
              <c16:uniqueId val="{00000000-4497-4C63-AC8D-7BFD67446AA2}"/>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spiked blank'!$BL$249:$BL$253</c:f>
              <c:numCache>
                <c:formatCode>General</c:formatCode>
                <c:ptCount val="5"/>
                <c:pt idx="0">
                  <c:v>1</c:v>
                </c:pt>
                <c:pt idx="1">
                  <c:v>62</c:v>
                </c:pt>
              </c:numCache>
            </c:numRef>
          </c:xVal>
          <c:yVal>
            <c:numRef>
              <c:f>('rolling spiked blank'!$BG$253,'rolling spiked blank'!$BG$253)</c:f>
              <c:numCache>
                <c:formatCode>0.00</c:formatCode>
                <c:ptCount val="2"/>
                <c:pt idx="0">
                  <c:v>4.0916286267432378</c:v>
                </c:pt>
                <c:pt idx="1">
                  <c:v>4.0916286267432378</c:v>
                </c:pt>
              </c:numCache>
            </c:numRef>
          </c:yVal>
          <c:smooth val="0"/>
          <c:extLst>
            <c:ext xmlns:c16="http://schemas.microsoft.com/office/drawing/2014/chart" uri="{C3380CC4-5D6E-409C-BE32-E72D297353CC}">
              <c16:uniqueId val="{00000002-4497-4C63-AC8D-7BFD67446AA2}"/>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blank'!$BG$255,'rolling spiked blank'!$BG$255)</c:f>
              <c:numCache>
                <c:formatCode>0.00</c:formatCode>
                <c:ptCount val="2"/>
                <c:pt idx="0">
                  <c:v>4.4945776501114345</c:v>
                </c:pt>
                <c:pt idx="1">
                  <c:v>4.4945776501114345</c:v>
                </c:pt>
              </c:numCache>
            </c:numRef>
          </c:yVal>
          <c:smooth val="0"/>
          <c:extLst>
            <c:ext xmlns:c16="http://schemas.microsoft.com/office/drawing/2014/chart" uri="{C3380CC4-5D6E-409C-BE32-E72D297353CC}">
              <c16:uniqueId val="{00000004-4497-4C63-AC8D-7BFD67446AA2}"/>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blank'!$BG$254,'rolling spiked blank'!$BG$254)</c:f>
              <c:numCache>
                <c:formatCode>0.00</c:formatCode>
                <c:ptCount val="2"/>
                <c:pt idx="0">
                  <c:v>2.4798325332704474</c:v>
                </c:pt>
                <c:pt idx="1">
                  <c:v>2.4798325332704474</c:v>
                </c:pt>
              </c:numCache>
            </c:numRef>
          </c:yVal>
          <c:smooth val="0"/>
          <c:extLst>
            <c:ext xmlns:c16="http://schemas.microsoft.com/office/drawing/2014/chart" uri="{C3380CC4-5D6E-409C-BE32-E72D297353CC}">
              <c16:uniqueId val="{00000006-4497-4C63-AC8D-7BFD67446AA2}"/>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blank'!$BG$256,'rolling spiked blank'!$BG$256)</c:f>
              <c:numCache>
                <c:formatCode>0.00</c:formatCode>
                <c:ptCount val="2"/>
                <c:pt idx="0">
                  <c:v>2.0768835099022502</c:v>
                </c:pt>
                <c:pt idx="1">
                  <c:v>2.0768835099022502</c:v>
                </c:pt>
              </c:numCache>
            </c:numRef>
          </c:yVal>
          <c:smooth val="0"/>
          <c:extLst>
            <c:ext xmlns:c16="http://schemas.microsoft.com/office/drawing/2014/chart" uri="{C3380CC4-5D6E-409C-BE32-E72D297353CC}">
              <c16:uniqueId val="{00000008-4497-4C63-AC8D-7BFD67446AA2}"/>
            </c:ext>
          </c:extLst>
        </c:ser>
        <c:ser>
          <c:idx val="5"/>
          <c:order val="5"/>
          <c:tx>
            <c:v>known</c:v>
          </c:tx>
          <c:spPr>
            <a:ln w="25400" cap="rnd">
              <a:noFill/>
              <a:round/>
            </a:ln>
            <a:effectLst/>
          </c:spPr>
          <c:marker>
            <c:symbol val="circle"/>
            <c:size val="5"/>
            <c:spPr>
              <a:solidFill>
                <a:schemeClr val="accent6"/>
              </a:solidFill>
              <a:ln w="9525">
                <a:solidFill>
                  <a:schemeClr val="accent6"/>
                </a:solidFill>
              </a:ln>
              <a:effectLst/>
            </c:spPr>
          </c:marker>
          <c:dPt>
            <c:idx val="1"/>
            <c:marker>
              <c:symbol val="circle"/>
              <c:size val="5"/>
              <c:spPr>
                <a:solidFill>
                  <a:schemeClr val="accent6"/>
                </a:solidFill>
                <a:ln w="9525">
                  <a:solidFill>
                    <a:schemeClr val="accent6"/>
                  </a:solidFill>
                </a:ln>
                <a:effectLst/>
              </c:spPr>
            </c:marker>
            <c:bubble3D val="0"/>
            <c:spPr>
              <a:ln w="25400" cap="rnd">
                <a:solidFill>
                  <a:schemeClr val="accent6"/>
                </a:solidFill>
                <a:round/>
              </a:ln>
              <a:effectLst/>
            </c:spPr>
            <c:extLst>
              <c:ext xmlns:c16="http://schemas.microsoft.com/office/drawing/2014/chart" uri="{C3380CC4-5D6E-409C-BE32-E72D297353CC}">
                <c16:uniqueId val="{0000000A-4497-4C63-AC8D-7BFD67446AA2}"/>
              </c:ext>
            </c:extLst>
          </c:dPt>
          <c:xVal>
            <c:numRef>
              <c:f>'rolling spiked blank'!$BL$249:$BL$250</c:f>
              <c:numCache>
                <c:formatCode>General</c:formatCode>
                <c:ptCount val="2"/>
                <c:pt idx="0">
                  <c:v>1</c:v>
                </c:pt>
                <c:pt idx="1">
                  <c:v>62</c:v>
                </c:pt>
              </c:numCache>
            </c:numRef>
          </c:xVal>
          <c:yVal>
            <c:numLit>
              <c:formatCode>General</c:formatCode>
              <c:ptCount val="2"/>
              <c:pt idx="0">
                <c:v>3</c:v>
              </c:pt>
              <c:pt idx="1">
                <c:v>3</c:v>
              </c:pt>
            </c:numLit>
          </c:yVal>
          <c:smooth val="0"/>
          <c:extLst>
            <c:ext xmlns:c16="http://schemas.microsoft.com/office/drawing/2014/chart" uri="{C3380CC4-5D6E-409C-BE32-E72D297353CC}">
              <c16:uniqueId val="{0000000B-4497-4C63-AC8D-7BFD67446AA2}"/>
            </c:ext>
          </c:extLst>
        </c:ser>
        <c:ser>
          <c:idx val="6"/>
          <c:order val="6"/>
          <c:tx>
            <c:v>change</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dPt>
            <c:idx val="0"/>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C-4497-4C63-AC8D-7BFD67446AA2}"/>
              </c:ext>
            </c:extLst>
          </c:dPt>
          <c:xVal>
            <c:numLit>
              <c:formatCode>General</c:formatCode>
              <c:ptCount val="1"/>
              <c:pt idx="0">
                <c:v>27</c:v>
              </c:pt>
            </c:numLit>
          </c:xVal>
          <c:yVal>
            <c:numLit>
              <c:formatCode>General</c:formatCode>
              <c:ptCount val="1"/>
              <c:pt idx="0">
                <c:v>3</c:v>
              </c:pt>
            </c:numLit>
          </c:yVal>
          <c:smooth val="0"/>
          <c:extLst>
            <c:ext xmlns:c16="http://schemas.microsoft.com/office/drawing/2014/chart" uri="{C3380CC4-5D6E-409C-BE32-E72D297353CC}">
              <c16:uniqueId val="{0000000D-4497-4C63-AC8D-7BFD67446AA2}"/>
            </c:ext>
          </c:extLst>
        </c:ser>
        <c:dLbls>
          <c:showLegendKey val="0"/>
          <c:showVal val="0"/>
          <c:showCatName val="0"/>
          <c:showSerName val="0"/>
          <c:showPercent val="0"/>
          <c:showBubbleSize val="0"/>
        </c:dLbls>
        <c:axId val="205036544"/>
        <c:axId val="205059584"/>
      </c:scatterChart>
      <c:valAx>
        <c:axId val="205036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9584"/>
        <c:crosses val="autoZero"/>
        <c:crossBetween val="midCat"/>
      </c:valAx>
      <c:valAx>
        <c:axId val="2050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6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TC CONCENTRATION</a:t>
            </a:r>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spiked blank'!$BL$37:$BL$246</c:f>
              <c:numCache>
                <c:formatCode>General</c:formatCode>
                <c:ptCount val="210"/>
                <c:pt idx="1">
                  <c:v>1</c:v>
                </c:pt>
                <c:pt idx="4">
                  <c:v>2</c:v>
                </c:pt>
                <c:pt idx="7">
                  <c:v>3</c:v>
                </c:pt>
                <c:pt idx="10">
                  <c:v>4</c:v>
                </c:pt>
                <c:pt idx="13">
                  <c:v>5</c:v>
                </c:pt>
                <c:pt idx="16">
                  <c:v>6</c:v>
                </c:pt>
                <c:pt idx="19">
                  <c:v>7</c:v>
                </c:pt>
                <c:pt idx="22">
                  <c:v>8</c:v>
                </c:pt>
                <c:pt idx="25">
                  <c:v>9</c:v>
                </c:pt>
                <c:pt idx="28">
                  <c:v>10</c:v>
                </c:pt>
                <c:pt idx="31">
                  <c:v>11</c:v>
                </c:pt>
                <c:pt idx="34">
                  <c:v>12</c:v>
                </c:pt>
                <c:pt idx="37">
                  <c:v>13</c:v>
                </c:pt>
                <c:pt idx="40">
                  <c:v>14</c:v>
                </c:pt>
                <c:pt idx="43">
                  <c:v>15</c:v>
                </c:pt>
                <c:pt idx="46">
                  <c:v>16</c:v>
                </c:pt>
                <c:pt idx="49">
                  <c:v>17</c:v>
                </c:pt>
                <c:pt idx="52">
                  <c:v>18</c:v>
                </c:pt>
                <c:pt idx="55">
                  <c:v>19</c:v>
                </c:pt>
                <c:pt idx="58">
                  <c:v>20</c:v>
                </c:pt>
                <c:pt idx="61">
                  <c:v>21</c:v>
                </c:pt>
                <c:pt idx="64">
                  <c:v>22</c:v>
                </c:pt>
                <c:pt idx="67">
                  <c:v>23</c:v>
                </c:pt>
                <c:pt idx="70">
                  <c:v>24</c:v>
                </c:pt>
                <c:pt idx="73">
                  <c:v>25</c:v>
                </c:pt>
                <c:pt idx="76">
                  <c:v>26</c:v>
                </c:pt>
                <c:pt idx="79">
                  <c:v>27</c:v>
                </c:pt>
                <c:pt idx="82">
                  <c:v>28</c:v>
                </c:pt>
                <c:pt idx="85">
                  <c:v>29</c:v>
                </c:pt>
                <c:pt idx="88">
                  <c:v>30</c:v>
                </c:pt>
                <c:pt idx="91">
                  <c:v>31</c:v>
                </c:pt>
                <c:pt idx="94">
                  <c:v>32</c:v>
                </c:pt>
                <c:pt idx="97">
                  <c:v>33</c:v>
                </c:pt>
                <c:pt idx="100">
                  <c:v>34</c:v>
                </c:pt>
                <c:pt idx="103">
                  <c:v>35</c:v>
                </c:pt>
                <c:pt idx="106">
                  <c:v>36</c:v>
                </c:pt>
                <c:pt idx="109">
                  <c:v>37</c:v>
                </c:pt>
                <c:pt idx="112">
                  <c:v>38</c:v>
                </c:pt>
                <c:pt idx="115">
                  <c:v>39</c:v>
                </c:pt>
                <c:pt idx="118">
                  <c:v>40</c:v>
                </c:pt>
                <c:pt idx="121">
                  <c:v>41</c:v>
                </c:pt>
                <c:pt idx="124">
                  <c:v>42</c:v>
                </c:pt>
                <c:pt idx="127">
                  <c:v>43</c:v>
                </c:pt>
                <c:pt idx="130">
                  <c:v>44</c:v>
                </c:pt>
                <c:pt idx="133">
                  <c:v>45</c:v>
                </c:pt>
                <c:pt idx="136">
                  <c:v>46</c:v>
                </c:pt>
                <c:pt idx="139">
                  <c:v>47</c:v>
                </c:pt>
                <c:pt idx="142">
                  <c:v>48</c:v>
                </c:pt>
                <c:pt idx="145">
                  <c:v>49</c:v>
                </c:pt>
                <c:pt idx="148">
                  <c:v>50</c:v>
                </c:pt>
                <c:pt idx="151">
                  <c:v>51</c:v>
                </c:pt>
                <c:pt idx="154">
                  <c:v>52</c:v>
                </c:pt>
                <c:pt idx="157">
                  <c:v>53</c:v>
                </c:pt>
                <c:pt idx="160">
                  <c:v>54</c:v>
                </c:pt>
                <c:pt idx="163">
                  <c:v>55</c:v>
                </c:pt>
                <c:pt idx="166">
                  <c:v>56</c:v>
                </c:pt>
                <c:pt idx="169">
                  <c:v>57</c:v>
                </c:pt>
                <c:pt idx="172">
                  <c:v>58</c:v>
                </c:pt>
                <c:pt idx="175">
                  <c:v>59</c:v>
                </c:pt>
                <c:pt idx="178">
                  <c:v>60</c:v>
                </c:pt>
                <c:pt idx="181">
                  <c:v>61</c:v>
                </c:pt>
                <c:pt idx="184">
                  <c:v>62</c:v>
                </c:pt>
              </c:numCache>
            </c:numRef>
          </c:xVal>
          <c:yVal>
            <c:numRef>
              <c:f>'rolling spiked blank'!$BH$37:$BH$246</c:f>
              <c:numCache>
                <c:formatCode>0.00</c:formatCode>
                <c:ptCount val="210"/>
                <c:pt idx="1">
                  <c:v>5.5456176553836709</c:v>
                </c:pt>
                <c:pt idx="4">
                  <c:v>5.5163011640058102</c:v>
                </c:pt>
                <c:pt idx="7">
                  <c:v>5.4962682282309387</c:v>
                </c:pt>
                <c:pt idx="10">
                  <c:v>5.455357000914919</c:v>
                </c:pt>
                <c:pt idx="13">
                  <c:v>5.4623513006901874</c:v>
                </c:pt>
                <c:pt idx="16">
                  <c:v>5.4631284451096622</c:v>
                </c:pt>
                <c:pt idx="19">
                  <c:v>5.553426253824977</c:v>
                </c:pt>
                <c:pt idx="22">
                  <c:v>5.4351311516274201</c:v>
                </c:pt>
                <c:pt idx="25">
                  <c:v>5.393769227782121</c:v>
                </c:pt>
                <c:pt idx="28">
                  <c:v>5.9120142602765444</c:v>
                </c:pt>
                <c:pt idx="31">
                  <c:v>5.9750136710746684</c:v>
                </c:pt>
                <c:pt idx="34">
                  <c:v>6.0311090368538203</c:v>
                </c:pt>
                <c:pt idx="37">
                  <c:v>5.9029527011891432</c:v>
                </c:pt>
                <c:pt idx="40">
                  <c:v>6.0049800041696511</c:v>
                </c:pt>
                <c:pt idx="43">
                  <c:v>6.3955072580135752</c:v>
                </c:pt>
                <c:pt idx="46">
                  <c:v>5.711078050245872</c:v>
                </c:pt>
                <c:pt idx="49">
                  <c:v>6.4733281286078714</c:v>
                </c:pt>
                <c:pt idx="52">
                  <c:v>6.414945478105345</c:v>
                </c:pt>
                <c:pt idx="55">
                  <c:v>6.2932740720160449</c:v>
                </c:pt>
                <c:pt idx="58">
                  <c:v>6.1049202591439542</c:v>
                </c:pt>
                <c:pt idx="61">
                  <c:v>6.0027405042698359</c:v>
                </c:pt>
                <c:pt idx="64">
                  <c:v>6.2931717482434451</c:v>
                </c:pt>
                <c:pt idx="67">
                  <c:v>5.9744562065534996</c:v>
                </c:pt>
                <c:pt idx="70">
                  <c:v>6.1524915642081677</c:v>
                </c:pt>
                <c:pt idx="73">
                  <c:v>6.4780037796895229</c:v>
                </c:pt>
                <c:pt idx="76">
                  <c:v>5.9423234511675922</c:v>
                </c:pt>
                <c:pt idx="79">
                  <c:v>6.8434716254779513</c:v>
                </c:pt>
                <c:pt idx="82">
                  <c:v>6.8313954624387616</c:v>
                </c:pt>
                <c:pt idx="85">
                  <c:v>7.61821477450078</c:v>
                </c:pt>
                <c:pt idx="88">
                  <c:v>7.2496734387425468</c:v>
                </c:pt>
                <c:pt idx="91">
                  <c:v>7.852708385873413</c:v>
                </c:pt>
                <c:pt idx="94">
                  <c:v>7.6173645274725263</c:v>
                </c:pt>
                <c:pt idx="97">
                  <c:v>7.3248018838788758</c:v>
                </c:pt>
                <c:pt idx="100">
                  <c:v>7.6060910006079139</c:v>
                </c:pt>
                <c:pt idx="103">
                  <c:v>6.9812819453102684</c:v>
                </c:pt>
                <c:pt idx="106">
                  <c:v>7.6594632511094014</c:v>
                </c:pt>
                <c:pt idx="109">
                  <c:v>7.1198792700106051</c:v>
                </c:pt>
                <c:pt idx="112">
                  <c:v>7.77357351770251</c:v>
                </c:pt>
                <c:pt idx="115">
                  <c:v>7.1054837201910157</c:v>
                </c:pt>
                <c:pt idx="118">
                  <c:v>7.6463782741625383</c:v>
                </c:pt>
                <c:pt idx="121">
                  <c:v>7.1923030140100055</c:v>
                </c:pt>
                <c:pt idx="124">
                  <c:v>7.2168907131394562</c:v>
                </c:pt>
                <c:pt idx="127">
                  <c:v>7.1656996295993522</c:v>
                </c:pt>
                <c:pt idx="130">
                  <c:v>7.3405168535308061</c:v>
                </c:pt>
                <c:pt idx="133">
                  <c:v>6.8020907059895954</c:v>
                </c:pt>
                <c:pt idx="136">
                  <c:v>7.1073197732675295</c:v>
                </c:pt>
                <c:pt idx="139">
                  <c:v>6.5828854505421148</c:v>
                </c:pt>
                <c:pt idx="142">
                  <c:v>6.5201813467379903</c:v>
                </c:pt>
                <c:pt idx="145">
                  <c:v>6.7559695056708584</c:v>
                </c:pt>
                <c:pt idx="148">
                  <c:v>6.5274363670128466</c:v>
                </c:pt>
                <c:pt idx="151">
                  <c:v>7.143594874641817</c:v>
                </c:pt>
                <c:pt idx="154">
                  <c:v>7.1415813554727183</c:v>
                </c:pt>
                <c:pt idx="157">
                  <c:v>7.140984543271899</c:v>
                </c:pt>
                <c:pt idx="160">
                  <c:v>7.1678158164469874</c:v>
                </c:pt>
                <c:pt idx="163">
                  <c:v>7.1187288721785551</c:v>
                </c:pt>
                <c:pt idx="166">
                  <c:v>6.5266837087936569</c:v>
                </c:pt>
                <c:pt idx="169">
                  <c:v>7.4037178118562643</c:v>
                </c:pt>
                <c:pt idx="172">
                  <c:v>7.230351672252147</c:v>
                </c:pt>
                <c:pt idx="175">
                  <c:v>7.1206704948773263</c:v>
                </c:pt>
                <c:pt idx="178">
                  <c:v>6.6683883026750124</c:v>
                </c:pt>
                <c:pt idx="181">
                  <c:v>6.8867515409771691</c:v>
                </c:pt>
                <c:pt idx="184">
                  <c:v>7.5013709938433193</c:v>
                </c:pt>
              </c:numCache>
            </c:numRef>
          </c:yVal>
          <c:smooth val="0"/>
          <c:extLst>
            <c:ext xmlns:c16="http://schemas.microsoft.com/office/drawing/2014/chart" uri="{C3380CC4-5D6E-409C-BE32-E72D297353CC}">
              <c16:uniqueId val="{00000000-4F27-48CF-BD78-93C41B20F266}"/>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spiked blank'!$BL$249:$BL$253</c:f>
              <c:numCache>
                <c:formatCode>General</c:formatCode>
                <c:ptCount val="5"/>
                <c:pt idx="0">
                  <c:v>1</c:v>
                </c:pt>
                <c:pt idx="1">
                  <c:v>62</c:v>
                </c:pt>
              </c:numCache>
            </c:numRef>
          </c:xVal>
          <c:yVal>
            <c:numRef>
              <c:f>('rolling spiked blank'!$BH$253,'rolling spiked blank'!$BH$253)</c:f>
              <c:numCache>
                <c:formatCode>0.00</c:formatCode>
                <c:ptCount val="2"/>
                <c:pt idx="0">
                  <c:v>8.0666882083159468</c:v>
                </c:pt>
                <c:pt idx="1">
                  <c:v>8.0666882083159468</c:v>
                </c:pt>
              </c:numCache>
            </c:numRef>
          </c:yVal>
          <c:smooth val="0"/>
          <c:extLst>
            <c:ext xmlns:c16="http://schemas.microsoft.com/office/drawing/2014/chart" uri="{C3380CC4-5D6E-409C-BE32-E72D297353CC}">
              <c16:uniqueId val="{00000002-4F27-48CF-BD78-93C41B20F266}"/>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blank'!$BH$255,'rolling spiked blank'!$BH$255)</c:f>
              <c:numCache>
                <c:formatCode>0.00</c:formatCode>
                <c:ptCount val="2"/>
                <c:pt idx="0">
                  <c:v>8.7865212235572692</c:v>
                </c:pt>
                <c:pt idx="1">
                  <c:v>8.7865212235572692</c:v>
                </c:pt>
              </c:numCache>
            </c:numRef>
          </c:yVal>
          <c:smooth val="0"/>
          <c:extLst>
            <c:ext xmlns:c16="http://schemas.microsoft.com/office/drawing/2014/chart" uri="{C3380CC4-5D6E-409C-BE32-E72D297353CC}">
              <c16:uniqueId val="{00000004-4F27-48CF-BD78-93C41B20F266}"/>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blank'!$BH$254,'rolling spiked blank'!$BH$254)</c:f>
              <c:numCache>
                <c:formatCode>0.00</c:formatCode>
                <c:ptCount val="2"/>
                <c:pt idx="0">
                  <c:v>5.1873561473506591</c:v>
                </c:pt>
                <c:pt idx="1">
                  <c:v>5.1873561473506591</c:v>
                </c:pt>
              </c:numCache>
            </c:numRef>
          </c:yVal>
          <c:smooth val="0"/>
          <c:extLst>
            <c:ext xmlns:c16="http://schemas.microsoft.com/office/drawing/2014/chart" uri="{C3380CC4-5D6E-409C-BE32-E72D297353CC}">
              <c16:uniqueId val="{00000006-4F27-48CF-BD78-93C41B20F266}"/>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blank'!$BH$256,'rolling spiked blank'!$BH$256)</c:f>
              <c:numCache>
                <c:formatCode>0.00</c:formatCode>
                <c:ptCount val="2"/>
                <c:pt idx="0">
                  <c:v>4.4675231321093367</c:v>
                </c:pt>
                <c:pt idx="1">
                  <c:v>4.4675231321093367</c:v>
                </c:pt>
              </c:numCache>
            </c:numRef>
          </c:yVal>
          <c:smooth val="0"/>
          <c:extLst>
            <c:ext xmlns:c16="http://schemas.microsoft.com/office/drawing/2014/chart" uri="{C3380CC4-5D6E-409C-BE32-E72D297353CC}">
              <c16:uniqueId val="{00000008-4F27-48CF-BD78-93C41B20F266}"/>
            </c:ext>
          </c:extLst>
        </c:ser>
        <c:ser>
          <c:idx val="5"/>
          <c:order val="5"/>
          <c:tx>
            <c:v>known</c:v>
          </c:tx>
          <c:spPr>
            <a:ln w="25400" cap="rnd">
              <a:solidFill>
                <a:srgbClr val="70AD47"/>
              </a:solidFill>
              <a:round/>
            </a:ln>
            <a:effectLst/>
          </c:spPr>
          <c:marker>
            <c:symbol val="circle"/>
            <c:size val="5"/>
            <c:spPr>
              <a:solidFill>
                <a:schemeClr val="accent6"/>
              </a:solidFill>
              <a:ln w="9525">
                <a:solidFill>
                  <a:schemeClr val="accent6"/>
                </a:solidFill>
              </a:ln>
              <a:effectLst/>
            </c:spPr>
          </c:marker>
          <c:xVal>
            <c:numRef>
              <c:f>'rolling spiked blank'!$BL$249:$BL$250</c:f>
              <c:numCache>
                <c:formatCode>General</c:formatCode>
                <c:ptCount val="2"/>
                <c:pt idx="0">
                  <c:v>1</c:v>
                </c:pt>
                <c:pt idx="1">
                  <c:v>62</c:v>
                </c:pt>
              </c:numCache>
            </c:numRef>
          </c:xVal>
          <c:yVal>
            <c:numLit>
              <c:formatCode>General</c:formatCode>
              <c:ptCount val="2"/>
              <c:pt idx="0">
                <c:v>6</c:v>
              </c:pt>
              <c:pt idx="1">
                <c:v>6</c:v>
              </c:pt>
            </c:numLit>
          </c:yVal>
          <c:smooth val="0"/>
          <c:extLst>
            <c:ext xmlns:c16="http://schemas.microsoft.com/office/drawing/2014/chart" uri="{C3380CC4-5D6E-409C-BE32-E72D297353CC}">
              <c16:uniqueId val="{00000009-4F27-48CF-BD78-93C41B20F266}"/>
            </c:ext>
          </c:extLst>
        </c:ser>
        <c:ser>
          <c:idx val="6"/>
          <c:order val="6"/>
          <c:tx>
            <c:v>change</c:v>
          </c:tx>
          <c:spPr>
            <a:ln w="25400" cap="rnd">
              <a:noFill/>
              <a:round/>
            </a:ln>
            <a:effectLst/>
          </c:spPr>
          <c:marker>
            <c:symbol val="circle"/>
            <c:size val="5"/>
            <c:spPr>
              <a:solidFill>
                <a:srgbClr val="C00000"/>
              </a:solidFill>
              <a:ln w="9525">
                <a:solidFill>
                  <a:srgbClr val="C00000"/>
                </a:solidFill>
              </a:ln>
              <a:effectLst/>
            </c:spPr>
          </c:marker>
          <c:xVal>
            <c:numLit>
              <c:formatCode>General</c:formatCode>
              <c:ptCount val="1"/>
              <c:pt idx="0">
                <c:v>27</c:v>
              </c:pt>
            </c:numLit>
          </c:xVal>
          <c:yVal>
            <c:numLit>
              <c:formatCode>General</c:formatCode>
              <c:ptCount val="1"/>
              <c:pt idx="0">
                <c:v>6</c:v>
              </c:pt>
            </c:numLit>
          </c:yVal>
          <c:smooth val="0"/>
          <c:extLst>
            <c:ext xmlns:c16="http://schemas.microsoft.com/office/drawing/2014/chart" uri="{C3380CC4-5D6E-409C-BE32-E72D297353CC}">
              <c16:uniqueId val="{0000000A-4F27-48CF-BD78-93C41B20F266}"/>
            </c:ext>
          </c:extLst>
        </c:ser>
        <c:dLbls>
          <c:showLegendKey val="0"/>
          <c:showVal val="0"/>
          <c:showCatName val="0"/>
          <c:showSerName val="0"/>
          <c:showPercent val="0"/>
          <c:showBubbleSize val="0"/>
        </c:dLbls>
        <c:axId val="205415936"/>
        <c:axId val="205436416"/>
      </c:scatterChart>
      <c:valAx>
        <c:axId val="2054159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36416"/>
        <c:crosses val="autoZero"/>
        <c:crossBetween val="midCat"/>
      </c:valAx>
      <c:valAx>
        <c:axId val="20543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15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TNb CONCENTRATION</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spiked blank'!$BL$37:$BL$246</c:f>
              <c:numCache>
                <c:formatCode>General</c:formatCode>
                <c:ptCount val="210"/>
                <c:pt idx="1">
                  <c:v>1</c:v>
                </c:pt>
                <c:pt idx="4">
                  <c:v>2</c:v>
                </c:pt>
                <c:pt idx="7">
                  <c:v>3</c:v>
                </c:pt>
                <c:pt idx="10">
                  <c:v>4</c:v>
                </c:pt>
                <c:pt idx="13">
                  <c:v>5</c:v>
                </c:pt>
                <c:pt idx="16">
                  <c:v>6</c:v>
                </c:pt>
                <c:pt idx="19">
                  <c:v>7</c:v>
                </c:pt>
                <c:pt idx="22">
                  <c:v>8</c:v>
                </c:pt>
                <c:pt idx="25">
                  <c:v>9</c:v>
                </c:pt>
                <c:pt idx="28">
                  <c:v>10</c:v>
                </c:pt>
                <c:pt idx="31">
                  <c:v>11</c:v>
                </c:pt>
                <c:pt idx="34">
                  <c:v>12</c:v>
                </c:pt>
                <c:pt idx="37">
                  <c:v>13</c:v>
                </c:pt>
                <c:pt idx="40">
                  <c:v>14</c:v>
                </c:pt>
                <c:pt idx="43">
                  <c:v>15</c:v>
                </c:pt>
                <c:pt idx="46">
                  <c:v>16</c:v>
                </c:pt>
                <c:pt idx="49">
                  <c:v>17</c:v>
                </c:pt>
                <c:pt idx="52">
                  <c:v>18</c:v>
                </c:pt>
                <c:pt idx="55">
                  <c:v>19</c:v>
                </c:pt>
                <c:pt idx="58">
                  <c:v>20</c:v>
                </c:pt>
                <c:pt idx="61">
                  <c:v>21</c:v>
                </c:pt>
                <c:pt idx="64">
                  <c:v>22</c:v>
                </c:pt>
                <c:pt idx="67">
                  <c:v>23</c:v>
                </c:pt>
                <c:pt idx="70">
                  <c:v>24</c:v>
                </c:pt>
                <c:pt idx="73">
                  <c:v>25</c:v>
                </c:pt>
                <c:pt idx="76">
                  <c:v>26</c:v>
                </c:pt>
                <c:pt idx="79">
                  <c:v>27</c:v>
                </c:pt>
                <c:pt idx="82">
                  <c:v>28</c:v>
                </c:pt>
                <c:pt idx="85">
                  <c:v>29</c:v>
                </c:pt>
                <c:pt idx="88">
                  <c:v>30</c:v>
                </c:pt>
                <c:pt idx="91">
                  <c:v>31</c:v>
                </c:pt>
                <c:pt idx="94">
                  <c:v>32</c:v>
                </c:pt>
                <c:pt idx="97">
                  <c:v>33</c:v>
                </c:pt>
                <c:pt idx="100">
                  <c:v>34</c:v>
                </c:pt>
                <c:pt idx="103">
                  <c:v>35</c:v>
                </c:pt>
                <c:pt idx="106">
                  <c:v>36</c:v>
                </c:pt>
                <c:pt idx="109">
                  <c:v>37</c:v>
                </c:pt>
                <c:pt idx="112">
                  <c:v>38</c:v>
                </c:pt>
                <c:pt idx="115">
                  <c:v>39</c:v>
                </c:pt>
                <c:pt idx="118">
                  <c:v>40</c:v>
                </c:pt>
                <c:pt idx="121">
                  <c:v>41</c:v>
                </c:pt>
                <c:pt idx="124">
                  <c:v>42</c:v>
                </c:pt>
                <c:pt idx="127">
                  <c:v>43</c:v>
                </c:pt>
                <c:pt idx="130">
                  <c:v>44</c:v>
                </c:pt>
                <c:pt idx="133">
                  <c:v>45</c:v>
                </c:pt>
                <c:pt idx="136">
                  <c:v>46</c:v>
                </c:pt>
                <c:pt idx="139">
                  <c:v>47</c:v>
                </c:pt>
                <c:pt idx="142">
                  <c:v>48</c:v>
                </c:pt>
                <c:pt idx="145">
                  <c:v>49</c:v>
                </c:pt>
                <c:pt idx="148">
                  <c:v>50</c:v>
                </c:pt>
                <c:pt idx="151">
                  <c:v>51</c:v>
                </c:pt>
                <c:pt idx="154">
                  <c:v>52</c:v>
                </c:pt>
                <c:pt idx="157">
                  <c:v>53</c:v>
                </c:pt>
                <c:pt idx="160">
                  <c:v>54</c:v>
                </c:pt>
                <c:pt idx="163">
                  <c:v>55</c:v>
                </c:pt>
                <c:pt idx="166">
                  <c:v>56</c:v>
                </c:pt>
                <c:pt idx="169">
                  <c:v>57</c:v>
                </c:pt>
                <c:pt idx="172">
                  <c:v>58</c:v>
                </c:pt>
                <c:pt idx="175">
                  <c:v>59</c:v>
                </c:pt>
                <c:pt idx="178">
                  <c:v>60</c:v>
                </c:pt>
                <c:pt idx="181">
                  <c:v>61</c:v>
                </c:pt>
                <c:pt idx="184">
                  <c:v>62</c:v>
                </c:pt>
              </c:numCache>
            </c:numRef>
          </c:xVal>
          <c:yVal>
            <c:numRef>
              <c:f>'rolling spiked blank'!$BJ$37:$BJ$246</c:f>
              <c:numCache>
                <c:formatCode>0.00</c:formatCode>
                <c:ptCount val="210"/>
                <c:pt idx="1">
                  <c:v>0.29468577253455686</c:v>
                </c:pt>
                <c:pt idx="4">
                  <c:v>0.27662846695780641</c:v>
                </c:pt>
                <c:pt idx="7">
                  <c:v>0.28003646547510863</c:v>
                </c:pt>
                <c:pt idx="10">
                  <c:v>0.2476378389260363</c:v>
                </c:pt>
                <c:pt idx="13">
                  <c:v>0.24237266687396647</c:v>
                </c:pt>
                <c:pt idx="16">
                  <c:v>0.24201093749634334</c:v>
                </c:pt>
                <c:pt idx="19">
                  <c:v>0.28599924602184895</c:v>
                </c:pt>
                <c:pt idx="22">
                  <c:v>0.28390728414821764</c:v>
                </c:pt>
                <c:pt idx="25">
                  <c:v>0.2737264030298785</c:v>
                </c:pt>
                <c:pt idx="28">
                  <c:v>0.28835963756073901</c:v>
                </c:pt>
                <c:pt idx="31">
                  <c:v>0.29801623204465966</c:v>
                </c:pt>
                <c:pt idx="34">
                  <c:v>0.29578778716375487</c:v>
                </c:pt>
                <c:pt idx="37">
                  <c:v>0.29665440461744008</c:v>
                </c:pt>
                <c:pt idx="40">
                  <c:v>0.42658878582848048</c:v>
                </c:pt>
                <c:pt idx="43">
                  <c:v>0.31053258764367053</c:v>
                </c:pt>
                <c:pt idx="46">
                  <c:v>0.2874965660679113</c:v>
                </c:pt>
                <c:pt idx="49">
                  <c:v>0.30817844610460315</c:v>
                </c:pt>
                <c:pt idx="52">
                  <c:v>0.33507821523199155</c:v>
                </c:pt>
                <c:pt idx="55">
                  <c:v>0.30192949792256013</c:v>
                </c:pt>
                <c:pt idx="58">
                  <c:v>0.25774679093424452</c:v>
                </c:pt>
                <c:pt idx="61">
                  <c:v>0.26092793764501082</c:v>
                </c:pt>
                <c:pt idx="64">
                  <c:v>0.27895071210987488</c:v>
                </c:pt>
                <c:pt idx="67">
                  <c:v>0.29574877113848591</c:v>
                </c:pt>
                <c:pt idx="70">
                  <c:v>0.2853344459067278</c:v>
                </c:pt>
                <c:pt idx="73">
                  <c:v>0.28557053170004387</c:v>
                </c:pt>
                <c:pt idx="76">
                  <c:v>0.26416663860350209</c:v>
                </c:pt>
                <c:pt idx="79">
                  <c:v>0.33510790710877403</c:v>
                </c:pt>
                <c:pt idx="82">
                  <c:v>0.30776302898442298</c:v>
                </c:pt>
                <c:pt idx="85">
                  <c:v>0.35391153791171948</c:v>
                </c:pt>
                <c:pt idx="88">
                  <c:v>0.33421277237908459</c:v>
                </c:pt>
                <c:pt idx="91">
                  <c:v>0.37354628111667715</c:v>
                </c:pt>
                <c:pt idx="94">
                  <c:v>0.35232862884917487</c:v>
                </c:pt>
                <c:pt idx="97">
                  <c:v>0.32833237719034292</c:v>
                </c:pt>
                <c:pt idx="100">
                  <c:v>0.35701614433009143</c:v>
                </c:pt>
                <c:pt idx="103">
                  <c:v>0.3718397489492799</c:v>
                </c:pt>
                <c:pt idx="106">
                  <c:v>0.36969657064042993</c:v>
                </c:pt>
                <c:pt idx="109">
                  <c:v>0.34667972601460667</c:v>
                </c:pt>
                <c:pt idx="112">
                  <c:v>0.36209392970363474</c:v>
                </c:pt>
                <c:pt idx="115">
                  <c:v>0.32306701694891821</c:v>
                </c:pt>
                <c:pt idx="118">
                  <c:v>0.37909381395274289</c:v>
                </c:pt>
                <c:pt idx="121">
                  <c:v>0.33500875880979875</c:v>
                </c:pt>
                <c:pt idx="124">
                  <c:v>0.34014442227905728</c:v>
                </c:pt>
                <c:pt idx="127">
                  <c:v>0.33944552339297929</c:v>
                </c:pt>
                <c:pt idx="130">
                  <c:v>0.37411938597317418</c:v>
                </c:pt>
                <c:pt idx="133">
                  <c:v>0.33593753866928722</c:v>
                </c:pt>
                <c:pt idx="136">
                  <c:v>0.36097922977832453</c:v>
                </c:pt>
                <c:pt idx="139">
                  <c:v>0.32732104280381202</c:v>
                </c:pt>
                <c:pt idx="142">
                  <c:v>0.32096637710302406</c:v>
                </c:pt>
                <c:pt idx="145">
                  <c:v>0.34035349280034322</c:v>
                </c:pt>
                <c:pt idx="148">
                  <c:v>0.32376673825930352</c:v>
                </c:pt>
                <c:pt idx="151">
                  <c:v>0.35850198721700044</c:v>
                </c:pt>
                <c:pt idx="154">
                  <c:v>0.37607050030427347</c:v>
                </c:pt>
                <c:pt idx="157">
                  <c:v>0.34748942427430052</c:v>
                </c:pt>
                <c:pt idx="160">
                  <c:v>0.34581452406875313</c:v>
                </c:pt>
                <c:pt idx="163">
                  <c:v>0.33228359676183028</c:v>
                </c:pt>
                <c:pt idx="166">
                  <c:v>0.29533848719427463</c:v>
                </c:pt>
                <c:pt idx="169">
                  <c:v>0.35106899641307443</c:v>
                </c:pt>
                <c:pt idx="172">
                  <c:v>0.35522086964266431</c:v>
                </c:pt>
                <c:pt idx="175">
                  <c:v>0.31992061806979299</c:v>
                </c:pt>
                <c:pt idx="178">
                  <c:v>0.30275884623895677</c:v>
                </c:pt>
                <c:pt idx="181">
                  <c:v>0.3364500039474756</c:v>
                </c:pt>
                <c:pt idx="184">
                  <c:v>0.36860947643417841</c:v>
                </c:pt>
              </c:numCache>
            </c:numRef>
          </c:yVal>
          <c:smooth val="0"/>
          <c:extLst>
            <c:ext xmlns:c16="http://schemas.microsoft.com/office/drawing/2014/chart" uri="{C3380CC4-5D6E-409C-BE32-E72D297353CC}">
              <c16:uniqueId val="{00000000-D09F-48F2-AB7A-184581E18790}"/>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spiked blank'!$BL$249:$BL$253</c:f>
              <c:numCache>
                <c:formatCode>General</c:formatCode>
                <c:ptCount val="5"/>
                <c:pt idx="0">
                  <c:v>1</c:v>
                </c:pt>
                <c:pt idx="1">
                  <c:v>62</c:v>
                </c:pt>
              </c:numCache>
            </c:numRef>
          </c:xVal>
          <c:yVal>
            <c:numRef>
              <c:f>('rolling spiked blank'!$BJ$253,'rolling spiked blank'!$BJ$253)</c:f>
              <c:numCache>
                <c:formatCode>0.00</c:formatCode>
                <c:ptCount val="2"/>
                <c:pt idx="0">
                  <c:v>0.39905341939369871</c:v>
                </c:pt>
                <c:pt idx="1">
                  <c:v>0.39905341939369871</c:v>
                </c:pt>
              </c:numCache>
            </c:numRef>
          </c:yVal>
          <c:smooth val="0"/>
          <c:extLst>
            <c:ext xmlns:c16="http://schemas.microsoft.com/office/drawing/2014/chart" uri="{C3380CC4-5D6E-409C-BE32-E72D297353CC}">
              <c16:uniqueId val="{00000002-D09F-48F2-AB7A-184581E18790}"/>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blank'!$BJ$255,'rolling spiked blank'!$BJ$255)</c:f>
              <c:numCache>
                <c:formatCode>0.00</c:formatCode>
                <c:ptCount val="2"/>
                <c:pt idx="0">
                  <c:v>0.43820648075020097</c:v>
                </c:pt>
                <c:pt idx="1">
                  <c:v>0.43820648075020097</c:v>
                </c:pt>
              </c:numCache>
            </c:numRef>
          </c:yVal>
          <c:smooth val="0"/>
          <c:extLst>
            <c:ext xmlns:c16="http://schemas.microsoft.com/office/drawing/2014/chart" uri="{C3380CC4-5D6E-409C-BE32-E72D297353CC}">
              <c16:uniqueId val="{00000004-D09F-48F2-AB7A-184581E18790}"/>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blank'!$BJ$254,'rolling spiked blank'!$BJ$254)</c:f>
              <c:numCache>
                <c:formatCode>0.00</c:formatCode>
                <c:ptCount val="2"/>
                <c:pt idx="0">
                  <c:v>0.24244117396768988</c:v>
                </c:pt>
                <c:pt idx="1">
                  <c:v>0.24244117396768988</c:v>
                </c:pt>
              </c:numCache>
            </c:numRef>
          </c:yVal>
          <c:smooth val="0"/>
          <c:extLst>
            <c:ext xmlns:c16="http://schemas.microsoft.com/office/drawing/2014/chart" uri="{C3380CC4-5D6E-409C-BE32-E72D297353CC}">
              <c16:uniqueId val="{00000006-D09F-48F2-AB7A-184581E18790}"/>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blank'!$BJ$256,'rolling spiked blank'!$BJ$256)</c:f>
              <c:numCache>
                <c:formatCode>0.00</c:formatCode>
                <c:ptCount val="2"/>
                <c:pt idx="0">
                  <c:v>0.20328811261118765</c:v>
                </c:pt>
                <c:pt idx="1">
                  <c:v>0.20328811261118765</c:v>
                </c:pt>
              </c:numCache>
            </c:numRef>
          </c:yVal>
          <c:smooth val="0"/>
          <c:extLst>
            <c:ext xmlns:c16="http://schemas.microsoft.com/office/drawing/2014/chart" uri="{C3380CC4-5D6E-409C-BE32-E72D297353CC}">
              <c16:uniqueId val="{00000008-D09F-48F2-AB7A-184581E18790}"/>
            </c:ext>
          </c:extLst>
        </c:ser>
        <c:ser>
          <c:idx val="5"/>
          <c:order val="5"/>
          <c:tx>
            <c:v>known</c:v>
          </c:tx>
          <c:spPr>
            <a:ln w="25400" cap="rnd">
              <a:solidFill>
                <a:srgbClr val="70AD47"/>
              </a:solidFill>
              <a:round/>
            </a:ln>
            <a:effectLst/>
          </c:spPr>
          <c:marker>
            <c:symbol val="circle"/>
            <c:size val="5"/>
            <c:spPr>
              <a:solidFill>
                <a:schemeClr val="accent6"/>
              </a:solidFill>
              <a:ln w="9525">
                <a:solidFill>
                  <a:schemeClr val="accent6"/>
                </a:solidFill>
              </a:ln>
              <a:effectLst/>
            </c:spPr>
          </c:marker>
          <c:xVal>
            <c:numRef>
              <c:f>'rolling spiked blank'!$BL$249:$BL$250</c:f>
              <c:numCache>
                <c:formatCode>General</c:formatCode>
                <c:ptCount val="2"/>
                <c:pt idx="0">
                  <c:v>1</c:v>
                </c:pt>
                <c:pt idx="1">
                  <c:v>62</c:v>
                </c:pt>
              </c:numCache>
            </c:numRef>
          </c:xVal>
          <c:yVal>
            <c:numLit>
              <c:formatCode>General</c:formatCode>
              <c:ptCount val="2"/>
              <c:pt idx="0">
                <c:v>0.3</c:v>
              </c:pt>
              <c:pt idx="1">
                <c:v>0.3</c:v>
              </c:pt>
            </c:numLit>
          </c:yVal>
          <c:smooth val="0"/>
          <c:extLst>
            <c:ext xmlns:c16="http://schemas.microsoft.com/office/drawing/2014/chart" uri="{C3380CC4-5D6E-409C-BE32-E72D297353CC}">
              <c16:uniqueId val="{00000009-D09F-48F2-AB7A-184581E18790}"/>
            </c:ext>
          </c:extLst>
        </c:ser>
        <c:ser>
          <c:idx val="6"/>
          <c:order val="6"/>
          <c:tx>
            <c:v>change</c:v>
          </c:tx>
          <c:spPr>
            <a:ln w="25400" cap="rnd">
              <a:noFill/>
              <a:round/>
            </a:ln>
            <a:effectLst/>
          </c:spPr>
          <c:marker>
            <c:symbol val="circle"/>
            <c:size val="5"/>
            <c:spPr>
              <a:solidFill>
                <a:srgbClr val="C00000"/>
              </a:solidFill>
              <a:ln w="9525">
                <a:solidFill>
                  <a:srgbClr val="C00000"/>
                </a:solidFill>
              </a:ln>
              <a:effectLst/>
            </c:spPr>
          </c:marker>
          <c:xVal>
            <c:numLit>
              <c:formatCode>General</c:formatCode>
              <c:ptCount val="1"/>
              <c:pt idx="0">
                <c:v>27</c:v>
              </c:pt>
            </c:numLit>
          </c:xVal>
          <c:yVal>
            <c:numLit>
              <c:formatCode>General</c:formatCode>
              <c:ptCount val="1"/>
              <c:pt idx="0">
                <c:v>0.3</c:v>
              </c:pt>
            </c:numLit>
          </c:yVal>
          <c:smooth val="0"/>
          <c:extLst>
            <c:ext xmlns:c16="http://schemas.microsoft.com/office/drawing/2014/chart" uri="{C3380CC4-5D6E-409C-BE32-E72D297353CC}">
              <c16:uniqueId val="{0000000A-D09F-48F2-AB7A-184581E18790}"/>
            </c:ext>
          </c:extLst>
        </c:ser>
        <c:dLbls>
          <c:showLegendKey val="0"/>
          <c:showVal val="0"/>
          <c:showCatName val="0"/>
          <c:showSerName val="0"/>
          <c:showPercent val="0"/>
          <c:showBubbleSize val="0"/>
        </c:dLbls>
        <c:axId val="212531840"/>
        <c:axId val="205816960"/>
      </c:scatterChart>
      <c:valAx>
        <c:axId val="212531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16960"/>
        <c:crosses val="autoZero"/>
        <c:crossBetween val="midCat"/>
      </c:valAx>
      <c:valAx>
        <c:axId val="205816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31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TOC</a:t>
            </a:r>
            <a:r>
              <a:rPr lang="en-US" baseline="0"/>
              <a:t> CONCENTRATION</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spiked blank'!$BL$37:$BL$246</c:f>
              <c:numCache>
                <c:formatCode>General</c:formatCode>
                <c:ptCount val="210"/>
                <c:pt idx="1">
                  <c:v>1</c:v>
                </c:pt>
                <c:pt idx="4">
                  <c:v>2</c:v>
                </c:pt>
                <c:pt idx="7">
                  <c:v>3</c:v>
                </c:pt>
                <c:pt idx="10">
                  <c:v>4</c:v>
                </c:pt>
                <c:pt idx="13">
                  <c:v>5</c:v>
                </c:pt>
                <c:pt idx="16">
                  <c:v>6</c:v>
                </c:pt>
                <c:pt idx="19">
                  <c:v>7</c:v>
                </c:pt>
                <c:pt idx="22">
                  <c:v>8</c:v>
                </c:pt>
                <c:pt idx="25">
                  <c:v>9</c:v>
                </c:pt>
                <c:pt idx="28">
                  <c:v>10</c:v>
                </c:pt>
                <c:pt idx="31">
                  <c:v>11</c:v>
                </c:pt>
                <c:pt idx="34">
                  <c:v>12</c:v>
                </c:pt>
                <c:pt idx="37">
                  <c:v>13</c:v>
                </c:pt>
                <c:pt idx="40">
                  <c:v>14</c:v>
                </c:pt>
                <c:pt idx="43">
                  <c:v>15</c:v>
                </c:pt>
                <c:pt idx="46">
                  <c:v>16</c:v>
                </c:pt>
                <c:pt idx="49">
                  <c:v>17</c:v>
                </c:pt>
                <c:pt idx="52">
                  <c:v>18</c:v>
                </c:pt>
                <c:pt idx="55">
                  <c:v>19</c:v>
                </c:pt>
                <c:pt idx="58">
                  <c:v>20</c:v>
                </c:pt>
                <c:pt idx="61">
                  <c:v>21</c:v>
                </c:pt>
                <c:pt idx="64">
                  <c:v>22</c:v>
                </c:pt>
                <c:pt idx="67">
                  <c:v>23</c:v>
                </c:pt>
                <c:pt idx="70">
                  <c:v>24</c:v>
                </c:pt>
                <c:pt idx="73">
                  <c:v>25</c:v>
                </c:pt>
                <c:pt idx="76">
                  <c:v>26</c:v>
                </c:pt>
                <c:pt idx="79">
                  <c:v>27</c:v>
                </c:pt>
                <c:pt idx="82">
                  <c:v>28</c:v>
                </c:pt>
                <c:pt idx="85">
                  <c:v>29</c:v>
                </c:pt>
                <c:pt idx="88">
                  <c:v>30</c:v>
                </c:pt>
                <c:pt idx="91">
                  <c:v>31</c:v>
                </c:pt>
                <c:pt idx="94">
                  <c:v>32</c:v>
                </c:pt>
                <c:pt idx="97">
                  <c:v>33</c:v>
                </c:pt>
                <c:pt idx="100">
                  <c:v>34</c:v>
                </c:pt>
                <c:pt idx="103">
                  <c:v>35</c:v>
                </c:pt>
                <c:pt idx="106">
                  <c:v>36</c:v>
                </c:pt>
                <c:pt idx="109">
                  <c:v>37</c:v>
                </c:pt>
                <c:pt idx="112">
                  <c:v>38</c:v>
                </c:pt>
                <c:pt idx="115">
                  <c:v>39</c:v>
                </c:pt>
                <c:pt idx="118">
                  <c:v>40</c:v>
                </c:pt>
                <c:pt idx="121">
                  <c:v>41</c:v>
                </c:pt>
                <c:pt idx="124">
                  <c:v>42</c:v>
                </c:pt>
                <c:pt idx="127">
                  <c:v>43</c:v>
                </c:pt>
                <c:pt idx="130">
                  <c:v>44</c:v>
                </c:pt>
                <c:pt idx="133">
                  <c:v>45</c:v>
                </c:pt>
                <c:pt idx="136">
                  <c:v>46</c:v>
                </c:pt>
                <c:pt idx="139">
                  <c:v>47</c:v>
                </c:pt>
                <c:pt idx="142">
                  <c:v>48</c:v>
                </c:pt>
                <c:pt idx="145">
                  <c:v>49</c:v>
                </c:pt>
                <c:pt idx="148">
                  <c:v>50</c:v>
                </c:pt>
                <c:pt idx="151">
                  <c:v>51</c:v>
                </c:pt>
                <c:pt idx="154">
                  <c:v>52</c:v>
                </c:pt>
                <c:pt idx="157">
                  <c:v>53</c:v>
                </c:pt>
                <c:pt idx="160">
                  <c:v>54</c:v>
                </c:pt>
                <c:pt idx="163">
                  <c:v>55</c:v>
                </c:pt>
                <c:pt idx="166">
                  <c:v>56</c:v>
                </c:pt>
                <c:pt idx="169">
                  <c:v>57</c:v>
                </c:pt>
                <c:pt idx="172">
                  <c:v>58</c:v>
                </c:pt>
                <c:pt idx="175">
                  <c:v>59</c:v>
                </c:pt>
                <c:pt idx="178">
                  <c:v>60</c:v>
                </c:pt>
                <c:pt idx="181">
                  <c:v>61</c:v>
                </c:pt>
                <c:pt idx="184">
                  <c:v>62</c:v>
                </c:pt>
              </c:numCache>
            </c:numRef>
          </c:xVal>
          <c:yVal>
            <c:numRef>
              <c:f>'rolling spiked blank'!$BI$37:$BI$246</c:f>
              <c:numCache>
                <c:formatCode>0.00</c:formatCode>
                <c:ptCount val="210"/>
                <c:pt idx="1">
                  <c:v>2.2685554651912927</c:v>
                </c:pt>
                <c:pt idx="4">
                  <c:v>2.5195653514449341</c:v>
                </c:pt>
                <c:pt idx="7">
                  <c:v>2.4762412032852499</c:v>
                </c:pt>
                <c:pt idx="10">
                  <c:v>3.1291672184526274</c:v>
                </c:pt>
                <c:pt idx="13">
                  <c:v>3.1604017602955974</c:v>
                </c:pt>
                <c:pt idx="16">
                  <c:v>3.2052520721108912</c:v>
                </c:pt>
                <c:pt idx="19">
                  <c:v>2.8271545710093511</c:v>
                </c:pt>
                <c:pt idx="22">
                  <c:v>2.8988526057800952</c:v>
                </c:pt>
                <c:pt idx="25">
                  <c:v>2.8716692742458623</c:v>
                </c:pt>
                <c:pt idx="28">
                  <c:v>2.8807549521026115</c:v>
                </c:pt>
                <c:pt idx="31">
                  <c:v>3.1042878780944383</c:v>
                </c:pt>
                <c:pt idx="34">
                  <c:v>2.7863930766091394</c:v>
                </c:pt>
                <c:pt idx="37">
                  <c:v>2.7817240603242341</c:v>
                </c:pt>
                <c:pt idx="40">
                  <c:v>3.1599610042751154</c:v>
                </c:pt>
                <c:pt idx="43">
                  <c:v>3.2872001084775864</c:v>
                </c:pt>
                <c:pt idx="46">
                  <c:v>2.9850262883374761</c:v>
                </c:pt>
                <c:pt idx="49">
                  <c:v>3.0540279887943731</c:v>
                </c:pt>
                <c:pt idx="52">
                  <c:v>3.148129200150418</c:v>
                </c:pt>
                <c:pt idx="55">
                  <c:v>3.0655689144728941</c:v>
                </c:pt>
                <c:pt idx="58">
                  <c:v>2.9318429285741514</c:v>
                </c:pt>
                <c:pt idx="61">
                  <c:v>3.0064035187950924</c:v>
                </c:pt>
                <c:pt idx="64">
                  <c:v>3.1329973899481138</c:v>
                </c:pt>
                <c:pt idx="67">
                  <c:v>3.0340103993313314</c:v>
                </c:pt>
                <c:pt idx="70">
                  <c:v>3.1583639016134417</c:v>
                </c:pt>
                <c:pt idx="73">
                  <c:v>3.2300146149719078</c:v>
                </c:pt>
                <c:pt idx="76">
                  <c:v>2.9227902537330905</c:v>
                </c:pt>
                <c:pt idx="79">
                  <c:v>3.5836836822651241</c:v>
                </c:pt>
                <c:pt idx="82">
                  <c:v>3.5444646766901613</c:v>
                </c:pt>
                <c:pt idx="85">
                  <c:v>3.6248946392928953</c:v>
                </c:pt>
                <c:pt idx="88">
                  <c:v>3.751201401906834</c:v>
                </c:pt>
                <c:pt idx="91">
                  <c:v>4.0283920241495519</c:v>
                </c:pt>
                <c:pt idx="94">
                  <c:v>4.1080855402066581</c:v>
                </c:pt>
                <c:pt idx="97">
                  <c:v>3.6437498012206615</c:v>
                </c:pt>
                <c:pt idx="100">
                  <c:v>3.3710502941378091</c:v>
                </c:pt>
                <c:pt idx="103">
                  <c:v>3.2844470195300728</c:v>
                </c:pt>
                <c:pt idx="106">
                  <c:v>3.9088431382646807</c:v>
                </c:pt>
                <c:pt idx="109">
                  <c:v>3.7323620968142075</c:v>
                </c:pt>
                <c:pt idx="112">
                  <c:v>4.2215361324134193</c:v>
                </c:pt>
                <c:pt idx="115">
                  <c:v>3.4488454944994906</c:v>
                </c:pt>
                <c:pt idx="118">
                  <c:v>4.4564101104712091</c:v>
                </c:pt>
                <c:pt idx="121">
                  <c:v>3.6159545100782382</c:v>
                </c:pt>
                <c:pt idx="124">
                  <c:v>3.4853330092806614</c:v>
                </c:pt>
                <c:pt idx="127">
                  <c:v>3.3179163402753558</c:v>
                </c:pt>
                <c:pt idx="130">
                  <c:v>3.8241346212713649</c:v>
                </c:pt>
                <c:pt idx="133">
                  <c:v>3.4812829738830136</c:v>
                </c:pt>
                <c:pt idx="136">
                  <c:v>3.6009927852318855</c:v>
                </c:pt>
                <c:pt idx="139">
                  <c:v>3.3651439717294562</c:v>
                </c:pt>
                <c:pt idx="142">
                  <c:v>3.3341138872302927</c:v>
                </c:pt>
                <c:pt idx="145">
                  <c:v>3.4497418776887829</c:v>
                </c:pt>
                <c:pt idx="148">
                  <c:v>3.2915954485973526</c:v>
                </c:pt>
                <c:pt idx="151">
                  <c:v>3.6855330588803996</c:v>
                </c:pt>
                <c:pt idx="154">
                  <c:v>3.7100222197872075</c:v>
                </c:pt>
                <c:pt idx="157">
                  <c:v>3.5801158541173415</c:v>
                </c:pt>
                <c:pt idx="160">
                  <c:v>3.7012310582415968</c:v>
                </c:pt>
                <c:pt idx="163">
                  <c:v>3.6445705355838722</c:v>
                </c:pt>
                <c:pt idx="166">
                  <c:v>3.0743957991301332</c:v>
                </c:pt>
                <c:pt idx="169">
                  <c:v>3.8912670048496261</c:v>
                </c:pt>
                <c:pt idx="172">
                  <c:v>3.8062905990874158</c:v>
                </c:pt>
                <c:pt idx="175">
                  <c:v>3.4634832320843714</c:v>
                </c:pt>
                <c:pt idx="178">
                  <c:v>2.9922882786268703</c:v>
                </c:pt>
                <c:pt idx="181">
                  <c:v>3.141784491354688</c:v>
                </c:pt>
                <c:pt idx="184">
                  <c:v>3.9685654559464743</c:v>
                </c:pt>
              </c:numCache>
            </c:numRef>
          </c:yVal>
          <c:smooth val="0"/>
          <c:extLst>
            <c:ext xmlns:c16="http://schemas.microsoft.com/office/drawing/2014/chart" uri="{C3380CC4-5D6E-409C-BE32-E72D297353CC}">
              <c16:uniqueId val="{00000000-AB02-4DD4-AF22-78BB73D8BD63}"/>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spiked blank'!$BL$249:$BL$253</c:f>
              <c:numCache>
                <c:formatCode>General</c:formatCode>
                <c:ptCount val="5"/>
                <c:pt idx="0">
                  <c:v>1</c:v>
                </c:pt>
                <c:pt idx="1">
                  <c:v>62</c:v>
                </c:pt>
              </c:numCache>
            </c:numRef>
          </c:xVal>
          <c:yVal>
            <c:numRef>
              <c:f>('rolling spiked blank'!$BI$253,'rolling spiked blank'!$BI$253)</c:f>
              <c:numCache>
                <c:formatCode>0.00</c:formatCode>
                <c:ptCount val="2"/>
                <c:pt idx="0">
                  <c:v>4.2048143187077764</c:v>
                </c:pt>
                <c:pt idx="1">
                  <c:v>4.2048143187077764</c:v>
                </c:pt>
              </c:numCache>
            </c:numRef>
          </c:yVal>
          <c:smooth val="0"/>
          <c:extLst>
            <c:ext xmlns:c16="http://schemas.microsoft.com/office/drawing/2014/chart" uri="{C3380CC4-5D6E-409C-BE32-E72D297353CC}">
              <c16:uniqueId val="{00000002-AB02-4DD4-AF22-78BB73D8BD63}"/>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blank'!$BI$255,'rolling spiked blank'!$BI$255)</c:f>
              <c:numCache>
                <c:formatCode>0.00</c:formatCode>
                <c:ptCount val="2"/>
                <c:pt idx="0">
                  <c:v>4.6365756791484349</c:v>
                </c:pt>
                <c:pt idx="1">
                  <c:v>4.6365756791484349</c:v>
                </c:pt>
              </c:numCache>
            </c:numRef>
          </c:yVal>
          <c:smooth val="0"/>
          <c:extLst>
            <c:ext xmlns:c16="http://schemas.microsoft.com/office/drawing/2014/chart" uri="{C3380CC4-5D6E-409C-BE32-E72D297353CC}">
              <c16:uniqueId val="{00000004-AB02-4DD4-AF22-78BB73D8BD63}"/>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blank'!$BI$254,'rolling spiked blank'!$BI$254)</c:f>
              <c:numCache>
                <c:formatCode>0.00</c:formatCode>
                <c:ptCount val="2"/>
                <c:pt idx="0">
                  <c:v>2.4777688769451434</c:v>
                </c:pt>
                <c:pt idx="1">
                  <c:v>2.4777688769451434</c:v>
                </c:pt>
              </c:numCache>
            </c:numRef>
          </c:yVal>
          <c:smooth val="0"/>
          <c:extLst>
            <c:ext xmlns:c16="http://schemas.microsoft.com/office/drawing/2014/chart" uri="{C3380CC4-5D6E-409C-BE32-E72D297353CC}">
              <c16:uniqueId val="{00000006-AB02-4DD4-AF22-78BB73D8BD63}"/>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blank'!$BI$256,'rolling spiked blank'!$BI$256)</c:f>
              <c:numCache>
                <c:formatCode>0.00</c:formatCode>
                <c:ptCount val="2"/>
                <c:pt idx="0">
                  <c:v>2.0460075165044849</c:v>
                </c:pt>
                <c:pt idx="1">
                  <c:v>2.0460075165044849</c:v>
                </c:pt>
              </c:numCache>
            </c:numRef>
          </c:yVal>
          <c:smooth val="0"/>
          <c:extLst>
            <c:ext xmlns:c16="http://schemas.microsoft.com/office/drawing/2014/chart" uri="{C3380CC4-5D6E-409C-BE32-E72D297353CC}">
              <c16:uniqueId val="{00000008-AB02-4DD4-AF22-78BB73D8BD63}"/>
            </c:ext>
          </c:extLst>
        </c:ser>
        <c:ser>
          <c:idx val="5"/>
          <c:order val="5"/>
          <c:tx>
            <c:v>known</c:v>
          </c:tx>
          <c:spPr>
            <a:ln w="25400" cap="rnd">
              <a:solidFill>
                <a:srgbClr val="70AD47"/>
              </a:solidFill>
              <a:round/>
            </a:ln>
            <a:effectLst/>
          </c:spPr>
          <c:marker>
            <c:symbol val="circle"/>
            <c:size val="5"/>
            <c:spPr>
              <a:solidFill>
                <a:schemeClr val="accent6"/>
              </a:solidFill>
              <a:ln w="9525">
                <a:solidFill>
                  <a:schemeClr val="accent6"/>
                </a:solidFill>
              </a:ln>
              <a:effectLst/>
            </c:spPr>
          </c:marker>
          <c:xVal>
            <c:numRef>
              <c:f>'rolling spiked blank'!$BL$249:$BL$250</c:f>
              <c:numCache>
                <c:formatCode>General</c:formatCode>
                <c:ptCount val="2"/>
                <c:pt idx="0">
                  <c:v>1</c:v>
                </c:pt>
                <c:pt idx="1">
                  <c:v>62</c:v>
                </c:pt>
              </c:numCache>
            </c:numRef>
          </c:xVal>
          <c:yVal>
            <c:numLit>
              <c:formatCode>General</c:formatCode>
              <c:ptCount val="2"/>
              <c:pt idx="0">
                <c:v>3</c:v>
              </c:pt>
              <c:pt idx="1">
                <c:v>3</c:v>
              </c:pt>
            </c:numLit>
          </c:yVal>
          <c:smooth val="0"/>
          <c:extLst>
            <c:ext xmlns:c16="http://schemas.microsoft.com/office/drawing/2014/chart" uri="{C3380CC4-5D6E-409C-BE32-E72D297353CC}">
              <c16:uniqueId val="{00000009-AB02-4DD4-AF22-78BB73D8BD63}"/>
            </c:ext>
          </c:extLst>
        </c:ser>
        <c:ser>
          <c:idx val="6"/>
          <c:order val="6"/>
          <c:tx>
            <c:v>change</c:v>
          </c:tx>
          <c:spPr>
            <a:ln w="25400" cap="rnd">
              <a:noFill/>
              <a:round/>
            </a:ln>
            <a:effectLst/>
          </c:spPr>
          <c:marker>
            <c:symbol val="circle"/>
            <c:size val="5"/>
            <c:spPr>
              <a:solidFill>
                <a:srgbClr val="C00000"/>
              </a:solidFill>
              <a:ln w="9525">
                <a:solidFill>
                  <a:srgbClr val="C00000"/>
                </a:solidFill>
              </a:ln>
              <a:effectLst/>
            </c:spPr>
          </c:marker>
          <c:xVal>
            <c:numLit>
              <c:formatCode>General</c:formatCode>
              <c:ptCount val="1"/>
              <c:pt idx="0">
                <c:v>27</c:v>
              </c:pt>
            </c:numLit>
          </c:xVal>
          <c:yVal>
            <c:numLit>
              <c:formatCode>General</c:formatCode>
              <c:ptCount val="1"/>
              <c:pt idx="0">
                <c:v>3</c:v>
              </c:pt>
            </c:numLit>
          </c:yVal>
          <c:smooth val="0"/>
          <c:extLst>
            <c:ext xmlns:c16="http://schemas.microsoft.com/office/drawing/2014/chart" uri="{C3380CC4-5D6E-409C-BE32-E72D297353CC}">
              <c16:uniqueId val="{0000000A-AB02-4DD4-AF22-78BB73D8BD63}"/>
            </c:ext>
          </c:extLst>
        </c:ser>
        <c:dLbls>
          <c:showLegendKey val="0"/>
          <c:showVal val="0"/>
          <c:showCatName val="0"/>
          <c:showSerName val="0"/>
          <c:showPercent val="0"/>
          <c:showBubbleSize val="0"/>
        </c:dLbls>
        <c:axId val="205415936"/>
        <c:axId val="205436416"/>
      </c:scatterChart>
      <c:valAx>
        <c:axId val="2054159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36416"/>
        <c:crosses val="autoZero"/>
        <c:crossBetween val="midCat"/>
      </c:valAx>
      <c:valAx>
        <c:axId val="20543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15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'23oct23'!$H$13:$H$19</c:f>
              <c:numCache>
                <c:formatCode>General</c:formatCode>
                <c:ptCount val="7"/>
                <c:pt idx="1">
                  <c:v>0</c:v>
                </c:pt>
                <c:pt idx="2">
                  <c:v>2139.3000000000002</c:v>
                </c:pt>
                <c:pt idx="3">
                  <c:v>7099.9</c:v>
                </c:pt>
                <c:pt idx="4">
                  <c:v>11054.087</c:v>
                </c:pt>
                <c:pt idx="5">
                  <c:v>16022.612999999999</c:v>
                </c:pt>
                <c:pt idx="6">
                  <c:v>20232.900000000001</c:v>
                </c:pt>
              </c:numCache>
            </c:numRef>
          </c:xVal>
          <c:yVal>
            <c:numRef>
              <c:f>'23oct23'!$G$13:$G$19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444B-486B-BC25-43705CC32EF5}"/>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'23oct23'!$J$13:$J$19</c:f>
              <c:numCache>
                <c:formatCode>General</c:formatCode>
                <c:ptCount val="7"/>
                <c:pt idx="1">
                  <c:v>0</c:v>
                </c:pt>
                <c:pt idx="2">
                  <c:v>1201.5</c:v>
                </c:pt>
                <c:pt idx="3">
                  <c:v>2904.5</c:v>
                </c:pt>
                <c:pt idx="4">
                  <c:v>5500.0050000000001</c:v>
                </c:pt>
                <c:pt idx="5">
                  <c:v>7626.1130000000003</c:v>
                </c:pt>
                <c:pt idx="6">
                  <c:v>9222.5</c:v>
                </c:pt>
              </c:numCache>
            </c:numRef>
          </c:xVal>
          <c:yVal>
            <c:numRef>
              <c:f>'23oct23'!$I$13:$I$19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AD7B-494B-894E-ACFAB6A2211B}"/>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'24oct23'!$F$13:$F$19</c:f>
              <c:numCache>
                <c:formatCode>General</c:formatCode>
                <c:ptCount val="7"/>
                <c:pt idx="1">
                  <c:v>0</c:v>
                </c:pt>
                <c:pt idx="2">
                  <c:v>1166</c:v>
                </c:pt>
                <c:pt idx="3">
                  <c:v>3716</c:v>
                </c:pt>
                <c:pt idx="4">
                  <c:v>5804.71</c:v>
                </c:pt>
                <c:pt idx="5">
                  <c:v>8506.7900000000009</c:v>
                </c:pt>
                <c:pt idx="6">
                  <c:v>10946.5</c:v>
                </c:pt>
              </c:numCache>
            </c:numRef>
          </c:xVal>
          <c:yVal>
            <c:numRef>
              <c:f>'24oct23'!$E$13:$E$19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A350-411B-A701-486C17BD32D8}"/>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'24oct23'!$H$13:$H$19</c:f>
              <c:numCache>
                <c:formatCode>General</c:formatCode>
                <c:ptCount val="7"/>
                <c:pt idx="1">
                  <c:v>0</c:v>
                </c:pt>
                <c:pt idx="2">
                  <c:v>2027.3</c:v>
                </c:pt>
                <c:pt idx="3">
                  <c:v>6932.4</c:v>
                </c:pt>
                <c:pt idx="4">
                  <c:v>10969.312</c:v>
                </c:pt>
                <c:pt idx="5">
                  <c:v>16183.388000000001</c:v>
                </c:pt>
                <c:pt idx="6">
                  <c:v>20688.900000000001</c:v>
                </c:pt>
              </c:numCache>
            </c:numRef>
          </c:xVal>
          <c:yVal>
            <c:numRef>
              <c:f>'24oct23'!$G$13:$G$19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BBF2-4367-9D66-F3ACE169A1E6}"/>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'24oct23'!$J$13:$J$19</c:f>
              <c:numCache>
                <c:formatCode>General</c:formatCode>
                <c:ptCount val="7"/>
                <c:pt idx="1">
                  <c:v>0</c:v>
                </c:pt>
                <c:pt idx="2">
                  <c:v>1057.2</c:v>
                </c:pt>
                <c:pt idx="3">
                  <c:v>2840.6</c:v>
                </c:pt>
                <c:pt idx="4">
                  <c:v>5305.4179999999997</c:v>
                </c:pt>
                <c:pt idx="5">
                  <c:v>7383.8879999999999</c:v>
                </c:pt>
                <c:pt idx="6">
                  <c:v>8993.1</c:v>
                </c:pt>
              </c:numCache>
            </c:numRef>
          </c:xVal>
          <c:yVal>
            <c:numRef>
              <c:f>'24oct23'!$I$13:$I$19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C3D4-4BCF-B2EC-A8E756DC459A}"/>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'25_26oct23'!$F$13:$F$19</c:f>
              <c:numCache>
                <c:formatCode>General</c:formatCode>
                <c:ptCount val="7"/>
                <c:pt idx="1">
                  <c:v>0</c:v>
                </c:pt>
                <c:pt idx="2">
                  <c:v>1226</c:v>
                </c:pt>
                <c:pt idx="3">
                  <c:v>3864</c:v>
                </c:pt>
                <c:pt idx="4">
                  <c:v>5742.55</c:v>
                </c:pt>
                <c:pt idx="5">
                  <c:v>8521.9500000000007</c:v>
                </c:pt>
                <c:pt idx="6">
                  <c:v>10966.5</c:v>
                </c:pt>
              </c:numCache>
            </c:numRef>
          </c:xVal>
          <c:yVal>
            <c:numRef>
              <c:f>'25_26oct23'!$E$13:$E$19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BCC7-4E3C-BA2F-DCA9400AB0F0}"/>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'25_26oct23'!$H$13:$H$19</c:f>
              <c:numCache>
                <c:formatCode>General</c:formatCode>
                <c:ptCount val="7"/>
                <c:pt idx="1">
                  <c:v>0</c:v>
                </c:pt>
                <c:pt idx="2">
                  <c:v>2094</c:v>
                </c:pt>
                <c:pt idx="3">
                  <c:v>7152.5</c:v>
                </c:pt>
                <c:pt idx="4">
                  <c:v>10914</c:v>
                </c:pt>
                <c:pt idx="5">
                  <c:v>16258</c:v>
                </c:pt>
                <c:pt idx="6">
                  <c:v>20793</c:v>
                </c:pt>
              </c:numCache>
            </c:numRef>
          </c:xVal>
          <c:yVal>
            <c:numRef>
              <c:f>'25_26oct23'!$G$13:$G$19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1CA4-42B2-B5E8-59FF65DAA896}"/>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'25_26oct23'!$J$13:$J$19</c:f>
              <c:numCache>
                <c:formatCode>General</c:formatCode>
                <c:ptCount val="7"/>
                <c:pt idx="1">
                  <c:v>0</c:v>
                </c:pt>
                <c:pt idx="2">
                  <c:v>1144.4000000000001</c:v>
                </c:pt>
                <c:pt idx="3">
                  <c:v>3217.7</c:v>
                </c:pt>
                <c:pt idx="4">
                  <c:v>4997.5860000000002</c:v>
                </c:pt>
                <c:pt idx="5">
                  <c:v>7595</c:v>
                </c:pt>
                <c:pt idx="6">
                  <c:v>9077.2000000000007</c:v>
                </c:pt>
              </c:numCache>
            </c:numRef>
          </c:xVal>
          <c:yVal>
            <c:numRef>
              <c:f>'25_26oct23'!$I$13:$I$19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5FAA-4947-9ED1-D5BA33A202A6}"/>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98B66B21-A7A2-4E00-AB02-C6014B41B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EF9096E1-FCB3-414E-ACC0-6072AD086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21B0E496-820A-444D-B47B-1B6E32875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5450E848-81B6-4B49-972A-8933AACFA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468F9ED6-D81C-41BA-951A-C68E8021E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9611E6E7-D4F7-468A-B812-D7CDF099E4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60BE2982-FF7E-4BE1-B1E0-44224F010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0CB66C1B-57F0-4FE1-8443-759F48AD3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FE70F7B5-C953-4DB7-9729-6C5417828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8B43AED0-8D07-4D93-B540-12DAB4783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33BD3021-C552-412B-8BE5-3D3F71491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BBE4C50B-CF3D-4E9E-9746-BDD97F17A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14942</xdr:colOff>
      <xdr:row>5</xdr:row>
      <xdr:rowOff>172944</xdr:rowOff>
    </xdr:from>
    <xdr:to>
      <xdr:col>10</xdr:col>
      <xdr:colOff>59765</xdr:colOff>
      <xdr:row>20</xdr:row>
      <xdr:rowOff>58643</xdr:rowOff>
    </xdr:to>
    <xdr:graphicFrame macro="">
      <xdr:nvGraphicFramePr>
        <xdr:cNvPr id="2" name="Chart 1">
          <a:extLst>
            <a:ext uri="{FF2B5EF4-FFF2-40B4-BE49-F238E27FC236}">
              <a16:creationId xmlns:a16="http://schemas.microsoft.com/office/drawing/2014/main" id="{6D40AFDF-E38E-4567-BABB-008683AF1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145677</xdr:colOff>
      <xdr:row>5</xdr:row>
      <xdr:rowOff>156884</xdr:rowOff>
    </xdr:from>
    <xdr:to>
      <xdr:col>21</xdr:col>
      <xdr:colOff>231588</xdr:colOff>
      <xdr:row>20</xdr:row>
      <xdr:rowOff>38848</xdr:rowOff>
    </xdr:to>
    <xdr:graphicFrame macro="">
      <xdr:nvGraphicFramePr>
        <xdr:cNvPr id="3" name="Chart 2">
          <a:extLst>
            <a:ext uri="{FF2B5EF4-FFF2-40B4-BE49-F238E27FC236}">
              <a16:creationId xmlns:a16="http://schemas.microsoft.com/office/drawing/2014/main" id="{453071E8-4B26-4228-BC89-A4A43A372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126997</xdr:colOff>
      <xdr:row>20</xdr:row>
      <xdr:rowOff>100851</xdr:rowOff>
    </xdr:from>
    <xdr:to>
      <xdr:col>21</xdr:col>
      <xdr:colOff>265201</xdr:colOff>
      <xdr:row>34</xdr:row>
      <xdr:rowOff>180786</xdr:rowOff>
    </xdr:to>
    <xdr:graphicFrame macro="">
      <xdr:nvGraphicFramePr>
        <xdr:cNvPr id="4" name="Chart 3">
          <a:extLst>
            <a:ext uri="{FF2B5EF4-FFF2-40B4-BE49-F238E27FC236}">
              <a16:creationId xmlns:a16="http://schemas.microsoft.com/office/drawing/2014/main" id="{0B71DA78-AF5E-492B-9500-FEFE21BD3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22412</xdr:colOff>
      <xdr:row>20</xdr:row>
      <xdr:rowOff>67236</xdr:rowOff>
    </xdr:from>
    <xdr:to>
      <xdr:col>10</xdr:col>
      <xdr:colOff>37354</xdr:colOff>
      <xdr:row>34</xdr:row>
      <xdr:rowOff>143436</xdr:rowOff>
    </xdr:to>
    <xdr:graphicFrame macro="">
      <xdr:nvGraphicFramePr>
        <xdr:cNvPr id="5" name="Chart 4">
          <a:extLst>
            <a:ext uri="{FF2B5EF4-FFF2-40B4-BE49-F238E27FC236}">
              <a16:creationId xmlns:a16="http://schemas.microsoft.com/office/drawing/2014/main" id="{6D157D6C-126B-4881-AB14-55A21CAD1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74EE1-D8FD-4D95-BED1-4E54D9D5FEE7}">
  <dimension ref="A1:E108"/>
  <sheetViews>
    <sheetView tabSelected="1" topLeftCell="A20" workbookViewId="0">
      <selection activeCell="A39" sqref="A39"/>
    </sheetView>
  </sheetViews>
  <sheetFormatPr defaultRowHeight="14.4" x14ac:dyDescent="0.3"/>
  <cols>
    <col min="1" max="1" width="21.77734375" customWidth="1"/>
    <col min="2" max="2" width="18.21875" customWidth="1"/>
    <col min="3" max="3" width="14" customWidth="1"/>
    <col min="4" max="4" width="15.5546875" customWidth="1"/>
    <col min="5" max="5" width="15.21875" customWidth="1"/>
  </cols>
  <sheetData>
    <row r="1" spans="1:5" ht="43.2" x14ac:dyDescent="0.3">
      <c r="A1" s="2" t="s">
        <v>2</v>
      </c>
      <c r="B1" s="46" t="s">
        <v>57</v>
      </c>
      <c r="C1" s="46" t="s">
        <v>58</v>
      </c>
      <c r="D1" s="46" t="s">
        <v>59</v>
      </c>
      <c r="E1" s="46" t="s">
        <v>60</v>
      </c>
    </row>
    <row r="2" spans="1:5" x14ac:dyDescent="0.3">
      <c r="A2" t="s">
        <v>192</v>
      </c>
      <c r="B2">
        <v>3.5467639421844148</v>
      </c>
      <c r="C2">
        <v>7.3127892060242825</v>
      </c>
      <c r="D2">
        <v>3.7660252638398672</v>
      </c>
      <c r="E2" s="3">
        <v>0.2721201701832191</v>
      </c>
    </row>
    <row r="3" spans="1:5" x14ac:dyDescent="0.3">
      <c r="A3" t="s">
        <v>193</v>
      </c>
      <c r="B3">
        <v>6.4580882650203115</v>
      </c>
      <c r="C3">
        <v>8.6636722663730446</v>
      </c>
      <c r="D3">
        <v>2.205584001352733</v>
      </c>
      <c r="E3" s="3">
        <v>1.3144563391918034</v>
      </c>
    </row>
    <row r="4" spans="1:5" x14ac:dyDescent="0.3">
      <c r="A4" t="s">
        <v>194</v>
      </c>
      <c r="B4">
        <v>5.8055328645764437</v>
      </c>
      <c r="C4">
        <v>8.4039074938561171</v>
      </c>
      <c r="D4">
        <v>2.598374629279673</v>
      </c>
      <c r="E4" s="3">
        <v>1.0784664888115676</v>
      </c>
    </row>
    <row r="5" spans="1:5" x14ac:dyDescent="0.3">
      <c r="A5" t="s">
        <v>195</v>
      </c>
      <c r="B5">
        <v>4.4331226144450699</v>
      </c>
      <c r="C5">
        <v>7.0301821324475844</v>
      </c>
      <c r="D5">
        <v>2.5970595180025144</v>
      </c>
      <c r="E5" s="3">
        <v>0.40504319788163606</v>
      </c>
    </row>
    <row r="6" spans="1:5" x14ac:dyDescent="0.3">
      <c r="A6" t="s">
        <v>196</v>
      </c>
      <c r="B6">
        <v>4.5896561482413833</v>
      </c>
      <c r="C6">
        <v>10.963307645157862</v>
      </c>
      <c r="D6">
        <v>6.3736514969164793</v>
      </c>
      <c r="E6" s="3">
        <v>0.54728914017335839</v>
      </c>
    </row>
    <row r="7" spans="1:5" x14ac:dyDescent="0.3">
      <c r="A7" t="s">
        <v>197</v>
      </c>
      <c r="B7">
        <v>5.2890719059363764</v>
      </c>
      <c r="C7">
        <v>8.8612847313552461</v>
      </c>
      <c r="D7">
        <v>3.5722128254188692</v>
      </c>
      <c r="E7" s="3">
        <v>0.33795253028686711</v>
      </c>
    </row>
    <row r="8" spans="1:5" x14ac:dyDescent="0.3">
      <c r="A8" t="s">
        <v>198</v>
      </c>
      <c r="B8">
        <v>4.4341196433227532</v>
      </c>
      <c r="C8">
        <v>5.9889981771650156</v>
      </c>
      <c r="D8">
        <v>1.5548785338422624</v>
      </c>
      <c r="E8" s="3">
        <v>0.11340183891682198</v>
      </c>
    </row>
    <row r="9" spans="1:5" x14ac:dyDescent="0.3">
      <c r="A9" t="s">
        <v>199</v>
      </c>
      <c r="B9">
        <v>6.6604851271900678</v>
      </c>
      <c r="C9">
        <v>8.4511857448868071</v>
      </c>
      <c r="D9">
        <v>1.7907006176967384</v>
      </c>
      <c r="E9" s="3">
        <v>1.308908347071861</v>
      </c>
    </row>
    <row r="10" spans="1:5" x14ac:dyDescent="0.3">
      <c r="A10" t="s">
        <v>200</v>
      </c>
      <c r="B10">
        <v>4.8678272051150868</v>
      </c>
      <c r="C10">
        <v>13.406902642249609</v>
      </c>
      <c r="D10">
        <v>8.539075437134521</v>
      </c>
      <c r="E10" s="3">
        <v>1.1890259606450617</v>
      </c>
    </row>
    <row r="11" spans="1:5" x14ac:dyDescent="0.3">
      <c r="A11" t="s">
        <v>201</v>
      </c>
      <c r="B11">
        <v>4.156945615326733</v>
      </c>
      <c r="C11">
        <v>7.1443936377464379</v>
      </c>
      <c r="D11">
        <v>2.9874480224197053</v>
      </c>
      <c r="E11" s="3">
        <v>0.25187285873518139</v>
      </c>
    </row>
    <row r="12" spans="1:5" x14ac:dyDescent="0.3">
      <c r="A12" t="s">
        <v>204</v>
      </c>
      <c r="B12">
        <v>6.1604751450317785</v>
      </c>
      <c r="C12">
        <v>10.788006264931717</v>
      </c>
      <c r="D12">
        <v>4.6275311198999365</v>
      </c>
      <c r="E12" s="3">
        <v>0.67426380518647622</v>
      </c>
    </row>
    <row r="13" spans="1:5" x14ac:dyDescent="0.3">
      <c r="A13" t="s">
        <v>205</v>
      </c>
      <c r="B13">
        <v>5.6146018345000481</v>
      </c>
      <c r="C13">
        <v>12.319502868543779</v>
      </c>
      <c r="D13">
        <v>6.7049010340437318</v>
      </c>
      <c r="E13" s="3">
        <v>0.74947627567848052</v>
      </c>
    </row>
    <row r="14" spans="1:5" x14ac:dyDescent="0.3">
      <c r="A14" t="s">
        <v>206</v>
      </c>
      <c r="B14">
        <v>5.6764176249164269</v>
      </c>
      <c r="C14">
        <v>8.9367174464828611</v>
      </c>
      <c r="D14">
        <v>3.2602998215664343</v>
      </c>
      <c r="E14" s="3">
        <v>1.4928500239557287</v>
      </c>
    </row>
    <row r="15" spans="1:5" x14ac:dyDescent="0.3">
      <c r="A15" t="s">
        <v>207</v>
      </c>
      <c r="B15">
        <v>6.0622678005799511</v>
      </c>
      <c r="C15">
        <v>10.66317043355855</v>
      </c>
      <c r="D15">
        <v>4.6009026329785989</v>
      </c>
      <c r="E15" s="3">
        <v>0.78316459896349233</v>
      </c>
    </row>
    <row r="16" spans="1:5" x14ac:dyDescent="0.3">
      <c r="A16" t="s">
        <v>208</v>
      </c>
      <c r="B16">
        <v>3.1733766274919342</v>
      </c>
      <c r="C16">
        <v>5.8232586904057495</v>
      </c>
      <c r="D16">
        <v>2.6498820629138149</v>
      </c>
      <c r="E16" s="3">
        <v>0.23053882718117558</v>
      </c>
    </row>
    <row r="17" spans="1:5" x14ac:dyDescent="0.3">
      <c r="A17" t="s">
        <v>209</v>
      </c>
      <c r="B17">
        <v>5.2427100631240933</v>
      </c>
      <c r="C17">
        <v>7.1789226974879519</v>
      </c>
      <c r="D17">
        <v>1.9362126343638586</v>
      </c>
      <c r="E17" s="3">
        <v>0.70612186302985747</v>
      </c>
    </row>
    <row r="18" spans="1:5" x14ac:dyDescent="0.3">
      <c r="A18" t="s">
        <v>210</v>
      </c>
      <c r="B18">
        <v>6.1948726413118607</v>
      </c>
      <c r="C18">
        <v>9.6570467543212111</v>
      </c>
      <c r="D18">
        <v>3.4621741130093491</v>
      </c>
      <c r="E18" s="3">
        <v>0.95915606033527778</v>
      </c>
    </row>
    <row r="19" spans="1:5" x14ac:dyDescent="0.3">
      <c r="A19" t="s">
        <v>211</v>
      </c>
      <c r="B19">
        <v>6.0453183096593328</v>
      </c>
      <c r="C19">
        <v>8.6854521348253844</v>
      </c>
      <c r="D19">
        <v>2.640133825166052</v>
      </c>
      <c r="E19" s="3">
        <v>1.5205327887603903</v>
      </c>
    </row>
    <row r="20" spans="1:5" x14ac:dyDescent="0.3">
      <c r="A20" t="s">
        <v>212</v>
      </c>
      <c r="B20">
        <v>4.5123864102209108</v>
      </c>
      <c r="C20">
        <v>11.316035270825019</v>
      </c>
      <c r="D20">
        <v>6.8036488606041079</v>
      </c>
      <c r="E20" s="3">
        <v>0.75531024677367786</v>
      </c>
    </row>
    <row r="21" spans="1:5" x14ac:dyDescent="0.3">
      <c r="A21" t="s">
        <v>213</v>
      </c>
      <c r="B21">
        <v>3.2586225965338755</v>
      </c>
      <c r="C21">
        <v>7.6410808817205211</v>
      </c>
      <c r="D21">
        <v>4.3824582851866456</v>
      </c>
      <c r="E21" s="3">
        <v>0.30477896915731378</v>
      </c>
    </row>
    <row r="22" spans="1:5" x14ac:dyDescent="0.3">
      <c r="A22" t="s">
        <v>219</v>
      </c>
      <c r="B22">
        <v>2.7582445589533515</v>
      </c>
      <c r="C22">
        <v>5.5196969208394897</v>
      </c>
      <c r="D22">
        <v>2.7614523618861386</v>
      </c>
      <c r="E22" s="3">
        <v>0.32008555902789765</v>
      </c>
    </row>
    <row r="23" spans="1:5" x14ac:dyDescent="0.3">
      <c r="A23" t="s">
        <v>220</v>
      </c>
      <c r="B23">
        <v>3.2815404469919409</v>
      </c>
      <c r="C23">
        <v>7.7344638901926537</v>
      </c>
      <c r="D23">
        <v>4.4529234432007119</v>
      </c>
      <c r="E23" s="3">
        <v>0.35212386589105626</v>
      </c>
    </row>
    <row r="24" spans="1:5" x14ac:dyDescent="0.3">
      <c r="A24" t="s">
        <v>221</v>
      </c>
      <c r="B24">
        <v>5.2506944732750185</v>
      </c>
      <c r="C24">
        <v>7.2406201884681849</v>
      </c>
      <c r="D24">
        <v>1.9899257151931655</v>
      </c>
      <c r="E24" s="3">
        <v>0.72059368028983251</v>
      </c>
    </row>
    <row r="25" spans="1:5" x14ac:dyDescent="0.3">
      <c r="A25" t="s">
        <v>222</v>
      </c>
      <c r="B25">
        <v>5.4523042205080161</v>
      </c>
      <c r="C25">
        <v>8.486394153175862</v>
      </c>
      <c r="D25">
        <v>3.0340899326678459</v>
      </c>
      <c r="E25" s="3">
        <v>1.8678813490933981</v>
      </c>
    </row>
    <row r="26" spans="1:5" x14ac:dyDescent="0.3">
      <c r="A26" t="s">
        <v>223</v>
      </c>
      <c r="B26">
        <v>5.084168775192861</v>
      </c>
      <c r="C26">
        <v>9.0352824735993771</v>
      </c>
      <c r="D26">
        <v>3.9511136984065147</v>
      </c>
      <c r="E26" s="3">
        <v>0.43447461442780388</v>
      </c>
    </row>
    <row r="27" spans="1:5" x14ac:dyDescent="0.3">
      <c r="A27" t="s">
        <v>224</v>
      </c>
      <c r="B27">
        <v>6.7756152574932322</v>
      </c>
      <c r="C27">
        <v>9.8095421573755939</v>
      </c>
      <c r="D27">
        <v>3.0339268998823621</v>
      </c>
      <c r="E27" s="3">
        <v>0.31422846453737507</v>
      </c>
    </row>
    <row r="28" spans="1:5" x14ac:dyDescent="0.3">
      <c r="A28" t="s">
        <v>225</v>
      </c>
      <c r="B28">
        <v>4.7733537482086579</v>
      </c>
      <c r="C28">
        <v>6.9155453648304173</v>
      </c>
      <c r="D28">
        <v>2.1421916166217598</v>
      </c>
      <c r="E28" s="3">
        <v>0.19626658149825005</v>
      </c>
    </row>
    <row r="29" spans="1:5" x14ac:dyDescent="0.3">
      <c r="A29" t="s">
        <v>226</v>
      </c>
      <c r="B29">
        <v>5.1227118151050526</v>
      </c>
      <c r="C29">
        <v>9.2964847679920233</v>
      </c>
      <c r="D29">
        <v>4.1737729528869725</v>
      </c>
      <c r="E29" s="3">
        <v>0.33601685604211906</v>
      </c>
    </row>
    <row r="30" spans="1:5" x14ac:dyDescent="0.3">
      <c r="A30" t="s">
        <v>227</v>
      </c>
      <c r="B30">
        <v>5.6786210446078025</v>
      </c>
      <c r="C30">
        <v>7.6726685163701394</v>
      </c>
      <c r="D30">
        <v>1.9940474717623364</v>
      </c>
      <c r="E30">
        <v>0.66729412042607694</v>
      </c>
    </row>
    <row r="31" spans="1:5" x14ac:dyDescent="0.3">
      <c r="A31" t="s">
        <v>228</v>
      </c>
      <c r="B31">
        <v>6.0640514437297099</v>
      </c>
      <c r="C31">
        <v>7.8107993519734071</v>
      </c>
      <c r="D31">
        <v>1.7467479082436967</v>
      </c>
      <c r="E31">
        <v>0.87387384310680882</v>
      </c>
    </row>
    <row r="32" spans="1:5" x14ac:dyDescent="0.3">
      <c r="A32" t="s">
        <v>231</v>
      </c>
      <c r="B32">
        <v>3.264245493185189</v>
      </c>
      <c r="C32">
        <v>6.5125772128449411</v>
      </c>
      <c r="D32">
        <v>3.2483317196597521</v>
      </c>
      <c r="E32">
        <v>0.24810186773937498</v>
      </c>
    </row>
    <row r="33" spans="1:5" x14ac:dyDescent="0.3">
      <c r="A33" t="s">
        <v>232</v>
      </c>
      <c r="B33">
        <v>3.23014972710902</v>
      </c>
      <c r="C33">
        <v>5.2626489372920542</v>
      </c>
      <c r="D33">
        <v>2.0324992101830333</v>
      </c>
      <c r="E33">
        <v>0.29273292775715709</v>
      </c>
    </row>
    <row r="34" spans="1:5" x14ac:dyDescent="0.3">
      <c r="A34" t="s">
        <v>234</v>
      </c>
      <c r="B34">
        <v>12.480973447572131</v>
      </c>
      <c r="C34">
        <v>15.054878888310249</v>
      </c>
      <c r="D34">
        <v>2.5739054407381179</v>
      </c>
      <c r="E34">
        <v>0.84083983018026132</v>
      </c>
    </row>
    <row r="35" spans="1:5" x14ac:dyDescent="0.3">
      <c r="A35" t="s">
        <v>235</v>
      </c>
      <c r="B35">
        <v>11.155685844437574</v>
      </c>
      <c r="C35">
        <v>14.44834950490943</v>
      </c>
      <c r="D35">
        <v>3.2926636604718569</v>
      </c>
      <c r="E35">
        <v>0.59296759134134525</v>
      </c>
    </row>
    <row r="36" spans="1:5" x14ac:dyDescent="0.3">
      <c r="A36" t="s">
        <v>236</v>
      </c>
      <c r="B36">
        <v>3.4806794865382602</v>
      </c>
      <c r="C36">
        <v>7.0308274907850254</v>
      </c>
      <c r="D36">
        <v>3.5501480042467648</v>
      </c>
      <c r="E36">
        <v>0.27340451593843257</v>
      </c>
    </row>
    <row r="37" spans="1:5" x14ac:dyDescent="0.3">
      <c r="A37" t="s">
        <v>237</v>
      </c>
      <c r="B37">
        <v>3.6936544891299805</v>
      </c>
      <c r="C37">
        <v>6.4440310838989578</v>
      </c>
      <c r="D37">
        <v>2.7503765947689773</v>
      </c>
      <c r="E37">
        <v>0.25255325955217212</v>
      </c>
    </row>
    <row r="38" spans="1:5" x14ac:dyDescent="0.3">
      <c r="A38" t="s">
        <v>238</v>
      </c>
      <c r="B38">
        <v>3.8740161502575399</v>
      </c>
      <c r="C38">
        <v>6.6938090234672751</v>
      </c>
      <c r="D38">
        <v>2.8197928732097353</v>
      </c>
      <c r="E38">
        <v>0.30561853563630681</v>
      </c>
    </row>
    <row r="39" spans="1:5" x14ac:dyDescent="0.3">
      <c r="A39" t="s">
        <v>239</v>
      </c>
      <c r="B39">
        <v>4.4170776997895604</v>
      </c>
      <c r="C39">
        <v>7.2473709435916529</v>
      </c>
      <c r="D39">
        <v>2.8302932438020925</v>
      </c>
      <c r="E39">
        <v>0.78443601023652876</v>
      </c>
    </row>
    <row r="40" spans="1:5" x14ac:dyDescent="0.3">
      <c r="A40" t="s">
        <v>240</v>
      </c>
      <c r="B40">
        <v>4.4467261920297076</v>
      </c>
      <c r="C40">
        <v>6.9077560319956461</v>
      </c>
      <c r="D40">
        <v>2.4610298399659389</v>
      </c>
      <c r="E40">
        <v>0.24048764490169561</v>
      </c>
    </row>
    <row r="41" spans="1:5" x14ac:dyDescent="0.3">
      <c r="A41" t="s">
        <v>241</v>
      </c>
      <c r="B41">
        <v>7.3690792438335011</v>
      </c>
      <c r="C41">
        <v>13.562962006023817</v>
      </c>
      <c r="D41">
        <v>6.1938827621903156</v>
      </c>
      <c r="E41">
        <v>0.51700107579926713</v>
      </c>
    </row>
    <row r="42" spans="1:5" x14ac:dyDescent="0.3">
      <c r="A42" t="s">
        <v>244</v>
      </c>
      <c r="B42">
        <v>6.3096326513982408</v>
      </c>
      <c r="C42">
        <v>9.3088969705714124</v>
      </c>
      <c r="D42">
        <v>2.999264319173172</v>
      </c>
      <c r="E42">
        <v>2.0651905285023382</v>
      </c>
    </row>
    <row r="43" spans="1:5" x14ac:dyDescent="0.3">
      <c r="A43" t="s">
        <v>245</v>
      </c>
      <c r="B43">
        <v>6.4696823473504281</v>
      </c>
      <c r="C43">
        <v>8.344410478058025</v>
      </c>
      <c r="D43">
        <v>1.8747281307075974</v>
      </c>
      <c r="E43">
        <v>1.0207239818281193</v>
      </c>
    </row>
    <row r="44" spans="1:5" x14ac:dyDescent="0.3">
      <c r="A44" t="s">
        <v>246</v>
      </c>
      <c r="B44">
        <v>4.5446264068728777</v>
      </c>
      <c r="C44">
        <v>9.4358712804401819</v>
      </c>
      <c r="D44">
        <v>4.8912448735673042</v>
      </c>
      <c r="E44">
        <v>0.45335004742108925</v>
      </c>
    </row>
    <row r="45" spans="1:5" x14ac:dyDescent="0.3">
      <c r="A45" t="s">
        <v>247</v>
      </c>
      <c r="B45">
        <v>3.7815411692061014</v>
      </c>
      <c r="C45">
        <v>8.3786158023492057</v>
      </c>
      <c r="D45">
        <v>4.5970746331431034</v>
      </c>
      <c r="E45">
        <v>0.17788377092441007</v>
      </c>
    </row>
    <row r="46" spans="1:5" x14ac:dyDescent="0.3">
      <c r="A46" t="s">
        <v>248</v>
      </c>
      <c r="B46">
        <v>4.3201604246241443</v>
      </c>
      <c r="C46">
        <v>10.344385424113458</v>
      </c>
      <c r="D46">
        <v>6.0242249994893129</v>
      </c>
      <c r="E46">
        <v>0.50185504810412807</v>
      </c>
    </row>
    <row r="47" spans="1:5" x14ac:dyDescent="0.3">
      <c r="A47" t="s">
        <v>249</v>
      </c>
      <c r="B47">
        <v>4.6075561634856577</v>
      </c>
      <c r="C47">
        <v>10.309143574843759</v>
      </c>
      <c r="D47">
        <v>5.7015874113581013</v>
      </c>
      <c r="E47">
        <v>0.46651485460285491</v>
      </c>
    </row>
    <row r="48" spans="1:5" x14ac:dyDescent="0.3">
      <c r="A48" t="s">
        <v>250</v>
      </c>
      <c r="B48">
        <v>4.7155773205060196</v>
      </c>
      <c r="C48">
        <v>6.8756545834943843</v>
      </c>
      <c r="D48">
        <v>2.1600772629883642</v>
      </c>
      <c r="E48">
        <v>0.17039445839433892</v>
      </c>
    </row>
    <row r="49" spans="1:5" x14ac:dyDescent="0.3">
      <c r="A49" t="s">
        <v>251</v>
      </c>
      <c r="B49">
        <v>4.5208419319326154</v>
      </c>
      <c r="C49">
        <v>6.9077868578285209</v>
      </c>
      <c r="D49">
        <v>2.3869449258959059</v>
      </c>
      <c r="E49">
        <v>0.29507980996919514</v>
      </c>
    </row>
    <row r="50" spans="1:5" x14ac:dyDescent="0.3">
      <c r="A50" t="s">
        <v>252</v>
      </c>
      <c r="B50">
        <v>3.6274375919889796</v>
      </c>
      <c r="C50">
        <v>7.4001362226257896</v>
      </c>
      <c r="D50">
        <v>3.7726986306368104</v>
      </c>
      <c r="E50">
        <v>0.30017020207947798</v>
      </c>
    </row>
    <row r="51" spans="1:5" x14ac:dyDescent="0.3">
      <c r="A51" t="s">
        <v>252</v>
      </c>
      <c r="B51">
        <v>2.9114257943081405</v>
      </c>
      <c r="C51">
        <v>6.1640801857400156</v>
      </c>
      <c r="D51">
        <v>3.2526543914318742</v>
      </c>
      <c r="E51">
        <v>0.22609622033674304</v>
      </c>
    </row>
    <row r="52" spans="1:5" x14ac:dyDescent="0.3">
      <c r="A52" t="s">
        <v>253</v>
      </c>
      <c r="B52">
        <v>6.1951698657482241</v>
      </c>
      <c r="C52">
        <v>8.6667697463779216</v>
      </c>
      <c r="D52">
        <v>2.4715998806296975</v>
      </c>
      <c r="E52">
        <v>1.0109527693865421</v>
      </c>
    </row>
    <row r="53" spans="1:5" x14ac:dyDescent="0.3">
      <c r="A53" t="s">
        <v>254</v>
      </c>
      <c r="B53">
        <v>4.9717559360084369</v>
      </c>
      <c r="C53">
        <v>10.521631195440474</v>
      </c>
      <c r="D53">
        <v>5.5498752594320369</v>
      </c>
      <c r="E53">
        <v>0.53924310050034263</v>
      </c>
    </row>
    <row r="54" spans="1:5" x14ac:dyDescent="0.3">
      <c r="A54" t="s">
        <v>255</v>
      </c>
      <c r="B54">
        <v>7.0558705526489973</v>
      </c>
      <c r="C54">
        <v>8.8740747420820369</v>
      </c>
      <c r="D54">
        <v>1.8182041894330383</v>
      </c>
      <c r="E54">
        <v>1.3683334016808746</v>
      </c>
    </row>
    <row r="55" spans="1:5" x14ac:dyDescent="0.3">
      <c r="A55" t="s">
        <v>256</v>
      </c>
      <c r="B55">
        <v>4.6952614148278782</v>
      </c>
      <c r="C55">
        <v>6.64917387568764</v>
      </c>
      <c r="D55">
        <v>1.9539124608597618</v>
      </c>
      <c r="E55">
        <v>0.66983798774345815</v>
      </c>
    </row>
    <row r="56" spans="1:5" x14ac:dyDescent="0.3">
      <c r="A56" t="s">
        <v>257</v>
      </c>
      <c r="B56">
        <v>5.4761850086998525</v>
      </c>
      <c r="C56">
        <v>8.8968782916094877</v>
      </c>
      <c r="D56">
        <v>3.4206932829096353</v>
      </c>
      <c r="E56">
        <v>0.39413767023021429</v>
      </c>
    </row>
    <row r="57" spans="1:5" x14ac:dyDescent="0.3">
      <c r="A57" t="s">
        <v>258</v>
      </c>
      <c r="B57">
        <v>5.1719419334223193</v>
      </c>
      <c r="C57">
        <v>7.018176768040961</v>
      </c>
      <c r="D57">
        <v>1.8462348346186421</v>
      </c>
      <c r="E57">
        <v>0.20438891605036497</v>
      </c>
    </row>
    <row r="58" spans="1:5" x14ac:dyDescent="0.3">
      <c r="A58" t="s">
        <v>259</v>
      </c>
      <c r="B58">
        <v>3.1448109546594729</v>
      </c>
      <c r="C58">
        <v>6.8829102583440278</v>
      </c>
      <c r="D58">
        <v>3.7380993036845545</v>
      </c>
      <c r="E58">
        <v>0.26664382645658136</v>
      </c>
    </row>
    <row r="59" spans="1:5" x14ac:dyDescent="0.3">
      <c r="A59" t="s">
        <v>260</v>
      </c>
      <c r="B59">
        <v>5.5584396512015957</v>
      </c>
      <c r="C59">
        <v>11.839054443140114</v>
      </c>
      <c r="D59">
        <v>6.2806147919385182</v>
      </c>
      <c r="E59">
        <v>0.72776313934322723</v>
      </c>
    </row>
    <row r="60" spans="1:5" x14ac:dyDescent="0.3">
      <c r="A60" t="s">
        <v>261</v>
      </c>
      <c r="B60">
        <v>5.4147417817708394</v>
      </c>
      <c r="C60">
        <v>8.3423374281009846</v>
      </c>
      <c r="D60">
        <v>2.9275956463301456</v>
      </c>
      <c r="E60">
        <v>0.59178530871912294</v>
      </c>
    </row>
    <row r="61" spans="1:5" x14ac:dyDescent="0.3">
      <c r="A61" t="s">
        <v>262</v>
      </c>
      <c r="B61">
        <v>5.7764640048206743</v>
      </c>
      <c r="C61">
        <v>8.2464588675878332</v>
      </c>
      <c r="D61">
        <v>2.469994862767158</v>
      </c>
      <c r="E61">
        <v>0.24019719158476763</v>
      </c>
    </row>
    <row r="62" spans="1:5" x14ac:dyDescent="0.3">
      <c r="A62" t="s">
        <v>263</v>
      </c>
      <c r="B62">
        <v>5.2551875957132399</v>
      </c>
      <c r="C62">
        <v>8.1034184205519928</v>
      </c>
      <c r="D62">
        <v>2.8482308248387533</v>
      </c>
      <c r="E62">
        <v>0.42737149458240498</v>
      </c>
    </row>
    <row r="63" spans="1:5" x14ac:dyDescent="0.3">
      <c r="A63" t="s">
        <v>264</v>
      </c>
      <c r="B63">
        <v>5.5093841716373024</v>
      </c>
      <c r="C63">
        <v>8.8766660545283358</v>
      </c>
      <c r="D63">
        <v>3.3672818828910329</v>
      </c>
      <c r="E63">
        <v>1.0541918471968748</v>
      </c>
    </row>
    <row r="64" spans="1:5" x14ac:dyDescent="0.3">
      <c r="A64" t="s">
        <v>265</v>
      </c>
      <c r="B64">
        <v>3.3930614118484694</v>
      </c>
      <c r="C64">
        <v>7.8173375264803182</v>
      </c>
      <c r="D64">
        <v>4.4242761146318488</v>
      </c>
      <c r="E64">
        <v>0.38138243482743683</v>
      </c>
    </row>
    <row r="65" spans="1:5" x14ac:dyDescent="0.3">
      <c r="A65" t="s">
        <v>266</v>
      </c>
      <c r="B65">
        <v>2.8252070726496865</v>
      </c>
      <c r="C65">
        <v>6.2273082094297694</v>
      </c>
      <c r="D65">
        <v>3.4021011367800829</v>
      </c>
      <c r="E65">
        <v>0.25540985766147462</v>
      </c>
    </row>
    <row r="66" spans="1:5" x14ac:dyDescent="0.3">
      <c r="A66" t="s">
        <v>267</v>
      </c>
      <c r="B66">
        <v>4.370206923977614</v>
      </c>
      <c r="C66">
        <v>16.106946042198544</v>
      </c>
      <c r="D66">
        <v>11.73673911822093</v>
      </c>
      <c r="E66">
        <v>0.34914328479564627</v>
      </c>
    </row>
    <row r="67" spans="1:5" x14ac:dyDescent="0.3">
      <c r="A67" t="s">
        <v>268</v>
      </c>
      <c r="B67">
        <v>13.765074525381566</v>
      </c>
      <c r="C67">
        <v>16.47905850948743</v>
      </c>
      <c r="D67">
        <v>2.7139839841058624</v>
      </c>
      <c r="E67">
        <v>0.32603173440987981</v>
      </c>
    </row>
    <row r="68" spans="1:5" x14ac:dyDescent="0.3">
      <c r="A68" t="s">
        <v>269</v>
      </c>
      <c r="B68">
        <v>6.1723764105971384</v>
      </c>
      <c r="C68">
        <v>8.2174361681892556</v>
      </c>
      <c r="D68">
        <v>2.0450597575921186</v>
      </c>
      <c r="E68">
        <v>0.80862431056633899</v>
      </c>
    </row>
    <row r="69" spans="1:5" x14ac:dyDescent="0.3">
      <c r="A69" t="s">
        <v>270</v>
      </c>
      <c r="B69">
        <v>4.4143073045960195</v>
      </c>
      <c r="C69">
        <v>6.8595884463273151</v>
      </c>
      <c r="D69">
        <v>2.4452811417312956</v>
      </c>
      <c r="E69">
        <v>0.32749449076340936</v>
      </c>
    </row>
    <row r="70" spans="1:5" x14ac:dyDescent="0.3">
      <c r="A70" t="s">
        <v>271</v>
      </c>
      <c r="B70">
        <v>2.7741695535070385</v>
      </c>
      <c r="C70">
        <v>5.5483843484987982</v>
      </c>
      <c r="D70">
        <v>2.7742147949917602</v>
      </c>
      <c r="E70">
        <v>0.33375508795651571</v>
      </c>
    </row>
    <row r="71" spans="1:5" x14ac:dyDescent="0.3">
      <c r="A71" t="s">
        <v>272</v>
      </c>
      <c r="B71">
        <v>2.9926894170207063</v>
      </c>
      <c r="C71">
        <v>6.3423624820455524</v>
      </c>
      <c r="D71">
        <v>3.3496730650248461</v>
      </c>
      <c r="E71">
        <v>0.23381957388337893</v>
      </c>
    </row>
    <row r="72" spans="1:5" x14ac:dyDescent="0.3">
      <c r="A72" t="s">
        <v>275</v>
      </c>
      <c r="B72">
        <v>4.4802101205763316</v>
      </c>
      <c r="C72">
        <v>8.1723473316236124</v>
      </c>
      <c r="D72">
        <v>3.6921372110472799</v>
      </c>
      <c r="E72">
        <v>0.32281367043211484</v>
      </c>
    </row>
    <row r="73" spans="1:5" x14ac:dyDescent="0.3">
      <c r="A73" t="s">
        <v>276</v>
      </c>
      <c r="B73">
        <v>4.275564534111151</v>
      </c>
      <c r="C73">
        <v>7.8997412622727037</v>
      </c>
      <c r="D73">
        <v>3.6241767281615527</v>
      </c>
      <c r="E73">
        <v>0.35376559487279957</v>
      </c>
    </row>
    <row r="74" spans="1:5" x14ac:dyDescent="0.3">
      <c r="A74" t="s">
        <v>277</v>
      </c>
      <c r="B74">
        <v>2.8232250330713313</v>
      </c>
      <c r="C74">
        <v>5.9350081654869697</v>
      </c>
      <c r="D74">
        <v>3.1117831324156389</v>
      </c>
      <c r="E74">
        <v>0.22726642541956665</v>
      </c>
    </row>
    <row r="75" spans="1:5" x14ac:dyDescent="0.3">
      <c r="A75" t="s">
        <v>240</v>
      </c>
      <c r="B75">
        <v>4.5957738474019365</v>
      </c>
      <c r="C75">
        <v>6.9795040790223828</v>
      </c>
      <c r="D75">
        <v>2.3837302316204458</v>
      </c>
      <c r="E75">
        <v>0.20270918093957416</v>
      </c>
    </row>
    <row r="76" spans="1:5" x14ac:dyDescent="0.3">
      <c r="A76" t="s">
        <v>241</v>
      </c>
      <c r="B76">
        <v>4.5558215565784081</v>
      </c>
      <c r="C76">
        <v>9.8042518094651605</v>
      </c>
      <c r="D76">
        <v>5.2484302528867541</v>
      </c>
      <c r="E76">
        <v>0.44276536559136581</v>
      </c>
    </row>
    <row r="77" spans="1:5" x14ac:dyDescent="0.3">
      <c r="A77" t="s">
        <v>278</v>
      </c>
      <c r="B77">
        <v>4.3985410192857799</v>
      </c>
      <c r="C77">
        <v>7.4019361414299887</v>
      </c>
      <c r="D77">
        <v>3.0033951221442097</v>
      </c>
      <c r="E77">
        <v>0.77928768438519858</v>
      </c>
    </row>
    <row r="78" spans="1:5" x14ac:dyDescent="0.3">
      <c r="A78" t="s">
        <v>279</v>
      </c>
      <c r="B78">
        <v>4.035430325471931</v>
      </c>
      <c r="C78">
        <v>8.5358888746100021</v>
      </c>
      <c r="D78">
        <v>4.500458549138072</v>
      </c>
      <c r="E78">
        <v>0.40685286444091046</v>
      </c>
    </row>
    <row r="79" spans="1:5" x14ac:dyDescent="0.3">
      <c r="A79" t="s">
        <v>280</v>
      </c>
      <c r="B79">
        <v>4.5138463649536869</v>
      </c>
      <c r="C79">
        <v>5.9591599686868397</v>
      </c>
      <c r="D79">
        <v>1.4453136037331529</v>
      </c>
      <c r="E79">
        <v>0.1514484322189743</v>
      </c>
    </row>
    <row r="80" spans="1:5" x14ac:dyDescent="0.3">
      <c r="A80" t="s">
        <v>281</v>
      </c>
      <c r="B80">
        <v>4.7869379731145205</v>
      </c>
      <c r="C80">
        <v>10.773392033448268</v>
      </c>
      <c r="D80">
        <v>5.9864540603337488</v>
      </c>
      <c r="E80">
        <v>0.52831985497650735</v>
      </c>
    </row>
    <row r="81" spans="1:5" x14ac:dyDescent="0.3">
      <c r="A81" t="s">
        <v>282</v>
      </c>
      <c r="B81">
        <v>5.5637318807720009</v>
      </c>
      <c r="C81">
        <v>7.7198269358680367</v>
      </c>
      <c r="D81">
        <v>2.1560950550960354</v>
      </c>
      <c r="E81">
        <v>0.4142871718576992</v>
      </c>
    </row>
    <row r="82" spans="1:5" x14ac:dyDescent="0.3">
      <c r="A82" t="s">
        <v>283</v>
      </c>
      <c r="B82">
        <v>4.4895715553393902</v>
      </c>
      <c r="C82">
        <v>10.665650522581682</v>
      </c>
      <c r="D82">
        <v>6.1760789672422911</v>
      </c>
      <c r="E82">
        <v>0.65812046430995608</v>
      </c>
    </row>
    <row r="83" spans="1:5" x14ac:dyDescent="0.3">
      <c r="A83" t="s">
        <v>284</v>
      </c>
      <c r="B83">
        <v>5.5318711931532372</v>
      </c>
      <c r="C83">
        <v>8.0734537759895542</v>
      </c>
      <c r="D83">
        <v>2.541582582836317</v>
      </c>
      <c r="E83">
        <v>0.84853466072706163</v>
      </c>
    </row>
    <row r="84" spans="1:5" x14ac:dyDescent="0.3">
      <c r="A84" t="s">
        <v>285</v>
      </c>
      <c r="B84">
        <v>6.3744093768494379</v>
      </c>
      <c r="C84">
        <v>8.4201467565008468</v>
      </c>
      <c r="D84">
        <v>2.0457373796514089</v>
      </c>
      <c r="E84">
        <v>1.1122727117468494</v>
      </c>
    </row>
    <row r="85" spans="1:5" x14ac:dyDescent="0.3">
      <c r="A85" t="s">
        <v>286</v>
      </c>
      <c r="B85">
        <v>5.7847337933021574</v>
      </c>
      <c r="C85">
        <v>11.818271339327687</v>
      </c>
      <c r="D85">
        <v>6.0335375460255305</v>
      </c>
      <c r="E85">
        <v>0.68330118297972442</v>
      </c>
    </row>
    <row r="86" spans="1:5" x14ac:dyDescent="0.3">
      <c r="A86" t="s">
        <v>211</v>
      </c>
      <c r="B86">
        <v>5.879810130958151</v>
      </c>
      <c r="C86">
        <v>8.6297626662561377</v>
      </c>
      <c r="D86">
        <v>2.7499525352979868</v>
      </c>
      <c r="E86">
        <v>1.5076099948622126</v>
      </c>
    </row>
    <row r="87" spans="1:5" x14ac:dyDescent="0.3">
      <c r="A87" t="s">
        <v>287</v>
      </c>
      <c r="B87">
        <v>5.8428921913364089</v>
      </c>
      <c r="C87">
        <v>8.8932493314447179</v>
      </c>
      <c r="D87">
        <v>3.0503571401083098</v>
      </c>
      <c r="E87">
        <v>0.35397335523439688</v>
      </c>
    </row>
    <row r="88" spans="1:5" x14ac:dyDescent="0.3">
      <c r="A88" t="s">
        <v>288</v>
      </c>
      <c r="B88">
        <v>4.5629017093825768</v>
      </c>
      <c r="C88">
        <v>10.845397498631382</v>
      </c>
      <c r="D88">
        <v>6.2824957892488058</v>
      </c>
      <c r="E88">
        <v>0.57292569947723981</v>
      </c>
    </row>
    <row r="89" spans="1:5" x14ac:dyDescent="0.3">
      <c r="A89" t="s">
        <v>212</v>
      </c>
      <c r="B89">
        <v>4.4465849133140747</v>
      </c>
      <c r="C89">
        <v>11.204358076914614</v>
      </c>
      <c r="D89">
        <v>6.7577731636005396</v>
      </c>
      <c r="E89">
        <v>0.70050800740406616</v>
      </c>
    </row>
    <row r="90" spans="1:5" x14ac:dyDescent="0.3">
      <c r="A90" t="s">
        <v>289</v>
      </c>
      <c r="B90">
        <v>5.3690276786573339</v>
      </c>
      <c r="C90">
        <v>7.2163220534024042</v>
      </c>
      <c r="D90">
        <v>1.8472943747450712</v>
      </c>
      <c r="E90">
        <v>0.2214148576656878</v>
      </c>
    </row>
    <row r="91" spans="1:5" x14ac:dyDescent="0.3">
      <c r="A91" t="s">
        <v>290</v>
      </c>
      <c r="B91">
        <v>5.4423578327005195</v>
      </c>
      <c r="C91">
        <v>7.2296563988066858</v>
      </c>
      <c r="D91">
        <v>1.7872985661061658</v>
      </c>
      <c r="E91">
        <v>0.1691948434719539</v>
      </c>
    </row>
    <row r="92" spans="1:5" x14ac:dyDescent="0.3">
      <c r="A92" t="s">
        <v>291</v>
      </c>
      <c r="B92">
        <v>3.3860791682895051</v>
      </c>
      <c r="C92">
        <v>7.8393026706903886</v>
      </c>
      <c r="D92">
        <v>4.4532235024008839</v>
      </c>
      <c r="E92">
        <v>0.33688643899419701</v>
      </c>
    </row>
    <row r="93" spans="1:5" x14ac:dyDescent="0.3">
      <c r="A93" t="s">
        <v>213</v>
      </c>
      <c r="B93">
        <v>3.2950486322358934</v>
      </c>
      <c r="C93">
        <v>7.4419391776428299</v>
      </c>
      <c r="D93">
        <v>4.1468905454069365</v>
      </c>
      <c r="E93">
        <v>0.29845586597676477</v>
      </c>
    </row>
    <row r="94" spans="1:5" x14ac:dyDescent="0.3">
      <c r="A94" t="s">
        <v>263</v>
      </c>
      <c r="B94">
        <v>5.4069570686796702</v>
      </c>
      <c r="C94">
        <v>8.3326734506487661</v>
      </c>
      <c r="D94">
        <v>2.9257163819690963</v>
      </c>
      <c r="E94">
        <v>0.45013971891608368</v>
      </c>
    </row>
    <row r="95" spans="1:5" x14ac:dyDescent="0.3">
      <c r="A95" t="s">
        <v>264</v>
      </c>
      <c r="B95">
        <v>5.6663940964324624</v>
      </c>
      <c r="C95">
        <v>9.1284671843762268</v>
      </c>
      <c r="D95">
        <v>3.4620730879437653</v>
      </c>
      <c r="E95">
        <v>1.0924279072713894</v>
      </c>
    </row>
    <row r="96" spans="1:5" x14ac:dyDescent="0.3">
      <c r="A96" t="s">
        <v>265</v>
      </c>
      <c r="B96">
        <v>3.5064417659603908</v>
      </c>
      <c r="C96">
        <v>8.0382511041222546</v>
      </c>
      <c r="D96">
        <v>4.5318093381618638</v>
      </c>
      <c r="E96">
        <v>0.40301580254837432</v>
      </c>
    </row>
    <row r="97" spans="1:5" x14ac:dyDescent="0.3">
      <c r="A97" t="s">
        <v>266</v>
      </c>
      <c r="B97">
        <v>2.9268806864190671</v>
      </c>
      <c r="C97">
        <v>6.4018602361089521</v>
      </c>
      <c r="D97">
        <v>3.4749795496898859</v>
      </c>
      <c r="E97">
        <v>0.27393464231977604</v>
      </c>
    </row>
    <row r="98" spans="1:5" x14ac:dyDescent="0.3">
      <c r="A98" t="s">
        <v>267</v>
      </c>
      <c r="B98">
        <v>4.5037318609477293</v>
      </c>
      <c r="C98">
        <v>16.569565293780911</v>
      </c>
      <c r="D98">
        <v>12.065833432833182</v>
      </c>
      <c r="E98">
        <v>0.36998109781732108</v>
      </c>
    </row>
    <row r="99" spans="1:5" x14ac:dyDescent="0.3">
      <c r="A99" t="s">
        <v>268</v>
      </c>
      <c r="B99">
        <v>14.092281658594764</v>
      </c>
      <c r="C99">
        <v>16.952527693791847</v>
      </c>
      <c r="D99">
        <v>2.8602460351970826</v>
      </c>
      <c r="E99">
        <v>0.34629923144932467</v>
      </c>
    </row>
    <row r="100" spans="1:5" x14ac:dyDescent="0.3">
      <c r="A100" t="s">
        <v>269</v>
      </c>
      <c r="B100">
        <v>6.3430544144309717</v>
      </c>
      <c r="C100">
        <v>8.4500156902064347</v>
      </c>
      <c r="D100">
        <v>2.1069612757754643</v>
      </c>
      <c r="E100">
        <v>0.84080058284991843</v>
      </c>
    </row>
    <row r="101" spans="1:5" x14ac:dyDescent="0.3">
      <c r="A101" t="s">
        <v>270</v>
      </c>
      <c r="B101">
        <v>4.5487414037742386</v>
      </c>
      <c r="C101">
        <v>7.0525762918378403</v>
      </c>
      <c r="D101">
        <v>2.5038348880636021</v>
      </c>
      <c r="E101">
        <v>0.34779808375109655</v>
      </c>
    </row>
    <row r="102" spans="1:5" x14ac:dyDescent="0.3">
      <c r="A102" t="s">
        <v>271</v>
      </c>
      <c r="B102">
        <v>2.8747909907883895</v>
      </c>
      <c r="C102">
        <v>5.7031405369246553</v>
      </c>
      <c r="D102">
        <v>2.8283495461362653</v>
      </c>
      <c r="E102">
        <v>0.3542131716026804</v>
      </c>
    </row>
    <row r="103" spans="1:5" x14ac:dyDescent="0.3">
      <c r="A103" t="s">
        <v>272</v>
      </c>
      <c r="B103">
        <v>3.0978158041197368</v>
      </c>
      <c r="C103">
        <v>6.5202692232989632</v>
      </c>
      <c r="D103">
        <v>3.4224534191792264</v>
      </c>
      <c r="E103">
        <v>0.25181158234562245</v>
      </c>
    </row>
    <row r="104" spans="1:5" x14ac:dyDescent="0.3">
      <c r="A104" t="s">
        <v>275</v>
      </c>
      <c r="B104">
        <v>4.6160028554138499</v>
      </c>
      <c r="C104">
        <v>8.4036121681995386</v>
      </c>
      <c r="D104">
        <v>3.7876093127856887</v>
      </c>
      <c r="E104">
        <v>0.3430017563854264</v>
      </c>
    </row>
    <row r="105" spans="1:5" x14ac:dyDescent="0.3">
      <c r="A105" t="s">
        <v>276</v>
      </c>
      <c r="B105">
        <v>4.407138347690843</v>
      </c>
      <c r="C105">
        <v>8.1230575408934769</v>
      </c>
      <c r="D105">
        <v>3.7159191932026348</v>
      </c>
      <c r="E105">
        <v>0.37471747109092035</v>
      </c>
    </row>
    <row r="106" spans="1:5" x14ac:dyDescent="0.3">
      <c r="A106" t="s">
        <v>277</v>
      </c>
      <c r="B106">
        <v>2.9248577856178755</v>
      </c>
      <c r="C106">
        <v>6.1010374037883839</v>
      </c>
      <c r="D106">
        <v>3.1761796181705089</v>
      </c>
      <c r="E106">
        <v>0.24509672403368421</v>
      </c>
    </row>
    <row r="108" spans="1:5" x14ac:dyDescent="0.3">
      <c r="A108" t="s">
        <v>293</v>
      </c>
      <c r="B108">
        <f>COUNT(B2:B106)</f>
        <v>105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4FA0C-D409-40EA-9650-66FE4E70B316}">
  <dimension ref="A1:BK141"/>
  <sheetViews>
    <sheetView topLeftCell="A93" zoomScaleNormal="100" workbookViewId="0">
      <selection activeCell="G115" sqref="G115"/>
    </sheetView>
  </sheetViews>
  <sheetFormatPr defaultRowHeight="14.4" x14ac:dyDescent="0.3"/>
  <cols>
    <col min="3" max="3" width="26.44140625" customWidth="1"/>
    <col min="5" max="5" width="11.77734375" bestFit="1" customWidth="1"/>
    <col min="6" max="6" width="9.6640625" customWidth="1"/>
    <col min="7" max="7" width="12" customWidth="1"/>
    <col min="8" max="8" width="9.6640625" customWidth="1"/>
    <col min="9" max="9" width="11.5546875" customWidth="1"/>
    <col min="10" max="10" width="9.6640625" customWidth="1"/>
    <col min="25" max="25" width="10.5546875" customWidth="1"/>
    <col min="26" max="26" width="12.44140625" customWidth="1"/>
    <col min="27" max="27" width="10.6640625" customWidth="1"/>
  </cols>
  <sheetData>
    <row r="1" spans="1:16" x14ac:dyDescent="0.3">
      <c r="A1" t="s">
        <v>64</v>
      </c>
    </row>
    <row r="12" spans="1:16" ht="57.6" x14ac:dyDescent="0.3">
      <c r="A12" t="s">
        <v>29</v>
      </c>
      <c r="D12" t="s">
        <v>62</v>
      </c>
      <c r="E12" t="s">
        <v>30</v>
      </c>
      <c r="F12" s="2" t="s">
        <v>8</v>
      </c>
      <c r="G12" t="s">
        <v>31</v>
      </c>
      <c r="H12" s="2" t="s">
        <v>9</v>
      </c>
      <c r="I12" t="s">
        <v>32</v>
      </c>
      <c r="J12" s="2" t="s">
        <v>11</v>
      </c>
      <c r="L12" s="2" t="s">
        <v>72</v>
      </c>
      <c r="M12" s="2" t="s">
        <v>73</v>
      </c>
      <c r="N12" s="2" t="s">
        <v>74</v>
      </c>
      <c r="O12" s="2" t="s">
        <v>75</v>
      </c>
      <c r="P12" s="2" t="s">
        <v>76</v>
      </c>
    </row>
    <row r="13" spans="1:16" x14ac:dyDescent="0.3">
      <c r="A13" s="7" t="s">
        <v>71</v>
      </c>
      <c r="H13" s="2"/>
      <c r="J13" s="2"/>
    </row>
    <row r="14" spans="1:16" x14ac:dyDescent="0.3">
      <c r="A14" t="s">
        <v>70</v>
      </c>
      <c r="E14">
        <v>0</v>
      </c>
      <c r="F14" s="2">
        <f>AVERAGE(I33:I34) -(A16*G33/0.5)</f>
        <v>0</v>
      </c>
      <c r="G14">
        <v>0</v>
      </c>
      <c r="H14" s="2">
        <f>AVERAGE(J33:J34) - (B16*H33/0.5)</f>
        <v>0</v>
      </c>
      <c r="I14">
        <v>0</v>
      </c>
      <c r="J14" s="2">
        <f>AVERAGE(L33:L34) - (C16*H33/0.5)</f>
        <v>0</v>
      </c>
      <c r="L14">
        <v>0.5</v>
      </c>
      <c r="M14" s="3">
        <f>((F14*$F$21)+$F$22)*1000/L14</f>
        <v>3.7222292738402045E-2</v>
      </c>
      <c r="N14" s="3">
        <f>((H14*$H$21)+$H$22)*1000/L14</f>
        <v>-1.321483851751161E-2</v>
      </c>
      <c r="O14" s="3">
        <f>N14-M14</f>
        <v>-5.0437131255913654E-2</v>
      </c>
      <c r="P14" s="3">
        <f>((J14*$J$21)+$J$22)*1000/L14</f>
        <v>-4.3643030930921563E-3</v>
      </c>
    </row>
    <row r="15" spans="1:16" x14ac:dyDescent="0.3">
      <c r="A15" t="s">
        <v>66</v>
      </c>
      <c r="B15" t="s">
        <v>67</v>
      </c>
      <c r="C15" t="s">
        <v>65</v>
      </c>
      <c r="E15">
        <f>3*G36/1000</f>
        <v>6.0000000000000006E-4</v>
      </c>
      <c r="F15" s="2">
        <f>AVERAGE(I37) - (A16*G36/0.5)</f>
        <v>1131.4000000000001</v>
      </c>
      <c r="G15">
        <f>6*H36/1000</f>
        <v>1.2000000000000001E-3</v>
      </c>
      <c r="H15" s="2">
        <f>AVERAGE(J36:J37) - (B16*H36/0.5)</f>
        <v>2139.3000000000002</v>
      </c>
      <c r="I15">
        <f>0.3*H36/1000</f>
        <v>5.9999999999999995E-5</v>
      </c>
      <c r="J15" s="2">
        <f>AVERAGE(L36:L37) - (C16*H36/0.5)</f>
        <v>1201.5</v>
      </c>
      <c r="L15">
        <v>0.2</v>
      </c>
      <c r="M15" s="3">
        <f t="shared" ref="M15:M19" si="0">((F15*$F$21)+$F$22)*1000/L15</f>
        <v>2.9131519123738596</v>
      </c>
      <c r="N15" s="3">
        <f t="shared" ref="N15:N19" si="1">((H15*$H$21)+$H$22)*1000/L15</f>
        <v>5.6491180964001018</v>
      </c>
      <c r="O15" s="3">
        <f t="shared" ref="O15:O19" si="2">N15-M15</f>
        <v>2.7359661840262421</v>
      </c>
      <c r="P15" s="3">
        <f t="shared" ref="P15:P19" si="3">((J15*$J$21)+$J$22)*1000/L15</f>
        <v>0.3326929810358753</v>
      </c>
    </row>
    <row r="16" spans="1:16" x14ac:dyDescent="0.3">
      <c r="A16">
        <f>AVERAGE(I33:I34)</f>
        <v>66.5</v>
      </c>
      <c r="B16">
        <f>AVERAGE(J33:J34)</f>
        <v>380.5</v>
      </c>
      <c r="C16">
        <f>AVERAGE(L33:L34)</f>
        <v>257.5</v>
      </c>
      <c r="E16">
        <f>3*G39/1000</f>
        <v>1.7999999999999997E-3</v>
      </c>
      <c r="F16" s="2">
        <f>AVERAGE(I39:I40) - (A16*G39/0.5)</f>
        <v>3750.7</v>
      </c>
      <c r="G16">
        <f>6*H39/1000</f>
        <v>3.5999999999999995E-3</v>
      </c>
      <c r="H16" s="2">
        <f>AVERAGE(J39:J40) - (B16*H39/0.5)</f>
        <v>7099.9</v>
      </c>
      <c r="I16">
        <f>0.3*H39/1000</f>
        <v>1.7999999999999998E-4</v>
      </c>
      <c r="J16" s="2">
        <f>AVERAGE(L39:L40) - (C16*H39/0.5)</f>
        <v>2904.5</v>
      </c>
      <c r="L16">
        <v>0.6</v>
      </c>
      <c r="M16" s="3">
        <f t="shared" si="0"/>
        <v>3.1473154202216702</v>
      </c>
      <c r="N16" s="3">
        <f t="shared" si="1"/>
        <v>6.274958692486015</v>
      </c>
      <c r="O16" s="3">
        <f t="shared" si="2"/>
        <v>3.1276432722643448</v>
      </c>
      <c r="P16" s="3">
        <f t="shared" si="3"/>
        <v>0.27323839196491601</v>
      </c>
    </row>
    <row r="17" spans="1:63" x14ac:dyDescent="0.3">
      <c r="E17">
        <f>9*G42/1000</f>
        <v>2.9970000000000005E-3</v>
      </c>
      <c r="F17" s="2">
        <f>AVERAGE(I42:I43) - (A16*G42/0.5)</f>
        <v>5723.2110000000002</v>
      </c>
      <c r="G17">
        <f>18*H42/1000</f>
        <v>5.9940000000000011E-3</v>
      </c>
      <c r="H17" s="2">
        <f>AVERAGE(J42:J43) - (B16*H42/0.5)</f>
        <v>11054.087</v>
      </c>
      <c r="I17">
        <f>0.9*H42/1000</f>
        <v>2.9970000000000002E-4</v>
      </c>
      <c r="J17" s="2">
        <f>AVERAGE(L42:L43) - (C16*H42/0.5)</f>
        <v>5500.0050000000001</v>
      </c>
      <c r="L17">
        <v>0.33300000000000002</v>
      </c>
      <c r="M17" s="3">
        <f t="shared" si="0"/>
        <v>8.62376716638801</v>
      </c>
      <c r="N17" s="3">
        <f t="shared" si="1"/>
        <v>17.614125579074692</v>
      </c>
      <c r="O17" s="3">
        <f t="shared" si="2"/>
        <v>8.9903584126866818</v>
      </c>
      <c r="P17" s="3">
        <f t="shared" si="3"/>
        <v>0.93812314478281011</v>
      </c>
    </row>
    <row r="18" spans="1:63" x14ac:dyDescent="0.3">
      <c r="E18">
        <f>9*G45/1000</f>
        <v>4.2030000000000001E-3</v>
      </c>
      <c r="F18" s="2">
        <f>AVERAGE(I45:I46) - (A16*G45/0.5)</f>
        <v>8379.8889999999992</v>
      </c>
      <c r="G18">
        <f>18*H45/1000</f>
        <v>8.4060000000000003E-3</v>
      </c>
      <c r="H18" s="2">
        <f>AVERAGE(J45:J46) - (B16*H45/0.5)</f>
        <v>16022.612999999999</v>
      </c>
      <c r="I18">
        <f>0.9*H45/1000</f>
        <v>4.2030000000000002E-4</v>
      </c>
      <c r="J18" s="2">
        <f>AVERAGE(L45:L46) - (B16*H45/0.5)</f>
        <v>7626.1130000000003</v>
      </c>
      <c r="L18">
        <v>0.46700000000000003</v>
      </c>
      <c r="M18" s="3">
        <f t="shared" si="0"/>
        <v>8.9852394191872893</v>
      </c>
      <c r="N18" s="3">
        <f t="shared" si="1"/>
        <v>18.211704142327005</v>
      </c>
      <c r="O18" s="3">
        <f t="shared" si="2"/>
        <v>9.2264647231397152</v>
      </c>
      <c r="P18" s="3">
        <f t="shared" si="3"/>
        <v>0.92933499922241825</v>
      </c>
    </row>
    <row r="19" spans="1:63" x14ac:dyDescent="0.3">
      <c r="E19">
        <f>9*G48/1000</f>
        <v>5.3999999999999994E-3</v>
      </c>
      <c r="F19" s="2">
        <f>AVERAGE(I48:I49) - (A16*G48/0.5)</f>
        <v>10880.2</v>
      </c>
      <c r="G19">
        <f>18*H48/1000</f>
        <v>1.0799999999999999E-2</v>
      </c>
      <c r="H19" s="2">
        <f>AVERAGE(J48:J49) - (B16*H48/0.5)</f>
        <v>20232.900000000001</v>
      </c>
      <c r="I19">
        <f>0.9*H48/1000</f>
        <v>5.4000000000000001E-4</v>
      </c>
      <c r="J19" s="2">
        <f>AVERAGE(L48:L49) - (C16*H48/0.5)</f>
        <v>9222.5</v>
      </c>
      <c r="L19">
        <v>0.6</v>
      </c>
      <c r="M19" s="3">
        <f t="shared" si="0"/>
        <v>9.0709132397589212</v>
      </c>
      <c r="N19" s="3">
        <f t="shared" si="1"/>
        <v>17.902398220314236</v>
      </c>
      <c r="O19" s="3">
        <f t="shared" si="2"/>
        <v>8.8314849805553148</v>
      </c>
      <c r="P19" s="3">
        <f t="shared" si="3"/>
        <v>0.8755101138514606</v>
      </c>
    </row>
    <row r="20" spans="1:63" x14ac:dyDescent="0.3">
      <c r="F20" s="2"/>
      <c r="H20" s="2"/>
      <c r="J20" s="2"/>
    </row>
    <row r="21" spans="1:63" x14ac:dyDescent="0.3">
      <c r="D21" t="s">
        <v>33</v>
      </c>
      <c r="F21" s="5">
        <f>SLOPE(E13:E19,F13:F19)</f>
        <v>4.9851443884176317E-7</v>
      </c>
      <c r="G21" s="5"/>
      <c r="H21" s="5">
        <f>SLOPE(G13:G19,H13:H19)</f>
        <v>5.3121630371559667E-7</v>
      </c>
      <c r="I21" s="5"/>
      <c r="J21" s="5">
        <f>SLOPE(I13:I19,J13:J19)</f>
        <v>5.7195795050953924E-8</v>
      </c>
    </row>
    <row r="22" spans="1:63" x14ac:dyDescent="0.3">
      <c r="D22" t="s">
        <v>34</v>
      </c>
      <c r="F22" s="5">
        <f>INTERCEPT(E13:E19,F13:F19)</f>
        <v>1.8611146369201022E-5</v>
      </c>
      <c r="G22" s="5"/>
      <c r="H22" s="5">
        <f>INTERCEPT(G13:G19,H13:H19)</f>
        <v>-6.6074192587558048E-6</v>
      </c>
      <c r="I22" s="5"/>
      <c r="J22" s="5">
        <f>INTERCEPT(I13:I19,J13:J19)</f>
        <v>-2.1821515465460782E-6</v>
      </c>
    </row>
    <row r="23" spans="1:63" x14ac:dyDescent="0.3">
      <c r="D23" t="s">
        <v>35</v>
      </c>
      <c r="F23" s="4">
        <f>RSQ(E13:E19,F13:F19)</f>
        <v>0.99881248970936454</v>
      </c>
      <c r="G23" s="4"/>
      <c r="H23" s="4">
        <f>RSQ(G13:G19,H13:H19)</f>
        <v>0.9992936081061673</v>
      </c>
      <c r="I23" s="4"/>
      <c r="J23" s="4">
        <f>RSQ(I13:I19,J13:J19)</f>
        <v>0.99602829183983921</v>
      </c>
    </row>
    <row r="24" spans="1:63" s="2" customFormat="1" ht="172.8" x14ac:dyDescent="0.3">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77</v>
      </c>
      <c r="AJ24" s="2" t="s">
        <v>78</v>
      </c>
      <c r="AK24" s="2" t="s">
        <v>43</v>
      </c>
      <c r="AL24" s="2" t="s">
        <v>44</v>
      </c>
      <c r="AM24" s="2" t="s">
        <v>45</v>
      </c>
      <c r="AO24" s="2" t="s">
        <v>79</v>
      </c>
      <c r="AP24" s="2" t="s">
        <v>80</v>
      </c>
      <c r="AQ24" s="2" t="s">
        <v>46</v>
      </c>
      <c r="AR24" s="2" t="s">
        <v>47</v>
      </c>
      <c r="AS24" s="2" t="s">
        <v>48</v>
      </c>
      <c r="AU24" s="2" t="s">
        <v>81</v>
      </c>
      <c r="AV24" s="2" t="s">
        <v>49</v>
      </c>
      <c r="AW24" s="2" t="s">
        <v>50</v>
      </c>
      <c r="AX24" s="2" t="s">
        <v>51</v>
      </c>
      <c r="AY24" s="2" t="s">
        <v>52</v>
      </c>
      <c r="BA24" s="2" t="s">
        <v>82</v>
      </c>
      <c r="BB24" s="2" t="s">
        <v>53</v>
      </c>
      <c r="BC24" s="2" t="s">
        <v>54</v>
      </c>
      <c r="BD24" s="2" t="s">
        <v>55</v>
      </c>
      <c r="BE24" s="2" t="s">
        <v>56</v>
      </c>
      <c r="BG24" s="2" t="s">
        <v>57</v>
      </c>
      <c r="BH24" s="2" t="s">
        <v>58</v>
      </c>
      <c r="BI24" s="2" t="s">
        <v>59</v>
      </c>
      <c r="BJ24" s="2" t="s">
        <v>60</v>
      </c>
      <c r="BK24" t="s">
        <v>2</v>
      </c>
    </row>
    <row r="25" spans="1:63" x14ac:dyDescent="0.3">
      <c r="A25">
        <v>1</v>
      </c>
      <c r="B25">
        <v>1</v>
      </c>
      <c r="C25" t="s">
        <v>26</v>
      </c>
      <c r="D25" t="s">
        <v>27</v>
      </c>
      <c r="G25">
        <v>0.3</v>
      </c>
      <c r="H25">
        <v>0.3</v>
      </c>
      <c r="I25">
        <v>7407</v>
      </c>
      <c r="J25">
        <v>13351</v>
      </c>
      <c r="L25">
        <v>5299</v>
      </c>
      <c r="M25">
        <v>10.163</v>
      </c>
      <c r="N25">
        <v>19.315000000000001</v>
      </c>
      <c r="O25">
        <v>9.1519999999999992</v>
      </c>
      <c r="Q25">
        <v>0.73</v>
      </c>
      <c r="R25">
        <v>1</v>
      </c>
      <c r="S25">
        <v>0</v>
      </c>
      <c r="T25">
        <v>0</v>
      </c>
      <c r="V25">
        <v>0</v>
      </c>
      <c r="Y25" s="1">
        <v>45222</v>
      </c>
      <c r="Z25" s="6">
        <v>0.5525578703703703</v>
      </c>
      <c r="AB25">
        <v>1</v>
      </c>
      <c r="AD25" s="3">
        <f t="shared" ref="AD25:AD89" si="4">((I25*$F$21)+$F$22)*1000/G25</f>
        <v>12.370358649567137</v>
      </c>
      <c r="AE25" s="3">
        <f t="shared" ref="AE25:AE89" si="5">((J25*$H$21)+$H$22)*1000/H25</f>
        <v>23.618871505493921</v>
      </c>
      <c r="AF25" s="3">
        <f t="shared" ref="AF25:AF89" si="6">AE25-AD25</f>
        <v>11.248512855926784</v>
      </c>
      <c r="AG25" s="3">
        <f t="shared" ref="AG25:AG89" si="7">((L25*$J$21)+$J$22)*1000/H25</f>
        <v>1.0029945547615293</v>
      </c>
      <c r="AH25" s="3"/>
      <c r="BK25" t="s">
        <v>26</v>
      </c>
    </row>
    <row r="26" spans="1:63" x14ac:dyDescent="0.3">
      <c r="A26">
        <v>2</v>
      </c>
      <c r="B26">
        <v>1</v>
      </c>
      <c r="C26" t="s">
        <v>26</v>
      </c>
      <c r="D26" t="s">
        <v>27</v>
      </c>
      <c r="G26">
        <v>0.3</v>
      </c>
      <c r="H26">
        <v>0.3</v>
      </c>
      <c r="I26">
        <v>7250</v>
      </c>
      <c r="J26">
        <v>13284</v>
      </c>
      <c r="L26">
        <v>4855</v>
      </c>
      <c r="M26">
        <v>9.9619999999999997</v>
      </c>
      <c r="N26">
        <v>19.221</v>
      </c>
      <c r="O26">
        <v>9.2590000000000003</v>
      </c>
      <c r="Q26">
        <v>0.65300000000000002</v>
      </c>
      <c r="R26">
        <v>1</v>
      </c>
      <c r="S26">
        <v>0</v>
      </c>
      <c r="T26">
        <v>0</v>
      </c>
      <c r="V26">
        <v>0</v>
      </c>
      <c r="Y26" s="1">
        <v>45222</v>
      </c>
      <c r="Z26" s="6">
        <v>0.55935185185185188</v>
      </c>
      <c r="AB26">
        <v>1</v>
      </c>
      <c r="AD26" s="3">
        <f t="shared" si="4"/>
        <v>12.109469426573281</v>
      </c>
      <c r="AE26" s="3">
        <f t="shared" si="5"/>
        <v>23.500233197664102</v>
      </c>
      <c r="AF26" s="3">
        <f t="shared" si="6"/>
        <v>11.390763771090821</v>
      </c>
      <c r="AG26" s="3">
        <f t="shared" si="7"/>
        <v>0.91834477808611747</v>
      </c>
      <c r="AH26" s="3"/>
      <c r="AK26">
        <f>ABS(100*(AD26-AD27)/(AVERAGE(AD26:AD27)))</f>
        <v>0.21931828924100782</v>
      </c>
      <c r="AQ26">
        <f>ABS(100*(AE26-AE27)/(AVERAGE(AE26:AE27)))</f>
        <v>0.83289176838477186</v>
      </c>
      <c r="AW26">
        <f>ABS(100*(AF26-AF27)/(AVERAGE(AF26:AF27)))</f>
        <v>1.4810593527127141</v>
      </c>
      <c r="BC26">
        <f>ABS(100*(AG26-AG27)/(AVERAGE(AG26:AG27)))</f>
        <v>10.879206956804445</v>
      </c>
      <c r="BG26" s="3">
        <f>AVERAGE(AD26:AD27)</f>
        <v>12.122763144942393</v>
      </c>
      <c r="BH26" s="3">
        <f>AVERAGE(AE26:AE27)</f>
        <v>23.598508213851488</v>
      </c>
      <c r="BI26" s="3">
        <f>AVERAGE(AF26:AF27)</f>
        <v>11.475745068909095</v>
      </c>
      <c r="BJ26" s="3">
        <f>AVERAGE(AG26:AG27)</f>
        <v>0.87096759451891059</v>
      </c>
      <c r="BK26" t="s">
        <v>26</v>
      </c>
    </row>
    <row r="27" spans="1:63" x14ac:dyDescent="0.3">
      <c r="A27">
        <v>3</v>
      </c>
      <c r="B27">
        <v>1</v>
      </c>
      <c r="C27" t="s">
        <v>26</v>
      </c>
      <c r="D27" t="s">
        <v>27</v>
      </c>
      <c r="G27">
        <v>0.3</v>
      </c>
      <c r="H27">
        <v>0.3</v>
      </c>
      <c r="I27">
        <v>7266</v>
      </c>
      <c r="J27">
        <v>13395</v>
      </c>
      <c r="L27">
        <v>4358</v>
      </c>
      <c r="M27">
        <v>9.9819999999999993</v>
      </c>
      <c r="N27">
        <v>19.378</v>
      </c>
      <c r="O27">
        <v>9.3960000000000008</v>
      </c>
      <c r="Q27">
        <v>0.56599999999999995</v>
      </c>
      <c r="R27">
        <v>1</v>
      </c>
      <c r="S27">
        <v>0</v>
      </c>
      <c r="T27">
        <v>0</v>
      </c>
      <c r="V27">
        <v>0</v>
      </c>
      <c r="Y27" s="1">
        <v>45222</v>
      </c>
      <c r="Z27" s="6">
        <v>0.5665972222222222</v>
      </c>
      <c r="AB27">
        <v>1</v>
      </c>
      <c r="AD27" s="3">
        <f t="shared" si="4"/>
        <v>12.136056863311508</v>
      </c>
      <c r="AE27" s="3">
        <f t="shared" si="5"/>
        <v>23.696783230038875</v>
      </c>
      <c r="AF27" s="3">
        <f t="shared" si="6"/>
        <v>11.560726366727367</v>
      </c>
      <c r="AG27" s="3">
        <f t="shared" si="7"/>
        <v>0.82359041095170382</v>
      </c>
      <c r="AH27" s="3"/>
      <c r="BK27" t="s">
        <v>26</v>
      </c>
    </row>
    <row r="28" spans="1:63" x14ac:dyDescent="0.3">
      <c r="A28">
        <v>4</v>
      </c>
      <c r="B28">
        <v>3</v>
      </c>
      <c r="C28" t="s">
        <v>83</v>
      </c>
      <c r="D28" t="s">
        <v>27</v>
      </c>
      <c r="G28">
        <v>0.5</v>
      </c>
      <c r="H28">
        <v>0.5</v>
      </c>
      <c r="I28">
        <v>3109</v>
      </c>
      <c r="J28">
        <v>1350</v>
      </c>
      <c r="L28">
        <v>721</v>
      </c>
      <c r="M28">
        <v>2.8</v>
      </c>
      <c r="N28">
        <v>1.4219999999999999</v>
      </c>
      <c r="O28">
        <v>0</v>
      </c>
      <c r="Q28">
        <v>0</v>
      </c>
      <c r="R28">
        <v>1</v>
      </c>
      <c r="S28">
        <v>0</v>
      </c>
      <c r="T28">
        <v>0</v>
      </c>
      <c r="V28">
        <v>0</v>
      </c>
      <c r="Y28" s="1">
        <v>45222</v>
      </c>
      <c r="Z28" s="6">
        <v>0.57872685185185191</v>
      </c>
      <c r="AB28">
        <v>1</v>
      </c>
      <c r="AD28" s="3">
        <f t="shared" si="4"/>
        <v>3.1369850734564855</v>
      </c>
      <c r="AE28" s="3">
        <f t="shared" si="5"/>
        <v>1.4210691815145995</v>
      </c>
      <c r="AF28" s="3">
        <f t="shared" si="6"/>
        <v>-1.715915891941886</v>
      </c>
      <c r="AG28" s="3">
        <f t="shared" si="7"/>
        <v>7.8112033370383402E-2</v>
      </c>
      <c r="AH28" s="3"/>
      <c r="BK28" t="s">
        <v>83</v>
      </c>
    </row>
    <row r="29" spans="1:63" x14ac:dyDescent="0.3">
      <c r="A29">
        <v>5</v>
      </c>
      <c r="B29">
        <v>3</v>
      </c>
      <c r="C29" t="s">
        <v>83</v>
      </c>
      <c r="D29" t="s">
        <v>27</v>
      </c>
      <c r="G29">
        <v>0.5</v>
      </c>
      <c r="H29">
        <v>0.5</v>
      </c>
      <c r="I29">
        <v>529</v>
      </c>
      <c r="J29">
        <v>1376</v>
      </c>
      <c r="L29">
        <v>451</v>
      </c>
      <c r="M29">
        <v>0.82</v>
      </c>
      <c r="N29">
        <v>1.444</v>
      </c>
      <c r="O29">
        <v>0.624</v>
      </c>
      <c r="Q29">
        <v>0</v>
      </c>
      <c r="R29">
        <v>1</v>
      </c>
      <c r="S29">
        <v>0</v>
      </c>
      <c r="T29">
        <v>0</v>
      </c>
      <c r="V29">
        <v>0</v>
      </c>
      <c r="Y29" s="1">
        <v>45222</v>
      </c>
      <c r="Z29" s="6">
        <v>0.58499999999999996</v>
      </c>
      <c r="AB29">
        <v>1</v>
      </c>
      <c r="AD29" s="3">
        <f t="shared" si="4"/>
        <v>0.56465056903298749</v>
      </c>
      <c r="AE29" s="3">
        <f t="shared" si="5"/>
        <v>1.4486924293078103</v>
      </c>
      <c r="AF29" s="3">
        <f t="shared" si="6"/>
        <v>0.88404186027482279</v>
      </c>
      <c r="AG29" s="3">
        <f t="shared" si="7"/>
        <v>4.7226304042868289E-2</v>
      </c>
      <c r="AH29" s="3"/>
      <c r="AK29">
        <f>ABS(100*(AD29-AD30)/(AVERAGE(AD29:AD30)))</f>
        <v>12.575843624610153</v>
      </c>
      <c r="AQ29">
        <f>ABS(100*(AE29-AE30)/(AVERAGE(AE29:AE30)))</f>
        <v>5.6305434821526861</v>
      </c>
      <c r="AW29">
        <f>ABS(100*(AF29-AF30)/(AVERAGE(AF29:AF30)))</f>
        <v>0.91856657511182749</v>
      </c>
      <c r="BC29">
        <f>ABS(100*(AG29-AG30)/(AVERAGE(AG29:AG30)))</f>
        <v>105.41980111148027</v>
      </c>
      <c r="BG29" s="3">
        <f>AVERAGE(AD29:AD30)</f>
        <v>0.60253766638496153</v>
      </c>
      <c r="BH29" s="3">
        <f>AVERAGE(AE29:AE30)</f>
        <v>1.4906585173013425</v>
      </c>
      <c r="BI29" s="3">
        <f>AVERAGE(AF29:AF30)</f>
        <v>0.88812085091638115</v>
      </c>
      <c r="BJ29" s="3">
        <f>AVERAGE(AG29:AG30)</f>
        <v>3.0925502453346417E-2</v>
      </c>
      <c r="BK29" t="s">
        <v>83</v>
      </c>
    </row>
    <row r="30" spans="1:63" x14ac:dyDescent="0.3">
      <c r="A30">
        <v>6</v>
      </c>
      <c r="B30">
        <v>3</v>
      </c>
      <c r="C30" t="s">
        <v>83</v>
      </c>
      <c r="D30" t="s">
        <v>27</v>
      </c>
      <c r="G30">
        <v>0.5</v>
      </c>
      <c r="H30">
        <v>0.5</v>
      </c>
      <c r="I30">
        <v>605</v>
      </c>
      <c r="J30">
        <v>1455</v>
      </c>
      <c r="L30">
        <v>166</v>
      </c>
      <c r="M30">
        <v>0.879</v>
      </c>
      <c r="N30">
        <v>1.512</v>
      </c>
      <c r="O30">
        <v>0.63200000000000001</v>
      </c>
      <c r="Q30">
        <v>0</v>
      </c>
      <c r="R30">
        <v>1</v>
      </c>
      <c r="S30">
        <v>0</v>
      </c>
      <c r="T30">
        <v>0</v>
      </c>
      <c r="V30">
        <v>0</v>
      </c>
      <c r="Y30" s="1">
        <v>45222</v>
      </c>
      <c r="Z30" s="6">
        <v>0.59190972222222216</v>
      </c>
      <c r="AB30">
        <v>1</v>
      </c>
      <c r="AD30" s="3">
        <f t="shared" si="4"/>
        <v>0.64042476373693547</v>
      </c>
      <c r="AE30" s="3">
        <f t="shared" si="5"/>
        <v>1.5326246052948749</v>
      </c>
      <c r="AF30" s="3">
        <f t="shared" si="6"/>
        <v>0.89219984155793941</v>
      </c>
      <c r="AG30" s="3">
        <f t="shared" si="7"/>
        <v>1.4624700863824548E-2</v>
      </c>
      <c r="AH30" s="3"/>
      <c r="BK30" t="s">
        <v>83</v>
      </c>
    </row>
    <row r="31" spans="1:63" x14ac:dyDescent="0.3">
      <c r="A31">
        <v>7</v>
      </c>
      <c r="B31">
        <v>3</v>
      </c>
      <c r="D31" t="s">
        <v>85</v>
      </c>
      <c r="Y31" s="1">
        <v>45222</v>
      </c>
      <c r="Z31" s="6">
        <v>0.59589120370370374</v>
      </c>
      <c r="AB31">
        <v>1</v>
      </c>
      <c r="AD31" s="3"/>
      <c r="AE31" s="3"/>
      <c r="AF31" s="3"/>
      <c r="AG31" s="3"/>
      <c r="AH31" s="3"/>
    </row>
    <row r="32" spans="1:63" x14ac:dyDescent="0.3">
      <c r="A32">
        <v>8</v>
      </c>
      <c r="B32">
        <v>3</v>
      </c>
      <c r="C32" t="s">
        <v>84</v>
      </c>
      <c r="D32" t="s">
        <v>27</v>
      </c>
      <c r="G32">
        <v>0.5</v>
      </c>
      <c r="H32">
        <v>0.5</v>
      </c>
      <c r="I32">
        <v>58</v>
      </c>
      <c r="J32">
        <v>522</v>
      </c>
      <c r="L32">
        <v>569</v>
      </c>
      <c r="M32">
        <v>0.45900000000000002</v>
      </c>
      <c r="N32">
        <v>0.72099999999999997</v>
      </c>
      <c r="O32">
        <v>0.26200000000000001</v>
      </c>
      <c r="Q32">
        <v>0</v>
      </c>
      <c r="R32">
        <v>1</v>
      </c>
      <c r="S32">
        <v>0</v>
      </c>
      <c r="T32">
        <v>0</v>
      </c>
      <c r="V32">
        <v>0</v>
      </c>
      <c r="Y32" s="1">
        <v>45222</v>
      </c>
      <c r="Z32" s="6">
        <v>0.60693287037037036</v>
      </c>
      <c r="AB32">
        <v>1</v>
      </c>
      <c r="AD32" s="3">
        <f t="shared" si="4"/>
        <v>9.5049967644046579E-2</v>
      </c>
      <c r="AE32" s="3">
        <f t="shared" si="5"/>
        <v>0.54137498256157135</v>
      </c>
      <c r="AF32" s="3">
        <f t="shared" si="6"/>
        <v>0.44632501491752474</v>
      </c>
      <c r="AG32" s="3">
        <f t="shared" si="7"/>
        <v>6.0724511674893414E-2</v>
      </c>
      <c r="AH32" s="3"/>
      <c r="BK32" t="s">
        <v>84</v>
      </c>
    </row>
    <row r="33" spans="1:63" x14ac:dyDescent="0.3">
      <c r="A33">
        <v>9</v>
      </c>
      <c r="B33">
        <v>3</v>
      </c>
      <c r="C33" t="s">
        <v>84</v>
      </c>
      <c r="D33" t="s">
        <v>27</v>
      </c>
      <c r="G33">
        <v>0.5</v>
      </c>
      <c r="H33">
        <v>0.5</v>
      </c>
      <c r="I33">
        <v>50</v>
      </c>
      <c r="J33">
        <v>439</v>
      </c>
      <c r="L33">
        <v>334</v>
      </c>
      <c r="M33">
        <v>0.45300000000000001</v>
      </c>
      <c r="N33">
        <v>0.65100000000000002</v>
      </c>
      <c r="O33">
        <v>0.19700000000000001</v>
      </c>
      <c r="Q33">
        <v>0</v>
      </c>
      <c r="R33">
        <v>1</v>
      </c>
      <c r="S33">
        <v>0</v>
      </c>
      <c r="T33">
        <v>0</v>
      </c>
      <c r="V33">
        <v>0</v>
      </c>
      <c r="Y33" s="1">
        <v>45222</v>
      </c>
      <c r="Z33" s="6">
        <v>0.61296296296296293</v>
      </c>
      <c r="AB33">
        <v>1</v>
      </c>
      <c r="AD33" s="3">
        <f t="shared" si="4"/>
        <v>8.7073736622578363E-2</v>
      </c>
      <c r="AE33" s="3">
        <f t="shared" si="5"/>
        <v>0.45319307614478227</v>
      </c>
      <c r="AF33" s="3">
        <f t="shared" si="6"/>
        <v>0.36611933952220388</v>
      </c>
      <c r="AG33" s="3">
        <f t="shared" si="7"/>
        <v>3.3842488000945067E-2</v>
      </c>
      <c r="AH33" s="3"/>
      <c r="AK33">
        <f>ABS(100*(AD33-AD34)/(AVERAGE(AD33:AD34)))</f>
        <v>31.781737883581513</v>
      </c>
      <c r="AQ33">
        <f>ABS(100*(AE33-AE34)/(AVERAGE(AE33:AE34)))</f>
        <v>31.788147182526927</v>
      </c>
      <c r="AW33">
        <f>ABS(100*(AF33-AF34)/(AVERAGE(AF33:AF34)))</f>
        <v>54.677491925277486</v>
      </c>
      <c r="BC33">
        <f>ABS(100*(AG33-AG34)/(AVERAGE(AG33:AG34)))</f>
        <v>69.752272333540574</v>
      </c>
      <c r="BG33" s="3">
        <f>AVERAGE(AD33:AD34)</f>
        <v>0.10352471310435654</v>
      </c>
      <c r="BH33" s="3">
        <f>AVERAGE(AE33:AE34)</f>
        <v>0.39104076861005743</v>
      </c>
      <c r="BI33" s="3">
        <f>AVERAGE(AF33:AF34)</f>
        <v>0.28751605550570092</v>
      </c>
      <c r="BJ33" s="3">
        <f>AVERAGE(AG33:AG34)</f>
        <v>2.5091531358149115E-2</v>
      </c>
      <c r="BK33" t="s">
        <v>84</v>
      </c>
    </row>
    <row r="34" spans="1:63" x14ac:dyDescent="0.3">
      <c r="A34">
        <v>10</v>
      </c>
      <c r="B34">
        <v>3</v>
      </c>
      <c r="C34" t="s">
        <v>84</v>
      </c>
      <c r="D34" t="s">
        <v>27</v>
      </c>
      <c r="G34">
        <v>0.5</v>
      </c>
      <c r="H34">
        <v>0.5</v>
      </c>
      <c r="I34">
        <v>83</v>
      </c>
      <c r="J34">
        <v>322</v>
      </c>
      <c r="L34">
        <v>181</v>
      </c>
      <c r="M34">
        <v>0.47799999999999998</v>
      </c>
      <c r="N34">
        <v>0.55100000000000005</v>
      </c>
      <c r="O34">
        <v>7.2999999999999995E-2</v>
      </c>
      <c r="Q34">
        <v>0</v>
      </c>
      <c r="R34">
        <v>1</v>
      </c>
      <c r="S34">
        <v>0</v>
      </c>
      <c r="T34">
        <v>0</v>
      </c>
      <c r="V34">
        <v>0</v>
      </c>
      <c r="Y34" s="1">
        <v>45222</v>
      </c>
      <c r="Z34" s="6">
        <v>0.61905092592592592</v>
      </c>
      <c r="AB34">
        <v>1</v>
      </c>
      <c r="AD34" s="3">
        <f t="shared" si="4"/>
        <v>0.11997568958613472</v>
      </c>
      <c r="AE34" s="3">
        <f t="shared" si="5"/>
        <v>0.32888846107533265</v>
      </c>
      <c r="AF34" s="3">
        <f t="shared" si="6"/>
        <v>0.20891277148919793</v>
      </c>
      <c r="AG34" s="3">
        <f t="shared" si="7"/>
        <v>1.6340574715353166E-2</v>
      </c>
      <c r="AH34" s="3"/>
      <c r="BK34" t="s">
        <v>84</v>
      </c>
    </row>
    <row r="35" spans="1:63" x14ac:dyDescent="0.3">
      <c r="A35">
        <v>11</v>
      </c>
      <c r="B35">
        <v>4</v>
      </c>
      <c r="C35" t="s">
        <v>61</v>
      </c>
      <c r="D35" t="s">
        <v>27</v>
      </c>
      <c r="G35">
        <v>0.2</v>
      </c>
      <c r="H35">
        <v>0.2</v>
      </c>
      <c r="I35">
        <v>579</v>
      </c>
      <c r="J35">
        <v>2262</v>
      </c>
      <c r="L35">
        <v>1521</v>
      </c>
      <c r="M35">
        <v>2.1469999999999998</v>
      </c>
      <c r="N35">
        <v>5.4870000000000001</v>
      </c>
      <c r="O35">
        <v>3.34</v>
      </c>
      <c r="Q35">
        <v>0.108</v>
      </c>
      <c r="R35">
        <v>1</v>
      </c>
      <c r="S35">
        <v>0</v>
      </c>
      <c r="T35">
        <v>0</v>
      </c>
      <c r="V35">
        <v>0</v>
      </c>
      <c r="Y35" s="1">
        <v>45222</v>
      </c>
      <c r="Z35" s="6">
        <v>0.63015046296296295</v>
      </c>
      <c r="AB35">
        <v>1</v>
      </c>
      <c r="AD35" s="3">
        <f>((I35*$F$21)+$F$22)*1000/G35</f>
        <v>1.5362550322929094</v>
      </c>
      <c r="AE35" s="3">
        <f t="shared" si="5"/>
        <v>5.9750192987296185</v>
      </c>
      <c r="AF35" s="3">
        <f t="shared" si="6"/>
        <v>4.4387642664367091</v>
      </c>
      <c r="AG35" s="3">
        <f t="shared" si="7"/>
        <v>0.4240632636297742</v>
      </c>
      <c r="AH35" s="3"/>
      <c r="BK35" t="s">
        <v>61</v>
      </c>
    </row>
    <row r="36" spans="1:63" x14ac:dyDescent="0.3">
      <c r="A36">
        <v>12</v>
      </c>
      <c r="B36">
        <v>4</v>
      </c>
      <c r="C36" t="s">
        <v>61</v>
      </c>
      <c r="D36" t="s">
        <v>27</v>
      </c>
      <c r="G36">
        <v>0.2</v>
      </c>
      <c r="H36">
        <v>0.2</v>
      </c>
      <c r="I36">
        <v>1143</v>
      </c>
      <c r="J36">
        <v>2286</v>
      </c>
      <c r="L36">
        <v>1374</v>
      </c>
      <c r="M36">
        <v>3.2290000000000001</v>
      </c>
      <c r="N36">
        <v>5.5380000000000003</v>
      </c>
      <c r="O36">
        <v>2.3090000000000002</v>
      </c>
      <c r="Q36">
        <v>6.9000000000000006E-2</v>
      </c>
      <c r="R36">
        <v>1</v>
      </c>
      <c r="S36">
        <v>0</v>
      </c>
      <c r="T36">
        <v>0</v>
      </c>
      <c r="V36">
        <v>0</v>
      </c>
      <c r="Y36" s="1">
        <v>45222</v>
      </c>
      <c r="Z36" s="6">
        <v>0.63634259259259263</v>
      </c>
      <c r="AB36">
        <v>1</v>
      </c>
      <c r="AD36" s="3">
        <f t="shared" si="4"/>
        <v>2.9420657498266816</v>
      </c>
      <c r="AE36" s="3">
        <f t="shared" si="5"/>
        <v>6.0387652551754911</v>
      </c>
      <c r="AF36" s="3">
        <f t="shared" si="6"/>
        <v>3.0966995053488096</v>
      </c>
      <c r="AG36" s="3">
        <f t="shared" si="7"/>
        <v>0.38202435426732306</v>
      </c>
      <c r="AH36" s="3"/>
      <c r="AJ36">
        <f>ABS(100*((AVERAGE(AD37))-3)/3)</f>
        <v>0.68485557533954911</v>
      </c>
      <c r="AK36">
        <f>ABS(100*(AD36-AD37)/(AVERAGE(AD36:AD37)))</f>
        <v>1.2628035501629868</v>
      </c>
      <c r="AP36">
        <f>ABS(100*((AVERAGE(AE36:AE37))-6)/6)</f>
        <v>0.88956172546117429</v>
      </c>
      <c r="AQ36">
        <f>ABS(100*(AE36-AE37)/(AVERAGE(AE36:AE37)))</f>
        <v>0.48265476633850174</v>
      </c>
      <c r="AV36">
        <f>ABS(100*((AVERAGE(AF37))-3)/3)</f>
        <v>2.9509273046678461</v>
      </c>
      <c r="AW36">
        <f>ABS(100*(AF36-AF37)/(AVERAGE(AF36:AF37)))</f>
        <v>0.26423236463502153</v>
      </c>
      <c r="BB36">
        <f>ABS(100*((AVERAGE(AG36:AG37))-0.3)/0.3)</f>
        <v>20.716271829038867</v>
      </c>
      <c r="BC36">
        <f>ABS(100*(AG36-AG37)/(AVERAGE(AG36:AG37)))</f>
        <v>10.97644831640409</v>
      </c>
      <c r="BG36" s="3">
        <f>AVERAGE(AD36:AD37)</f>
        <v>2.9607600412832475</v>
      </c>
      <c r="BH36" s="3">
        <f>AVERAGE(AE36:AE37)</f>
        <v>6.0533737035276705</v>
      </c>
      <c r="BI36" s="3">
        <f>AVERAGE(AF36:AF37)</f>
        <v>3.0926136622444225</v>
      </c>
      <c r="BJ36" s="3">
        <f>AVERAGE(AG36:AG37)</f>
        <v>0.36214881548711658</v>
      </c>
      <c r="BK36" t="s">
        <v>61</v>
      </c>
    </row>
    <row r="37" spans="1:63" x14ac:dyDescent="0.3">
      <c r="A37">
        <v>13</v>
      </c>
      <c r="B37">
        <v>4</v>
      </c>
      <c r="C37" t="s">
        <v>61</v>
      </c>
      <c r="D37" t="s">
        <v>27</v>
      </c>
      <c r="G37">
        <v>0.2</v>
      </c>
      <c r="H37">
        <v>0.2</v>
      </c>
      <c r="I37">
        <v>1158</v>
      </c>
      <c r="J37">
        <v>2297</v>
      </c>
      <c r="L37">
        <v>1235</v>
      </c>
      <c r="M37">
        <v>3.258</v>
      </c>
      <c r="N37">
        <v>5.5609999999999999</v>
      </c>
      <c r="O37">
        <v>2.3029999999999999</v>
      </c>
      <c r="Q37">
        <v>3.3000000000000002E-2</v>
      </c>
      <c r="R37">
        <v>1</v>
      </c>
      <c r="S37">
        <v>0</v>
      </c>
      <c r="T37">
        <v>0</v>
      </c>
      <c r="V37">
        <v>0</v>
      </c>
      <c r="Y37" s="1">
        <v>45222</v>
      </c>
      <c r="Z37" s="6">
        <v>0.64299768518518519</v>
      </c>
      <c r="AB37">
        <v>1</v>
      </c>
      <c r="AD37" s="3">
        <f t="shared" si="4"/>
        <v>2.9794543327398135</v>
      </c>
      <c r="AE37" s="3">
        <f t="shared" si="5"/>
        <v>6.0679821518798489</v>
      </c>
      <c r="AF37" s="3">
        <f t="shared" si="6"/>
        <v>3.0885278191400354</v>
      </c>
      <c r="AG37" s="3">
        <f t="shared" si="7"/>
        <v>0.3422732767069101</v>
      </c>
      <c r="AH37" s="3"/>
      <c r="BK37" t="s">
        <v>61</v>
      </c>
    </row>
    <row r="38" spans="1:63" x14ac:dyDescent="0.3">
      <c r="A38">
        <v>14</v>
      </c>
      <c r="B38">
        <v>5</v>
      </c>
      <c r="C38" t="s">
        <v>61</v>
      </c>
      <c r="D38" t="s">
        <v>27</v>
      </c>
      <c r="G38">
        <v>0.6</v>
      </c>
      <c r="H38">
        <v>0.6</v>
      </c>
      <c r="I38">
        <v>3725</v>
      </c>
      <c r="J38">
        <v>7143</v>
      </c>
      <c r="L38">
        <v>3471</v>
      </c>
      <c r="M38">
        <v>2.7269999999999999</v>
      </c>
      <c r="N38">
        <v>5.2750000000000004</v>
      </c>
      <c r="O38">
        <v>2.548</v>
      </c>
      <c r="Q38">
        <v>0.20599999999999999</v>
      </c>
      <c r="R38">
        <v>1</v>
      </c>
      <c r="S38">
        <v>0</v>
      </c>
      <c r="T38">
        <v>0</v>
      </c>
      <c r="V38">
        <v>0</v>
      </c>
      <c r="Y38" s="1">
        <v>45222</v>
      </c>
      <c r="Z38" s="6">
        <v>0.6559490740740741</v>
      </c>
      <c r="AB38">
        <v>1</v>
      </c>
      <c r="AD38" s="3">
        <f t="shared" si="4"/>
        <v>3.1259623850912819</v>
      </c>
      <c r="AE38" s="3">
        <f t="shared" si="5"/>
        <v>6.3131177303029187</v>
      </c>
      <c r="AF38" s="3">
        <f t="shared" si="6"/>
        <v>3.1871553452116368</v>
      </c>
      <c r="AG38" s="3">
        <f t="shared" si="7"/>
        <v>0.32724075512552503</v>
      </c>
      <c r="AH38" s="3"/>
      <c r="BK38" t="s">
        <v>61</v>
      </c>
    </row>
    <row r="39" spans="1:63" x14ac:dyDescent="0.3">
      <c r="A39">
        <v>15</v>
      </c>
      <c r="B39">
        <v>5</v>
      </c>
      <c r="C39" t="s">
        <v>61</v>
      </c>
      <c r="D39" t="s">
        <v>27</v>
      </c>
      <c r="G39">
        <v>0.6</v>
      </c>
      <c r="H39">
        <v>0.6</v>
      </c>
      <c r="I39">
        <v>3748</v>
      </c>
      <c r="J39">
        <v>7643</v>
      </c>
      <c r="L39">
        <v>3249</v>
      </c>
      <c r="M39">
        <v>2.742</v>
      </c>
      <c r="N39">
        <v>5.6280000000000001</v>
      </c>
      <c r="O39">
        <v>2.8860000000000001</v>
      </c>
      <c r="Q39">
        <v>0.186</v>
      </c>
      <c r="R39">
        <v>1</v>
      </c>
      <c r="S39">
        <v>0</v>
      </c>
      <c r="T39">
        <v>0</v>
      </c>
      <c r="V39">
        <v>0</v>
      </c>
      <c r="Y39" s="1">
        <v>45222</v>
      </c>
      <c r="Z39" s="6">
        <v>0.66328703703703706</v>
      </c>
      <c r="AB39">
        <v>1</v>
      </c>
      <c r="AD39" s="3">
        <f t="shared" si="4"/>
        <v>3.1450721052468822</v>
      </c>
      <c r="AE39" s="3">
        <f t="shared" si="5"/>
        <v>6.7557979833992494</v>
      </c>
      <c r="AF39" s="3">
        <f t="shared" si="6"/>
        <v>3.6107258781523672</v>
      </c>
      <c r="AG39" s="3">
        <f t="shared" si="7"/>
        <v>0.30607831095667204</v>
      </c>
      <c r="AH39" s="3"/>
      <c r="AJ39">
        <f>ABS(100*((AVERAGE(AD39:AD40))-3)/3)</f>
        <v>7.1205946862541518</v>
      </c>
      <c r="AK39">
        <f>ABS(100*(AD39-AD40)/(AVERAGE(AD39:AD40)))</f>
        <v>4.2659543692481305</v>
      </c>
      <c r="AP39">
        <f>ABS(100*((AVERAGE(AE39:AE40))-6)/6)</f>
        <v>11.320238326893062</v>
      </c>
      <c r="AQ39">
        <f>ABS(100*(AE39-AE40)/(AVERAGE(AE39:AE40)))</f>
        <v>2.2931943893489359</v>
      </c>
      <c r="AV39">
        <f>ABS(100*((AVERAGE(AF39:AF40))-3)/3)</f>
        <v>15.519881967531973</v>
      </c>
      <c r="AW39">
        <f>ABS(100*(AF39-AF40)/(AVERAGE(AF39:AF40)))</f>
        <v>8.3754367158603316</v>
      </c>
      <c r="BB39">
        <f>ABS(100*((AVERAGE(AG39:AG40))-0.3)/0.3)</f>
        <v>0.89807547205243243</v>
      </c>
      <c r="BC39">
        <f>ABS(100*(AG39-AG40)/(AVERAGE(AG39:AG40)))</f>
        <v>2.2359756118124259</v>
      </c>
      <c r="BG39" s="3">
        <f>AVERAGE(AD39:AD40)</f>
        <v>3.2136178405876246</v>
      </c>
      <c r="BH39" s="3">
        <f>AVERAGE(AE39:AE40)</f>
        <v>6.6792142996135837</v>
      </c>
      <c r="BI39" s="3">
        <f>AVERAGE(AF39:AF40)</f>
        <v>3.4655964590259591</v>
      </c>
      <c r="BJ39" s="3">
        <f>AVERAGE(AG39:AG40)</f>
        <v>0.30269422641615729</v>
      </c>
      <c r="BK39" t="s">
        <v>61</v>
      </c>
    </row>
    <row r="40" spans="1:63" x14ac:dyDescent="0.3">
      <c r="A40">
        <v>16</v>
      </c>
      <c r="B40">
        <v>5</v>
      </c>
      <c r="C40" t="s">
        <v>61</v>
      </c>
      <c r="D40" t="s">
        <v>27</v>
      </c>
      <c r="G40">
        <v>0.6</v>
      </c>
      <c r="H40">
        <v>0.6</v>
      </c>
      <c r="I40">
        <v>3913</v>
      </c>
      <c r="J40">
        <v>7470</v>
      </c>
      <c r="L40">
        <v>3178</v>
      </c>
      <c r="M40">
        <v>2.847</v>
      </c>
      <c r="N40">
        <v>5.5060000000000002</v>
      </c>
      <c r="O40">
        <v>2.6589999999999998</v>
      </c>
      <c r="Q40">
        <v>0.18</v>
      </c>
      <c r="R40">
        <v>1</v>
      </c>
      <c r="S40">
        <v>0</v>
      </c>
      <c r="T40">
        <v>0</v>
      </c>
      <c r="V40">
        <v>0</v>
      </c>
      <c r="Y40" s="1">
        <v>45222</v>
      </c>
      <c r="Z40" s="6">
        <v>0.67116898148148152</v>
      </c>
      <c r="AB40">
        <v>1</v>
      </c>
      <c r="AD40" s="3">
        <f t="shared" si="4"/>
        <v>3.2821635759283674</v>
      </c>
      <c r="AE40" s="3">
        <f t="shared" si="5"/>
        <v>6.6026306158279189</v>
      </c>
      <c r="AF40" s="3">
        <f t="shared" si="6"/>
        <v>3.3204670398995515</v>
      </c>
      <c r="AG40" s="3">
        <f t="shared" si="7"/>
        <v>0.29931014187564248</v>
      </c>
      <c r="AH40" s="3"/>
      <c r="BK40" t="s">
        <v>61</v>
      </c>
    </row>
    <row r="41" spans="1:63" x14ac:dyDescent="0.3">
      <c r="A41">
        <v>17</v>
      </c>
      <c r="B41">
        <v>6</v>
      </c>
      <c r="C41" t="s">
        <v>63</v>
      </c>
      <c r="D41" t="s">
        <v>27</v>
      </c>
      <c r="G41">
        <v>0.33300000000000002</v>
      </c>
      <c r="H41">
        <v>0.33300000000000002</v>
      </c>
      <c r="I41">
        <v>4610</v>
      </c>
      <c r="J41">
        <v>11231</v>
      </c>
      <c r="L41">
        <v>5816</v>
      </c>
      <c r="M41">
        <v>5.9340000000000002</v>
      </c>
      <c r="N41">
        <v>14.705</v>
      </c>
      <c r="O41">
        <v>8.7710000000000008</v>
      </c>
      <c r="Q41">
        <v>0.73899999999999999</v>
      </c>
      <c r="R41">
        <v>1</v>
      </c>
      <c r="S41">
        <v>0</v>
      </c>
      <c r="T41">
        <v>0</v>
      </c>
      <c r="V41">
        <v>0</v>
      </c>
      <c r="Y41" s="1">
        <v>45222</v>
      </c>
      <c r="Z41" s="6">
        <v>0.68409722222222225</v>
      </c>
      <c r="AB41">
        <v>1</v>
      </c>
      <c r="AD41" s="3">
        <f t="shared" si="4"/>
        <v>6.9572453736628503</v>
      </c>
      <c r="AE41" s="3">
        <f t="shared" si="5"/>
        <v>17.896345008321653</v>
      </c>
      <c r="AF41" s="3">
        <f t="shared" si="6"/>
        <v>10.939099634658803</v>
      </c>
      <c r="AG41" s="3">
        <f t="shared" si="7"/>
        <v>0.99239817558499066</v>
      </c>
      <c r="AH41" s="3"/>
      <c r="BK41" t="s">
        <v>63</v>
      </c>
    </row>
    <row r="42" spans="1:63" x14ac:dyDescent="0.3">
      <c r="A42">
        <v>18</v>
      </c>
      <c r="B42">
        <v>6</v>
      </c>
      <c r="C42" t="s">
        <v>63</v>
      </c>
      <c r="D42" t="s">
        <v>27</v>
      </c>
      <c r="G42">
        <v>0.33300000000000002</v>
      </c>
      <c r="H42">
        <v>0.33300000000000002</v>
      </c>
      <c r="I42">
        <v>5768</v>
      </c>
      <c r="J42">
        <v>11340</v>
      </c>
      <c r="L42">
        <v>5697</v>
      </c>
      <c r="M42">
        <v>7.2679999999999998</v>
      </c>
      <c r="N42">
        <v>14.843</v>
      </c>
      <c r="O42">
        <v>7.5759999999999996</v>
      </c>
      <c r="Q42">
        <v>0.72</v>
      </c>
      <c r="R42">
        <v>1</v>
      </c>
      <c r="S42">
        <v>0</v>
      </c>
      <c r="T42">
        <v>0</v>
      </c>
      <c r="V42">
        <v>0</v>
      </c>
      <c r="Y42" s="1">
        <v>45222</v>
      </c>
      <c r="Z42" s="6">
        <v>0.69122685185185195</v>
      </c>
      <c r="AB42">
        <v>1</v>
      </c>
      <c r="AD42" s="3">
        <f t="shared" si="4"/>
        <v>8.6908181069324062</v>
      </c>
      <c r="AE42" s="3">
        <f t="shared" si="5"/>
        <v>18.070226621249581</v>
      </c>
      <c r="AF42" s="3">
        <f t="shared" si="6"/>
        <v>9.3794085143171753</v>
      </c>
      <c r="AG42" s="3">
        <f t="shared" si="7"/>
        <v>0.97195883741362887</v>
      </c>
      <c r="AH42" s="3"/>
      <c r="AJ42">
        <f>ABS(100*((AVERAGE(AD42:AD43))-9)/9)</f>
        <v>3.4436712582892901</v>
      </c>
      <c r="AK42">
        <f>ABS(100*(AD42-AD43)/(AVERAGE(AD42:AD43)))</f>
        <v>1.7227023810772516E-2</v>
      </c>
      <c r="AP42">
        <f>ABS(100*((AVERAGE(AE42:AE43))-18)/18)</f>
        <v>0.1021177011236792</v>
      </c>
      <c r="AQ42">
        <f>ABS(100*(AE42-AE43)/(AVERAGE(AE42:AE43)))</f>
        <v>0.57547272989229803</v>
      </c>
      <c r="AV42">
        <f>ABS(100*((AVERAGE(AF42:AF43))-9)/9)</f>
        <v>3.6479066605366484</v>
      </c>
      <c r="AW42">
        <f>ABS(100*(AF42-AF43)/(AVERAGE(AF42:AF43)))</f>
        <v>1.0955233286139328</v>
      </c>
      <c r="BB42">
        <f>ABS(100*((AVERAGE(AG42:AG43))-0.9)/0.9)</f>
        <v>7.5087754704501579</v>
      </c>
      <c r="BC42">
        <f>ABS(100*(AG42-AG43)/(AVERAGE(AG42:AG43)))</f>
        <v>0.90532313611125226</v>
      </c>
      <c r="BG42" s="3">
        <f>AVERAGE(AD42:AD43)</f>
        <v>8.6900695867539639</v>
      </c>
      <c r="BH42" s="3">
        <f>AVERAGE(AE42:AE43)</f>
        <v>18.018381186202262</v>
      </c>
      <c r="BI42" s="3">
        <f>AVERAGE(AF42:AF43)</f>
        <v>9.3283115994482984</v>
      </c>
      <c r="BJ42" s="3">
        <f>AVERAGE(AG42:AG43)</f>
        <v>0.96757897923405145</v>
      </c>
      <c r="BK42" t="s">
        <v>63</v>
      </c>
    </row>
    <row r="43" spans="1:63" x14ac:dyDescent="0.3">
      <c r="A43">
        <v>19</v>
      </c>
      <c r="B43">
        <v>6</v>
      </c>
      <c r="C43" t="s">
        <v>63</v>
      </c>
      <c r="D43" t="s">
        <v>27</v>
      </c>
      <c r="G43">
        <v>0.33300000000000002</v>
      </c>
      <c r="H43">
        <v>0.33300000000000002</v>
      </c>
      <c r="I43">
        <v>5767</v>
      </c>
      <c r="J43">
        <v>11275</v>
      </c>
      <c r="L43">
        <v>5646</v>
      </c>
      <c r="M43">
        <v>7.266</v>
      </c>
      <c r="N43">
        <v>14.76</v>
      </c>
      <c r="O43">
        <v>7.4939999999999998</v>
      </c>
      <c r="Q43">
        <v>0.71199999999999997</v>
      </c>
      <c r="R43">
        <v>1</v>
      </c>
      <c r="S43">
        <v>0</v>
      </c>
      <c r="T43">
        <v>0</v>
      </c>
      <c r="V43">
        <v>0</v>
      </c>
      <c r="Y43" s="1">
        <v>45222</v>
      </c>
      <c r="Z43" s="6">
        <v>0.69885416666666667</v>
      </c>
      <c r="AB43">
        <v>1</v>
      </c>
      <c r="AD43" s="3">
        <f t="shared" si="4"/>
        <v>8.6893210665755234</v>
      </c>
      <c r="AE43" s="3">
        <f t="shared" si="5"/>
        <v>17.966535751154943</v>
      </c>
      <c r="AF43" s="3">
        <f t="shared" si="6"/>
        <v>9.2772146845794197</v>
      </c>
      <c r="AG43" s="3">
        <f t="shared" si="7"/>
        <v>0.96319912105447392</v>
      </c>
      <c r="AH43" s="3"/>
      <c r="BG43" s="3"/>
      <c r="BH43" s="3"/>
      <c r="BI43" s="3"/>
      <c r="BJ43" s="3"/>
      <c r="BK43" t="s">
        <v>63</v>
      </c>
    </row>
    <row r="44" spans="1:63" x14ac:dyDescent="0.3">
      <c r="A44">
        <v>20</v>
      </c>
      <c r="B44">
        <v>7</v>
      </c>
      <c r="C44" t="s">
        <v>63</v>
      </c>
      <c r="D44" t="s">
        <v>27</v>
      </c>
      <c r="G44">
        <v>0.46700000000000003</v>
      </c>
      <c r="H44">
        <v>0.46700000000000003</v>
      </c>
      <c r="I44">
        <v>8185</v>
      </c>
      <c r="J44">
        <v>16344</v>
      </c>
      <c r="L44">
        <v>8026</v>
      </c>
      <c r="M44">
        <v>7.1669999999999998</v>
      </c>
      <c r="N44">
        <v>15.124000000000001</v>
      </c>
      <c r="O44">
        <v>7.9560000000000004</v>
      </c>
      <c r="Q44">
        <v>0.77400000000000002</v>
      </c>
      <c r="R44">
        <v>1</v>
      </c>
      <c r="S44">
        <v>0</v>
      </c>
      <c r="T44">
        <v>0</v>
      </c>
      <c r="V44">
        <v>0</v>
      </c>
      <c r="Y44" s="1">
        <v>45222</v>
      </c>
      <c r="Z44" s="6">
        <v>0.71246527777777768</v>
      </c>
      <c r="AB44">
        <v>1</v>
      </c>
      <c r="AD44" s="3">
        <f t="shared" si="4"/>
        <v>8.777198775779512</v>
      </c>
      <c r="AE44" s="3">
        <f t="shared" si="5"/>
        <v>18.577284472524536</v>
      </c>
      <c r="AF44" s="3">
        <f t="shared" si="6"/>
        <v>9.8000856967450236</v>
      </c>
      <c r="AG44" s="3">
        <f t="shared" si="7"/>
        <v>0.97831113390237712</v>
      </c>
      <c r="AH44" s="3"/>
      <c r="BG44" s="3"/>
      <c r="BH44" s="3"/>
      <c r="BI44" s="3"/>
      <c r="BJ44" s="3"/>
      <c r="BK44" t="s">
        <v>63</v>
      </c>
    </row>
    <row r="45" spans="1:63" x14ac:dyDescent="0.3">
      <c r="A45">
        <v>21</v>
      </c>
      <c r="B45">
        <v>7</v>
      </c>
      <c r="C45" t="s">
        <v>63</v>
      </c>
      <c r="D45" t="s">
        <v>27</v>
      </c>
      <c r="G45">
        <v>0.46700000000000003</v>
      </c>
      <c r="H45">
        <v>0.46700000000000003</v>
      </c>
      <c r="I45">
        <v>8385</v>
      </c>
      <c r="J45">
        <v>16297</v>
      </c>
      <c r="L45">
        <v>7954</v>
      </c>
      <c r="M45">
        <v>7.3319999999999999</v>
      </c>
      <c r="N45">
        <v>15.081</v>
      </c>
      <c r="O45">
        <v>7.7489999999999997</v>
      </c>
      <c r="Q45">
        <v>0.76600000000000001</v>
      </c>
      <c r="R45">
        <v>1</v>
      </c>
      <c r="S45">
        <v>0</v>
      </c>
      <c r="T45">
        <v>0</v>
      </c>
      <c r="V45">
        <v>0</v>
      </c>
      <c r="Y45" s="1">
        <v>45222</v>
      </c>
      <c r="Z45" s="6">
        <v>0.72012731481481485</v>
      </c>
      <c r="AB45">
        <v>1</v>
      </c>
      <c r="AD45" s="3">
        <f t="shared" si="4"/>
        <v>8.9906953234633509</v>
      </c>
      <c r="AE45" s="3">
        <f t="shared" si="5"/>
        <v>18.523821589709474</v>
      </c>
      <c r="AF45" s="3">
        <f t="shared" si="6"/>
        <v>9.5331262662461231</v>
      </c>
      <c r="AG45" s="3">
        <f t="shared" si="7"/>
        <v>0.9694929385197889</v>
      </c>
      <c r="AH45" s="3"/>
      <c r="AJ45">
        <f>ABS(100*((AVERAGE(AD45:AD46))-9)/9)</f>
        <v>0.57268710614716645</v>
      </c>
      <c r="AK45">
        <f>ABS(100*(AD45-AD46)/(AVERAGE(AD45:AD46)))</f>
        <v>1.3444453369040008</v>
      </c>
      <c r="AP45">
        <f>ABS(100*((AVERAGE(AE45:AE46))-18)/18)</f>
        <v>3.4219986080809721</v>
      </c>
      <c r="AQ45">
        <f>ABS(100*(AE45-AE46)/(AVERAGE(AE45:AE46)))</f>
        <v>0.98988352988677375</v>
      </c>
      <c r="AV45">
        <f>ABS(100*((AVERAGE(AF45:AF46))-9)/9)</f>
        <v>6.2713101100147775</v>
      </c>
      <c r="AW45">
        <f>ABS(100*(AF45-AF46)/(AVERAGE(AF45:AF46)))</f>
        <v>0.65433451256480457</v>
      </c>
      <c r="BB45">
        <f>ABS(100*((AVERAGE(AG45:AG46))-0.9)/0.9)</f>
        <v>8.0956665840215614</v>
      </c>
      <c r="BC45">
        <f>ABS(100*(AG45-AG46)/(AVERAGE(AG45:AG46)))</f>
        <v>0.69240328042347032</v>
      </c>
      <c r="BG45" s="3">
        <f>AVERAGE(AD45:AD46)</f>
        <v>9.051541839553245</v>
      </c>
      <c r="BH45" s="3">
        <f>AVERAGE(AE45:AE46)</f>
        <v>18.615959749454575</v>
      </c>
      <c r="BI45" s="3">
        <f>AVERAGE(AF45:AF46)</f>
        <v>9.56441790990133</v>
      </c>
      <c r="BJ45" s="3">
        <f>AVERAGE(AG45:AG46)</f>
        <v>0.97286099925619407</v>
      </c>
      <c r="BK45" t="s">
        <v>63</v>
      </c>
    </row>
    <row r="46" spans="1:63" x14ac:dyDescent="0.3">
      <c r="A46">
        <v>22</v>
      </c>
      <c r="B46">
        <v>7</v>
      </c>
      <c r="C46" t="s">
        <v>63</v>
      </c>
      <c r="D46" t="s">
        <v>27</v>
      </c>
      <c r="G46">
        <v>0.46700000000000003</v>
      </c>
      <c r="H46">
        <v>0.46700000000000003</v>
      </c>
      <c r="I46">
        <v>8499</v>
      </c>
      <c r="J46">
        <v>16459</v>
      </c>
      <c r="L46">
        <v>8009</v>
      </c>
      <c r="M46">
        <v>7.4260000000000002</v>
      </c>
      <c r="N46">
        <v>15.227</v>
      </c>
      <c r="O46">
        <v>7.8010000000000002</v>
      </c>
      <c r="Q46">
        <v>0.77300000000000002</v>
      </c>
      <c r="R46">
        <v>1</v>
      </c>
      <c r="S46">
        <v>0</v>
      </c>
      <c r="T46">
        <v>0</v>
      </c>
      <c r="V46">
        <v>0</v>
      </c>
      <c r="Y46" s="1">
        <v>45222</v>
      </c>
      <c r="Z46" s="6">
        <v>0.72806712962962961</v>
      </c>
      <c r="AB46">
        <v>1</v>
      </c>
      <c r="AD46" s="3">
        <f t="shared" si="4"/>
        <v>9.1123883556431391</v>
      </c>
      <c r="AE46" s="3">
        <f t="shared" si="5"/>
        <v>18.708097909199676</v>
      </c>
      <c r="AF46" s="3">
        <f t="shared" si="6"/>
        <v>9.5957095535565369</v>
      </c>
      <c r="AG46" s="3">
        <f t="shared" si="7"/>
        <v>0.97622905999259935</v>
      </c>
      <c r="AH46" s="3"/>
      <c r="BG46" s="3"/>
      <c r="BH46" s="3"/>
      <c r="BI46" s="3"/>
      <c r="BJ46" s="3"/>
      <c r="BK46" t="s">
        <v>63</v>
      </c>
    </row>
    <row r="47" spans="1:63" x14ac:dyDescent="0.3">
      <c r="A47">
        <v>23</v>
      </c>
      <c r="B47">
        <v>8</v>
      </c>
      <c r="C47" t="s">
        <v>63</v>
      </c>
      <c r="D47" t="s">
        <v>27</v>
      </c>
      <c r="G47">
        <v>0.6</v>
      </c>
      <c r="H47">
        <v>0.6</v>
      </c>
      <c r="I47">
        <v>10590</v>
      </c>
      <c r="J47">
        <v>20494</v>
      </c>
      <c r="L47">
        <v>9602</v>
      </c>
      <c r="M47">
        <v>7.1159999999999997</v>
      </c>
      <c r="N47">
        <v>14.701000000000001</v>
      </c>
      <c r="O47">
        <v>7.585</v>
      </c>
      <c r="Q47">
        <v>0.74</v>
      </c>
      <c r="R47">
        <v>1</v>
      </c>
      <c r="S47">
        <v>0</v>
      </c>
      <c r="T47">
        <v>0</v>
      </c>
      <c r="V47">
        <v>0</v>
      </c>
      <c r="Y47" s="1">
        <v>45222</v>
      </c>
      <c r="Z47" s="6">
        <v>0.74234953703703699</v>
      </c>
      <c r="AB47">
        <v>1</v>
      </c>
      <c r="AD47" s="3">
        <f t="shared" si="4"/>
        <v>8.8297984228391222</v>
      </c>
      <c r="AE47" s="3">
        <f t="shared" si="5"/>
        <v>18.133565848481137</v>
      </c>
      <c r="AF47" s="3">
        <f t="shared" si="6"/>
        <v>9.3037674256420146</v>
      </c>
      <c r="AG47" s="3">
        <f t="shared" si="7"/>
        <v>0.9116864542211891</v>
      </c>
      <c r="AH47" s="3"/>
      <c r="BG47" s="3"/>
      <c r="BH47" s="3"/>
      <c r="BI47" s="3"/>
      <c r="BJ47" s="3"/>
      <c r="BK47" t="s">
        <v>63</v>
      </c>
    </row>
    <row r="48" spans="1:63" x14ac:dyDescent="0.3">
      <c r="A48">
        <v>24</v>
      </c>
      <c r="B48">
        <v>8</v>
      </c>
      <c r="C48" t="s">
        <v>63</v>
      </c>
      <c r="D48" t="s">
        <v>27</v>
      </c>
      <c r="G48">
        <v>0.6</v>
      </c>
      <c r="H48">
        <v>0.6</v>
      </c>
      <c r="I48">
        <v>10913</v>
      </c>
      <c r="J48">
        <v>20655</v>
      </c>
      <c r="L48">
        <v>9586</v>
      </c>
      <c r="M48">
        <v>7.3220000000000001</v>
      </c>
      <c r="N48">
        <v>14.814</v>
      </c>
      <c r="O48">
        <v>7.492</v>
      </c>
      <c r="Q48">
        <v>0.73899999999999999</v>
      </c>
      <c r="R48">
        <v>1</v>
      </c>
      <c r="S48">
        <v>0</v>
      </c>
      <c r="T48">
        <v>0</v>
      </c>
      <c r="V48">
        <v>0</v>
      </c>
      <c r="Y48" s="1">
        <v>45222</v>
      </c>
      <c r="Z48" s="6">
        <v>0.75042824074074066</v>
      </c>
      <c r="AB48">
        <v>1</v>
      </c>
      <c r="AD48" s="3">
        <f t="shared" si="4"/>
        <v>9.0981653624156049</v>
      </c>
      <c r="AE48" s="3">
        <f t="shared" si="5"/>
        <v>18.276108889978154</v>
      </c>
      <c r="AF48" s="3">
        <f t="shared" si="6"/>
        <v>9.1779435275625492</v>
      </c>
      <c r="AG48" s="3">
        <f t="shared" si="7"/>
        <v>0.91016123301983043</v>
      </c>
      <c r="AH48" s="3"/>
      <c r="AJ48">
        <f>ABS(100*((AVERAGE(AD48:AD49))-9)/9)</f>
        <v>1.5246184458319649</v>
      </c>
      <c r="AK48">
        <f>ABS(100*(AD48-AD49)/(AVERAGE(AD48:AD49)))</f>
        <v>0.85475267656618603</v>
      </c>
      <c r="AP48">
        <f>ABS(100*((AVERAGE(AE48:AE49))-18)/18)</f>
        <v>1.7036323746766828</v>
      </c>
      <c r="AQ48">
        <f>ABS(100*(AE48-AE49)/(AVERAGE(AE48:AE49)))</f>
        <v>0.3337031196587304</v>
      </c>
      <c r="AV48">
        <f>ABS(100*((AVERAGE(AF48:AF49))-9)/9)</f>
        <v>1.8826463035214007</v>
      </c>
      <c r="AW48">
        <f>ABS(100*(AF48-AF49)/(AVERAGE(AF48:AF49)))</f>
        <v>0.18551540651505291</v>
      </c>
      <c r="BB48">
        <f>ABS(100*((AVERAGE(AG48:AG49))-0.9)/0.9)</f>
        <v>0.55177203363357097</v>
      </c>
      <c r="BC48">
        <f>ABS(100*(AG48-AG49)/(AVERAGE(AG48:AG49)))</f>
        <v>1.148172420602614</v>
      </c>
      <c r="BG48" s="3">
        <f>AVERAGE(AD48:AD49)</f>
        <v>9.1372156601248768</v>
      </c>
      <c r="BH48" s="3">
        <f>AVERAGE(AE48:AE49)</f>
        <v>18.306653827441803</v>
      </c>
      <c r="BI48" s="3">
        <f>AVERAGE(AF48:AF49)</f>
        <v>9.1694381673169261</v>
      </c>
      <c r="BJ48" s="3">
        <f>AVERAGE(AG48:AG49)</f>
        <v>0.90496594830270216</v>
      </c>
      <c r="BK48" t="s">
        <v>63</v>
      </c>
    </row>
    <row r="49" spans="1:63" x14ac:dyDescent="0.3">
      <c r="A49">
        <v>25</v>
      </c>
      <c r="B49">
        <v>8</v>
      </c>
      <c r="C49" t="s">
        <v>63</v>
      </c>
      <c r="D49" t="s">
        <v>27</v>
      </c>
      <c r="G49">
        <v>0.6</v>
      </c>
      <c r="H49">
        <v>0.6</v>
      </c>
      <c r="I49">
        <v>11007</v>
      </c>
      <c r="J49">
        <v>20724</v>
      </c>
      <c r="L49">
        <v>9477</v>
      </c>
      <c r="M49">
        <v>7.383</v>
      </c>
      <c r="N49">
        <v>14.863</v>
      </c>
      <c r="O49">
        <v>7.4809999999999999</v>
      </c>
      <c r="Q49">
        <v>0.72899999999999998</v>
      </c>
      <c r="R49">
        <v>1</v>
      </c>
      <c r="S49">
        <v>0</v>
      </c>
      <c r="T49">
        <v>0</v>
      </c>
      <c r="V49">
        <v>0</v>
      </c>
      <c r="Y49" s="1">
        <v>45222</v>
      </c>
      <c r="Z49" s="6">
        <v>0.75888888888888895</v>
      </c>
      <c r="AB49">
        <v>1</v>
      </c>
      <c r="AD49" s="3">
        <f t="shared" si="4"/>
        <v>9.176265957834147</v>
      </c>
      <c r="AE49" s="3">
        <f t="shared" si="5"/>
        <v>18.337198764905452</v>
      </c>
      <c r="AF49" s="3">
        <f t="shared" si="6"/>
        <v>9.1609328070713048</v>
      </c>
      <c r="AG49" s="3">
        <f t="shared" si="7"/>
        <v>0.89977066358557389</v>
      </c>
      <c r="AH49" s="3"/>
      <c r="BK49" t="s">
        <v>63</v>
      </c>
    </row>
    <row r="50" spans="1:63" x14ac:dyDescent="0.3">
      <c r="A50">
        <v>26</v>
      </c>
      <c r="B50">
        <v>1</v>
      </c>
      <c r="C50" t="s">
        <v>69</v>
      </c>
      <c r="D50" t="s">
        <v>27</v>
      </c>
      <c r="G50">
        <v>0.3</v>
      </c>
      <c r="H50">
        <v>0.3</v>
      </c>
      <c r="I50">
        <v>5656</v>
      </c>
      <c r="J50">
        <v>12373</v>
      </c>
      <c r="L50">
        <v>5441</v>
      </c>
      <c r="M50">
        <v>7.9240000000000004</v>
      </c>
      <c r="N50">
        <v>17.934999999999999</v>
      </c>
      <c r="O50">
        <v>10.010999999999999</v>
      </c>
      <c r="Q50">
        <v>0.755</v>
      </c>
      <c r="R50">
        <v>1</v>
      </c>
      <c r="S50">
        <v>0</v>
      </c>
      <c r="T50">
        <v>0</v>
      </c>
      <c r="V50">
        <v>0</v>
      </c>
      <c r="Y50" s="1">
        <v>45222</v>
      </c>
      <c r="Z50" s="6">
        <v>0.77195601851851858</v>
      </c>
      <c r="AB50">
        <v>1</v>
      </c>
      <c r="AD50" s="3">
        <f t="shared" si="4"/>
        <v>9.4606960415273793</v>
      </c>
      <c r="AE50" s="3">
        <f t="shared" si="5"/>
        <v>21.887106355381075</v>
      </c>
      <c r="AF50" s="3">
        <f t="shared" si="6"/>
        <v>12.426410313853696</v>
      </c>
      <c r="AG50" s="3">
        <f t="shared" si="7"/>
        <v>1.0300672310856474</v>
      </c>
      <c r="AH50" s="3"/>
      <c r="BG50" s="3"/>
      <c r="BH50" s="3"/>
      <c r="BI50" s="3"/>
      <c r="BJ50" s="3"/>
      <c r="BK50" t="s">
        <v>69</v>
      </c>
    </row>
    <row r="51" spans="1:63" x14ac:dyDescent="0.3">
      <c r="A51">
        <v>27</v>
      </c>
      <c r="B51">
        <v>1</v>
      </c>
      <c r="C51" t="s">
        <v>69</v>
      </c>
      <c r="D51" t="s">
        <v>27</v>
      </c>
      <c r="G51">
        <v>0.3</v>
      </c>
      <c r="H51">
        <v>0.3</v>
      </c>
      <c r="I51">
        <v>6019</v>
      </c>
      <c r="J51">
        <v>12095</v>
      </c>
      <c r="L51">
        <v>5292</v>
      </c>
      <c r="M51">
        <v>8.3870000000000005</v>
      </c>
      <c r="N51">
        <v>17.542000000000002</v>
      </c>
      <c r="O51">
        <v>9.1539999999999999</v>
      </c>
      <c r="Q51">
        <v>0.72899999999999998</v>
      </c>
      <c r="R51">
        <v>1</v>
      </c>
      <c r="S51">
        <v>0</v>
      </c>
      <c r="T51">
        <v>0</v>
      </c>
      <c r="V51">
        <v>0</v>
      </c>
      <c r="Y51" s="1">
        <v>45222</v>
      </c>
      <c r="Z51" s="6">
        <v>0.77893518518518512</v>
      </c>
      <c r="AB51">
        <v>1</v>
      </c>
      <c r="AD51" s="3">
        <f t="shared" si="4"/>
        <v>10.063898512525913</v>
      </c>
      <c r="AE51" s="3">
        <f t="shared" si="5"/>
        <v>21.394845913937953</v>
      </c>
      <c r="AF51" s="3">
        <f t="shared" si="6"/>
        <v>11.33094740141204</v>
      </c>
      <c r="AG51" s="3">
        <f t="shared" si="7"/>
        <v>1.0016599862103404</v>
      </c>
      <c r="AH51" s="3"/>
      <c r="AI51">
        <f>100*(AVERAGE(I51:I52))/(AVERAGE(I$51:I$52))</f>
        <v>100</v>
      </c>
      <c r="AK51">
        <f>ABS(100*(AD51-AD52)/(AVERAGE(AD51:AD52)))</f>
        <v>1.6649092954446245</v>
      </c>
      <c r="AO51">
        <f>100*(AVERAGE(J51:J52))/(AVERAGE(J$51:J$52))</f>
        <v>100</v>
      </c>
      <c r="AQ51">
        <f>ABS(100*(AE51-AE52)/(AVERAGE(AE51:AE52)))</f>
        <v>0.40472247643129489</v>
      </c>
      <c r="AU51">
        <f>100*(((AVERAGE(J51:J52))-(AVERAGE(I51:I52)))/((AVERAGE(J$51:J$52))-(AVERAGE($I$51:I52))))</f>
        <v>100</v>
      </c>
      <c r="AW51">
        <f>ABS(100*(AF51-AF52)/(AVERAGE(AF51:AF52)))</f>
        <v>2.2076252926759716</v>
      </c>
      <c r="BA51">
        <f>100*(AVERAGE(L51:L52))/(AVERAGE(L$51:L$52))</f>
        <v>100</v>
      </c>
      <c r="BC51">
        <f>ABS(100*(AG51-AG52)/(AVERAGE(AG51:AG52)))</f>
        <v>0.86019898968706132</v>
      </c>
      <c r="BG51" s="3">
        <f>AVERAGE(AD51:AD52)</f>
        <v>9.9808127727189522</v>
      </c>
      <c r="BH51" s="3">
        <f>AVERAGE(AE51:AE52)</f>
        <v>21.438228578741395</v>
      </c>
      <c r="BI51" s="3">
        <f>AVERAGE(AF51:AF52)</f>
        <v>11.457415806022443</v>
      </c>
      <c r="BJ51" s="3">
        <f>AVERAGE(AG51:AG52)</f>
        <v>0.99737030158151885</v>
      </c>
      <c r="BK51" t="s">
        <v>69</v>
      </c>
    </row>
    <row r="52" spans="1:63" x14ac:dyDescent="0.3">
      <c r="A52">
        <v>28</v>
      </c>
      <c r="B52">
        <v>1</v>
      </c>
      <c r="C52" t="s">
        <v>69</v>
      </c>
      <c r="D52" t="s">
        <v>27</v>
      </c>
      <c r="G52">
        <v>0.3</v>
      </c>
      <c r="H52">
        <v>0.3</v>
      </c>
      <c r="I52">
        <v>5919</v>
      </c>
      <c r="J52">
        <v>12144</v>
      </c>
      <c r="L52">
        <v>5247</v>
      </c>
      <c r="M52">
        <v>8.26</v>
      </c>
      <c r="N52">
        <v>17.611000000000001</v>
      </c>
      <c r="O52">
        <v>9.3510000000000009</v>
      </c>
      <c r="Q52">
        <v>0.72099999999999997</v>
      </c>
      <c r="R52">
        <v>1</v>
      </c>
      <c r="S52">
        <v>0</v>
      </c>
      <c r="T52">
        <v>0</v>
      </c>
      <c r="V52">
        <v>0</v>
      </c>
      <c r="Y52" s="1">
        <v>45222</v>
      </c>
      <c r="Z52" s="6">
        <v>0.78628472222222223</v>
      </c>
      <c r="AB52">
        <v>1</v>
      </c>
      <c r="AD52" s="3">
        <f t="shared" si="4"/>
        <v>9.8977270329119911</v>
      </c>
      <c r="AE52" s="3">
        <f t="shared" si="5"/>
        <v>21.481611243544837</v>
      </c>
      <c r="AF52" s="3">
        <f t="shared" si="6"/>
        <v>11.583884210632846</v>
      </c>
      <c r="AG52" s="3">
        <f t="shared" si="7"/>
        <v>0.99308061695269734</v>
      </c>
      <c r="AH52" s="3"/>
      <c r="BG52" s="3"/>
      <c r="BH52" s="3"/>
      <c r="BI52" s="3"/>
      <c r="BJ52" s="3"/>
      <c r="BK52" t="s">
        <v>69</v>
      </c>
    </row>
    <row r="53" spans="1:63" x14ac:dyDescent="0.3">
      <c r="A53">
        <v>29</v>
      </c>
      <c r="B53">
        <v>2</v>
      </c>
      <c r="C53" t="s">
        <v>68</v>
      </c>
      <c r="D53" t="s">
        <v>27</v>
      </c>
      <c r="G53">
        <v>0.5</v>
      </c>
      <c r="H53">
        <v>0.5</v>
      </c>
      <c r="I53">
        <v>4909</v>
      </c>
      <c r="J53">
        <v>7133</v>
      </c>
      <c r="L53">
        <v>3384</v>
      </c>
      <c r="M53">
        <v>4.181</v>
      </c>
      <c r="N53">
        <v>6.3220000000000001</v>
      </c>
      <c r="O53">
        <v>2.141</v>
      </c>
      <c r="Q53">
        <v>0.23799999999999999</v>
      </c>
      <c r="R53">
        <v>1</v>
      </c>
      <c r="S53">
        <v>0</v>
      </c>
      <c r="T53">
        <v>0</v>
      </c>
      <c r="V53">
        <v>0</v>
      </c>
      <c r="Y53" s="1">
        <v>45222</v>
      </c>
      <c r="Z53" s="6">
        <v>0.79937499999999995</v>
      </c>
      <c r="AB53">
        <v>1</v>
      </c>
      <c r="AD53" s="3">
        <f t="shared" si="4"/>
        <v>4.931637053286833</v>
      </c>
      <c r="AE53" s="3">
        <f t="shared" si="5"/>
        <v>7.5651169502891902</v>
      </c>
      <c r="AF53" s="3">
        <f t="shared" si="6"/>
        <v>2.6334798970023572</v>
      </c>
      <c r="AG53" s="3">
        <f t="shared" si="7"/>
        <v>0.38273683781176399</v>
      </c>
      <c r="AH53" s="3"/>
      <c r="BK53" t="s">
        <v>68</v>
      </c>
    </row>
    <row r="54" spans="1:63" x14ac:dyDescent="0.3">
      <c r="A54">
        <v>30</v>
      </c>
      <c r="B54">
        <v>2</v>
      </c>
      <c r="C54" t="s">
        <v>68</v>
      </c>
      <c r="D54" t="s">
        <v>27</v>
      </c>
      <c r="G54">
        <v>0.5</v>
      </c>
      <c r="H54">
        <v>0.5</v>
      </c>
      <c r="I54">
        <v>3455</v>
      </c>
      <c r="J54">
        <v>7105</v>
      </c>
      <c r="L54">
        <v>3285</v>
      </c>
      <c r="M54">
        <v>3.0649999999999999</v>
      </c>
      <c r="N54">
        <v>6.298</v>
      </c>
      <c r="O54">
        <v>3.2330000000000001</v>
      </c>
      <c r="Q54">
        <v>0.22800000000000001</v>
      </c>
      <c r="R54">
        <v>1</v>
      </c>
      <c r="S54">
        <v>0</v>
      </c>
      <c r="T54">
        <v>0</v>
      </c>
      <c r="V54">
        <v>0</v>
      </c>
      <c r="Y54" s="1">
        <v>45222</v>
      </c>
      <c r="Z54" s="6">
        <v>0.80643518518518509</v>
      </c>
      <c r="AB54">
        <v>1</v>
      </c>
      <c r="AD54" s="3">
        <f t="shared" si="4"/>
        <v>3.4819570651349854</v>
      </c>
      <c r="AE54" s="3">
        <f t="shared" si="5"/>
        <v>7.5353688372811174</v>
      </c>
      <c r="AF54" s="3">
        <f t="shared" si="6"/>
        <v>4.0534117721461325</v>
      </c>
      <c r="AG54" s="3">
        <f t="shared" si="7"/>
        <v>0.37141207039167512</v>
      </c>
      <c r="AH54" s="3"/>
      <c r="AK54">
        <f>ABS(100*(AD54-AD55)/(AVERAGE(AD54:AD55)))</f>
        <v>2.8786454400844872</v>
      </c>
      <c r="AQ54">
        <f>ABS(100*(AE54-AE55)/(AVERAGE(AE54:AE55)))</f>
        <v>0.90644346122066266</v>
      </c>
      <c r="AW54">
        <f>ABS(100*(AF54-AF55)/(AVERAGE(AF54:AF55)))</f>
        <v>4.2759186986584794</v>
      </c>
      <c r="BC54">
        <f>ABS(100*(AG54-AG55)/(AVERAGE(AG54:AG55)))</f>
        <v>1.5206304431498601</v>
      </c>
      <c r="BG54" s="3">
        <f>AVERAGE(AD54:AD55)</f>
        <v>3.532805537896845</v>
      </c>
      <c r="BH54" s="3">
        <f>AVERAGE(AE54:AE55)</f>
        <v>7.5013709938433193</v>
      </c>
      <c r="BI54" s="3">
        <f>AVERAGE(AF54:AF55)</f>
        <v>3.9685654559464743</v>
      </c>
      <c r="BJ54" s="3">
        <f>AVERAGE(AG54:AG55)</f>
        <v>0.36860947643417841</v>
      </c>
      <c r="BK54" t="s">
        <v>68</v>
      </c>
    </row>
    <row r="55" spans="1:63" x14ac:dyDescent="0.3">
      <c r="A55">
        <v>31</v>
      </c>
      <c r="B55">
        <v>2</v>
      </c>
      <c r="C55" t="s">
        <v>68</v>
      </c>
      <c r="D55" t="s">
        <v>27</v>
      </c>
      <c r="G55">
        <v>0.5</v>
      </c>
      <c r="H55">
        <v>0.5</v>
      </c>
      <c r="I55">
        <v>3557</v>
      </c>
      <c r="J55">
        <v>7041</v>
      </c>
      <c r="L55">
        <v>3236</v>
      </c>
      <c r="M55">
        <v>3.1440000000000001</v>
      </c>
      <c r="N55">
        <v>6.2430000000000003</v>
      </c>
      <c r="O55">
        <v>3.1</v>
      </c>
      <c r="Q55">
        <v>0.222</v>
      </c>
      <c r="R55">
        <v>1</v>
      </c>
      <c r="S55">
        <v>0</v>
      </c>
      <c r="T55">
        <v>0</v>
      </c>
      <c r="V55">
        <v>0</v>
      </c>
      <c r="Y55" s="1">
        <v>45222</v>
      </c>
      <c r="Z55" s="6">
        <v>0.81405092592592598</v>
      </c>
      <c r="AB55">
        <v>1</v>
      </c>
      <c r="AD55" s="3">
        <f t="shared" si="4"/>
        <v>3.5836540106587051</v>
      </c>
      <c r="AE55" s="3">
        <f t="shared" si="5"/>
        <v>7.4673731504055212</v>
      </c>
      <c r="AF55" s="3">
        <f t="shared" si="6"/>
        <v>3.883719139746816</v>
      </c>
      <c r="AG55" s="3">
        <f t="shared" si="7"/>
        <v>0.36580688247668169</v>
      </c>
      <c r="AH55" s="3"/>
      <c r="BG55" s="3"/>
      <c r="BH55" s="3"/>
      <c r="BI55" s="3"/>
      <c r="BJ55" s="3"/>
      <c r="BK55" t="s">
        <v>68</v>
      </c>
    </row>
    <row r="56" spans="1:63" x14ac:dyDescent="0.3">
      <c r="A56">
        <v>32</v>
      </c>
      <c r="B56">
        <v>3</v>
      </c>
      <c r="D56" t="s">
        <v>85</v>
      </c>
      <c r="Y56" s="1">
        <v>45222</v>
      </c>
      <c r="Z56" s="6">
        <v>0.81834490740740751</v>
      </c>
      <c r="AB56">
        <v>1</v>
      </c>
      <c r="AD56" s="3"/>
      <c r="AE56" s="3"/>
      <c r="AF56" s="3"/>
      <c r="AG56" s="3"/>
      <c r="AH56" s="3"/>
      <c r="BG56" s="3"/>
      <c r="BH56" s="3"/>
      <c r="BI56" s="3"/>
      <c r="BJ56" s="3"/>
    </row>
    <row r="57" spans="1:63" x14ac:dyDescent="0.3">
      <c r="A57">
        <v>33</v>
      </c>
      <c r="B57">
        <v>9</v>
      </c>
      <c r="C57" t="s">
        <v>192</v>
      </c>
      <c r="D57" t="s">
        <v>27</v>
      </c>
      <c r="G57">
        <v>0.5</v>
      </c>
      <c r="H57">
        <v>0.5</v>
      </c>
      <c r="I57">
        <v>2801</v>
      </c>
      <c r="J57">
        <v>7019</v>
      </c>
      <c r="L57">
        <v>2522</v>
      </c>
      <c r="M57">
        <v>2.5640000000000001</v>
      </c>
      <c r="N57">
        <v>6.2249999999999996</v>
      </c>
      <c r="O57">
        <v>3.661</v>
      </c>
      <c r="Q57">
        <v>0.14799999999999999</v>
      </c>
      <c r="R57">
        <v>1</v>
      </c>
      <c r="S57">
        <v>0</v>
      </c>
      <c r="T57">
        <v>0</v>
      </c>
      <c r="V57">
        <v>0</v>
      </c>
      <c r="Y57" s="1">
        <v>45222</v>
      </c>
      <c r="Z57" s="6">
        <v>0.83106481481481476</v>
      </c>
      <c r="AB57">
        <v>1</v>
      </c>
      <c r="AD57" s="3">
        <f t="shared" si="4"/>
        <v>2.8299001791299592</v>
      </c>
      <c r="AE57" s="3">
        <f t="shared" si="5"/>
        <v>7.4439996330420346</v>
      </c>
      <c r="AF57" s="3">
        <f t="shared" si="6"/>
        <v>4.6140994539120754</v>
      </c>
      <c r="AG57" s="3">
        <f t="shared" si="7"/>
        <v>0.28413128714391944</v>
      </c>
      <c r="AH57" s="3"/>
      <c r="BG57" s="3"/>
      <c r="BH57" s="3"/>
      <c r="BI57" s="3"/>
      <c r="BJ57" s="3"/>
      <c r="BK57" t="s">
        <v>192</v>
      </c>
    </row>
    <row r="58" spans="1:63" x14ac:dyDescent="0.3">
      <c r="A58">
        <v>34</v>
      </c>
      <c r="B58">
        <v>9</v>
      </c>
      <c r="C58" t="s">
        <v>192</v>
      </c>
      <c r="D58" t="s">
        <v>27</v>
      </c>
      <c r="G58">
        <v>0.5</v>
      </c>
      <c r="H58">
        <v>0.5</v>
      </c>
      <c r="I58">
        <v>3541</v>
      </c>
      <c r="J58">
        <v>6893</v>
      </c>
      <c r="L58">
        <v>2430</v>
      </c>
      <c r="M58">
        <v>3.1309999999999998</v>
      </c>
      <c r="N58">
        <v>6.1180000000000003</v>
      </c>
      <c r="O58">
        <v>2.9870000000000001</v>
      </c>
      <c r="Q58">
        <v>0.13800000000000001</v>
      </c>
      <c r="R58">
        <v>1</v>
      </c>
      <c r="S58">
        <v>0</v>
      </c>
      <c r="T58">
        <v>0</v>
      </c>
      <c r="V58">
        <v>0</v>
      </c>
      <c r="Y58" s="1">
        <v>45222</v>
      </c>
      <c r="Z58" s="6">
        <v>0.83824074074074073</v>
      </c>
      <c r="AB58">
        <v>1</v>
      </c>
      <c r="AD58" s="3">
        <f t="shared" si="4"/>
        <v>3.5677015486157688</v>
      </c>
      <c r="AE58" s="3">
        <f t="shared" si="5"/>
        <v>7.310133124505704</v>
      </c>
      <c r="AF58" s="3">
        <f t="shared" si="6"/>
        <v>3.7424315758899351</v>
      </c>
      <c r="AG58" s="3">
        <f t="shared" si="7"/>
        <v>0.2736072608545439</v>
      </c>
      <c r="AH58" s="3"/>
      <c r="AK58">
        <f>ABS(100*(AD58-AD59)/(AVERAGE(AD58:AD59)))</f>
        <v>1.1806597096765765</v>
      </c>
      <c r="AQ58">
        <f>ABS(100*(AE58-AE59)/(AVERAGE(AE58:AE59)))</f>
        <v>7.2642091649244289E-2</v>
      </c>
      <c r="AW58">
        <f>ABS(100*(AF58-AF59)/(AVERAGE(AF58:AF59)))</f>
        <v>1.2529755536411782</v>
      </c>
      <c r="BC58">
        <f>ABS(100*(AG58-AG59)/(AVERAGE(AG58:AG59)))</f>
        <v>1.0929661482451201</v>
      </c>
      <c r="BG58" s="3">
        <f>AVERAGE(AD58:AD59)</f>
        <v>3.5467639421844148</v>
      </c>
      <c r="BH58" s="3">
        <f>AVERAGE(AE58:AE59)</f>
        <v>7.3127892060242825</v>
      </c>
      <c r="BI58" s="3">
        <f>AVERAGE(AF58:AF59)</f>
        <v>3.7660252638398672</v>
      </c>
      <c r="BJ58" s="3">
        <f>AVERAGE(AG58:AG59)</f>
        <v>0.2721201701832191</v>
      </c>
      <c r="BK58" t="s">
        <v>192</v>
      </c>
    </row>
    <row r="59" spans="1:63" x14ac:dyDescent="0.3">
      <c r="A59">
        <v>35</v>
      </c>
      <c r="B59">
        <v>9</v>
      </c>
      <c r="C59" t="s">
        <v>192</v>
      </c>
      <c r="D59" t="s">
        <v>27</v>
      </c>
      <c r="G59">
        <v>0.5</v>
      </c>
      <c r="H59">
        <v>0.5</v>
      </c>
      <c r="I59">
        <v>3499</v>
      </c>
      <c r="J59">
        <v>6898</v>
      </c>
      <c r="L59">
        <v>2404</v>
      </c>
      <c r="M59">
        <v>3.1</v>
      </c>
      <c r="N59">
        <v>6.1219999999999999</v>
      </c>
      <c r="O59">
        <v>3.0219999999999998</v>
      </c>
      <c r="Q59">
        <v>0.13500000000000001</v>
      </c>
      <c r="R59">
        <v>1</v>
      </c>
      <c r="S59">
        <v>0</v>
      </c>
      <c r="T59">
        <v>0</v>
      </c>
      <c r="V59">
        <v>0</v>
      </c>
      <c r="Y59" s="1">
        <v>45222</v>
      </c>
      <c r="Z59" s="6">
        <v>0.84577546296296291</v>
      </c>
      <c r="AB59">
        <v>1</v>
      </c>
      <c r="AD59" s="3">
        <f t="shared" si="4"/>
        <v>3.5258263357530608</v>
      </c>
      <c r="AE59" s="3">
        <f t="shared" si="5"/>
        <v>7.3154452875428602</v>
      </c>
      <c r="AF59" s="3">
        <f t="shared" si="6"/>
        <v>3.7896189517897994</v>
      </c>
      <c r="AG59" s="3">
        <f t="shared" si="7"/>
        <v>0.2706330795118943</v>
      </c>
      <c r="AH59" s="3"/>
      <c r="BG59" s="3"/>
      <c r="BH59" s="3"/>
      <c r="BI59" s="3"/>
      <c r="BJ59" s="3"/>
      <c r="BK59" t="s">
        <v>192</v>
      </c>
    </row>
    <row r="60" spans="1:63" x14ac:dyDescent="0.3">
      <c r="A60">
        <v>36</v>
      </c>
      <c r="B60">
        <v>10</v>
      </c>
      <c r="C60" t="s">
        <v>193</v>
      </c>
      <c r="D60" t="s">
        <v>27</v>
      </c>
      <c r="G60">
        <v>0.5</v>
      </c>
      <c r="H60">
        <v>0.5</v>
      </c>
      <c r="I60">
        <v>5716</v>
      </c>
      <c r="J60">
        <v>8246</v>
      </c>
      <c r="L60">
        <v>11290</v>
      </c>
      <c r="M60">
        <v>4.8</v>
      </c>
      <c r="N60">
        <v>7.2649999999999997</v>
      </c>
      <c r="O60">
        <v>2.4649999999999999</v>
      </c>
      <c r="Q60">
        <v>1.0649999999999999</v>
      </c>
      <c r="R60">
        <v>1</v>
      </c>
      <c r="S60">
        <v>0</v>
      </c>
      <c r="T60">
        <v>0</v>
      </c>
      <c r="V60">
        <v>0</v>
      </c>
      <c r="Y60" s="1">
        <v>45222</v>
      </c>
      <c r="Z60" s="6">
        <v>0.85866898148148152</v>
      </c>
      <c r="AB60">
        <v>1</v>
      </c>
      <c r="AD60" s="3">
        <f t="shared" si="4"/>
        <v>5.7362393575774391</v>
      </c>
      <c r="AE60" s="3">
        <f t="shared" si="5"/>
        <v>8.7476044423601103</v>
      </c>
      <c r="AF60" s="3">
        <f t="shared" si="6"/>
        <v>3.0113650847826712</v>
      </c>
      <c r="AG60" s="3">
        <f t="shared" si="7"/>
        <v>1.2871167491574476</v>
      </c>
      <c r="AH60" s="3"/>
      <c r="BG60" s="3"/>
      <c r="BH60" s="3"/>
      <c r="BI60" s="3"/>
      <c r="BJ60" s="3"/>
      <c r="BK60" t="s">
        <v>193</v>
      </c>
    </row>
    <row r="61" spans="1:63" x14ac:dyDescent="0.3">
      <c r="A61">
        <v>37</v>
      </c>
      <c r="B61">
        <v>10</v>
      </c>
      <c r="C61" t="s">
        <v>193</v>
      </c>
      <c r="D61" t="s">
        <v>27</v>
      </c>
      <c r="G61">
        <v>0.5</v>
      </c>
      <c r="H61">
        <v>0.5</v>
      </c>
      <c r="I61">
        <v>6482</v>
      </c>
      <c r="J61">
        <v>8164</v>
      </c>
      <c r="L61">
        <v>11471</v>
      </c>
      <c r="M61">
        <v>5.3879999999999999</v>
      </c>
      <c r="N61">
        <v>7.1950000000000003</v>
      </c>
      <c r="O61">
        <v>1.8069999999999999</v>
      </c>
      <c r="Q61">
        <v>1.0840000000000001</v>
      </c>
      <c r="R61">
        <v>1</v>
      </c>
      <c r="S61">
        <v>0</v>
      </c>
      <c r="T61">
        <v>0</v>
      </c>
      <c r="V61">
        <v>0</v>
      </c>
      <c r="Y61" s="1">
        <v>45222</v>
      </c>
      <c r="Z61" s="6">
        <v>0.86585648148148142</v>
      </c>
      <c r="AB61">
        <v>1</v>
      </c>
      <c r="AD61" s="3">
        <f t="shared" si="4"/>
        <v>6.4999634778830195</v>
      </c>
      <c r="AE61" s="3">
        <f t="shared" si="5"/>
        <v>8.660484968550751</v>
      </c>
      <c r="AF61" s="3">
        <f t="shared" si="6"/>
        <v>2.1605214906677315</v>
      </c>
      <c r="AG61" s="3">
        <f t="shared" si="7"/>
        <v>1.3078216269658927</v>
      </c>
      <c r="AH61" s="3"/>
      <c r="AK61">
        <f>ABS(100*(AD61-AD62)/(AVERAGE(AD61:AD62)))</f>
        <v>1.2968299950163753</v>
      </c>
      <c r="AQ61">
        <f>ABS(100*(AE61-AE62)/(AVERAGE(AE61:AE62)))</f>
        <v>7.3578448590781539E-2</v>
      </c>
      <c r="AW61">
        <f>ABS(100*(AF61-AF62)/(AVERAGE(AF61:AF62)))</f>
        <v>4.0862203078516828</v>
      </c>
      <c r="BC61">
        <f>ABS(100*(AG61-AG62)/(AVERAGE(AG61:AG62)))</f>
        <v>1.009499064836203</v>
      </c>
      <c r="BG61" s="3">
        <f>AVERAGE(AD61:AD62)</f>
        <v>6.4580882650203115</v>
      </c>
      <c r="BH61" s="3">
        <f>AVERAGE(AE61:AE62)</f>
        <v>8.6636722663730446</v>
      </c>
      <c r="BI61" s="3">
        <f>AVERAGE(AF61:AF62)</f>
        <v>2.205584001352733</v>
      </c>
      <c r="BJ61" s="3">
        <f>AVERAGE(AG61:AG62)</f>
        <v>1.3144563391918034</v>
      </c>
      <c r="BK61" t="s">
        <v>193</v>
      </c>
    </row>
    <row r="62" spans="1:63" x14ac:dyDescent="0.3">
      <c r="A62">
        <v>38</v>
      </c>
      <c r="B62">
        <v>10</v>
      </c>
      <c r="C62" t="s">
        <v>193</v>
      </c>
      <c r="D62" t="s">
        <v>27</v>
      </c>
      <c r="G62">
        <v>0.5</v>
      </c>
      <c r="H62">
        <v>0.5</v>
      </c>
      <c r="I62">
        <v>6398</v>
      </c>
      <c r="J62">
        <v>8170</v>
      </c>
      <c r="L62">
        <v>11587</v>
      </c>
      <c r="M62">
        <v>5.3230000000000004</v>
      </c>
      <c r="N62">
        <v>7.2</v>
      </c>
      <c r="O62">
        <v>1.877</v>
      </c>
      <c r="Q62">
        <v>1.0960000000000001</v>
      </c>
      <c r="R62">
        <v>1</v>
      </c>
      <c r="S62">
        <v>0</v>
      </c>
      <c r="T62">
        <v>0</v>
      </c>
      <c r="V62">
        <v>0</v>
      </c>
      <c r="Y62" s="1">
        <v>45222</v>
      </c>
      <c r="Z62" s="6">
        <v>0.87349537037037039</v>
      </c>
      <c r="AB62">
        <v>1</v>
      </c>
      <c r="AD62" s="3">
        <f t="shared" si="4"/>
        <v>6.4162130521576035</v>
      </c>
      <c r="AE62" s="3">
        <f t="shared" si="5"/>
        <v>8.6668595641953381</v>
      </c>
      <c r="AF62" s="3">
        <f t="shared" si="6"/>
        <v>2.2506465120377346</v>
      </c>
      <c r="AG62" s="3">
        <f t="shared" si="7"/>
        <v>1.3210910514177141</v>
      </c>
      <c r="AH62" s="3"/>
      <c r="BG62" s="3"/>
      <c r="BH62" s="3"/>
      <c r="BI62" s="3"/>
      <c r="BJ62" s="3"/>
      <c r="BK62" t="s">
        <v>193</v>
      </c>
    </row>
    <row r="63" spans="1:63" x14ac:dyDescent="0.3">
      <c r="A63">
        <v>39</v>
      </c>
      <c r="B63">
        <v>11</v>
      </c>
      <c r="C63" t="s">
        <v>194</v>
      </c>
      <c r="D63" t="s">
        <v>27</v>
      </c>
      <c r="G63">
        <v>0.5</v>
      </c>
      <c r="H63">
        <v>0.5</v>
      </c>
      <c r="I63">
        <v>5786</v>
      </c>
      <c r="J63">
        <v>7835</v>
      </c>
      <c r="L63">
        <v>9237</v>
      </c>
      <c r="M63">
        <v>4.8540000000000001</v>
      </c>
      <c r="N63">
        <v>6.9160000000000004</v>
      </c>
      <c r="O63">
        <v>2.0630000000000002</v>
      </c>
      <c r="Q63">
        <v>0.85</v>
      </c>
      <c r="R63">
        <v>1</v>
      </c>
      <c r="S63">
        <v>0</v>
      </c>
      <c r="T63">
        <v>0</v>
      </c>
      <c r="V63">
        <v>0</v>
      </c>
      <c r="Y63" s="1">
        <v>45222</v>
      </c>
      <c r="Z63" s="6">
        <v>0.88634259259259263</v>
      </c>
      <c r="AB63">
        <v>1</v>
      </c>
      <c r="AD63" s="3">
        <f t="shared" si="4"/>
        <v>5.8060313790152858</v>
      </c>
      <c r="AE63" s="3">
        <f t="shared" si="5"/>
        <v>8.3109446407058876</v>
      </c>
      <c r="AF63" s="3">
        <f t="shared" si="6"/>
        <v>2.5049132616906018</v>
      </c>
      <c r="AG63" s="3">
        <f t="shared" si="7"/>
        <v>1.0522708146782309</v>
      </c>
      <c r="AH63" s="3"/>
      <c r="BG63" s="3"/>
      <c r="BH63" s="3"/>
      <c r="BI63" s="3"/>
      <c r="BJ63" s="3"/>
      <c r="BK63" t="s">
        <v>194</v>
      </c>
    </row>
    <row r="64" spans="1:63" x14ac:dyDescent="0.3">
      <c r="A64">
        <v>40</v>
      </c>
      <c r="B64">
        <v>11</v>
      </c>
      <c r="C64" t="s">
        <v>194</v>
      </c>
      <c r="D64" t="s">
        <v>27</v>
      </c>
      <c r="G64">
        <v>0.5</v>
      </c>
      <c r="H64">
        <v>0.5</v>
      </c>
      <c r="I64">
        <v>5817</v>
      </c>
      <c r="J64">
        <v>7916</v>
      </c>
      <c r="L64">
        <v>9340</v>
      </c>
      <c r="M64">
        <v>4.8769999999999998</v>
      </c>
      <c r="N64">
        <v>6.9850000000000003</v>
      </c>
      <c r="O64">
        <v>2.1070000000000002</v>
      </c>
      <c r="Q64">
        <v>0.86099999999999999</v>
      </c>
      <c r="R64">
        <v>1</v>
      </c>
      <c r="S64">
        <v>0</v>
      </c>
      <c r="T64">
        <v>0</v>
      </c>
      <c r="V64">
        <v>0</v>
      </c>
      <c r="Y64" s="1">
        <v>45222</v>
      </c>
      <c r="Z64" s="6">
        <v>0.89354166666666668</v>
      </c>
      <c r="AB64">
        <v>1</v>
      </c>
      <c r="AD64" s="3">
        <f t="shared" si="4"/>
        <v>5.8369392742234751</v>
      </c>
      <c r="AE64" s="3">
        <f t="shared" si="5"/>
        <v>8.397001681907815</v>
      </c>
      <c r="AF64" s="3">
        <f t="shared" si="6"/>
        <v>2.5600624076843399</v>
      </c>
      <c r="AG64" s="3">
        <f t="shared" si="7"/>
        <v>1.0640531484587272</v>
      </c>
      <c r="AH64" s="3"/>
      <c r="AK64">
        <f>ABS(100*(AD64-AD65)/(AVERAGE(AD64:AD65)))</f>
        <v>1.0819475276305179</v>
      </c>
      <c r="AQ64">
        <f>ABS(100*(AE64-AE65)/(AVERAGE(AE64:AE65)))</f>
        <v>0.16434764312555203</v>
      </c>
      <c r="AW64">
        <f>ABS(100*(AF64-AF65)/(AVERAGE(AF64:AF65)))</f>
        <v>2.9489374752673054</v>
      </c>
      <c r="BC64">
        <f>ABS(100*(AG64-AG65)/(AVERAGE(AG64:AG65)))</f>
        <v>2.6729324466490123</v>
      </c>
      <c r="BG64" s="3">
        <f>AVERAGE(AD64:AD65)</f>
        <v>5.8055328645764437</v>
      </c>
      <c r="BH64" s="3">
        <f>AVERAGE(AE64:AE65)</f>
        <v>8.4039074938561171</v>
      </c>
      <c r="BI64" s="3">
        <f>AVERAGE(AF64:AF65)</f>
        <v>2.598374629279673</v>
      </c>
      <c r="BJ64" s="3">
        <f>AVERAGE(AG64:AG65)</f>
        <v>1.0784664888115676</v>
      </c>
      <c r="BK64" t="s">
        <v>194</v>
      </c>
    </row>
    <row r="65" spans="1:63" x14ac:dyDescent="0.3">
      <c r="A65">
        <v>41</v>
      </c>
      <c r="B65">
        <v>11</v>
      </c>
      <c r="C65" t="s">
        <v>194</v>
      </c>
      <c r="D65" t="s">
        <v>27</v>
      </c>
      <c r="G65">
        <v>0.5</v>
      </c>
      <c r="H65">
        <v>0.5</v>
      </c>
      <c r="I65">
        <v>5754</v>
      </c>
      <c r="J65">
        <v>7929</v>
      </c>
      <c r="L65">
        <v>9592</v>
      </c>
      <c r="M65">
        <v>4.8289999999999997</v>
      </c>
      <c r="N65">
        <v>6.9960000000000004</v>
      </c>
      <c r="O65">
        <v>2.1659999999999999</v>
      </c>
      <c r="Q65">
        <v>0.88700000000000001</v>
      </c>
      <c r="R65">
        <v>1</v>
      </c>
      <c r="S65">
        <v>0</v>
      </c>
      <c r="T65">
        <v>0</v>
      </c>
      <c r="V65">
        <v>0</v>
      </c>
      <c r="Y65" s="1">
        <v>45222</v>
      </c>
      <c r="Z65" s="6">
        <v>0.90115740740740735</v>
      </c>
      <c r="AB65">
        <v>1</v>
      </c>
      <c r="AD65" s="3">
        <f t="shared" si="4"/>
        <v>5.7741264549294131</v>
      </c>
      <c r="AE65" s="3">
        <f t="shared" si="5"/>
        <v>8.4108133058044192</v>
      </c>
      <c r="AF65" s="3">
        <f t="shared" si="6"/>
        <v>2.6366868508750061</v>
      </c>
      <c r="AG65" s="3">
        <f t="shared" si="7"/>
        <v>1.092879829164408</v>
      </c>
      <c r="AH65" s="3"/>
      <c r="BG65" s="3"/>
      <c r="BH65" s="3"/>
      <c r="BI65" s="3"/>
      <c r="BJ65" s="3"/>
      <c r="BK65" t="s">
        <v>194</v>
      </c>
    </row>
    <row r="66" spans="1:63" x14ac:dyDescent="0.3">
      <c r="A66">
        <v>42</v>
      </c>
      <c r="B66">
        <v>12</v>
      </c>
      <c r="C66" t="s">
        <v>195</v>
      </c>
      <c r="D66" t="s">
        <v>27</v>
      </c>
      <c r="G66">
        <v>0.5</v>
      </c>
      <c r="H66">
        <v>0.5</v>
      </c>
      <c r="I66">
        <v>4615</v>
      </c>
      <c r="J66">
        <v>6632</v>
      </c>
      <c r="L66">
        <v>3604</v>
      </c>
      <c r="M66">
        <v>3.9550000000000001</v>
      </c>
      <c r="N66">
        <v>5.8970000000000002</v>
      </c>
      <c r="O66">
        <v>1.9419999999999999</v>
      </c>
      <c r="Q66">
        <v>0.26100000000000001</v>
      </c>
      <c r="R66">
        <v>1</v>
      </c>
      <c r="S66">
        <v>0</v>
      </c>
      <c r="T66">
        <v>0</v>
      </c>
      <c r="V66">
        <v>0</v>
      </c>
      <c r="Y66" s="1">
        <v>45222</v>
      </c>
      <c r="Z66" s="6">
        <v>0.91413194444444434</v>
      </c>
      <c r="AB66">
        <v>1</v>
      </c>
      <c r="AD66" s="3">
        <f t="shared" si="4"/>
        <v>4.6385105632478769</v>
      </c>
      <c r="AE66" s="3">
        <f t="shared" si="5"/>
        <v>7.0328382139661629</v>
      </c>
      <c r="AF66" s="3">
        <f t="shared" si="6"/>
        <v>2.394327650718286</v>
      </c>
      <c r="AG66" s="3">
        <f t="shared" si="7"/>
        <v>0.4079029876341837</v>
      </c>
      <c r="AH66" s="3"/>
      <c r="BG66" s="3"/>
      <c r="BH66" s="3"/>
      <c r="BI66" s="3"/>
      <c r="BJ66" s="3"/>
      <c r="BK66" t="s">
        <v>195</v>
      </c>
    </row>
    <row r="67" spans="1:63" x14ac:dyDescent="0.3">
      <c r="A67">
        <v>43</v>
      </c>
      <c r="B67">
        <v>12</v>
      </c>
      <c r="C67" t="s">
        <v>195</v>
      </c>
      <c r="D67" t="s">
        <v>27</v>
      </c>
      <c r="G67">
        <v>0.5</v>
      </c>
      <c r="H67">
        <v>0.5</v>
      </c>
      <c r="I67">
        <v>4398</v>
      </c>
      <c r="J67">
        <v>6639</v>
      </c>
      <c r="L67">
        <v>3577</v>
      </c>
      <c r="M67">
        <v>3.7890000000000001</v>
      </c>
      <c r="N67">
        <v>5.9029999999999996</v>
      </c>
      <c r="O67">
        <v>2.1139999999999999</v>
      </c>
      <c r="Q67">
        <v>0.25800000000000001</v>
      </c>
      <c r="R67">
        <v>1</v>
      </c>
      <c r="S67">
        <v>0</v>
      </c>
      <c r="T67">
        <v>0</v>
      </c>
      <c r="V67">
        <v>0</v>
      </c>
      <c r="Y67" s="1">
        <v>45222</v>
      </c>
      <c r="Z67" s="6">
        <v>0.9212731481481482</v>
      </c>
      <c r="AB67">
        <v>1</v>
      </c>
      <c r="AD67" s="3">
        <f t="shared" si="4"/>
        <v>4.4221552967905513</v>
      </c>
      <c r="AE67" s="3">
        <f t="shared" si="5"/>
        <v>7.0402752422181809</v>
      </c>
      <c r="AF67" s="3">
        <f t="shared" si="6"/>
        <v>2.6181199454276296</v>
      </c>
      <c r="AG67" s="3">
        <f t="shared" si="7"/>
        <v>0.40481441470143226</v>
      </c>
      <c r="AH67" s="3"/>
      <c r="AK67">
        <f>ABS(100*(AD67-AD68)/(AVERAGE(AD67:AD68)))</f>
        <v>0.49478972761918549</v>
      </c>
      <c r="AQ67">
        <f>ABS(100*(AE67-AE68)/(AVERAGE(AE67:AE68)))</f>
        <v>0.28713650885407621</v>
      </c>
      <c r="AW67">
        <f>ABS(100*(AF67-AF68)/(AVERAGE(AF67:AF68)))</f>
        <v>1.621867136977549</v>
      </c>
      <c r="BC67">
        <f>ABS(100*(AG67-AG68)/(AVERAGE(AG67:AG68)))</f>
        <v>0.11296729899444591</v>
      </c>
      <c r="BG67" s="3">
        <f>AVERAGE(AD67:AD68)</f>
        <v>4.4331226144450699</v>
      </c>
      <c r="BH67" s="3">
        <f>AVERAGE(AE67:AE68)</f>
        <v>7.0301821324475844</v>
      </c>
      <c r="BI67" s="3">
        <f>AVERAGE(AF67:AF68)</f>
        <v>2.5970595180025144</v>
      </c>
      <c r="BJ67" s="3">
        <f>AVERAGE(AG67:AG68)</f>
        <v>0.40504319788163606</v>
      </c>
      <c r="BK67" t="s">
        <v>195</v>
      </c>
    </row>
    <row r="68" spans="1:63" x14ac:dyDescent="0.3">
      <c r="A68">
        <v>44</v>
      </c>
      <c r="B68">
        <v>12</v>
      </c>
      <c r="C68" t="s">
        <v>195</v>
      </c>
      <c r="D68" t="s">
        <v>27</v>
      </c>
      <c r="G68">
        <v>0.5</v>
      </c>
      <c r="H68">
        <v>0.5</v>
      </c>
      <c r="I68">
        <v>4420</v>
      </c>
      <c r="J68">
        <v>6620</v>
      </c>
      <c r="L68">
        <v>3581</v>
      </c>
      <c r="M68">
        <v>3.8050000000000002</v>
      </c>
      <c r="N68">
        <v>5.8869999999999996</v>
      </c>
      <c r="O68">
        <v>2.081</v>
      </c>
      <c r="Q68">
        <v>0.25800000000000001</v>
      </c>
      <c r="R68">
        <v>1</v>
      </c>
      <c r="S68">
        <v>0</v>
      </c>
      <c r="T68">
        <v>0</v>
      </c>
      <c r="V68">
        <v>0</v>
      </c>
      <c r="Y68" s="1">
        <v>45222</v>
      </c>
      <c r="Z68" s="6">
        <v>0.92884259259259261</v>
      </c>
      <c r="AB68">
        <v>1</v>
      </c>
      <c r="AD68" s="3">
        <f t="shared" si="4"/>
        <v>4.4440899320995886</v>
      </c>
      <c r="AE68" s="3">
        <f t="shared" si="5"/>
        <v>7.0200890226769879</v>
      </c>
      <c r="AF68" s="3">
        <f t="shared" si="6"/>
        <v>2.5759990905773993</v>
      </c>
      <c r="AG68" s="3">
        <f t="shared" si="7"/>
        <v>0.40527198106183987</v>
      </c>
      <c r="AH68" s="3"/>
      <c r="BG68" s="3"/>
      <c r="BH68" s="3"/>
      <c r="BI68" s="3"/>
      <c r="BJ68" s="3"/>
      <c r="BK68" t="s">
        <v>195</v>
      </c>
    </row>
    <row r="69" spans="1:63" x14ac:dyDescent="0.3">
      <c r="A69">
        <v>45</v>
      </c>
      <c r="B69">
        <v>13</v>
      </c>
      <c r="C69" t="s">
        <v>196</v>
      </c>
      <c r="D69" t="s">
        <v>27</v>
      </c>
      <c r="G69">
        <v>0.5</v>
      </c>
      <c r="H69">
        <v>0.5</v>
      </c>
      <c r="I69">
        <v>4291</v>
      </c>
      <c r="J69">
        <v>10250</v>
      </c>
      <c r="L69">
        <v>4896</v>
      </c>
      <c r="M69">
        <v>3.7069999999999999</v>
      </c>
      <c r="N69">
        <v>8.9619999999999997</v>
      </c>
      <c r="O69">
        <v>5.2560000000000002</v>
      </c>
      <c r="Q69">
        <v>0.39600000000000002</v>
      </c>
      <c r="R69">
        <v>1</v>
      </c>
      <c r="S69">
        <v>0</v>
      </c>
      <c r="T69">
        <v>0</v>
      </c>
      <c r="V69">
        <v>0</v>
      </c>
      <c r="Y69" s="1">
        <v>45222</v>
      </c>
      <c r="Z69" s="6">
        <v>0.94171296296296303</v>
      </c>
      <c r="AB69">
        <v>1</v>
      </c>
      <c r="AD69" s="3">
        <f t="shared" si="4"/>
        <v>4.3154732068784138</v>
      </c>
      <c r="AE69" s="3">
        <f t="shared" si="5"/>
        <v>10.876719387652219</v>
      </c>
      <c r="AF69" s="3">
        <f t="shared" si="6"/>
        <v>6.5612461807738054</v>
      </c>
      <c r="AG69" s="3">
        <f t="shared" si="7"/>
        <v>0.55569692204584864</v>
      </c>
      <c r="AH69" s="3"/>
      <c r="BG69" s="3"/>
      <c r="BH69" s="3"/>
      <c r="BI69" s="3"/>
      <c r="BJ69" s="3"/>
      <c r="BK69" t="s">
        <v>196</v>
      </c>
    </row>
    <row r="70" spans="1:63" x14ac:dyDescent="0.3">
      <c r="A70">
        <v>46</v>
      </c>
      <c r="B70">
        <v>13</v>
      </c>
      <c r="C70" t="s">
        <v>196</v>
      </c>
      <c r="D70" t="s">
        <v>27</v>
      </c>
      <c r="G70">
        <v>0.5</v>
      </c>
      <c r="H70">
        <v>0.5</v>
      </c>
      <c r="I70">
        <v>4597</v>
      </c>
      <c r="J70">
        <v>10349</v>
      </c>
      <c r="L70">
        <v>4851</v>
      </c>
      <c r="M70">
        <v>3.9420000000000002</v>
      </c>
      <c r="N70">
        <v>9.0459999999999994</v>
      </c>
      <c r="O70">
        <v>5.1050000000000004</v>
      </c>
      <c r="Q70">
        <v>0.39100000000000001</v>
      </c>
      <c r="R70">
        <v>1</v>
      </c>
      <c r="S70">
        <v>0</v>
      </c>
      <c r="T70">
        <v>0</v>
      </c>
      <c r="V70">
        <v>0</v>
      </c>
      <c r="Y70" s="1">
        <v>45222</v>
      </c>
      <c r="Z70" s="6">
        <v>0.94909722222222215</v>
      </c>
      <c r="AB70">
        <v>1</v>
      </c>
      <c r="AD70" s="3">
        <f t="shared" si="4"/>
        <v>4.6205640434495727</v>
      </c>
      <c r="AE70" s="3">
        <f t="shared" si="5"/>
        <v>10.981900215787908</v>
      </c>
      <c r="AF70" s="3">
        <f t="shared" si="6"/>
        <v>6.3613361723383353</v>
      </c>
      <c r="AG70" s="3">
        <f t="shared" si="7"/>
        <v>0.55054930049126283</v>
      </c>
      <c r="AH70" s="3"/>
      <c r="AK70">
        <f>ABS(100*(AD70-AD71)/(AVERAGE(AD70:AD71)))</f>
        <v>1.3468501434484297</v>
      </c>
      <c r="AQ70">
        <f>ABS(100*(AE70-AE71)/(AVERAGE(AE70:AE71)))</f>
        <v>0.33917812455545049</v>
      </c>
      <c r="AW70">
        <f>ABS(100*(AF70-AF71)/(AVERAGE(AF70:AF71)))</f>
        <v>0.38644486866287081</v>
      </c>
      <c r="BC70">
        <f>ABS(100*(AG70-AG71)/(AVERAGE(AG70:AG71)))</f>
        <v>1.1913849841316779</v>
      </c>
      <c r="BG70" s="3">
        <f>AVERAGE(AD70:AD71)</f>
        <v>4.5896561482413833</v>
      </c>
      <c r="BH70" s="3">
        <f>AVERAGE(AE70:AE71)</f>
        <v>10.963307645157862</v>
      </c>
      <c r="BI70" s="3">
        <f>AVERAGE(AF70:AF71)</f>
        <v>6.3736514969164793</v>
      </c>
      <c r="BJ70" s="3">
        <f>AVERAGE(AG70:AG71)</f>
        <v>0.54728914017335839</v>
      </c>
      <c r="BK70" t="s">
        <v>196</v>
      </c>
    </row>
    <row r="71" spans="1:63" x14ac:dyDescent="0.3">
      <c r="A71">
        <v>47</v>
      </c>
      <c r="B71">
        <v>13</v>
      </c>
      <c r="C71" t="s">
        <v>196</v>
      </c>
      <c r="D71" t="s">
        <v>27</v>
      </c>
      <c r="G71">
        <v>0.5</v>
      </c>
      <c r="H71">
        <v>0.5</v>
      </c>
      <c r="I71">
        <v>4535</v>
      </c>
      <c r="J71">
        <v>10314</v>
      </c>
      <c r="L71">
        <v>4794</v>
      </c>
      <c r="M71">
        <v>3.8940000000000001</v>
      </c>
      <c r="N71">
        <v>9.016</v>
      </c>
      <c r="O71">
        <v>5.1219999999999999</v>
      </c>
      <c r="Q71">
        <v>0.38500000000000001</v>
      </c>
      <c r="R71">
        <v>1</v>
      </c>
      <c r="S71">
        <v>0</v>
      </c>
      <c r="T71">
        <v>0</v>
      </c>
      <c r="V71">
        <v>0</v>
      </c>
      <c r="Y71" s="1">
        <v>45222</v>
      </c>
      <c r="Z71" s="6">
        <v>0.95679398148148154</v>
      </c>
      <c r="AB71">
        <v>1</v>
      </c>
      <c r="AD71" s="3">
        <f t="shared" si="4"/>
        <v>4.558748253033194</v>
      </c>
      <c r="AE71" s="3">
        <f t="shared" si="5"/>
        <v>10.944715074527817</v>
      </c>
      <c r="AF71" s="3">
        <f t="shared" si="6"/>
        <v>6.3859668214946232</v>
      </c>
      <c r="AG71" s="3">
        <f t="shared" si="7"/>
        <v>0.54402897985545406</v>
      </c>
      <c r="AH71" s="3"/>
      <c r="BG71" s="3"/>
      <c r="BH71" s="3"/>
      <c r="BI71" s="3"/>
      <c r="BJ71" s="3"/>
      <c r="BK71" t="s">
        <v>196</v>
      </c>
    </row>
    <row r="72" spans="1:63" x14ac:dyDescent="0.3">
      <c r="A72">
        <v>48</v>
      </c>
      <c r="B72">
        <v>14</v>
      </c>
      <c r="C72" t="s">
        <v>197</v>
      </c>
      <c r="D72" t="s">
        <v>27</v>
      </c>
      <c r="G72">
        <v>0.5</v>
      </c>
      <c r="H72">
        <v>0.5</v>
      </c>
      <c r="I72">
        <v>4988</v>
      </c>
      <c r="J72">
        <v>8376</v>
      </c>
      <c r="L72">
        <v>3047</v>
      </c>
      <c r="M72">
        <v>4.242</v>
      </c>
      <c r="N72">
        <v>7.375</v>
      </c>
      <c r="O72">
        <v>3.133</v>
      </c>
      <c r="Q72">
        <v>0.20300000000000001</v>
      </c>
      <c r="R72">
        <v>1</v>
      </c>
      <c r="S72">
        <v>0</v>
      </c>
      <c r="T72">
        <v>0</v>
      </c>
      <c r="V72">
        <v>0</v>
      </c>
      <c r="Y72" s="1">
        <v>45222</v>
      </c>
      <c r="Z72" s="6">
        <v>0.9697337962962963</v>
      </c>
      <c r="AB72">
        <v>1</v>
      </c>
      <c r="AD72" s="3">
        <f t="shared" si="4"/>
        <v>5.0104023346238318</v>
      </c>
      <c r="AE72" s="3">
        <f t="shared" si="5"/>
        <v>8.8857206813261644</v>
      </c>
      <c r="AF72" s="3">
        <f t="shared" si="6"/>
        <v>3.8753183467023327</v>
      </c>
      <c r="AG72" s="3">
        <f t="shared" si="7"/>
        <v>0.34418687194742109</v>
      </c>
      <c r="AH72" s="3"/>
      <c r="BG72" s="3"/>
      <c r="BH72" s="3"/>
      <c r="BI72" s="3"/>
      <c r="BJ72" s="3"/>
      <c r="BK72" t="s">
        <v>197</v>
      </c>
    </row>
    <row r="73" spans="1:63" x14ac:dyDescent="0.3">
      <c r="A73">
        <v>49</v>
      </c>
      <c r="B73">
        <v>14</v>
      </c>
      <c r="C73" t="s">
        <v>197</v>
      </c>
      <c r="D73" t="s">
        <v>27</v>
      </c>
      <c r="G73">
        <v>0.5</v>
      </c>
      <c r="H73">
        <v>0.5</v>
      </c>
      <c r="I73">
        <v>5229</v>
      </c>
      <c r="J73">
        <v>8328</v>
      </c>
      <c r="L73">
        <v>2997</v>
      </c>
      <c r="M73">
        <v>4.4260000000000002</v>
      </c>
      <c r="N73">
        <v>7.3339999999999996</v>
      </c>
      <c r="O73">
        <v>2.9079999999999999</v>
      </c>
      <c r="Q73">
        <v>0.19700000000000001</v>
      </c>
      <c r="R73">
        <v>1</v>
      </c>
      <c r="S73">
        <v>0</v>
      </c>
      <c r="T73">
        <v>0</v>
      </c>
      <c r="V73">
        <v>0</v>
      </c>
      <c r="Y73" s="1">
        <v>45222</v>
      </c>
      <c r="Z73" s="6">
        <v>0.97692129629629632</v>
      </c>
      <c r="AB73">
        <v>1</v>
      </c>
      <c r="AD73" s="3">
        <f t="shared" si="4"/>
        <v>5.2506862941455612</v>
      </c>
      <c r="AE73" s="3">
        <f t="shared" si="5"/>
        <v>8.834723916169466</v>
      </c>
      <c r="AF73" s="3">
        <f t="shared" si="6"/>
        <v>3.5840376220239047</v>
      </c>
      <c r="AG73" s="3">
        <f t="shared" si="7"/>
        <v>0.33846729244232571</v>
      </c>
      <c r="AH73" s="3"/>
      <c r="AK73">
        <f>ABS(100*(AD73-AD74)/(AVERAGE(AD73:AD74)))</f>
        <v>1.451506520368242</v>
      </c>
      <c r="AQ73">
        <f>ABS(100*(AE73-AE74)/(AVERAGE(AE73:AE74)))</f>
        <v>0.59948000749362929</v>
      </c>
      <c r="AW73">
        <f>ABS(100*(AF73-AF74)/(AVERAGE(AF73:AF74)))</f>
        <v>0.66204323106919027</v>
      </c>
      <c r="BC73">
        <f>ABS(100*(AG73-AG74)/(AVERAGE(AG73:AG74)))</f>
        <v>0.30463577533902186</v>
      </c>
      <c r="BG73" s="3">
        <f>AVERAGE(AD73:AD74)</f>
        <v>5.2890719059363764</v>
      </c>
      <c r="BH73" s="3">
        <f>AVERAGE(AE73:AE74)</f>
        <v>8.8612847313552461</v>
      </c>
      <c r="BI73" s="3">
        <f>AVERAGE(AF73:AF74)</f>
        <v>3.5722128254188692</v>
      </c>
      <c r="BJ73" s="3">
        <f>AVERAGE(AG73:AG74)</f>
        <v>0.33795253028686711</v>
      </c>
      <c r="BK73" t="s">
        <v>197</v>
      </c>
    </row>
    <row r="74" spans="1:63" x14ac:dyDescent="0.3">
      <c r="A74">
        <v>50</v>
      </c>
      <c r="B74">
        <v>14</v>
      </c>
      <c r="C74" t="s">
        <v>197</v>
      </c>
      <c r="D74" t="s">
        <v>27</v>
      </c>
      <c r="G74">
        <v>0.5</v>
      </c>
      <c r="H74">
        <v>0.5</v>
      </c>
      <c r="I74">
        <v>5306</v>
      </c>
      <c r="J74">
        <v>8378</v>
      </c>
      <c r="L74">
        <v>2988</v>
      </c>
      <c r="M74">
        <v>4.4859999999999998</v>
      </c>
      <c r="N74">
        <v>7.3760000000000003</v>
      </c>
      <c r="O74">
        <v>2.89</v>
      </c>
      <c r="Q74">
        <v>0.19700000000000001</v>
      </c>
      <c r="R74">
        <v>1</v>
      </c>
      <c r="S74">
        <v>0</v>
      </c>
      <c r="T74">
        <v>0</v>
      </c>
      <c r="V74">
        <v>0</v>
      </c>
      <c r="Y74" s="1">
        <v>45222</v>
      </c>
      <c r="Z74" s="6">
        <v>0.98460648148148155</v>
      </c>
      <c r="AB74">
        <v>1</v>
      </c>
      <c r="AD74" s="3">
        <f t="shared" si="4"/>
        <v>5.3274575177271926</v>
      </c>
      <c r="AE74" s="3">
        <f t="shared" si="5"/>
        <v>8.8878455465410262</v>
      </c>
      <c r="AF74" s="3">
        <f t="shared" si="6"/>
        <v>3.5603880288138336</v>
      </c>
      <c r="AG74" s="3">
        <f t="shared" si="7"/>
        <v>0.33743776813140847</v>
      </c>
      <c r="AH74" s="3"/>
      <c r="BG74" s="3"/>
      <c r="BH74" s="3"/>
      <c r="BI74" s="3"/>
      <c r="BJ74" s="3"/>
      <c r="BK74" t="s">
        <v>197</v>
      </c>
    </row>
    <row r="75" spans="1:63" x14ac:dyDescent="0.3">
      <c r="A75">
        <v>51</v>
      </c>
      <c r="B75">
        <v>15</v>
      </c>
      <c r="C75" t="s">
        <v>198</v>
      </c>
      <c r="D75" t="s">
        <v>27</v>
      </c>
      <c r="G75">
        <v>0.5</v>
      </c>
      <c r="H75">
        <v>0.5</v>
      </c>
      <c r="I75">
        <v>4412</v>
      </c>
      <c r="J75">
        <v>5623</v>
      </c>
      <c r="L75">
        <v>1130</v>
      </c>
      <c r="M75">
        <v>3.8</v>
      </c>
      <c r="N75">
        <v>5.0419999999999998</v>
      </c>
      <c r="O75">
        <v>1.242</v>
      </c>
      <c r="Q75">
        <v>2E-3</v>
      </c>
      <c r="R75">
        <v>1</v>
      </c>
      <c r="S75">
        <v>0</v>
      </c>
      <c r="T75">
        <v>0</v>
      </c>
      <c r="V75">
        <v>0</v>
      </c>
      <c r="Y75" s="1">
        <v>45222</v>
      </c>
      <c r="Z75" s="6">
        <v>0.99750000000000005</v>
      </c>
      <c r="AB75">
        <v>1</v>
      </c>
      <c r="AD75" s="3">
        <f t="shared" si="4"/>
        <v>4.4361137010781206</v>
      </c>
      <c r="AE75" s="3">
        <f t="shared" si="5"/>
        <v>5.9608437130680887</v>
      </c>
      <c r="AF75" s="3">
        <f t="shared" si="6"/>
        <v>1.524730011989968</v>
      </c>
      <c r="AG75" s="3">
        <f t="shared" si="7"/>
        <v>0.12489819372206372</v>
      </c>
      <c r="AH75" s="3"/>
      <c r="BG75" s="3"/>
      <c r="BH75" s="3"/>
      <c r="BI75" s="3"/>
      <c r="BJ75" s="3"/>
      <c r="BK75" t="s">
        <v>198</v>
      </c>
    </row>
    <row r="76" spans="1:63" x14ac:dyDescent="0.3">
      <c r="A76">
        <v>52</v>
      </c>
      <c r="B76">
        <v>15</v>
      </c>
      <c r="C76" t="s">
        <v>198</v>
      </c>
      <c r="D76" t="s">
        <v>27</v>
      </c>
      <c r="G76">
        <v>0.5</v>
      </c>
      <c r="H76">
        <v>0.5</v>
      </c>
      <c r="I76">
        <v>4431</v>
      </c>
      <c r="J76">
        <v>5648</v>
      </c>
      <c r="L76">
        <v>1042</v>
      </c>
      <c r="M76">
        <v>3.8140000000000001</v>
      </c>
      <c r="N76">
        <v>5.0640000000000001</v>
      </c>
      <c r="O76">
        <v>1.25</v>
      </c>
      <c r="Q76">
        <v>0</v>
      </c>
      <c r="R76">
        <v>1</v>
      </c>
      <c r="S76">
        <v>0</v>
      </c>
      <c r="T76">
        <v>0</v>
      </c>
      <c r="V76">
        <v>0</v>
      </c>
      <c r="Y76" s="1">
        <v>45223</v>
      </c>
      <c r="Z76" s="6">
        <v>4.6759259259259263E-3</v>
      </c>
      <c r="AB76">
        <v>1</v>
      </c>
      <c r="AD76" s="3">
        <f t="shared" si="4"/>
        <v>4.4550572497541072</v>
      </c>
      <c r="AE76" s="3">
        <f t="shared" si="5"/>
        <v>5.9874045282538688</v>
      </c>
      <c r="AF76" s="3">
        <f t="shared" si="6"/>
        <v>1.5323472784997616</v>
      </c>
      <c r="AG76" s="3">
        <f t="shared" si="7"/>
        <v>0.11483173379309583</v>
      </c>
      <c r="AH76" s="3"/>
      <c r="AK76">
        <f>ABS(100*(AD76-AD77)/(AVERAGE(AD76:AD77)))</f>
        <v>0.9443861742830284</v>
      </c>
      <c r="AQ76">
        <f>ABS(100*(AE76-AE77)/(AVERAGE(AE76:AE77)))</f>
        <v>5.3219215100885217E-2</v>
      </c>
      <c r="AW76">
        <f>ABS(100*(AF76-AF77)/(AVERAGE(AF76:AF77)))</f>
        <v>2.8981370379876252</v>
      </c>
      <c r="BC76">
        <f>ABS(100*(AG76-AG77)/(AVERAGE(AG76:AG77)))</f>
        <v>2.5218195576575311</v>
      </c>
      <c r="BG76" s="3">
        <f>AVERAGE(AD76:AD77)</f>
        <v>4.4341196433227532</v>
      </c>
      <c r="BH76" s="3">
        <f>AVERAGE(AE76:AE77)</f>
        <v>5.9889981771650156</v>
      </c>
      <c r="BI76" s="3">
        <f>AVERAGE(AF76:AF77)</f>
        <v>1.5548785338422624</v>
      </c>
      <c r="BJ76" s="3">
        <f>AVERAGE(AG76:AG77)</f>
        <v>0.11340183891682198</v>
      </c>
      <c r="BK76" t="s">
        <v>198</v>
      </c>
    </row>
    <row r="77" spans="1:63" x14ac:dyDescent="0.3">
      <c r="A77">
        <v>53</v>
      </c>
      <c r="B77">
        <v>15</v>
      </c>
      <c r="C77" t="s">
        <v>198</v>
      </c>
      <c r="D77" t="s">
        <v>27</v>
      </c>
      <c r="G77">
        <v>0.5</v>
      </c>
      <c r="H77">
        <v>0.5</v>
      </c>
      <c r="I77">
        <v>4389</v>
      </c>
      <c r="J77">
        <v>5651</v>
      </c>
      <c r="L77">
        <v>1017</v>
      </c>
      <c r="M77">
        <v>3.782</v>
      </c>
      <c r="N77">
        <v>5.0659999999999998</v>
      </c>
      <c r="O77">
        <v>1.284</v>
      </c>
      <c r="Q77">
        <v>0</v>
      </c>
      <c r="R77">
        <v>1</v>
      </c>
      <c r="S77">
        <v>0</v>
      </c>
      <c r="T77">
        <v>0</v>
      </c>
      <c r="V77">
        <v>0</v>
      </c>
      <c r="Y77" s="1">
        <v>45223</v>
      </c>
      <c r="Z77" s="6">
        <v>1.224537037037037E-2</v>
      </c>
      <c r="AB77">
        <v>1</v>
      </c>
      <c r="AD77" s="3">
        <f t="shared" si="4"/>
        <v>4.4131820368913992</v>
      </c>
      <c r="AE77" s="3">
        <f t="shared" si="5"/>
        <v>5.9905918260761624</v>
      </c>
      <c r="AF77" s="3">
        <f t="shared" si="6"/>
        <v>1.5774097891847632</v>
      </c>
      <c r="AG77" s="3">
        <f t="shared" si="7"/>
        <v>0.11197194404054812</v>
      </c>
      <c r="AH77" s="3"/>
      <c r="BG77" s="3"/>
      <c r="BH77" s="3"/>
      <c r="BI77" s="3"/>
      <c r="BJ77" s="3"/>
      <c r="BK77" t="s">
        <v>198</v>
      </c>
    </row>
    <row r="78" spans="1:63" x14ac:dyDescent="0.3">
      <c r="A78">
        <v>54</v>
      </c>
      <c r="B78">
        <v>16</v>
      </c>
      <c r="C78" t="s">
        <v>199</v>
      </c>
      <c r="D78" t="s">
        <v>27</v>
      </c>
      <c r="G78">
        <v>0.5</v>
      </c>
      <c r="H78">
        <v>0.5</v>
      </c>
      <c r="I78">
        <v>6072</v>
      </c>
      <c r="J78">
        <v>7949</v>
      </c>
      <c r="L78">
        <v>11606</v>
      </c>
      <c r="M78">
        <v>5.0739999999999998</v>
      </c>
      <c r="N78">
        <v>7.0129999999999999</v>
      </c>
      <c r="O78">
        <v>1.9390000000000001</v>
      </c>
      <c r="Q78">
        <v>1.0980000000000001</v>
      </c>
      <c r="R78">
        <v>1</v>
      </c>
      <c r="S78">
        <v>0</v>
      </c>
      <c r="T78">
        <v>0</v>
      </c>
      <c r="V78">
        <v>0</v>
      </c>
      <c r="Y78" s="1">
        <v>45223</v>
      </c>
      <c r="Z78" s="6">
        <v>2.5289351851851851E-2</v>
      </c>
      <c r="AB78">
        <v>1</v>
      </c>
      <c r="AD78" s="3">
        <f t="shared" si="4"/>
        <v>6.0911816380327748</v>
      </c>
      <c r="AE78" s="3">
        <f t="shared" si="5"/>
        <v>8.432061957953044</v>
      </c>
      <c r="AF78" s="3">
        <f t="shared" si="6"/>
        <v>2.3408803199202692</v>
      </c>
      <c r="AG78" s="3">
        <f t="shared" si="7"/>
        <v>1.3232644916296503</v>
      </c>
      <c r="AH78" s="3"/>
      <c r="BG78" s="3"/>
      <c r="BH78" s="3"/>
      <c r="BI78" s="3"/>
      <c r="BJ78" s="3"/>
      <c r="BK78" t="s">
        <v>199</v>
      </c>
    </row>
    <row r="79" spans="1:63" x14ac:dyDescent="0.3">
      <c r="A79">
        <v>55</v>
      </c>
      <c r="B79">
        <v>16</v>
      </c>
      <c r="C79" t="s">
        <v>199</v>
      </c>
      <c r="D79" t="s">
        <v>27</v>
      </c>
      <c r="G79">
        <v>0.5</v>
      </c>
      <c r="H79">
        <v>0.5</v>
      </c>
      <c r="I79">
        <v>6522</v>
      </c>
      <c r="J79">
        <v>7953</v>
      </c>
      <c r="L79">
        <v>11361</v>
      </c>
      <c r="M79">
        <v>5.4180000000000001</v>
      </c>
      <c r="N79">
        <v>7.016</v>
      </c>
      <c r="O79">
        <v>1.5980000000000001</v>
      </c>
      <c r="Q79">
        <v>1.0720000000000001</v>
      </c>
      <c r="R79">
        <v>1</v>
      </c>
      <c r="S79">
        <v>0</v>
      </c>
      <c r="T79">
        <v>0</v>
      </c>
      <c r="V79">
        <v>0</v>
      </c>
      <c r="Y79" s="1">
        <v>45223</v>
      </c>
      <c r="Z79" s="6">
        <v>3.2499999999999994E-2</v>
      </c>
      <c r="AB79">
        <v>1</v>
      </c>
      <c r="AD79" s="3">
        <f t="shared" si="4"/>
        <v>6.539844632990361</v>
      </c>
      <c r="AE79" s="3">
        <f t="shared" si="5"/>
        <v>8.4363116883827693</v>
      </c>
      <c r="AF79" s="3">
        <f t="shared" si="6"/>
        <v>1.8964670553924083</v>
      </c>
      <c r="AG79" s="3">
        <f t="shared" si="7"/>
        <v>1.295238552054683</v>
      </c>
      <c r="AH79" s="3"/>
      <c r="AK79">
        <f>ABS(100*(AD79-AD80)/(AVERAGE(AD79:AD80)))</f>
        <v>3.6225737884232085</v>
      </c>
      <c r="AQ79">
        <f>ABS(100*(AE79-AE80)/(AVERAGE(AE79:AE80)))</f>
        <v>0.35199928040952211</v>
      </c>
      <c r="AW79">
        <f>ABS(100*(AF79-AF80)/(AVERAGE(AF79:AF80)))</f>
        <v>11.812855443330381</v>
      </c>
      <c r="BC79">
        <f>ABS(100*(AG79-AG80)/(AVERAGE(AG79:AG80)))</f>
        <v>2.0887321939322203</v>
      </c>
      <c r="BG79" s="3">
        <f>AVERAGE(AD79:AD80)</f>
        <v>6.6604851271900678</v>
      </c>
      <c r="BH79" s="3">
        <f>AVERAGE(AE79:AE80)</f>
        <v>8.4511857448868071</v>
      </c>
      <c r="BI79" s="3">
        <f>AVERAGE(AF79:AF80)</f>
        <v>1.7907006176967384</v>
      </c>
      <c r="BJ79" s="3">
        <f>AVERAGE(AG79:AG80)</f>
        <v>1.308908347071861</v>
      </c>
      <c r="BK79" t="s">
        <v>199</v>
      </c>
    </row>
    <row r="80" spans="1:63" x14ac:dyDescent="0.3">
      <c r="A80">
        <v>56</v>
      </c>
      <c r="B80">
        <v>16</v>
      </c>
      <c r="C80" t="s">
        <v>199</v>
      </c>
      <c r="D80" t="s">
        <v>27</v>
      </c>
      <c r="G80">
        <v>0.5</v>
      </c>
      <c r="H80">
        <v>0.5</v>
      </c>
      <c r="I80">
        <v>6764</v>
      </c>
      <c r="J80">
        <v>7981</v>
      </c>
      <c r="L80">
        <v>11600</v>
      </c>
      <c r="M80">
        <v>5.6040000000000001</v>
      </c>
      <c r="N80">
        <v>7.04</v>
      </c>
      <c r="O80">
        <v>1.4359999999999999</v>
      </c>
      <c r="Q80">
        <v>1.097</v>
      </c>
      <c r="R80">
        <v>1</v>
      </c>
      <c r="S80">
        <v>0</v>
      </c>
      <c r="T80">
        <v>0</v>
      </c>
      <c r="V80">
        <v>0</v>
      </c>
      <c r="Y80" s="1">
        <v>45223</v>
      </c>
      <c r="Z80" s="6">
        <v>4.0312499999999994E-2</v>
      </c>
      <c r="AB80">
        <v>1</v>
      </c>
      <c r="AD80" s="3">
        <f t="shared" si="4"/>
        <v>6.7811256213897746</v>
      </c>
      <c r="AE80" s="3">
        <f t="shared" si="5"/>
        <v>8.466059801390843</v>
      </c>
      <c r="AF80" s="3">
        <f t="shared" si="6"/>
        <v>1.6849341800010684</v>
      </c>
      <c r="AG80" s="3">
        <f t="shared" si="7"/>
        <v>1.322578142089039</v>
      </c>
      <c r="AH80" s="3"/>
      <c r="BG80" s="3"/>
      <c r="BH80" s="3"/>
      <c r="BI80" s="3"/>
      <c r="BJ80" s="3"/>
      <c r="BK80" t="s">
        <v>199</v>
      </c>
    </row>
    <row r="81" spans="1:63" x14ac:dyDescent="0.3">
      <c r="A81">
        <v>57</v>
      </c>
      <c r="B81">
        <v>17</v>
      </c>
      <c r="C81" t="s">
        <v>200</v>
      </c>
      <c r="D81" t="s">
        <v>27</v>
      </c>
      <c r="G81">
        <v>0.5</v>
      </c>
      <c r="H81">
        <v>0.5</v>
      </c>
      <c r="I81">
        <v>5064</v>
      </c>
      <c r="J81">
        <v>12674</v>
      </c>
      <c r="L81">
        <v>10455</v>
      </c>
      <c r="M81">
        <v>4.3</v>
      </c>
      <c r="N81">
        <v>11.016</v>
      </c>
      <c r="O81">
        <v>6.7160000000000002</v>
      </c>
      <c r="Q81">
        <v>0.97699999999999998</v>
      </c>
      <c r="R81">
        <v>1</v>
      </c>
      <c r="S81">
        <v>0</v>
      </c>
      <c r="T81">
        <v>0</v>
      </c>
      <c r="V81">
        <v>0</v>
      </c>
      <c r="Y81" s="1">
        <v>45223</v>
      </c>
      <c r="Z81" s="6">
        <v>5.3611111111111109E-2</v>
      </c>
      <c r="AB81">
        <v>1</v>
      </c>
      <c r="AD81" s="3">
        <f t="shared" si="4"/>
        <v>5.086176529327779</v>
      </c>
      <c r="AE81" s="3">
        <f t="shared" si="5"/>
        <v>13.452056028065432</v>
      </c>
      <c r="AF81" s="3">
        <f t="shared" si="6"/>
        <v>8.3658794987376517</v>
      </c>
      <c r="AG81" s="3">
        <f t="shared" si="7"/>
        <v>1.1915997714223545</v>
      </c>
      <c r="AH81" s="3"/>
      <c r="BG81" s="3"/>
      <c r="BH81" s="3"/>
      <c r="BI81" s="3"/>
      <c r="BJ81" s="3"/>
      <c r="BK81" t="s">
        <v>200</v>
      </c>
    </row>
    <row r="82" spans="1:63" x14ac:dyDescent="0.3">
      <c r="A82">
        <v>58</v>
      </c>
      <c r="B82">
        <v>17</v>
      </c>
      <c r="C82" t="s">
        <v>200</v>
      </c>
      <c r="D82" t="s">
        <v>27</v>
      </c>
      <c r="G82">
        <v>0.5</v>
      </c>
      <c r="H82">
        <v>0.5</v>
      </c>
      <c r="I82">
        <v>4871</v>
      </c>
      <c r="J82">
        <v>12683</v>
      </c>
      <c r="L82">
        <v>10459</v>
      </c>
      <c r="M82">
        <v>4.1520000000000001</v>
      </c>
      <c r="N82">
        <v>11.023999999999999</v>
      </c>
      <c r="O82">
        <v>6.8719999999999999</v>
      </c>
      <c r="Q82">
        <v>0.97799999999999998</v>
      </c>
      <c r="R82">
        <v>1</v>
      </c>
      <c r="S82">
        <v>0</v>
      </c>
      <c r="T82">
        <v>0</v>
      </c>
      <c r="V82">
        <v>0</v>
      </c>
      <c r="Y82" s="1">
        <v>45223</v>
      </c>
      <c r="Z82" s="6">
        <v>6.0995370370370366E-2</v>
      </c>
      <c r="AB82">
        <v>1</v>
      </c>
      <c r="AD82" s="3">
        <f t="shared" si="4"/>
        <v>4.893749955934859</v>
      </c>
      <c r="AE82" s="3">
        <f t="shared" si="5"/>
        <v>13.461617921532314</v>
      </c>
      <c r="AF82" s="3">
        <f t="shared" si="6"/>
        <v>8.5678679655974541</v>
      </c>
      <c r="AG82" s="3">
        <f t="shared" si="7"/>
        <v>1.1920573377827621</v>
      </c>
      <c r="AH82" s="3"/>
      <c r="AK82">
        <f>ABS(100*(AD82-AD83)/(AVERAGE(AD82:AD83)))</f>
        <v>1.065064544301517</v>
      </c>
      <c r="AQ82">
        <f>ABS(100*(AE82-AE83)/(AVERAGE(AE82:AE83)))</f>
        <v>0.8162255032759036</v>
      </c>
      <c r="AW82">
        <f>ABS(100*(AF82-AF83)/(AVERAGE(AF82:AF83)))</f>
        <v>0.67437109965607944</v>
      </c>
      <c r="BC82">
        <f>ABS(100*(AG82-AG83)/(AVERAGE(AG82:AG83)))</f>
        <v>0.50989250664568475</v>
      </c>
      <c r="BG82" s="3">
        <f>AVERAGE(AD82:AD83)</f>
        <v>4.8678272051150868</v>
      </c>
      <c r="BH82" s="3">
        <f>AVERAGE(AE82:AE83)</f>
        <v>13.406902642249609</v>
      </c>
      <c r="BI82" s="3">
        <f>AVERAGE(AF82:AF83)</f>
        <v>8.539075437134521</v>
      </c>
      <c r="BJ82" s="3">
        <f>AVERAGE(AG82:AG83)</f>
        <v>1.1890259606450617</v>
      </c>
      <c r="BK82" t="s">
        <v>200</v>
      </c>
    </row>
    <row r="83" spans="1:63" x14ac:dyDescent="0.3">
      <c r="A83">
        <v>59</v>
      </c>
      <c r="B83">
        <v>17</v>
      </c>
      <c r="C83" t="s">
        <v>200</v>
      </c>
      <c r="D83" t="s">
        <v>27</v>
      </c>
      <c r="G83">
        <v>0.5</v>
      </c>
      <c r="H83">
        <v>0.5</v>
      </c>
      <c r="I83">
        <v>4819</v>
      </c>
      <c r="J83">
        <v>12580</v>
      </c>
      <c r="L83">
        <v>10406</v>
      </c>
      <c r="M83">
        <v>4.1120000000000001</v>
      </c>
      <c r="N83">
        <v>10.936</v>
      </c>
      <c r="O83">
        <v>6.8239999999999998</v>
      </c>
      <c r="Q83">
        <v>0.97199999999999998</v>
      </c>
      <c r="R83">
        <v>1</v>
      </c>
      <c r="S83">
        <v>0</v>
      </c>
      <c r="T83">
        <v>0</v>
      </c>
      <c r="V83">
        <v>0</v>
      </c>
      <c r="Y83" s="1">
        <v>45223</v>
      </c>
      <c r="Z83" s="6">
        <v>6.8831018518518514E-2</v>
      </c>
      <c r="AB83">
        <v>1</v>
      </c>
      <c r="AD83" s="3">
        <f t="shared" si="4"/>
        <v>4.8419044542953147</v>
      </c>
      <c r="AE83" s="3">
        <f t="shared" si="5"/>
        <v>13.352187362966902</v>
      </c>
      <c r="AF83" s="3">
        <f t="shared" si="6"/>
        <v>8.5102829086715879</v>
      </c>
      <c r="AG83" s="3">
        <f t="shared" si="7"/>
        <v>1.1859945835073611</v>
      </c>
      <c r="AH83" s="3"/>
      <c r="BG83" s="3"/>
      <c r="BH83" s="3"/>
      <c r="BI83" s="3"/>
      <c r="BJ83" s="3"/>
      <c r="BK83" t="s">
        <v>200</v>
      </c>
    </row>
    <row r="84" spans="1:63" x14ac:dyDescent="0.3">
      <c r="A84">
        <v>60</v>
      </c>
      <c r="B84">
        <v>18</v>
      </c>
      <c r="C84" t="s">
        <v>201</v>
      </c>
      <c r="D84" t="s">
        <v>27</v>
      </c>
      <c r="G84">
        <v>0.5</v>
      </c>
      <c r="H84">
        <v>0.5</v>
      </c>
      <c r="I84">
        <v>4164</v>
      </c>
      <c r="J84">
        <v>6700</v>
      </c>
      <c r="L84">
        <v>2164</v>
      </c>
      <c r="M84">
        <v>3.61</v>
      </c>
      <c r="N84">
        <v>5.9539999999999997</v>
      </c>
      <c r="O84">
        <v>2.3450000000000002</v>
      </c>
      <c r="Q84">
        <v>0.11</v>
      </c>
      <c r="R84">
        <v>1</v>
      </c>
      <c r="S84">
        <v>0</v>
      </c>
      <c r="T84">
        <v>0</v>
      </c>
      <c r="V84">
        <v>0</v>
      </c>
      <c r="Y84" s="1">
        <v>45223</v>
      </c>
      <c r="Z84" s="6">
        <v>8.188657407407407E-2</v>
      </c>
      <c r="AB84">
        <v>1</v>
      </c>
      <c r="AD84" s="3">
        <f t="shared" si="4"/>
        <v>4.1888505394126057</v>
      </c>
      <c r="AE84" s="3">
        <f t="shared" si="5"/>
        <v>7.1050836312714836</v>
      </c>
      <c r="AF84" s="3">
        <f t="shared" si="6"/>
        <v>2.9162330918588779</v>
      </c>
      <c r="AG84" s="3">
        <f t="shared" si="7"/>
        <v>0.24317909788743644</v>
      </c>
      <c r="AH84" s="3"/>
      <c r="BG84" s="3"/>
      <c r="BH84" s="3"/>
      <c r="BI84" s="3"/>
      <c r="BJ84" s="3"/>
      <c r="BK84" t="s">
        <v>201</v>
      </c>
    </row>
    <row r="85" spans="1:63" x14ac:dyDescent="0.3">
      <c r="A85">
        <v>61</v>
      </c>
      <c r="B85">
        <v>18</v>
      </c>
      <c r="C85" t="s">
        <v>201</v>
      </c>
      <c r="D85" t="s">
        <v>27</v>
      </c>
      <c r="G85">
        <v>0.5</v>
      </c>
      <c r="H85">
        <v>0.5</v>
      </c>
      <c r="I85">
        <v>4157</v>
      </c>
      <c r="J85">
        <v>6746</v>
      </c>
      <c r="L85">
        <v>2231</v>
      </c>
      <c r="M85">
        <v>3.6040000000000001</v>
      </c>
      <c r="N85">
        <v>5.9930000000000003</v>
      </c>
      <c r="O85">
        <v>2.3889999999999998</v>
      </c>
      <c r="Q85">
        <v>0.11700000000000001</v>
      </c>
      <c r="R85">
        <v>1</v>
      </c>
      <c r="S85">
        <v>0</v>
      </c>
      <c r="T85">
        <v>0</v>
      </c>
      <c r="V85">
        <v>0</v>
      </c>
      <c r="Y85" s="1">
        <v>45223</v>
      </c>
      <c r="Z85" s="6">
        <v>8.9074074074074083E-2</v>
      </c>
      <c r="AB85">
        <v>1</v>
      </c>
      <c r="AD85" s="3">
        <f t="shared" si="4"/>
        <v>4.181871337268821</v>
      </c>
      <c r="AE85" s="3">
        <f t="shared" si="5"/>
        <v>7.1539555312133194</v>
      </c>
      <c r="AF85" s="3">
        <f t="shared" si="6"/>
        <v>2.9720841939444984</v>
      </c>
      <c r="AG85" s="3">
        <f t="shared" si="7"/>
        <v>0.25084333442426426</v>
      </c>
      <c r="AH85" s="3"/>
      <c r="AK85">
        <f>ABS(100*(AD85-AD86)/(AVERAGE(AD85:AD86)))</f>
        <v>1.199232525447838</v>
      </c>
      <c r="AQ85">
        <f>ABS(100*(AE85-AE86)/(AVERAGE(AE85:AE86)))</f>
        <v>0.26767543760080931</v>
      </c>
      <c r="AW85">
        <f>ABS(100*(AF85-AF86)/(AVERAGE(AF85:AF86)))</f>
        <v>1.0285587136517176</v>
      </c>
      <c r="BC85">
        <f>ABS(100*(AG85-AG86)/(AVERAGE(AG85:AG86)))</f>
        <v>0.81749523635621002</v>
      </c>
      <c r="BG85" s="3">
        <f>AVERAGE(AD85:AD86)</f>
        <v>4.156945615326733</v>
      </c>
      <c r="BH85" s="3">
        <f>AVERAGE(AE85:AE86)</f>
        <v>7.1443936377464379</v>
      </c>
      <c r="BI85" s="3">
        <f>AVERAGE(AF85:AF86)</f>
        <v>2.9874480224197053</v>
      </c>
      <c r="BJ85" s="3">
        <f>AVERAGE(AG85:AG86)</f>
        <v>0.25187285873518139</v>
      </c>
      <c r="BK85" t="s">
        <v>201</v>
      </c>
    </row>
    <row r="86" spans="1:63" x14ac:dyDescent="0.3">
      <c r="A86">
        <v>62</v>
      </c>
      <c r="B86">
        <v>18</v>
      </c>
      <c r="C86" t="s">
        <v>201</v>
      </c>
      <c r="D86" t="s">
        <v>27</v>
      </c>
      <c r="G86">
        <v>0.5</v>
      </c>
      <c r="H86">
        <v>0.5</v>
      </c>
      <c r="I86">
        <v>4107</v>
      </c>
      <c r="J86">
        <v>6728</v>
      </c>
      <c r="L86">
        <v>2249</v>
      </c>
      <c r="M86">
        <v>3.5659999999999998</v>
      </c>
      <c r="N86">
        <v>5.9779999999999998</v>
      </c>
      <c r="O86">
        <v>2.4129999999999998</v>
      </c>
      <c r="Q86">
        <v>0.11899999999999999</v>
      </c>
      <c r="R86">
        <v>1</v>
      </c>
      <c r="S86">
        <v>0</v>
      </c>
      <c r="T86">
        <v>0</v>
      </c>
      <c r="V86">
        <v>0</v>
      </c>
      <c r="Y86" s="1">
        <v>45223</v>
      </c>
      <c r="Z86" s="6">
        <v>9.6631944444444451E-2</v>
      </c>
      <c r="AB86">
        <v>1</v>
      </c>
      <c r="AD86" s="3">
        <f t="shared" si="4"/>
        <v>4.132019893384645</v>
      </c>
      <c r="AE86" s="3">
        <f t="shared" si="5"/>
        <v>7.1348317442795572</v>
      </c>
      <c r="AF86" s="3">
        <f t="shared" si="6"/>
        <v>3.0028118508949122</v>
      </c>
      <c r="AG86" s="3">
        <f t="shared" si="7"/>
        <v>0.25290238304609858</v>
      </c>
      <c r="AH86" s="3"/>
      <c r="BK86" t="s">
        <v>201</v>
      </c>
    </row>
    <row r="87" spans="1:63" x14ac:dyDescent="0.3">
      <c r="A87">
        <v>63</v>
      </c>
      <c r="B87">
        <v>19</v>
      </c>
      <c r="C87" t="s">
        <v>202</v>
      </c>
      <c r="D87" t="s">
        <v>27</v>
      </c>
      <c r="G87">
        <v>0.5</v>
      </c>
      <c r="H87">
        <v>0.5</v>
      </c>
      <c r="I87">
        <v>6503</v>
      </c>
      <c r="J87">
        <v>15457</v>
      </c>
      <c r="L87">
        <v>7288</v>
      </c>
      <c r="M87">
        <v>5.4039999999999999</v>
      </c>
      <c r="N87">
        <v>13.372999999999999</v>
      </c>
      <c r="O87">
        <v>7.97</v>
      </c>
      <c r="Q87">
        <v>0.64600000000000002</v>
      </c>
      <c r="R87">
        <v>1</v>
      </c>
      <c r="S87">
        <v>0</v>
      </c>
      <c r="T87">
        <v>0</v>
      </c>
      <c r="V87">
        <v>0</v>
      </c>
      <c r="Y87" s="1">
        <v>45223</v>
      </c>
      <c r="Z87" s="6">
        <v>0.11002314814814813</v>
      </c>
      <c r="AB87">
        <v>1</v>
      </c>
      <c r="AD87" s="3">
        <f t="shared" si="4"/>
        <v>6.5209010843143744</v>
      </c>
      <c r="AE87" s="3">
        <f t="shared" si="5"/>
        <v>16.408805974546443</v>
      </c>
      <c r="AF87" s="3">
        <f t="shared" si="6"/>
        <v>9.8879048902320683</v>
      </c>
      <c r="AG87" s="3">
        <f t="shared" si="7"/>
        <v>0.82932160556961221</v>
      </c>
      <c r="AH87" s="3"/>
      <c r="BG87" s="3"/>
      <c r="BH87" s="3"/>
      <c r="BI87" s="3"/>
      <c r="BJ87" s="3"/>
      <c r="BK87" t="s">
        <v>202</v>
      </c>
    </row>
    <row r="88" spans="1:63" x14ac:dyDescent="0.3">
      <c r="A88">
        <v>64</v>
      </c>
      <c r="B88">
        <v>19</v>
      </c>
      <c r="C88" t="s">
        <v>202</v>
      </c>
      <c r="D88" t="s">
        <v>27</v>
      </c>
      <c r="G88">
        <v>0.5</v>
      </c>
      <c r="H88">
        <v>0.5</v>
      </c>
      <c r="I88">
        <v>7427</v>
      </c>
      <c r="J88">
        <v>15475</v>
      </c>
      <c r="L88">
        <v>7143</v>
      </c>
      <c r="M88">
        <v>6.1130000000000004</v>
      </c>
      <c r="N88">
        <v>13.388999999999999</v>
      </c>
      <c r="O88">
        <v>7.2759999999999998</v>
      </c>
      <c r="Q88">
        <v>0.63100000000000001</v>
      </c>
      <c r="R88">
        <v>1</v>
      </c>
      <c r="S88">
        <v>0</v>
      </c>
      <c r="T88">
        <v>0</v>
      </c>
      <c r="V88">
        <v>0</v>
      </c>
      <c r="Y88" s="1">
        <v>45223</v>
      </c>
      <c r="Z88" s="6">
        <v>0.1175925925925926</v>
      </c>
      <c r="AB88">
        <v>1</v>
      </c>
      <c r="AD88" s="3">
        <f t="shared" si="4"/>
        <v>7.4421557672939525</v>
      </c>
      <c r="AE88" s="3">
        <f t="shared" si="5"/>
        <v>16.427929761480208</v>
      </c>
      <c r="AF88" s="3">
        <f t="shared" si="6"/>
        <v>8.9857739941862551</v>
      </c>
      <c r="AG88" s="3">
        <f t="shared" si="7"/>
        <v>0.81273482500483551</v>
      </c>
      <c r="AH88" s="3"/>
      <c r="AK88">
        <f>ABS(100*(AD88-AD89)/(AVERAGE(AD88:AD89)))</f>
        <v>0.91516757107572466</v>
      </c>
      <c r="AM88">
        <f>100*((AVERAGE(AD88:AD89)*25.225)-(AVERAGE(AD70:AD71)*25))/(1000*0.075)</f>
        <v>96.175831609346801</v>
      </c>
      <c r="AQ88">
        <f>ABS(100*(AE88-AE89)/(AVERAGE(AE88:AE89)))</f>
        <v>0.9397793441209864</v>
      </c>
      <c r="AS88">
        <f>100*((AVERAGE(AE88:AE89)*25.225)-(AVERAGE(AE70:AE71)*25))/(2000*0.075)</f>
        <v>94.845484712353823</v>
      </c>
      <c r="AW88">
        <f>ABS(100*(AF88-AF89)/(AVERAGE(AF88:AF89)))</f>
        <v>2.4503404963321262</v>
      </c>
      <c r="AY88">
        <f>100*((AVERAGE(AF88:AF89)*25.225)-(AVERAGE(AF70:AF71)*25))/(1000*0.075)</f>
        <v>93.515137815360774</v>
      </c>
      <c r="BC88">
        <f>ABS(100*(AG88-AG89)/(AVERAGE(AG88:AG89)))</f>
        <v>0.84094296870586172</v>
      </c>
      <c r="BE88">
        <f>100*((AVERAGE(AG88:AG89)*25.225)-(AVERAGE(AG70:AG71)*25))/(100*0.075)</f>
        <v>92.074310562968506</v>
      </c>
      <c r="BG88" s="3">
        <f>AVERAGE(AD88:AD89)</f>
        <v>7.4082567854527124</v>
      </c>
      <c r="BH88" s="3">
        <f>AVERAGE(AE88:AE89)</f>
        <v>16.505487341822686</v>
      </c>
      <c r="BI88" s="3">
        <f>AVERAGE(AF88:AF89)</f>
        <v>9.097230556369972</v>
      </c>
      <c r="BJ88" s="3">
        <f>AVERAGE(AG88:AG89)</f>
        <v>0.81616657270789283</v>
      </c>
      <c r="BK88" t="s">
        <v>202</v>
      </c>
    </row>
    <row r="89" spans="1:63" x14ac:dyDescent="0.3">
      <c r="A89">
        <v>65</v>
      </c>
      <c r="B89">
        <v>19</v>
      </c>
      <c r="C89" t="s">
        <v>202</v>
      </c>
      <c r="D89" t="s">
        <v>27</v>
      </c>
      <c r="G89">
        <v>0.5</v>
      </c>
      <c r="H89">
        <v>0.5</v>
      </c>
      <c r="I89">
        <v>7359</v>
      </c>
      <c r="J89">
        <v>15621</v>
      </c>
      <c r="L89">
        <v>7203</v>
      </c>
      <c r="M89">
        <v>6.0609999999999999</v>
      </c>
      <c r="N89">
        <v>13.512</v>
      </c>
      <c r="O89">
        <v>7.4509999999999996</v>
      </c>
      <c r="Q89">
        <v>0.63700000000000001</v>
      </c>
      <c r="R89">
        <v>1</v>
      </c>
      <c r="S89">
        <v>0</v>
      </c>
      <c r="T89">
        <v>0</v>
      </c>
      <c r="V89">
        <v>0</v>
      </c>
      <c r="Y89" s="1">
        <v>45223</v>
      </c>
      <c r="Z89" s="6">
        <v>0.12554398148148146</v>
      </c>
      <c r="AB89">
        <v>1</v>
      </c>
      <c r="AD89" s="3">
        <f t="shared" si="4"/>
        <v>7.3743578036114723</v>
      </c>
      <c r="AE89" s="3">
        <f t="shared" si="5"/>
        <v>16.583044922165161</v>
      </c>
      <c r="AF89" s="3">
        <f t="shared" si="6"/>
        <v>9.2086871185536889</v>
      </c>
      <c r="AG89" s="3">
        <f t="shared" si="7"/>
        <v>0.81959832041095015</v>
      </c>
      <c r="AH89" s="3"/>
      <c r="BK89" t="s">
        <v>202</v>
      </c>
    </row>
    <row r="90" spans="1:63" x14ac:dyDescent="0.3">
      <c r="A90">
        <v>66</v>
      </c>
      <c r="B90">
        <v>20</v>
      </c>
      <c r="C90" t="s">
        <v>203</v>
      </c>
      <c r="D90" t="s">
        <v>27</v>
      </c>
      <c r="G90">
        <v>0.5</v>
      </c>
      <c r="H90">
        <v>0.5</v>
      </c>
      <c r="I90">
        <v>4701</v>
      </c>
      <c r="J90">
        <v>6937</v>
      </c>
      <c r="L90">
        <v>2163</v>
      </c>
      <c r="M90">
        <v>4.0209999999999999</v>
      </c>
      <c r="N90">
        <v>6.1559999999999997</v>
      </c>
      <c r="O90">
        <v>2.1349999999999998</v>
      </c>
      <c r="Q90">
        <v>0.11</v>
      </c>
      <c r="R90">
        <v>1</v>
      </c>
      <c r="S90">
        <v>0</v>
      </c>
      <c r="T90">
        <v>0</v>
      </c>
      <c r="V90">
        <v>0</v>
      </c>
      <c r="Y90" s="1">
        <v>45223</v>
      </c>
      <c r="Z90" s="6">
        <v>0.13863425925925926</v>
      </c>
      <c r="AB90">
        <v>1</v>
      </c>
      <c r="AD90" s="3">
        <f t="shared" ref="AD90:AD135" si="8">((I90*$F$21)+$F$22)*1000/G90</f>
        <v>4.7242550467286595</v>
      </c>
      <c r="AE90" s="3">
        <f t="shared" ref="AE90:AE135" si="9">((J90*$H$21)+$H$22)*1000/H90</f>
        <v>7.3568801592326762</v>
      </c>
      <c r="AF90" s="3">
        <f t="shared" ref="AF90:AF135" si="10">AE90-AD90</f>
        <v>2.6326251125040168</v>
      </c>
      <c r="AG90" s="3">
        <f t="shared" ref="AG90:AG135" si="11">((L90*$J$21)+$J$22)*1000/H90</f>
        <v>0.24306470629733451</v>
      </c>
      <c r="AH90" s="3"/>
      <c r="BG90" s="3"/>
      <c r="BH90" s="3"/>
      <c r="BI90" s="3"/>
      <c r="BJ90" s="3"/>
      <c r="BK90" t="s">
        <v>203</v>
      </c>
    </row>
    <row r="91" spans="1:63" x14ac:dyDescent="0.3">
      <c r="A91">
        <v>67</v>
      </c>
      <c r="B91">
        <v>20</v>
      </c>
      <c r="C91" t="s">
        <v>203</v>
      </c>
      <c r="D91" t="s">
        <v>27</v>
      </c>
      <c r="G91">
        <v>0.5</v>
      </c>
      <c r="H91">
        <v>0.5</v>
      </c>
      <c r="I91">
        <v>4282</v>
      </c>
      <c r="J91">
        <v>6891</v>
      </c>
      <c r="L91">
        <v>2141</v>
      </c>
      <c r="M91">
        <v>3.7</v>
      </c>
      <c r="N91">
        <v>6.117</v>
      </c>
      <c r="O91">
        <v>2.4169999999999998</v>
      </c>
      <c r="Q91">
        <v>0.108</v>
      </c>
      <c r="R91">
        <v>1</v>
      </c>
      <c r="S91">
        <v>0</v>
      </c>
      <c r="T91">
        <v>0</v>
      </c>
      <c r="V91">
        <v>0</v>
      </c>
      <c r="Y91" s="1">
        <v>45223</v>
      </c>
      <c r="Z91" s="6">
        <v>0.14578703703703702</v>
      </c>
      <c r="AB91">
        <v>1</v>
      </c>
      <c r="AD91" s="3">
        <f t="shared" si="8"/>
        <v>4.3064999469792618</v>
      </c>
      <c r="AE91" s="3">
        <f t="shared" si="9"/>
        <v>7.3080082592908422</v>
      </c>
      <c r="AF91" s="3">
        <f t="shared" si="10"/>
        <v>3.0015083123115804</v>
      </c>
      <c r="AG91" s="3">
        <f t="shared" si="11"/>
        <v>0.24054809131509258</v>
      </c>
      <c r="AH91" s="3"/>
      <c r="AK91">
        <f>ABS(100*(AD91-AD92)/(AVERAGE(AD91:AD92)))</f>
        <v>0.34667386647768034</v>
      </c>
      <c r="AL91">
        <f>ABS(100*((AVERAGE(AD91:AD92)-AVERAGE(AD85:AD86))/(AVERAGE(AD85:AD86,AD91:AD92))))</f>
        <v>3.7075544911736693</v>
      </c>
      <c r="AQ91">
        <f>ABS(100*(AE91-AE92)/(AVERAGE(AE91:AE92)))</f>
        <v>0.42071290226150337</v>
      </c>
      <c r="AR91">
        <f>ABS(100*((AVERAGE(AE91:AE92)-AVERAGE(AE85:AE86))/(AVERAGE(AE85:AE86,AE91:AE92))))</f>
        <v>2.474734315305001</v>
      </c>
      <c r="AW91">
        <f>ABS(100*(AF91-AF92)/(AVERAGE(AF91:AF92)))</f>
        <v>0.5268466630578007</v>
      </c>
      <c r="AX91">
        <f>ABS(100*((AVERAGE(AF91:AF92)-AVERAGE(AF85:AF86))/(AVERAGE(AF85:AF86,AF91:AF92))))</f>
        <v>0.73330904905992755</v>
      </c>
      <c r="BC91">
        <f>ABS(100*(AG91-AG92)/(AVERAGE(AG91:AG92)))</f>
        <v>0.95563571440687778</v>
      </c>
      <c r="BD91">
        <f>ABS(100*((AVERAGE(AG91:AG92)-AVERAGE(AG85:AG86))/(AVERAGE(AG85:AG86,AG91:AG92))))</f>
        <v>5.0760293905046607</v>
      </c>
      <c r="BG91" s="3">
        <f>AVERAGE(AD91:AD92)</f>
        <v>4.3139776635618885</v>
      </c>
      <c r="BH91" s="3">
        <f>AVERAGE(AE91:AE92)</f>
        <v>7.323413532098594</v>
      </c>
      <c r="BI91" s="3">
        <f>AVERAGE(AF91:AF92)</f>
        <v>3.0094358685367055</v>
      </c>
      <c r="BJ91" s="3">
        <f>AVERAGE(AG91:AG92)</f>
        <v>0.23940417541407349</v>
      </c>
      <c r="BK91" t="s">
        <v>203</v>
      </c>
    </row>
    <row r="92" spans="1:63" x14ac:dyDescent="0.3">
      <c r="A92">
        <v>68</v>
      </c>
      <c r="B92">
        <v>20</v>
      </c>
      <c r="C92" t="s">
        <v>203</v>
      </c>
      <c r="D92" t="s">
        <v>27</v>
      </c>
      <c r="G92">
        <v>0.5</v>
      </c>
      <c r="H92">
        <v>0.5</v>
      </c>
      <c r="I92">
        <v>4297</v>
      </c>
      <c r="J92">
        <v>6920</v>
      </c>
      <c r="L92">
        <v>2121</v>
      </c>
      <c r="M92">
        <v>3.7120000000000002</v>
      </c>
      <c r="N92">
        <v>6.141</v>
      </c>
      <c r="O92">
        <v>2.4300000000000002</v>
      </c>
      <c r="Q92">
        <v>0.106</v>
      </c>
      <c r="R92">
        <v>1</v>
      </c>
      <c r="S92">
        <v>0</v>
      </c>
      <c r="T92">
        <v>0</v>
      </c>
      <c r="V92">
        <v>0</v>
      </c>
      <c r="Y92" s="1">
        <v>45223</v>
      </c>
      <c r="Z92" s="6">
        <v>0.15335648148148148</v>
      </c>
      <c r="AB92">
        <v>1</v>
      </c>
      <c r="AD92" s="3">
        <f t="shared" si="8"/>
        <v>4.3214553801445152</v>
      </c>
      <c r="AE92" s="3">
        <f t="shared" si="9"/>
        <v>7.3388188049063459</v>
      </c>
      <c r="AF92" s="3">
        <f t="shared" si="10"/>
        <v>3.0173634247618306</v>
      </c>
      <c r="AG92" s="3">
        <f t="shared" si="11"/>
        <v>0.23826025951305441</v>
      </c>
      <c r="AH92" s="3"/>
      <c r="BG92" s="3"/>
      <c r="BH92" s="3"/>
      <c r="BI92" s="3"/>
      <c r="BJ92" s="3"/>
      <c r="BK92" t="s">
        <v>203</v>
      </c>
    </row>
    <row r="93" spans="1:63" x14ac:dyDescent="0.3">
      <c r="A93">
        <v>69</v>
      </c>
      <c r="B93">
        <v>3</v>
      </c>
      <c r="C93" t="s">
        <v>28</v>
      </c>
      <c r="D93" t="s">
        <v>27</v>
      </c>
      <c r="G93">
        <v>0.5</v>
      </c>
      <c r="H93">
        <v>0.5</v>
      </c>
      <c r="I93">
        <v>1050</v>
      </c>
      <c r="J93">
        <v>636</v>
      </c>
      <c r="L93">
        <v>523</v>
      </c>
      <c r="M93">
        <v>1.2210000000000001</v>
      </c>
      <c r="N93">
        <v>0.81699999999999995</v>
      </c>
      <c r="O93">
        <v>0</v>
      </c>
      <c r="Q93">
        <v>0</v>
      </c>
      <c r="R93">
        <v>1</v>
      </c>
      <c r="S93">
        <v>0</v>
      </c>
      <c r="T93">
        <v>0</v>
      </c>
      <c r="V93">
        <v>0</v>
      </c>
      <c r="Y93" s="1">
        <v>45223</v>
      </c>
      <c r="Z93" s="6">
        <v>0.16561342592592593</v>
      </c>
      <c r="AB93">
        <v>1</v>
      </c>
      <c r="AD93" s="3">
        <f t="shared" si="8"/>
        <v>1.0841026143061048</v>
      </c>
      <c r="AE93" s="3">
        <f t="shared" si="9"/>
        <v>0.66249229980872726</v>
      </c>
      <c r="AF93" s="3">
        <f t="shared" si="10"/>
        <v>-0.42161031449737751</v>
      </c>
      <c r="AG93" s="3">
        <f t="shared" si="11"/>
        <v>5.5462498530205649E-2</v>
      </c>
      <c r="AH93" s="3"/>
      <c r="BK93" t="s">
        <v>28</v>
      </c>
    </row>
    <row r="94" spans="1:63" x14ac:dyDescent="0.3">
      <c r="A94">
        <v>70</v>
      </c>
      <c r="B94">
        <v>3</v>
      </c>
      <c r="C94" t="s">
        <v>28</v>
      </c>
      <c r="D94" t="s">
        <v>27</v>
      </c>
      <c r="G94">
        <v>0.5</v>
      </c>
      <c r="H94">
        <v>0.5</v>
      </c>
      <c r="I94">
        <v>267</v>
      </c>
      <c r="J94">
        <v>624</v>
      </c>
      <c r="L94">
        <v>506</v>
      </c>
      <c r="M94">
        <v>0.62</v>
      </c>
      <c r="N94">
        <v>0.80700000000000005</v>
      </c>
      <c r="O94">
        <v>0.187</v>
      </c>
      <c r="Q94">
        <v>0</v>
      </c>
      <c r="R94">
        <v>1</v>
      </c>
      <c r="S94">
        <v>0</v>
      </c>
      <c r="T94">
        <v>0</v>
      </c>
      <c r="V94">
        <v>0</v>
      </c>
      <c r="Y94" s="1">
        <v>45223</v>
      </c>
      <c r="Z94" s="6">
        <v>0.17192129629629629</v>
      </c>
      <c r="AB94">
        <v>1</v>
      </c>
      <c r="AD94" s="3">
        <f t="shared" si="8"/>
        <v>0.30342900307990361</v>
      </c>
      <c r="AE94" s="3">
        <f t="shared" si="9"/>
        <v>0.64974310851955308</v>
      </c>
      <c r="AF94" s="3">
        <f t="shared" si="10"/>
        <v>0.34631410543964947</v>
      </c>
      <c r="AG94" s="3">
        <f t="shared" si="11"/>
        <v>5.3517841498473218E-2</v>
      </c>
      <c r="AH94" s="3"/>
      <c r="AK94">
        <f>ABS(100*(AD94-AD95)/(AVERAGE(AD94:AD95)))</f>
        <v>15.462360305535574</v>
      </c>
      <c r="AQ94">
        <f>ABS(100*(AE94-AE95)/(AVERAGE(AE94:AE95)))</f>
        <v>8.7021551841586646</v>
      </c>
      <c r="AW94">
        <f>ABS(100*(AF94-AF95)/(AVERAGE(AF94:AF95)))</f>
        <v>35.74993492459015</v>
      </c>
      <c r="BC94">
        <f>ABS(100*(AG94-AG95)/(AVERAGE(AG94:AG95)))</f>
        <v>3.1555848969028872</v>
      </c>
      <c r="BG94" s="3">
        <f>AVERAGE(AD94:AD95)</f>
        <v>0.3288532394608335</v>
      </c>
      <c r="BH94" s="3">
        <f>AVERAGE(AE94:AE95)</f>
        <v>0.62265107703005762</v>
      </c>
      <c r="BI94" s="3">
        <f>AVERAGE(AF94:AF95)</f>
        <v>0.29379783756922412</v>
      </c>
      <c r="BJ94" s="3">
        <f>AVERAGE(AG94:AG95)</f>
        <v>5.4375778424237527E-2</v>
      </c>
      <c r="BK94" t="s">
        <v>28</v>
      </c>
    </row>
    <row r="95" spans="1:63" x14ac:dyDescent="0.3">
      <c r="A95">
        <v>71</v>
      </c>
      <c r="B95">
        <v>3</v>
      </c>
      <c r="C95" t="s">
        <v>28</v>
      </c>
      <c r="D95" t="s">
        <v>27</v>
      </c>
      <c r="G95">
        <v>0.5</v>
      </c>
      <c r="H95">
        <v>0.5</v>
      </c>
      <c r="I95">
        <v>318</v>
      </c>
      <c r="J95">
        <v>573</v>
      </c>
      <c r="L95">
        <v>521</v>
      </c>
      <c r="M95">
        <v>0.65900000000000003</v>
      </c>
      <c r="N95">
        <v>0.76400000000000001</v>
      </c>
      <c r="O95">
        <v>0.106</v>
      </c>
      <c r="Q95">
        <v>0</v>
      </c>
      <c r="R95">
        <v>1</v>
      </c>
      <c r="S95">
        <v>0</v>
      </c>
      <c r="T95">
        <v>0</v>
      </c>
      <c r="V95">
        <v>0</v>
      </c>
      <c r="Y95" s="1">
        <v>45223</v>
      </c>
      <c r="Z95" s="6">
        <v>0.17856481481481482</v>
      </c>
      <c r="AB95">
        <v>1</v>
      </c>
      <c r="AD95" s="3">
        <f t="shared" si="8"/>
        <v>0.35427747584176339</v>
      </c>
      <c r="AE95" s="3">
        <f t="shared" si="9"/>
        <v>0.59555904554056216</v>
      </c>
      <c r="AF95" s="3">
        <f t="shared" si="10"/>
        <v>0.24128156969879877</v>
      </c>
      <c r="AG95" s="3">
        <f t="shared" si="11"/>
        <v>5.5233715350001836E-2</v>
      </c>
      <c r="AH95" s="3"/>
      <c r="BG95" s="3"/>
      <c r="BH95" s="3"/>
      <c r="BI95" s="3"/>
      <c r="BJ95" s="3"/>
      <c r="BK95" t="s">
        <v>28</v>
      </c>
    </row>
    <row r="96" spans="1:63" x14ac:dyDescent="0.3">
      <c r="A96">
        <v>72</v>
      </c>
      <c r="B96">
        <v>1</v>
      </c>
      <c r="C96" t="s">
        <v>69</v>
      </c>
      <c r="D96" t="s">
        <v>27</v>
      </c>
      <c r="G96">
        <v>0.3</v>
      </c>
      <c r="H96">
        <v>0.3</v>
      </c>
      <c r="I96">
        <v>3857</v>
      </c>
      <c r="J96">
        <v>11253</v>
      </c>
      <c r="L96">
        <v>5079</v>
      </c>
      <c r="M96">
        <v>5.6230000000000002</v>
      </c>
      <c r="N96">
        <v>16.353000000000002</v>
      </c>
      <c r="O96">
        <v>10.73</v>
      </c>
      <c r="Q96">
        <v>0.69199999999999995</v>
      </c>
      <c r="R96">
        <v>1</v>
      </c>
      <c r="S96">
        <v>0</v>
      </c>
      <c r="T96">
        <v>0</v>
      </c>
      <c r="V96">
        <v>0</v>
      </c>
      <c r="Y96" s="1">
        <v>45223</v>
      </c>
      <c r="Z96" s="6">
        <v>0.19097222222222221</v>
      </c>
      <c r="AB96">
        <v>1</v>
      </c>
      <c r="AD96" s="3">
        <f t="shared" si="8"/>
        <v>6.4712711232729383</v>
      </c>
      <c r="AE96" s="3">
        <f t="shared" si="9"/>
        <v>19.903898821509511</v>
      </c>
      <c r="AF96" s="3">
        <f t="shared" si="10"/>
        <v>13.432627698236573</v>
      </c>
      <c r="AG96" s="3">
        <f t="shared" si="11"/>
        <v>0.96105097172416298</v>
      </c>
      <c r="AH96" s="3"/>
      <c r="BK96" t="s">
        <v>69</v>
      </c>
    </row>
    <row r="97" spans="1:63" x14ac:dyDescent="0.3">
      <c r="A97">
        <v>73</v>
      </c>
      <c r="B97">
        <v>1</v>
      </c>
      <c r="C97" t="s">
        <v>69</v>
      </c>
      <c r="D97" t="s">
        <v>27</v>
      </c>
      <c r="G97">
        <v>0.3</v>
      </c>
      <c r="H97">
        <v>0.3</v>
      </c>
      <c r="I97">
        <v>5606</v>
      </c>
      <c r="J97">
        <v>11347</v>
      </c>
      <c r="L97">
        <v>5086</v>
      </c>
      <c r="M97">
        <v>7.86</v>
      </c>
      <c r="N97">
        <v>16.486000000000001</v>
      </c>
      <c r="O97">
        <v>8.6259999999999994</v>
      </c>
      <c r="Q97">
        <v>0.69299999999999995</v>
      </c>
      <c r="R97">
        <v>1</v>
      </c>
      <c r="S97">
        <v>0</v>
      </c>
      <c r="T97">
        <v>0</v>
      </c>
      <c r="V97">
        <v>0</v>
      </c>
      <c r="Y97" s="1">
        <v>45223</v>
      </c>
      <c r="Z97" s="6">
        <v>0.19818287037037038</v>
      </c>
      <c r="AB97">
        <v>1</v>
      </c>
      <c r="AD97" s="3">
        <f t="shared" si="8"/>
        <v>9.3776103017204164</v>
      </c>
      <c r="AE97" s="3">
        <f t="shared" si="9"/>
        <v>20.070346596673733</v>
      </c>
      <c r="AF97" s="3">
        <f t="shared" si="10"/>
        <v>10.692736294953317</v>
      </c>
      <c r="AG97" s="3">
        <f t="shared" si="11"/>
        <v>0.96238554027535195</v>
      </c>
      <c r="AH97" s="3"/>
      <c r="AI97">
        <f>100*(AVERAGE(I97:I98))/(AVERAGE(I$51:I$52))</f>
        <v>96.104875188473784</v>
      </c>
      <c r="AK97">
        <f>ABS(100*(AD97-AD98)/(AVERAGE(AD97:AD98)))</f>
        <v>4.5203938235397043</v>
      </c>
      <c r="AO97">
        <f>100*(AVERAGE(J97:J98))/(AVERAGE(J$51:J$52))</f>
        <v>93.168034984941627</v>
      </c>
      <c r="AQ97">
        <f>ABS(100*(AE97-AE98)/(AVERAGE(AE97:AE98)))</f>
        <v>0.98412441384804539</v>
      </c>
      <c r="AU97">
        <f>100*(((AVERAGE(J97:J98))-(AVERAGE(I97:I98)))/((AVERAGE(J$51:J$52))-(AVERAGE($I$51:I52))))</f>
        <v>90.317860336557999</v>
      </c>
      <c r="AW97">
        <f>ABS(100*(AF97-AF98)/(AVERAGE(AF97:AF98)))</f>
        <v>6.073245632931128</v>
      </c>
      <c r="BA97">
        <f>100*(AVERAGE(L97:L98))/(AVERAGE(L$51:L$52))</f>
        <v>94.933105607742675</v>
      </c>
      <c r="BC97">
        <f>ABS(100*(AG97-AG98)/(AVERAGE(AG97:AG98)))</f>
        <v>3.3639867780433077</v>
      </c>
      <c r="BG97" s="3">
        <f>AVERAGE(AD97:AD98)</f>
        <v>9.5944640826165841</v>
      </c>
      <c r="BH97" s="3">
        <f>AVERAGE(AE97:AE98)</f>
        <v>19.972071580486347</v>
      </c>
      <c r="BI97" s="3">
        <f>AVERAGE(AF97:AF98)</f>
        <v>10.377607497869763</v>
      </c>
      <c r="BJ97" s="3">
        <f>AVERAGE(AG97:AG98)</f>
        <v>0.94646604398616985</v>
      </c>
      <c r="BK97" t="s">
        <v>69</v>
      </c>
    </row>
    <row r="98" spans="1:63" x14ac:dyDescent="0.3">
      <c r="A98">
        <v>74</v>
      </c>
      <c r="B98">
        <v>1</v>
      </c>
      <c r="C98" t="s">
        <v>69</v>
      </c>
      <c r="D98" t="s">
        <v>27</v>
      </c>
      <c r="G98">
        <v>0.3</v>
      </c>
      <c r="H98">
        <v>0.3</v>
      </c>
      <c r="I98">
        <v>5867</v>
      </c>
      <c r="J98">
        <v>11236</v>
      </c>
      <c r="L98">
        <v>4919</v>
      </c>
      <c r="M98">
        <v>8.1929999999999996</v>
      </c>
      <c r="N98">
        <v>16.329999999999998</v>
      </c>
      <c r="O98">
        <v>8.1370000000000005</v>
      </c>
      <c r="Q98">
        <v>0.66400000000000003</v>
      </c>
      <c r="R98">
        <v>1</v>
      </c>
      <c r="S98">
        <v>0</v>
      </c>
      <c r="T98">
        <v>0</v>
      </c>
      <c r="V98">
        <v>0</v>
      </c>
      <c r="Y98" s="1">
        <v>45223</v>
      </c>
      <c r="Z98" s="6">
        <v>0.20591435185185183</v>
      </c>
      <c r="AB98">
        <v>1</v>
      </c>
      <c r="AD98" s="3">
        <f t="shared" si="8"/>
        <v>9.8113178635127518</v>
      </c>
      <c r="AE98" s="3">
        <f t="shared" si="9"/>
        <v>19.87379656429896</v>
      </c>
      <c r="AF98" s="3">
        <f t="shared" si="10"/>
        <v>10.062478700786208</v>
      </c>
      <c r="AG98" s="3">
        <f t="shared" si="11"/>
        <v>0.93054654769698764</v>
      </c>
      <c r="AH98" s="3"/>
      <c r="BK98" t="s">
        <v>69</v>
      </c>
    </row>
    <row r="99" spans="1:63" x14ac:dyDescent="0.3">
      <c r="A99">
        <v>75</v>
      </c>
      <c r="B99">
        <v>3</v>
      </c>
      <c r="D99" t="s">
        <v>85</v>
      </c>
      <c r="Y99" s="1">
        <v>45223</v>
      </c>
      <c r="Z99" s="6">
        <v>0.21026620370370372</v>
      </c>
      <c r="AB99">
        <v>1</v>
      </c>
      <c r="AD99" s="3"/>
      <c r="AE99" s="3"/>
      <c r="AF99" s="3"/>
      <c r="AG99" s="3"/>
      <c r="AH99" s="3"/>
    </row>
    <row r="100" spans="1:63" x14ac:dyDescent="0.3">
      <c r="A100">
        <v>76</v>
      </c>
      <c r="B100">
        <v>21</v>
      </c>
      <c r="C100" t="s">
        <v>204</v>
      </c>
      <c r="D100" t="s">
        <v>27</v>
      </c>
      <c r="G100">
        <v>0.5</v>
      </c>
      <c r="H100">
        <v>0.5</v>
      </c>
      <c r="I100">
        <v>5036</v>
      </c>
      <c r="J100">
        <v>10233</v>
      </c>
      <c r="L100">
        <v>5982</v>
      </c>
      <c r="M100">
        <v>4.2789999999999999</v>
      </c>
      <c r="N100">
        <v>8.9480000000000004</v>
      </c>
      <c r="O100">
        <v>4.6689999999999996</v>
      </c>
      <c r="Q100">
        <v>0.51</v>
      </c>
      <c r="R100">
        <v>1</v>
      </c>
      <c r="S100">
        <v>0</v>
      </c>
      <c r="T100">
        <v>0</v>
      </c>
      <c r="V100">
        <v>0</v>
      </c>
      <c r="Y100" s="1">
        <v>45223</v>
      </c>
      <c r="Z100" s="6">
        <v>0.22366898148148148</v>
      </c>
      <c r="AB100">
        <v>1</v>
      </c>
      <c r="AD100" s="3">
        <f t="shared" si="8"/>
        <v>5.0582597207526403</v>
      </c>
      <c r="AE100" s="3">
        <f t="shared" si="9"/>
        <v>10.85865803332589</v>
      </c>
      <c r="AF100" s="3">
        <f t="shared" si="10"/>
        <v>5.8003983125732494</v>
      </c>
      <c r="AG100" s="3">
        <f t="shared" si="11"/>
        <v>0.67992618889652057</v>
      </c>
      <c r="AH100" s="3"/>
      <c r="BK100" t="s">
        <v>204</v>
      </c>
    </row>
    <row r="101" spans="1:63" x14ac:dyDescent="0.3">
      <c r="A101">
        <v>77</v>
      </c>
      <c r="B101">
        <v>21</v>
      </c>
      <c r="C101" t="s">
        <v>204</v>
      </c>
      <c r="D101" t="s">
        <v>27</v>
      </c>
      <c r="G101">
        <v>0.5</v>
      </c>
      <c r="H101">
        <v>0.5</v>
      </c>
      <c r="I101">
        <v>5991</v>
      </c>
      <c r="J101">
        <v>10124</v>
      </c>
      <c r="L101">
        <v>5895</v>
      </c>
      <c r="M101">
        <v>5.0110000000000001</v>
      </c>
      <c r="N101">
        <v>8.8559999999999999</v>
      </c>
      <c r="O101">
        <v>3.8450000000000002</v>
      </c>
      <c r="Q101">
        <v>0.501</v>
      </c>
      <c r="R101">
        <v>1</v>
      </c>
      <c r="S101">
        <v>0</v>
      </c>
      <c r="T101">
        <v>0</v>
      </c>
      <c r="V101">
        <v>0</v>
      </c>
      <c r="Y101" s="1">
        <v>45223</v>
      </c>
      <c r="Z101" s="6">
        <v>0.23093750000000002</v>
      </c>
      <c r="AB101">
        <v>1</v>
      </c>
      <c r="AD101" s="3">
        <f t="shared" si="8"/>
        <v>6.0104222989404086</v>
      </c>
      <c r="AE101" s="3">
        <f t="shared" si="9"/>
        <v>10.74285287911589</v>
      </c>
      <c r="AF101" s="3">
        <f t="shared" si="10"/>
        <v>4.7324305801754818</v>
      </c>
      <c r="AG101" s="3">
        <f t="shared" si="11"/>
        <v>0.6699741205576546</v>
      </c>
      <c r="AH101" s="3"/>
      <c r="AK101">
        <f>ABS(100*(AD101-AD102)/(AVERAGE(AD101:AD102)))</f>
        <v>4.8714698966810399</v>
      </c>
      <c r="AQ101">
        <f>ABS(100*(AE101-AE102)/(AVERAGE(AE101:AE102)))</f>
        <v>0.83710344074612586</v>
      </c>
      <c r="AW101">
        <f>ABS(100*(AF101-AF102)/(AVERAGE(AF101:AF102)))</f>
        <v>4.5337117161434959</v>
      </c>
      <c r="BC101">
        <f>ABS(100*(AG101-AG102)/(AVERAGE(AG101:AG102)))</f>
        <v>1.2724054282092747</v>
      </c>
      <c r="BG101" s="3">
        <f>AVERAGE(AD101:AD102)</f>
        <v>6.1604751450317785</v>
      </c>
      <c r="BH101" s="3">
        <f>AVERAGE(AE101:AE102)</f>
        <v>10.788006264931717</v>
      </c>
      <c r="BI101" s="3">
        <f>AVERAGE(AF101:AF102)</f>
        <v>4.6275311198999365</v>
      </c>
      <c r="BJ101" s="3">
        <f>AVERAGE(AG101:AG102)</f>
        <v>0.67426380518647622</v>
      </c>
      <c r="BK101" t="s">
        <v>204</v>
      </c>
    </row>
    <row r="102" spans="1:63" x14ac:dyDescent="0.3">
      <c r="A102">
        <v>78</v>
      </c>
      <c r="B102">
        <v>21</v>
      </c>
      <c r="C102" t="s">
        <v>204</v>
      </c>
      <c r="D102" t="s">
        <v>27</v>
      </c>
      <c r="G102">
        <v>0.5</v>
      </c>
      <c r="H102">
        <v>0.5</v>
      </c>
      <c r="I102">
        <v>6292</v>
      </c>
      <c r="J102">
        <v>10209</v>
      </c>
      <c r="L102">
        <v>5970</v>
      </c>
      <c r="M102">
        <v>5.242</v>
      </c>
      <c r="N102">
        <v>8.9280000000000008</v>
      </c>
      <c r="O102">
        <v>3.6850000000000001</v>
      </c>
      <c r="Q102">
        <v>0.50800000000000001</v>
      </c>
      <c r="R102">
        <v>1</v>
      </c>
      <c r="S102">
        <v>0</v>
      </c>
      <c r="T102">
        <v>0</v>
      </c>
      <c r="V102">
        <v>0</v>
      </c>
      <c r="Y102" s="1">
        <v>45223</v>
      </c>
      <c r="Z102" s="6">
        <v>0.23887731481481481</v>
      </c>
      <c r="AB102">
        <v>1</v>
      </c>
      <c r="AD102" s="3">
        <f t="shared" si="8"/>
        <v>6.3105279911231493</v>
      </c>
      <c r="AE102" s="3">
        <f t="shared" si="9"/>
        <v>10.833159650747541</v>
      </c>
      <c r="AF102" s="3">
        <f t="shared" si="10"/>
        <v>4.5226316596243921</v>
      </c>
      <c r="AG102" s="3">
        <f t="shared" si="11"/>
        <v>0.67855348981529773</v>
      </c>
      <c r="AH102" s="3"/>
      <c r="BG102" s="3"/>
      <c r="BH102" s="3"/>
      <c r="BI102" s="3"/>
      <c r="BJ102" s="3"/>
      <c r="BK102" t="s">
        <v>204</v>
      </c>
    </row>
    <row r="103" spans="1:63" x14ac:dyDescent="0.3">
      <c r="A103">
        <v>79</v>
      </c>
      <c r="B103">
        <v>22</v>
      </c>
      <c r="C103" t="s">
        <v>205</v>
      </c>
      <c r="D103" t="s">
        <v>27</v>
      </c>
      <c r="G103">
        <v>0.5</v>
      </c>
      <c r="H103">
        <v>0.5</v>
      </c>
      <c r="I103">
        <v>5615</v>
      </c>
      <c r="J103">
        <v>11528</v>
      </c>
      <c r="L103">
        <v>6526</v>
      </c>
      <c r="M103">
        <v>4.7220000000000004</v>
      </c>
      <c r="N103">
        <v>10.045</v>
      </c>
      <c r="O103">
        <v>5.3230000000000004</v>
      </c>
      <c r="Q103">
        <v>0.56699999999999995</v>
      </c>
      <c r="R103">
        <v>1</v>
      </c>
      <c r="S103">
        <v>0</v>
      </c>
      <c r="T103">
        <v>0</v>
      </c>
      <c r="V103">
        <v>0</v>
      </c>
      <c r="Y103" s="1">
        <v>45223</v>
      </c>
      <c r="Z103" s="6">
        <v>0.25230324074074073</v>
      </c>
      <c r="AB103">
        <v>1</v>
      </c>
      <c r="AD103" s="3">
        <f t="shared" si="8"/>
        <v>5.635539440931403</v>
      </c>
      <c r="AE103" s="3">
        <f t="shared" si="9"/>
        <v>12.234508259949285</v>
      </c>
      <c r="AF103" s="3">
        <f t="shared" si="10"/>
        <v>6.5989688190178821</v>
      </c>
      <c r="AG103" s="3">
        <f t="shared" si="11"/>
        <v>0.74215521391195849</v>
      </c>
      <c r="AH103" s="3"/>
      <c r="BG103" s="3"/>
      <c r="BH103" s="3"/>
      <c r="BI103" s="3"/>
      <c r="BJ103" s="3"/>
      <c r="BK103" t="s">
        <v>205</v>
      </c>
    </row>
    <row r="104" spans="1:63" x14ac:dyDescent="0.3">
      <c r="A104">
        <v>80</v>
      </c>
      <c r="B104">
        <v>22</v>
      </c>
      <c r="C104" t="s">
        <v>205</v>
      </c>
      <c r="D104" t="s">
        <v>27</v>
      </c>
      <c r="G104">
        <v>0.5</v>
      </c>
      <c r="H104">
        <v>0.5</v>
      </c>
      <c r="I104">
        <v>5659</v>
      </c>
      <c r="J104">
        <v>11613</v>
      </c>
      <c r="L104">
        <v>6591</v>
      </c>
      <c r="M104">
        <v>4.7560000000000002</v>
      </c>
      <c r="N104">
        <v>10.117000000000001</v>
      </c>
      <c r="O104">
        <v>5.3609999999999998</v>
      </c>
      <c r="Q104">
        <v>0.57299999999999995</v>
      </c>
      <c r="R104">
        <v>1</v>
      </c>
      <c r="S104">
        <v>0</v>
      </c>
      <c r="T104">
        <v>0</v>
      </c>
      <c r="V104">
        <v>0</v>
      </c>
      <c r="Y104" s="1">
        <v>45223</v>
      </c>
      <c r="Z104" s="6">
        <v>0.25966435185185183</v>
      </c>
      <c r="AB104">
        <v>1</v>
      </c>
      <c r="AD104" s="3">
        <f t="shared" si="8"/>
        <v>5.6794087115494776</v>
      </c>
      <c r="AE104" s="3">
        <f t="shared" si="9"/>
        <v>12.324815031580936</v>
      </c>
      <c r="AF104" s="3">
        <f t="shared" si="10"/>
        <v>6.6454063200314586</v>
      </c>
      <c r="AG104" s="3">
        <f t="shared" si="11"/>
        <v>0.74959066726858248</v>
      </c>
      <c r="AH104" s="3"/>
      <c r="AK104">
        <f>ABS(100*(AD104-AD105)/(AVERAGE(AD104:AD105)))</f>
        <v>2.3085119465181156</v>
      </c>
      <c r="AQ104">
        <f>ABS(100*(AE104-AE105)/(AVERAGE(AE104:AE105)))</f>
        <v>8.6239892856717598E-2</v>
      </c>
      <c r="AW104">
        <f>ABS(100*(AF104-AF105)/(AVERAGE(AF104:AF105)))</f>
        <v>1.7746634502192473</v>
      </c>
      <c r="BC104">
        <f>ABS(100*(AG104-AG105)/(AVERAGE(AG104:AG105)))</f>
        <v>3.0525740123902696E-2</v>
      </c>
      <c r="BG104" s="3">
        <f>AVERAGE(AD104:AD105)</f>
        <v>5.6146018345000481</v>
      </c>
      <c r="BH104" s="3">
        <f>AVERAGE(AE104:AE105)</f>
        <v>12.319502868543779</v>
      </c>
      <c r="BI104" s="3">
        <f>AVERAGE(AF104:AF105)</f>
        <v>6.7049010340437318</v>
      </c>
      <c r="BJ104" s="3">
        <f>AVERAGE(AG104:AG105)</f>
        <v>0.74947627567848052</v>
      </c>
      <c r="BK104" t="s">
        <v>205</v>
      </c>
    </row>
    <row r="105" spans="1:63" x14ac:dyDescent="0.3">
      <c r="A105">
        <v>81</v>
      </c>
      <c r="B105">
        <v>22</v>
      </c>
      <c r="C105" t="s">
        <v>205</v>
      </c>
      <c r="D105" t="s">
        <v>27</v>
      </c>
      <c r="G105">
        <v>0.5</v>
      </c>
      <c r="H105">
        <v>0.5</v>
      </c>
      <c r="I105">
        <v>5529</v>
      </c>
      <c r="J105">
        <v>11603</v>
      </c>
      <c r="L105">
        <v>6589</v>
      </c>
      <c r="M105">
        <v>4.657</v>
      </c>
      <c r="N105">
        <v>10.108000000000001</v>
      </c>
      <c r="O105">
        <v>5.452</v>
      </c>
      <c r="Q105">
        <v>0.57299999999999995</v>
      </c>
      <c r="R105">
        <v>1</v>
      </c>
      <c r="S105">
        <v>0</v>
      </c>
      <c r="T105">
        <v>0</v>
      </c>
      <c r="V105">
        <v>0</v>
      </c>
      <c r="Y105" s="1">
        <v>45223</v>
      </c>
      <c r="Z105" s="6">
        <v>0.26753472222222224</v>
      </c>
      <c r="AB105">
        <v>1</v>
      </c>
      <c r="AD105" s="3">
        <f t="shared" si="8"/>
        <v>5.5497949574506187</v>
      </c>
      <c r="AE105" s="3">
        <f t="shared" si="9"/>
        <v>12.314190705506624</v>
      </c>
      <c r="AF105" s="3">
        <f t="shared" si="10"/>
        <v>6.7643957480560051</v>
      </c>
      <c r="AG105" s="3">
        <f t="shared" si="11"/>
        <v>0.74936188408837856</v>
      </c>
      <c r="AH105" s="3"/>
      <c r="BG105" s="3"/>
      <c r="BH105" s="3"/>
      <c r="BI105" s="3"/>
      <c r="BJ105" s="3"/>
      <c r="BK105" t="s">
        <v>205</v>
      </c>
    </row>
    <row r="106" spans="1:63" x14ac:dyDescent="0.3">
      <c r="A106">
        <v>82</v>
      </c>
      <c r="B106">
        <v>23</v>
      </c>
      <c r="C106" t="s">
        <v>206</v>
      </c>
      <c r="D106" t="s">
        <v>27</v>
      </c>
      <c r="G106">
        <v>0.5</v>
      </c>
      <c r="H106">
        <v>0.5</v>
      </c>
      <c r="I106">
        <v>5434</v>
      </c>
      <c r="J106">
        <v>8411</v>
      </c>
      <c r="L106">
        <v>12949</v>
      </c>
      <c r="M106">
        <v>4.5839999999999996</v>
      </c>
      <c r="N106">
        <v>7.4039999999999999</v>
      </c>
      <c r="O106">
        <v>2.82</v>
      </c>
      <c r="Q106">
        <v>1.238</v>
      </c>
      <c r="R106">
        <v>1</v>
      </c>
      <c r="S106">
        <v>0</v>
      </c>
      <c r="T106">
        <v>0</v>
      </c>
      <c r="V106">
        <v>0</v>
      </c>
      <c r="Y106" s="1">
        <v>45223</v>
      </c>
      <c r="Z106" s="6">
        <v>0.28059027777777779</v>
      </c>
      <c r="AB106">
        <v>1</v>
      </c>
      <c r="AD106" s="3">
        <f t="shared" si="8"/>
        <v>5.455077214070684</v>
      </c>
      <c r="AE106" s="3">
        <f t="shared" si="9"/>
        <v>8.922905822586257</v>
      </c>
      <c r="AF106" s="3">
        <f t="shared" si="10"/>
        <v>3.467828608515573</v>
      </c>
      <c r="AG106" s="3">
        <f t="shared" si="11"/>
        <v>1.4768923971365124</v>
      </c>
      <c r="AH106" s="3"/>
      <c r="BG106" s="3"/>
      <c r="BH106" s="3"/>
      <c r="BI106" s="3"/>
      <c r="BJ106" s="3"/>
      <c r="BK106" t="s">
        <v>206</v>
      </c>
    </row>
    <row r="107" spans="1:63" x14ac:dyDescent="0.3">
      <c r="A107">
        <v>83</v>
      </c>
      <c r="B107">
        <v>23</v>
      </c>
      <c r="C107" t="s">
        <v>206</v>
      </c>
      <c r="D107" t="s">
        <v>27</v>
      </c>
      <c r="G107">
        <v>0.5</v>
      </c>
      <c r="H107">
        <v>0.5</v>
      </c>
      <c r="I107">
        <v>5646</v>
      </c>
      <c r="J107">
        <v>8435</v>
      </c>
      <c r="L107">
        <v>12977</v>
      </c>
      <c r="M107">
        <v>4.7460000000000004</v>
      </c>
      <c r="N107">
        <v>7.4249999999999998</v>
      </c>
      <c r="O107">
        <v>2.6779999999999999</v>
      </c>
      <c r="Q107">
        <v>1.2410000000000001</v>
      </c>
      <c r="R107">
        <v>1</v>
      </c>
      <c r="S107">
        <v>0</v>
      </c>
      <c r="T107">
        <v>0</v>
      </c>
      <c r="V107">
        <v>0</v>
      </c>
      <c r="Y107" s="1">
        <v>45223</v>
      </c>
      <c r="Z107" s="6">
        <v>0.2878472222222222</v>
      </c>
      <c r="AB107">
        <v>1</v>
      </c>
      <c r="AD107" s="3">
        <f t="shared" si="8"/>
        <v>5.6664473361395915</v>
      </c>
      <c r="AE107" s="3">
        <f t="shared" si="9"/>
        <v>8.9484042051646036</v>
      </c>
      <c r="AF107" s="3">
        <f t="shared" si="10"/>
        <v>3.281956869025012</v>
      </c>
      <c r="AG107" s="3">
        <f t="shared" si="11"/>
        <v>1.4800953616593659</v>
      </c>
      <c r="AH107" s="3"/>
      <c r="AK107">
        <f>ABS(100*(AD107-AD108)/(AVERAGE(AD107:AD108)))</f>
        <v>0.35128806355160164</v>
      </c>
      <c r="AQ107">
        <f>ABS(100*(AE107-AE108)/(AVERAGE(AE107:AE108)))</f>
        <v>0.26154477304956869</v>
      </c>
      <c r="AW107">
        <f>ABS(100*(AF107-AF108)/(AVERAGE(AF107:AF108)))</f>
        <v>1.3285310335766904</v>
      </c>
      <c r="BC107">
        <f>ABS(100*(AG107-AG108)/(AVERAGE(AG107:AG108)))</f>
        <v>1.7087667336556147</v>
      </c>
      <c r="BG107" s="3">
        <f>AVERAGE(AD107:AD108)</f>
        <v>5.6764176249164269</v>
      </c>
      <c r="BH107" s="3">
        <f>AVERAGE(AE107:AE108)</f>
        <v>8.9367174464828611</v>
      </c>
      <c r="BI107" s="3">
        <f>AVERAGE(AF107:AF108)</f>
        <v>3.2602998215664343</v>
      </c>
      <c r="BJ107" s="3">
        <f>AVERAGE(AG107:AG108)</f>
        <v>1.4928500239557287</v>
      </c>
      <c r="BK107" t="s">
        <v>206</v>
      </c>
    </row>
    <row r="108" spans="1:63" x14ac:dyDescent="0.3">
      <c r="A108">
        <v>84</v>
      </c>
      <c r="B108">
        <v>23</v>
      </c>
      <c r="C108" t="s">
        <v>206</v>
      </c>
      <c r="D108" t="s">
        <v>27</v>
      </c>
      <c r="G108">
        <v>0.5</v>
      </c>
      <c r="H108">
        <v>0.5</v>
      </c>
      <c r="I108">
        <v>5666</v>
      </c>
      <c r="J108">
        <v>8413</v>
      </c>
      <c r="L108">
        <v>13200</v>
      </c>
      <c r="M108">
        <v>4.7610000000000001</v>
      </c>
      <c r="N108">
        <v>7.4059999999999997</v>
      </c>
      <c r="O108">
        <v>2.645</v>
      </c>
      <c r="Q108">
        <v>1.2649999999999999</v>
      </c>
      <c r="R108">
        <v>1</v>
      </c>
      <c r="S108">
        <v>0</v>
      </c>
      <c r="T108">
        <v>0</v>
      </c>
      <c r="V108">
        <v>0</v>
      </c>
      <c r="Y108" s="1">
        <v>45223</v>
      </c>
      <c r="Z108" s="6">
        <v>0.29549768518518521</v>
      </c>
      <c r="AB108">
        <v>1</v>
      </c>
      <c r="AD108" s="3">
        <f t="shared" si="8"/>
        <v>5.6863879136932622</v>
      </c>
      <c r="AE108" s="3">
        <f t="shared" si="9"/>
        <v>8.9250306878011187</v>
      </c>
      <c r="AF108" s="3">
        <f t="shared" si="10"/>
        <v>3.2386427741078565</v>
      </c>
      <c r="AG108" s="3">
        <f t="shared" si="11"/>
        <v>1.5056046862520913</v>
      </c>
      <c r="AH108" s="3"/>
      <c r="BG108" s="3"/>
      <c r="BH108" s="3"/>
      <c r="BI108" s="3"/>
      <c r="BJ108" s="3"/>
      <c r="BK108" t="s">
        <v>206</v>
      </c>
    </row>
    <row r="109" spans="1:63" x14ac:dyDescent="0.3">
      <c r="A109">
        <v>85</v>
      </c>
      <c r="B109">
        <v>24</v>
      </c>
      <c r="C109" t="s">
        <v>207</v>
      </c>
      <c r="D109" t="s">
        <v>27</v>
      </c>
      <c r="G109">
        <v>0.5</v>
      </c>
      <c r="H109">
        <v>0.5</v>
      </c>
      <c r="I109">
        <v>5794</v>
      </c>
      <c r="J109">
        <v>9997</v>
      </c>
      <c r="L109">
        <v>6782</v>
      </c>
      <c r="M109">
        <v>4.8600000000000003</v>
      </c>
      <c r="N109">
        <v>8.7469999999999999</v>
      </c>
      <c r="O109">
        <v>3.887</v>
      </c>
      <c r="Q109">
        <v>0.59299999999999997</v>
      </c>
      <c r="R109">
        <v>1</v>
      </c>
      <c r="S109">
        <v>0</v>
      </c>
      <c r="T109">
        <v>0</v>
      </c>
      <c r="V109">
        <v>0</v>
      </c>
      <c r="Y109" s="1">
        <v>45223</v>
      </c>
      <c r="Z109" s="6">
        <v>0.30868055555555557</v>
      </c>
      <c r="AB109">
        <v>1</v>
      </c>
      <c r="AD109" s="3">
        <f t="shared" si="8"/>
        <v>5.8140076100367537</v>
      </c>
      <c r="AE109" s="3">
        <f t="shared" si="9"/>
        <v>10.607923937972128</v>
      </c>
      <c r="AF109" s="3">
        <f t="shared" si="10"/>
        <v>4.7939163279353743</v>
      </c>
      <c r="AG109" s="3">
        <f t="shared" si="11"/>
        <v>0.77143946097804694</v>
      </c>
      <c r="AH109" s="3"/>
      <c r="BG109" s="3"/>
      <c r="BH109" s="3"/>
      <c r="BI109" s="3"/>
      <c r="BJ109" s="3"/>
      <c r="BK109" t="s">
        <v>207</v>
      </c>
    </row>
    <row r="110" spans="1:63" x14ac:dyDescent="0.3">
      <c r="A110">
        <v>86</v>
      </c>
      <c r="B110">
        <v>24</v>
      </c>
      <c r="C110" t="s">
        <v>207</v>
      </c>
      <c r="D110" t="s">
        <v>27</v>
      </c>
      <c r="G110">
        <v>0.5</v>
      </c>
      <c r="H110">
        <v>0.5</v>
      </c>
      <c r="I110">
        <v>6069</v>
      </c>
      <c r="J110">
        <v>10034</v>
      </c>
      <c r="L110">
        <v>6874</v>
      </c>
      <c r="M110">
        <v>5.0709999999999997</v>
      </c>
      <c r="N110">
        <v>8.7789999999999999</v>
      </c>
      <c r="O110">
        <v>3.7080000000000002</v>
      </c>
      <c r="Q110">
        <v>0.60299999999999998</v>
      </c>
      <c r="R110">
        <v>1</v>
      </c>
      <c r="S110">
        <v>0</v>
      </c>
      <c r="T110">
        <v>0</v>
      </c>
      <c r="V110">
        <v>0</v>
      </c>
      <c r="Y110" s="1">
        <v>45223</v>
      </c>
      <c r="Z110" s="6">
        <v>0.31608796296296299</v>
      </c>
      <c r="AB110">
        <v>1</v>
      </c>
      <c r="AD110" s="3">
        <f t="shared" si="8"/>
        <v>6.0881905513997232</v>
      </c>
      <c r="AE110" s="3">
        <f t="shared" si="9"/>
        <v>10.647233944447082</v>
      </c>
      <c r="AF110" s="3">
        <f t="shared" si="10"/>
        <v>4.5590433930473591</v>
      </c>
      <c r="AG110" s="3">
        <f t="shared" si="11"/>
        <v>0.78196348726742237</v>
      </c>
      <c r="AH110" s="3"/>
      <c r="AK110">
        <f>ABS(100*(AD110-AD111)/(AVERAGE(AD110:AD111)))</f>
        <v>0.85521628778233028</v>
      </c>
      <c r="AQ110">
        <f>ABS(100*(AE110-AE111)/(AVERAGE(AE110:AE111)))</f>
        <v>0.29890714418881031</v>
      </c>
      <c r="AW110">
        <f>ABS(100*(AF110-AF111)/(AVERAGE(AF110:AF111)))</f>
        <v>1.8196099013788505</v>
      </c>
      <c r="BC110">
        <f>ABS(100*(AG110-AG111)/(AVERAGE(AG110:AG111)))</f>
        <v>0.30673288799306475</v>
      </c>
      <c r="BG110" s="3">
        <f>AVERAGE(AD110:AD111)</f>
        <v>6.0622678005799511</v>
      </c>
      <c r="BH110" s="3">
        <f>AVERAGE(AE110:AE111)</f>
        <v>10.66317043355855</v>
      </c>
      <c r="BI110" s="3">
        <f>AVERAGE(AF110:AF111)</f>
        <v>4.6009026329785989</v>
      </c>
      <c r="BJ110" s="3">
        <f>AVERAGE(AG110:AG111)</f>
        <v>0.78316459896349233</v>
      </c>
      <c r="BK110" t="s">
        <v>207</v>
      </c>
    </row>
    <row r="111" spans="1:63" x14ac:dyDescent="0.3">
      <c r="A111">
        <v>87</v>
      </c>
      <c r="B111">
        <v>24</v>
      </c>
      <c r="C111" t="s">
        <v>207</v>
      </c>
      <c r="D111" t="s">
        <v>27</v>
      </c>
      <c r="G111">
        <v>0.5</v>
      </c>
      <c r="H111">
        <v>0.5</v>
      </c>
      <c r="I111">
        <v>6017</v>
      </c>
      <c r="J111">
        <v>10064</v>
      </c>
      <c r="L111">
        <v>6895</v>
      </c>
      <c r="M111">
        <v>5.0309999999999997</v>
      </c>
      <c r="N111">
        <v>8.8049999999999997</v>
      </c>
      <c r="O111">
        <v>3.7730000000000001</v>
      </c>
      <c r="Q111">
        <v>0.60499999999999998</v>
      </c>
      <c r="R111">
        <v>1</v>
      </c>
      <c r="S111">
        <v>0</v>
      </c>
      <c r="T111">
        <v>0</v>
      </c>
      <c r="V111">
        <v>0</v>
      </c>
      <c r="Y111" s="1">
        <v>45223</v>
      </c>
      <c r="Z111" s="6">
        <v>0.32386574074074076</v>
      </c>
      <c r="AB111">
        <v>1</v>
      </c>
      <c r="AD111" s="3">
        <f t="shared" si="8"/>
        <v>6.0363450497601798</v>
      </c>
      <c r="AE111" s="3">
        <f t="shared" si="9"/>
        <v>10.679106922670018</v>
      </c>
      <c r="AF111" s="3">
        <f t="shared" si="10"/>
        <v>4.6427618729098379</v>
      </c>
      <c r="AG111" s="3">
        <f t="shared" si="11"/>
        <v>0.7843657106595624</v>
      </c>
      <c r="AH111" s="3"/>
      <c r="BG111" s="3"/>
      <c r="BH111" s="3"/>
      <c r="BI111" s="3"/>
      <c r="BJ111" s="3"/>
      <c r="BK111" t="s">
        <v>207</v>
      </c>
    </row>
    <row r="112" spans="1:63" x14ac:dyDescent="0.3">
      <c r="A112">
        <v>88</v>
      </c>
      <c r="B112">
        <v>25</v>
      </c>
      <c r="C112" t="s">
        <v>208</v>
      </c>
      <c r="D112" t="s">
        <v>27</v>
      </c>
      <c r="G112">
        <v>0.5</v>
      </c>
      <c r="H112">
        <v>0.5</v>
      </c>
      <c r="I112">
        <v>3633</v>
      </c>
      <c r="J112">
        <v>5525</v>
      </c>
      <c r="L112">
        <v>2191</v>
      </c>
      <c r="M112">
        <v>3.202</v>
      </c>
      <c r="N112">
        <v>4.9589999999999996</v>
      </c>
      <c r="O112">
        <v>1.7569999999999999</v>
      </c>
      <c r="Q112">
        <v>0.113</v>
      </c>
      <c r="R112">
        <v>1</v>
      </c>
      <c r="S112">
        <v>0</v>
      </c>
      <c r="T112">
        <v>0</v>
      </c>
      <c r="V112">
        <v>0</v>
      </c>
      <c r="Y112" s="1">
        <v>45223</v>
      </c>
      <c r="Z112" s="6">
        <v>0.33672453703703703</v>
      </c>
      <c r="AB112">
        <v>1</v>
      </c>
      <c r="AD112" s="3">
        <f t="shared" si="8"/>
        <v>3.6594282053626532</v>
      </c>
      <c r="AE112" s="3">
        <f t="shared" si="9"/>
        <v>5.8567253175398317</v>
      </c>
      <c r="AF112" s="3">
        <f t="shared" si="10"/>
        <v>2.1972971121771785</v>
      </c>
      <c r="AG112" s="3">
        <f t="shared" si="11"/>
        <v>0.24626767082018797</v>
      </c>
      <c r="BK112" t="s">
        <v>208</v>
      </c>
    </row>
    <row r="113" spans="1:63" x14ac:dyDescent="0.3">
      <c r="A113">
        <v>89</v>
      </c>
      <c r="B113">
        <v>25</v>
      </c>
      <c r="C113" t="s">
        <v>208</v>
      </c>
      <c r="D113" t="s">
        <v>27</v>
      </c>
      <c r="G113">
        <v>0.5</v>
      </c>
      <c r="H113">
        <v>0.5</v>
      </c>
      <c r="I113">
        <v>3139</v>
      </c>
      <c r="J113">
        <v>5463</v>
      </c>
      <c r="L113">
        <v>2075</v>
      </c>
      <c r="M113">
        <v>2.823</v>
      </c>
      <c r="N113">
        <v>4.907</v>
      </c>
      <c r="O113">
        <v>2.0830000000000002</v>
      </c>
      <c r="Q113">
        <v>0.10100000000000001</v>
      </c>
      <c r="R113">
        <v>1</v>
      </c>
      <c r="S113">
        <v>0</v>
      </c>
      <c r="T113">
        <v>0</v>
      </c>
      <c r="V113">
        <v>0</v>
      </c>
      <c r="Y113" s="1">
        <v>45223</v>
      </c>
      <c r="Z113" s="6">
        <v>0.34364583333333337</v>
      </c>
      <c r="AB113">
        <v>1</v>
      </c>
      <c r="AD113" s="3">
        <f t="shared" si="8"/>
        <v>3.1668959397869911</v>
      </c>
      <c r="AE113" s="3">
        <f t="shared" si="9"/>
        <v>5.7908544958790982</v>
      </c>
      <c r="AF113" s="3">
        <f t="shared" si="10"/>
        <v>2.623958556092107</v>
      </c>
      <c r="AG113" s="3">
        <f t="shared" si="11"/>
        <v>0.23299824636836661</v>
      </c>
      <c r="AH113" s="3"/>
      <c r="AK113">
        <f>ABS(100*(AD113-AD114)/(AVERAGE(AD113:AD114)))</f>
        <v>0.40844113168281698</v>
      </c>
      <c r="AQ113">
        <f>ABS(100*(AE113-AE114)/(AVERAGE(AE113:AE114)))</f>
        <v>1.1129230641956265</v>
      </c>
      <c r="AW113">
        <f>ABS(100*(AF113-AF114)/(AVERAGE(AF113:AF114)))</f>
        <v>1.9565781575352317</v>
      </c>
      <c r="BC113">
        <f>ABS(100*(AG113-AG114)/(AVERAGE(AG113:AG114)))</f>
        <v>2.1336268751451675</v>
      </c>
      <c r="BG113" s="3">
        <f>AVERAGE(AD113:AD114)</f>
        <v>3.1733766274919342</v>
      </c>
      <c r="BH113" s="3">
        <f>AVERAGE(AE113:AE114)</f>
        <v>5.8232586904057495</v>
      </c>
      <c r="BI113" s="3">
        <f>AVERAGE(AF113:AF114)</f>
        <v>2.6498820629138149</v>
      </c>
      <c r="BJ113" s="3">
        <f>AVERAGE(AG113:AG114)</f>
        <v>0.23053882718117558</v>
      </c>
      <c r="BK113" t="s">
        <v>208</v>
      </c>
    </row>
    <row r="114" spans="1:63" x14ac:dyDescent="0.3">
      <c r="A114">
        <v>90</v>
      </c>
      <c r="B114">
        <v>25</v>
      </c>
      <c r="C114" t="s">
        <v>208</v>
      </c>
      <c r="D114" t="s">
        <v>27</v>
      </c>
      <c r="G114">
        <v>0.5</v>
      </c>
      <c r="H114">
        <v>0.5</v>
      </c>
      <c r="I114">
        <v>3152</v>
      </c>
      <c r="J114">
        <v>5524</v>
      </c>
      <c r="L114">
        <v>2032</v>
      </c>
      <c r="M114">
        <v>2.8330000000000002</v>
      </c>
      <c r="N114">
        <v>4.9589999999999996</v>
      </c>
      <c r="O114">
        <v>2.125</v>
      </c>
      <c r="Q114">
        <v>9.7000000000000003E-2</v>
      </c>
      <c r="R114">
        <v>1</v>
      </c>
      <c r="S114">
        <v>0</v>
      </c>
      <c r="T114">
        <v>0</v>
      </c>
      <c r="V114">
        <v>0</v>
      </c>
      <c r="Y114" s="1">
        <v>45223</v>
      </c>
      <c r="Z114" s="6">
        <v>0.3512615740740741</v>
      </c>
      <c r="AB114">
        <v>1</v>
      </c>
      <c r="AD114" s="3">
        <f t="shared" si="8"/>
        <v>3.1798573151968772</v>
      </c>
      <c r="AE114" s="3">
        <f t="shared" si="9"/>
        <v>5.8556628849323999</v>
      </c>
      <c r="AF114" s="3">
        <f t="shared" si="10"/>
        <v>2.6758055697355227</v>
      </c>
      <c r="AG114" s="3">
        <f t="shared" si="11"/>
        <v>0.22807940799398457</v>
      </c>
      <c r="BK114" t="s">
        <v>208</v>
      </c>
    </row>
    <row r="115" spans="1:63" x14ac:dyDescent="0.3">
      <c r="A115">
        <v>91</v>
      </c>
      <c r="B115">
        <v>26</v>
      </c>
      <c r="C115" t="s">
        <v>209</v>
      </c>
      <c r="D115" t="s">
        <v>27</v>
      </c>
      <c r="G115">
        <v>0.5</v>
      </c>
      <c r="H115">
        <v>0.5</v>
      </c>
      <c r="I115">
        <v>4682</v>
      </c>
      <c r="J115">
        <v>6762</v>
      </c>
      <c r="L115">
        <v>6241</v>
      </c>
      <c r="M115">
        <v>4.0069999999999997</v>
      </c>
      <c r="N115">
        <v>6.0069999999999997</v>
      </c>
      <c r="O115">
        <v>2</v>
      </c>
      <c r="Q115">
        <v>0.53700000000000003</v>
      </c>
      <c r="R115">
        <v>1</v>
      </c>
      <c r="S115">
        <v>0</v>
      </c>
      <c r="T115">
        <v>0</v>
      </c>
      <c r="V115">
        <v>0</v>
      </c>
      <c r="Y115" s="1">
        <v>45223</v>
      </c>
      <c r="Z115" s="6">
        <v>0.36413194444444441</v>
      </c>
      <c r="AB115">
        <v>1</v>
      </c>
      <c r="AD115" s="3">
        <f t="shared" si="8"/>
        <v>4.705311498052672</v>
      </c>
      <c r="AE115" s="3">
        <f t="shared" si="9"/>
        <v>7.170954452932218</v>
      </c>
      <c r="AF115" s="3">
        <f t="shared" si="10"/>
        <v>2.465642954879546</v>
      </c>
      <c r="AG115" s="3">
        <f t="shared" si="11"/>
        <v>0.70955361073291467</v>
      </c>
      <c r="BK115" t="s">
        <v>209</v>
      </c>
    </row>
    <row r="116" spans="1:63" x14ac:dyDescent="0.3">
      <c r="A116">
        <v>92</v>
      </c>
      <c r="B116">
        <v>26</v>
      </c>
      <c r="C116" t="s">
        <v>209</v>
      </c>
      <c r="D116" t="s">
        <v>27</v>
      </c>
      <c r="G116">
        <v>0.5</v>
      </c>
      <c r="H116">
        <v>0.5</v>
      </c>
      <c r="I116">
        <v>5219</v>
      </c>
      <c r="J116">
        <v>6761</v>
      </c>
      <c r="L116">
        <v>6240</v>
      </c>
      <c r="M116">
        <v>4.4189999999999996</v>
      </c>
      <c r="N116">
        <v>6.0060000000000002</v>
      </c>
      <c r="O116">
        <v>1.587</v>
      </c>
      <c r="Q116">
        <v>0.53700000000000003</v>
      </c>
      <c r="R116">
        <v>1</v>
      </c>
      <c r="S116">
        <v>0</v>
      </c>
      <c r="T116">
        <v>0</v>
      </c>
      <c r="V116">
        <v>0</v>
      </c>
      <c r="Y116" s="1">
        <v>45223</v>
      </c>
      <c r="Z116" s="6">
        <v>0.37135416666666665</v>
      </c>
      <c r="AB116">
        <v>1</v>
      </c>
      <c r="AD116" s="3">
        <f t="shared" si="8"/>
        <v>5.2407160053687258</v>
      </c>
      <c r="AE116" s="3">
        <f t="shared" si="9"/>
        <v>7.1698920203247871</v>
      </c>
      <c r="AF116" s="3">
        <f t="shared" si="10"/>
        <v>1.9291760149560613</v>
      </c>
      <c r="AG116" s="3">
        <f t="shared" si="11"/>
        <v>0.70943921914281283</v>
      </c>
      <c r="AH116" s="3"/>
      <c r="AK116">
        <f>ABS(100*(AD116-AD117)/(AVERAGE(AD116:AD117)))</f>
        <v>7.6069732308606211E-2</v>
      </c>
      <c r="AQ116">
        <f>ABS(100*(AE116-AE117)/(AVERAGE(AE116:AE117)))</f>
        <v>0.25158864480668558</v>
      </c>
      <c r="AW116">
        <f>ABS(100*(AF116-AF117)/(AVERAGE(AF116:AF117)))</f>
        <v>0.72684366199368333</v>
      </c>
      <c r="BC116">
        <f>ABS(100*(AG116-AG117)/(AVERAGE(AG116:AG117)))</f>
        <v>0.93959875388112457</v>
      </c>
      <c r="BG116" s="3">
        <f>AVERAGE(AD116:AD117)</f>
        <v>5.2427100631240933</v>
      </c>
      <c r="BH116" s="3">
        <f>AVERAGE(AE116:AE117)</f>
        <v>7.1789226974879519</v>
      </c>
      <c r="BI116" s="3">
        <f>AVERAGE(AF116:AF117)</f>
        <v>1.9362126343638586</v>
      </c>
      <c r="BJ116" s="3">
        <f>AVERAGE(AG116:AG117)</f>
        <v>0.70612186302985747</v>
      </c>
      <c r="BK116" t="s">
        <v>209</v>
      </c>
    </row>
    <row r="117" spans="1:63" x14ac:dyDescent="0.3">
      <c r="A117">
        <v>93</v>
      </c>
      <c r="B117">
        <v>26</v>
      </c>
      <c r="C117" t="s">
        <v>209</v>
      </c>
      <c r="D117" t="s">
        <v>27</v>
      </c>
      <c r="G117">
        <v>0.5</v>
      </c>
      <c r="H117">
        <v>0.5</v>
      </c>
      <c r="I117">
        <v>5223</v>
      </c>
      <c r="J117">
        <v>6778</v>
      </c>
      <c r="L117">
        <v>6182</v>
      </c>
      <c r="M117">
        <v>4.4219999999999997</v>
      </c>
      <c r="N117">
        <v>6.0209999999999999</v>
      </c>
      <c r="O117">
        <v>1.599</v>
      </c>
      <c r="Q117">
        <v>0.53100000000000003</v>
      </c>
      <c r="R117">
        <v>1</v>
      </c>
      <c r="S117">
        <v>0</v>
      </c>
      <c r="T117">
        <v>0</v>
      </c>
      <c r="V117">
        <v>0</v>
      </c>
      <c r="Y117" s="1">
        <v>45223</v>
      </c>
      <c r="Z117" s="6">
        <v>0.37907407407407406</v>
      </c>
      <c r="AB117">
        <v>1</v>
      </c>
      <c r="AD117" s="3">
        <f t="shared" si="8"/>
        <v>5.2447041208794607</v>
      </c>
      <c r="AE117" s="3">
        <f t="shared" si="9"/>
        <v>7.1879533746511166</v>
      </c>
      <c r="AF117" s="3">
        <f t="shared" si="10"/>
        <v>1.9432492537716559</v>
      </c>
      <c r="AG117" s="3">
        <f t="shared" si="11"/>
        <v>0.70280450691690211</v>
      </c>
      <c r="BK117" t="s">
        <v>209</v>
      </c>
    </row>
    <row r="118" spans="1:63" x14ac:dyDescent="0.3">
      <c r="A118">
        <v>94</v>
      </c>
      <c r="B118">
        <v>27</v>
      </c>
      <c r="C118" t="s">
        <v>210</v>
      </c>
      <c r="D118" t="s">
        <v>27</v>
      </c>
      <c r="G118">
        <v>0.5</v>
      </c>
      <c r="H118">
        <v>0.5</v>
      </c>
      <c r="I118">
        <v>5863</v>
      </c>
      <c r="J118">
        <v>9108</v>
      </c>
      <c r="L118">
        <v>8564</v>
      </c>
      <c r="M118">
        <v>4.9130000000000003</v>
      </c>
      <c r="N118">
        <v>7.9939999999999998</v>
      </c>
      <c r="O118">
        <v>3.081</v>
      </c>
      <c r="Q118">
        <v>0.78</v>
      </c>
      <c r="R118">
        <v>1</v>
      </c>
      <c r="S118">
        <v>0</v>
      </c>
      <c r="T118">
        <v>0</v>
      </c>
      <c r="V118">
        <v>0</v>
      </c>
      <c r="Y118" s="1">
        <v>45223</v>
      </c>
      <c r="Z118" s="6">
        <v>0.39233796296296292</v>
      </c>
      <c r="AB118">
        <v>1</v>
      </c>
      <c r="AD118" s="3">
        <f t="shared" si="8"/>
        <v>5.8828026025969171</v>
      </c>
      <c r="AE118" s="3">
        <f t="shared" si="9"/>
        <v>9.6634213499657982</v>
      </c>
      <c r="AF118" s="3">
        <f t="shared" si="10"/>
        <v>3.780618747368881</v>
      </c>
      <c r="AG118" s="3">
        <f t="shared" si="11"/>
        <v>0.97528527453964675</v>
      </c>
      <c r="BK118" t="s">
        <v>210</v>
      </c>
    </row>
    <row r="119" spans="1:63" x14ac:dyDescent="0.3">
      <c r="A119">
        <v>95</v>
      </c>
      <c r="B119">
        <v>27</v>
      </c>
      <c r="C119" t="s">
        <v>210</v>
      </c>
      <c r="D119" t="s">
        <v>27</v>
      </c>
      <c r="G119">
        <v>0.5</v>
      </c>
      <c r="H119">
        <v>0.5</v>
      </c>
      <c r="I119">
        <v>6070</v>
      </c>
      <c r="J119">
        <v>9076</v>
      </c>
      <c r="L119">
        <v>8404</v>
      </c>
      <c r="M119">
        <v>5.0709999999999997</v>
      </c>
      <c r="N119">
        <v>7.9669999999999996</v>
      </c>
      <c r="O119">
        <v>2.8959999999999999</v>
      </c>
      <c r="Q119">
        <v>0.76300000000000001</v>
      </c>
      <c r="R119">
        <v>1</v>
      </c>
      <c r="S119">
        <v>0</v>
      </c>
      <c r="T119">
        <v>0</v>
      </c>
      <c r="V119">
        <v>0</v>
      </c>
      <c r="Y119" s="1">
        <v>45223</v>
      </c>
      <c r="Z119" s="6">
        <v>0.39951388888888889</v>
      </c>
      <c r="AB119">
        <v>1</v>
      </c>
      <c r="AD119" s="3">
        <f t="shared" si="8"/>
        <v>6.0891875802774074</v>
      </c>
      <c r="AE119" s="3">
        <f t="shared" si="9"/>
        <v>9.6294235065279992</v>
      </c>
      <c r="AF119" s="3">
        <f t="shared" si="10"/>
        <v>3.5402359262505918</v>
      </c>
      <c r="AG119" s="3">
        <f t="shared" si="11"/>
        <v>0.95698262012334145</v>
      </c>
      <c r="AH119" s="3"/>
      <c r="AK119">
        <f>ABS(100*(AD119-AD120)/(AVERAGE(AD119:AD120)))</f>
        <v>3.4120172327569689</v>
      </c>
      <c r="AQ119">
        <f>ABS(100*(AE119-AE120)/(AVERAGE(AE119:AE120)))</f>
        <v>0.57208478939693486</v>
      </c>
      <c r="AW119">
        <f>ABS(100*(AF119-AF120)/(AVERAGE(AF119:AF120)))</f>
        <v>4.5094100234832375</v>
      </c>
      <c r="BC119">
        <f>ABS(100*(AG119-AG120)/(AVERAGE(AG119:AG120)))</f>
        <v>0.45319845264315711</v>
      </c>
      <c r="BG119" s="3">
        <f>AVERAGE(AD119:AD120)</f>
        <v>6.1948726413118607</v>
      </c>
      <c r="BH119" s="3">
        <f>AVERAGE(AE119:AE120)</f>
        <v>9.6570467543212111</v>
      </c>
      <c r="BI119" s="3">
        <f>AVERAGE(AF119:AF120)</f>
        <v>3.4621741130093491</v>
      </c>
      <c r="BJ119" s="3">
        <f>AVERAGE(AG119:AG120)</f>
        <v>0.95915606033527778</v>
      </c>
      <c r="BK119" t="s">
        <v>210</v>
      </c>
    </row>
    <row r="120" spans="1:63" x14ac:dyDescent="0.3">
      <c r="A120">
        <v>96</v>
      </c>
      <c r="B120">
        <v>27</v>
      </c>
      <c r="C120" t="s">
        <v>210</v>
      </c>
      <c r="D120" t="s">
        <v>27</v>
      </c>
      <c r="G120">
        <v>0.5</v>
      </c>
      <c r="H120">
        <v>0.5</v>
      </c>
      <c r="I120">
        <v>6282</v>
      </c>
      <c r="J120">
        <v>9128</v>
      </c>
      <c r="L120">
        <v>8442</v>
      </c>
      <c r="M120">
        <v>5.234</v>
      </c>
      <c r="N120">
        <v>8.0120000000000005</v>
      </c>
      <c r="O120">
        <v>2.778</v>
      </c>
      <c r="Q120">
        <v>0.76700000000000002</v>
      </c>
      <c r="R120">
        <v>1</v>
      </c>
      <c r="S120">
        <v>0</v>
      </c>
      <c r="T120">
        <v>0</v>
      </c>
      <c r="V120">
        <v>0</v>
      </c>
      <c r="Y120" s="1">
        <v>45223</v>
      </c>
      <c r="Z120" s="6">
        <v>0.40729166666666666</v>
      </c>
      <c r="AB120">
        <v>1</v>
      </c>
      <c r="AD120" s="3">
        <f t="shared" si="8"/>
        <v>6.3005577023463148</v>
      </c>
      <c r="AE120" s="3">
        <f t="shared" si="9"/>
        <v>9.6846700021144212</v>
      </c>
      <c r="AF120" s="3">
        <f t="shared" si="10"/>
        <v>3.3841122997681063</v>
      </c>
      <c r="AG120" s="3">
        <f t="shared" si="11"/>
        <v>0.961329500547214</v>
      </c>
      <c r="BK120" t="s">
        <v>210</v>
      </c>
    </row>
    <row r="121" spans="1:63" x14ac:dyDescent="0.3">
      <c r="A121">
        <v>97</v>
      </c>
      <c r="B121">
        <v>28</v>
      </c>
      <c r="C121" t="s">
        <v>211</v>
      </c>
      <c r="D121" t="s">
        <v>27</v>
      </c>
      <c r="G121">
        <v>0.5</v>
      </c>
      <c r="H121">
        <v>0.5</v>
      </c>
      <c r="I121">
        <v>5848</v>
      </c>
      <c r="J121">
        <v>8194</v>
      </c>
      <c r="L121">
        <v>13184</v>
      </c>
      <c r="M121">
        <v>4.9009999999999998</v>
      </c>
      <c r="N121">
        <v>7.2210000000000001</v>
      </c>
      <c r="O121">
        <v>2.3199999999999998</v>
      </c>
      <c r="Q121">
        <v>1.2629999999999999</v>
      </c>
      <c r="R121">
        <v>1</v>
      </c>
      <c r="S121">
        <v>0</v>
      </c>
      <c r="T121">
        <v>0</v>
      </c>
      <c r="V121">
        <v>0</v>
      </c>
      <c r="Y121" s="1">
        <v>45223</v>
      </c>
      <c r="Z121" s="6">
        <v>0.42031250000000003</v>
      </c>
      <c r="AB121">
        <v>1</v>
      </c>
      <c r="AD121" s="3">
        <f t="shared" si="8"/>
        <v>5.8678471694316636</v>
      </c>
      <c r="AE121" s="3">
        <f t="shared" si="9"/>
        <v>8.6923579467736865</v>
      </c>
      <c r="AF121" s="3">
        <f t="shared" si="10"/>
        <v>2.8245107773420228</v>
      </c>
      <c r="AG121" s="3">
        <f t="shared" si="11"/>
        <v>1.5037744208104609</v>
      </c>
      <c r="BK121" t="s">
        <v>211</v>
      </c>
    </row>
    <row r="122" spans="1:63" x14ac:dyDescent="0.3">
      <c r="A122">
        <v>98</v>
      </c>
      <c r="B122">
        <v>28</v>
      </c>
      <c r="C122" t="s">
        <v>211</v>
      </c>
      <c r="D122" t="s">
        <v>27</v>
      </c>
      <c r="G122">
        <v>0.5</v>
      </c>
      <c r="H122">
        <v>0.5</v>
      </c>
      <c r="I122">
        <v>6018</v>
      </c>
      <c r="J122">
        <v>8244</v>
      </c>
      <c r="L122">
        <v>13373</v>
      </c>
      <c r="M122">
        <v>5.032</v>
      </c>
      <c r="N122">
        <v>7.2629999999999999</v>
      </c>
      <c r="O122">
        <v>2.2309999999999999</v>
      </c>
      <c r="Q122">
        <v>1.2829999999999999</v>
      </c>
      <c r="R122">
        <v>1</v>
      </c>
      <c r="S122">
        <v>0</v>
      </c>
      <c r="T122">
        <v>0</v>
      </c>
      <c r="V122">
        <v>0</v>
      </c>
      <c r="Y122" s="1">
        <v>45223</v>
      </c>
      <c r="Z122" s="6">
        <v>0.42768518518518522</v>
      </c>
      <c r="AB122">
        <v>1</v>
      </c>
      <c r="AD122" s="3">
        <f t="shared" si="8"/>
        <v>6.037342078637864</v>
      </c>
      <c r="AE122" s="3">
        <f t="shared" si="9"/>
        <v>8.7454795771452467</v>
      </c>
      <c r="AF122" s="3">
        <f t="shared" si="10"/>
        <v>2.7081374985073827</v>
      </c>
      <c r="AG122" s="3">
        <f t="shared" si="11"/>
        <v>1.5253944313397216</v>
      </c>
      <c r="AH122" s="3"/>
      <c r="AK122">
        <f>ABS(100*(AD122-AD123)/(AVERAGE(AD122:AD123)))</f>
        <v>0.26388125861706235</v>
      </c>
      <c r="AQ122">
        <f>ABS(100*(AE122-AE123)/(AVERAGE(AE122:AE123)))</f>
        <v>1.3822525618251917</v>
      </c>
      <c r="AW122">
        <f>ABS(100*(AF122-AF123)/(AVERAGE(AF122:AF123)))</f>
        <v>5.1515322968185995</v>
      </c>
      <c r="BC122">
        <f>ABS(100*(AG122-AG123)/(AVERAGE(AG122:AG123)))</f>
        <v>0.6394656682536578</v>
      </c>
      <c r="BG122" s="3">
        <f>AVERAGE(AD122:AD123)</f>
        <v>6.0453183096593328</v>
      </c>
      <c r="BH122" s="3">
        <f>AVERAGE(AE122:AE123)</f>
        <v>8.6854521348253844</v>
      </c>
      <c r="BI122" s="3">
        <f>AVERAGE(AF122:AF123)</f>
        <v>2.640133825166052</v>
      </c>
      <c r="BJ122" s="3">
        <f>AVERAGE(AG122:AG123)</f>
        <v>1.5205327887603903</v>
      </c>
      <c r="BK122" t="s">
        <v>211</v>
      </c>
    </row>
    <row r="123" spans="1:63" x14ac:dyDescent="0.3">
      <c r="A123">
        <v>99</v>
      </c>
      <c r="B123">
        <v>28</v>
      </c>
      <c r="C123" t="s">
        <v>211</v>
      </c>
      <c r="D123" t="s">
        <v>27</v>
      </c>
      <c r="G123">
        <v>0.5</v>
      </c>
      <c r="H123">
        <v>0.5</v>
      </c>
      <c r="I123">
        <v>6034</v>
      </c>
      <c r="J123">
        <v>8131</v>
      </c>
      <c r="L123">
        <v>13288</v>
      </c>
      <c r="M123">
        <v>5.0439999999999996</v>
      </c>
      <c r="N123">
        <v>7.1669999999999998</v>
      </c>
      <c r="O123">
        <v>2.1219999999999999</v>
      </c>
      <c r="Q123">
        <v>1.274</v>
      </c>
      <c r="R123">
        <v>1</v>
      </c>
      <c r="S123">
        <v>0</v>
      </c>
      <c r="T123">
        <v>0</v>
      </c>
      <c r="V123">
        <v>0</v>
      </c>
      <c r="Y123" s="1">
        <v>45223</v>
      </c>
      <c r="Z123" s="6">
        <v>0.43685185185185182</v>
      </c>
      <c r="AB123">
        <v>1</v>
      </c>
      <c r="AD123" s="3">
        <f t="shared" si="8"/>
        <v>6.0532945406808008</v>
      </c>
      <c r="AE123" s="3">
        <f t="shared" si="9"/>
        <v>8.625424692505522</v>
      </c>
      <c r="AF123" s="3">
        <f t="shared" si="10"/>
        <v>2.5721301518247213</v>
      </c>
      <c r="AG123" s="3">
        <f t="shared" si="11"/>
        <v>1.515671146181059</v>
      </c>
      <c r="BK123" t="s">
        <v>211</v>
      </c>
    </row>
    <row r="124" spans="1:63" x14ac:dyDescent="0.3">
      <c r="A124">
        <v>100</v>
      </c>
      <c r="B124">
        <v>29</v>
      </c>
      <c r="C124" t="s">
        <v>212</v>
      </c>
      <c r="D124" t="s">
        <v>27</v>
      </c>
      <c r="G124">
        <v>0.5</v>
      </c>
      <c r="H124">
        <v>0.5</v>
      </c>
      <c r="I124">
        <v>4656</v>
      </c>
      <c r="J124">
        <v>10566</v>
      </c>
      <c r="L124">
        <v>6624</v>
      </c>
      <c r="M124">
        <v>3.9870000000000001</v>
      </c>
      <c r="N124">
        <v>9.23</v>
      </c>
      <c r="O124">
        <v>5.2439999999999998</v>
      </c>
      <c r="Q124">
        <v>0.57699999999999996</v>
      </c>
      <c r="R124">
        <v>1</v>
      </c>
      <c r="S124">
        <v>0</v>
      </c>
      <c r="T124">
        <v>0</v>
      </c>
      <c r="V124">
        <v>0</v>
      </c>
      <c r="Y124" s="1">
        <v>45223</v>
      </c>
      <c r="Z124" s="6">
        <v>0.44993055555555556</v>
      </c>
      <c r="AB124">
        <v>1</v>
      </c>
      <c r="AD124" s="3">
        <f t="shared" si="8"/>
        <v>4.6793887472329008</v>
      </c>
      <c r="AE124" s="3">
        <f t="shared" si="9"/>
        <v>11.212448091600477</v>
      </c>
      <c r="AF124" s="3">
        <f t="shared" si="10"/>
        <v>6.533059344367576</v>
      </c>
      <c r="AG124" s="3">
        <f t="shared" si="11"/>
        <v>0.75336558974194545</v>
      </c>
      <c r="BK124" t="s">
        <v>212</v>
      </c>
    </row>
    <row r="125" spans="1:63" x14ac:dyDescent="0.3">
      <c r="A125">
        <v>101</v>
      </c>
      <c r="B125">
        <v>29</v>
      </c>
      <c r="C125" t="s">
        <v>212</v>
      </c>
      <c r="D125" t="s">
        <v>27</v>
      </c>
      <c r="G125">
        <v>0.5</v>
      </c>
      <c r="H125">
        <v>0.5</v>
      </c>
      <c r="I125">
        <v>4495</v>
      </c>
      <c r="J125">
        <v>10671</v>
      </c>
      <c r="L125">
        <v>6673</v>
      </c>
      <c r="M125">
        <v>3.8639999999999999</v>
      </c>
      <c r="N125">
        <v>9.3190000000000008</v>
      </c>
      <c r="O125">
        <v>5.4560000000000004</v>
      </c>
      <c r="Q125">
        <v>0.58199999999999996</v>
      </c>
      <c r="R125">
        <v>1</v>
      </c>
      <c r="S125">
        <v>0</v>
      </c>
      <c r="T125">
        <v>0</v>
      </c>
      <c r="V125">
        <v>0</v>
      </c>
      <c r="Y125" s="1">
        <v>45223</v>
      </c>
      <c r="Z125" s="6">
        <v>0.45708333333333334</v>
      </c>
      <c r="AB125">
        <v>1</v>
      </c>
      <c r="AD125" s="3">
        <f t="shared" si="8"/>
        <v>4.5188670979258534</v>
      </c>
      <c r="AE125" s="3">
        <f t="shared" si="9"/>
        <v>11.324003515380753</v>
      </c>
      <c r="AF125" s="3">
        <f t="shared" si="10"/>
        <v>6.8051364174548992</v>
      </c>
      <c r="AG125" s="3">
        <f t="shared" si="11"/>
        <v>0.75897077765693888</v>
      </c>
      <c r="AH125" s="3"/>
      <c r="AK125">
        <f>ABS(100*(AD125-AD126)/(AVERAGE(AD125:AD126)))</f>
        <v>0.28723992653925934</v>
      </c>
      <c r="AQ125">
        <f>ABS(100*(AE125-AE126)/(AVERAGE(AE125:AE126)))</f>
        <v>0.14083103074585804</v>
      </c>
      <c r="AW125">
        <f>ABS(100*(AF125-AF126)/(AVERAGE(AF125:AF126)))</f>
        <v>4.3728207650585452E-2</v>
      </c>
      <c r="BC125">
        <f>ABS(100*(AG125-AG126)/(AVERAGE(AG125:AG126)))</f>
        <v>0.96927875635133987</v>
      </c>
      <c r="BG125" s="3">
        <f>AVERAGE(AD125:AD126)</f>
        <v>4.5123864102209108</v>
      </c>
      <c r="BH125" s="3">
        <f>AVERAGE(AE125:AE126)</f>
        <v>11.316035270825019</v>
      </c>
      <c r="BI125" s="3">
        <f>AVERAGE(AF125:AF126)</f>
        <v>6.8036488606041079</v>
      </c>
      <c r="BJ125" s="3">
        <f>AVERAGE(AG125:AG126)</f>
        <v>0.75531024677367786</v>
      </c>
      <c r="BK125" t="s">
        <v>212</v>
      </c>
    </row>
    <row r="126" spans="1:63" x14ac:dyDescent="0.3">
      <c r="A126">
        <v>102</v>
      </c>
      <c r="B126">
        <v>29</v>
      </c>
      <c r="C126" t="s">
        <v>212</v>
      </c>
      <c r="D126" t="s">
        <v>27</v>
      </c>
      <c r="G126">
        <v>0.5</v>
      </c>
      <c r="H126">
        <v>0.5</v>
      </c>
      <c r="I126">
        <v>4482</v>
      </c>
      <c r="J126">
        <v>10656</v>
      </c>
      <c r="L126">
        <v>6609</v>
      </c>
      <c r="M126">
        <v>3.8540000000000001</v>
      </c>
      <c r="N126">
        <v>9.3059999999999992</v>
      </c>
      <c r="O126">
        <v>5.4530000000000003</v>
      </c>
      <c r="Q126">
        <v>0.57499999999999996</v>
      </c>
      <c r="R126">
        <v>1</v>
      </c>
      <c r="S126">
        <v>0</v>
      </c>
      <c r="T126">
        <v>0</v>
      </c>
      <c r="V126">
        <v>0</v>
      </c>
      <c r="Y126" s="1">
        <v>45223</v>
      </c>
      <c r="Z126" s="6">
        <v>0.46478009259259262</v>
      </c>
      <c r="AB126">
        <v>1</v>
      </c>
      <c r="AD126" s="3">
        <f t="shared" si="8"/>
        <v>4.5059057225159673</v>
      </c>
      <c r="AE126" s="3">
        <f t="shared" si="9"/>
        <v>11.308067026269285</v>
      </c>
      <c r="AF126" s="3">
        <f t="shared" si="10"/>
        <v>6.8021613037533175</v>
      </c>
      <c r="AG126" s="3">
        <f t="shared" si="11"/>
        <v>0.75164971589041674</v>
      </c>
      <c r="BK126" t="s">
        <v>212</v>
      </c>
    </row>
    <row r="127" spans="1:63" x14ac:dyDescent="0.3">
      <c r="A127">
        <v>103</v>
      </c>
      <c r="B127">
        <v>30</v>
      </c>
      <c r="C127" t="s">
        <v>213</v>
      </c>
      <c r="D127" t="s">
        <v>27</v>
      </c>
      <c r="G127">
        <v>0.5</v>
      </c>
      <c r="H127">
        <v>0.5</v>
      </c>
      <c r="I127">
        <v>3470</v>
      </c>
      <c r="J127">
        <v>7179</v>
      </c>
      <c r="L127">
        <v>2649</v>
      </c>
      <c r="M127">
        <v>3.077</v>
      </c>
      <c r="N127">
        <v>6.36</v>
      </c>
      <c r="O127">
        <v>3.2829999999999999</v>
      </c>
      <c r="Q127">
        <v>0.161</v>
      </c>
      <c r="R127">
        <v>1</v>
      </c>
      <c r="S127">
        <v>0</v>
      </c>
      <c r="T127">
        <v>0</v>
      </c>
      <c r="V127">
        <v>0</v>
      </c>
      <c r="Y127" s="1">
        <v>45223</v>
      </c>
      <c r="Z127" s="6">
        <v>0.4782986111111111</v>
      </c>
      <c r="AB127">
        <v>1</v>
      </c>
      <c r="AD127" s="3">
        <f t="shared" si="8"/>
        <v>3.4969124983002384</v>
      </c>
      <c r="AE127" s="3">
        <f t="shared" si="9"/>
        <v>7.613988850231026</v>
      </c>
      <c r="AF127" s="3">
        <f t="shared" si="10"/>
        <v>4.1170763519307876</v>
      </c>
      <c r="AG127" s="3">
        <f t="shared" si="11"/>
        <v>0.29865901908686177</v>
      </c>
      <c r="BK127" t="s">
        <v>213</v>
      </c>
    </row>
    <row r="128" spans="1:63" x14ac:dyDescent="0.3">
      <c r="A128">
        <v>104</v>
      </c>
      <c r="B128">
        <v>30</v>
      </c>
      <c r="C128" t="s">
        <v>213</v>
      </c>
      <c r="D128" t="s">
        <v>27</v>
      </c>
      <c r="G128">
        <v>0.5</v>
      </c>
      <c r="H128">
        <v>0.5</v>
      </c>
      <c r="I128">
        <v>3178</v>
      </c>
      <c r="J128">
        <v>7250</v>
      </c>
      <c r="L128">
        <v>2739</v>
      </c>
      <c r="M128">
        <v>2.8530000000000002</v>
      </c>
      <c r="N128">
        <v>6.4210000000000003</v>
      </c>
      <c r="O128">
        <v>3.5670000000000002</v>
      </c>
      <c r="Q128">
        <v>0.17</v>
      </c>
      <c r="R128">
        <v>1</v>
      </c>
      <c r="S128">
        <v>0</v>
      </c>
      <c r="T128">
        <v>0</v>
      </c>
      <c r="V128">
        <v>0</v>
      </c>
      <c r="Y128" s="1">
        <v>45223</v>
      </c>
      <c r="Z128" s="6">
        <v>0.48564814814814811</v>
      </c>
      <c r="AB128">
        <v>1</v>
      </c>
      <c r="AD128" s="3">
        <f t="shared" si="8"/>
        <v>3.2057800660166489</v>
      </c>
      <c r="AE128" s="3">
        <f t="shared" si="9"/>
        <v>7.6894215653586402</v>
      </c>
      <c r="AF128" s="3">
        <f t="shared" si="10"/>
        <v>4.4836414993419913</v>
      </c>
      <c r="AG128" s="3">
        <f t="shared" si="11"/>
        <v>0.30895426219603345</v>
      </c>
      <c r="AH128" s="3"/>
      <c r="AK128">
        <f>ABS(100*(AD128-AD129)/(AVERAGE(AD128:AD129)))</f>
        <v>3.2432433613781662</v>
      </c>
      <c r="AQ128">
        <f>ABS(100*(AE128-AE129)/(AVERAGE(AE128:AE129)))</f>
        <v>1.2652839143153871</v>
      </c>
      <c r="AW128">
        <f>ABS(100*(AF128-AF129)/(AVERAGE(AF128:AF129)))</f>
        <v>4.6176464244901227</v>
      </c>
      <c r="BC128">
        <f>ABS(100*(AG128-AG129)/(AVERAGE(AG128:AG129)))</f>
        <v>2.7398826436508856</v>
      </c>
      <c r="BG128" s="3">
        <f>AVERAGE(AD128:AD129)</f>
        <v>3.2586225965338755</v>
      </c>
      <c r="BH128" s="3">
        <f>AVERAGE(AE128:AE129)</f>
        <v>7.6410808817205211</v>
      </c>
      <c r="BI128" s="3">
        <f>AVERAGE(AF128:AF129)</f>
        <v>4.3824582851866456</v>
      </c>
      <c r="BJ128" s="3">
        <f>AVERAGE(AG128:AG129)</f>
        <v>0.30477896915731378</v>
      </c>
      <c r="BK128" t="s">
        <v>213</v>
      </c>
    </row>
    <row r="129" spans="1:63" x14ac:dyDescent="0.3">
      <c r="A129">
        <v>105</v>
      </c>
      <c r="B129">
        <v>30</v>
      </c>
      <c r="C129" t="s">
        <v>213</v>
      </c>
      <c r="D129" t="s">
        <v>27</v>
      </c>
      <c r="G129">
        <v>0.5</v>
      </c>
      <c r="H129">
        <v>0.5</v>
      </c>
      <c r="I129">
        <v>3284</v>
      </c>
      <c r="J129">
        <v>7159</v>
      </c>
      <c r="L129">
        <v>2666</v>
      </c>
      <c r="M129">
        <v>2.9350000000000001</v>
      </c>
      <c r="N129">
        <v>6.343</v>
      </c>
      <c r="O129">
        <v>3.4089999999999998</v>
      </c>
      <c r="Q129">
        <v>0.16300000000000001</v>
      </c>
      <c r="R129">
        <v>1</v>
      </c>
      <c r="S129">
        <v>0</v>
      </c>
      <c r="T129">
        <v>0</v>
      </c>
      <c r="V129">
        <v>0</v>
      </c>
      <c r="Y129" s="1">
        <v>45223</v>
      </c>
      <c r="Z129" s="6">
        <v>0.49312500000000004</v>
      </c>
      <c r="AB129">
        <v>1</v>
      </c>
      <c r="AD129" s="3">
        <f t="shared" si="8"/>
        <v>3.3114651270511026</v>
      </c>
      <c r="AE129" s="3">
        <f t="shared" si="9"/>
        <v>7.5927401980824021</v>
      </c>
      <c r="AF129" s="3">
        <f t="shared" si="10"/>
        <v>4.281275071031299</v>
      </c>
      <c r="AG129" s="3">
        <f t="shared" si="11"/>
        <v>0.30060367611859412</v>
      </c>
      <c r="BK129" t="s">
        <v>213</v>
      </c>
    </row>
    <row r="130" spans="1:63" x14ac:dyDescent="0.3">
      <c r="A130">
        <v>106</v>
      </c>
      <c r="B130">
        <v>31</v>
      </c>
      <c r="C130" t="s">
        <v>214</v>
      </c>
      <c r="D130" t="s">
        <v>27</v>
      </c>
      <c r="G130">
        <v>0.5</v>
      </c>
      <c r="H130">
        <v>0.5</v>
      </c>
      <c r="I130">
        <v>5870</v>
      </c>
      <c r="J130">
        <v>12384</v>
      </c>
      <c r="L130">
        <v>4721</v>
      </c>
      <c r="M130">
        <v>4.9180000000000001</v>
      </c>
      <c r="N130">
        <v>10.77</v>
      </c>
      <c r="O130">
        <v>5.8520000000000003</v>
      </c>
      <c r="Q130">
        <v>0.378</v>
      </c>
      <c r="R130">
        <v>1</v>
      </c>
      <c r="S130">
        <v>0</v>
      </c>
      <c r="T130">
        <v>0</v>
      </c>
      <c r="V130">
        <v>0</v>
      </c>
      <c r="Y130" s="1">
        <v>45223</v>
      </c>
      <c r="Z130" s="6">
        <v>0.50618055555555552</v>
      </c>
      <c r="AB130">
        <v>1</v>
      </c>
      <c r="AD130" s="3">
        <f t="shared" si="8"/>
        <v>5.8897818047407018</v>
      </c>
      <c r="AE130" s="3">
        <f t="shared" si="9"/>
        <v>13.143950571910386</v>
      </c>
      <c r="AF130" s="3">
        <f t="shared" si="10"/>
        <v>7.2541687671696842</v>
      </c>
      <c r="AG130" s="3">
        <f t="shared" si="11"/>
        <v>0.53567839377801485</v>
      </c>
      <c r="AH130" s="3"/>
      <c r="BG130" s="3"/>
      <c r="BH130" s="3"/>
      <c r="BI130" s="3"/>
      <c r="BJ130" s="3"/>
      <c r="BK130" t="s">
        <v>214</v>
      </c>
    </row>
    <row r="131" spans="1:63" x14ac:dyDescent="0.3">
      <c r="A131">
        <v>107</v>
      </c>
      <c r="B131">
        <v>31</v>
      </c>
      <c r="C131" t="s">
        <v>214</v>
      </c>
      <c r="D131" t="s">
        <v>27</v>
      </c>
      <c r="G131">
        <v>0.5</v>
      </c>
      <c r="H131">
        <v>0.5</v>
      </c>
      <c r="I131">
        <v>6579</v>
      </c>
      <c r="J131">
        <v>12836</v>
      </c>
      <c r="L131">
        <v>4760</v>
      </c>
      <c r="M131">
        <v>5.4619999999999997</v>
      </c>
      <c r="N131">
        <v>11.153</v>
      </c>
      <c r="O131">
        <v>5.69</v>
      </c>
      <c r="Q131">
        <v>0.38200000000000001</v>
      </c>
      <c r="R131">
        <v>1</v>
      </c>
      <c r="S131">
        <v>0</v>
      </c>
      <c r="T131">
        <v>0</v>
      </c>
      <c r="V131">
        <v>0</v>
      </c>
      <c r="X131" t="s">
        <v>100</v>
      </c>
      <c r="Y131" s="1">
        <v>45223</v>
      </c>
      <c r="Z131" s="6">
        <v>0.51715277777777779</v>
      </c>
      <c r="AB131">
        <v>1</v>
      </c>
      <c r="AD131" s="3">
        <f t="shared" si="8"/>
        <v>6.5966752790183225</v>
      </c>
      <c r="AE131" s="3">
        <f t="shared" si="9"/>
        <v>13.624170110469286</v>
      </c>
      <c r="AF131" s="3">
        <f t="shared" si="10"/>
        <v>7.027494831450964</v>
      </c>
      <c r="AG131" s="3">
        <f t="shared" si="11"/>
        <v>0.54013966579198913</v>
      </c>
      <c r="AH131" s="3"/>
      <c r="AK131">
        <f>ABS(100*(AD131-AD132)/(AVERAGE(AD131:AD132)))</f>
        <v>5.1679714287120673</v>
      </c>
      <c r="AM131">
        <f>100*((AVERAGE(AD131:AD132)*25.225)-(AVERAGE(AD113:AD114)*25))/(1000*0.075)</f>
        <v>121.9740701394438</v>
      </c>
      <c r="AQ131">
        <f>ABS(100*(AE131-AE132)/(AVERAGE(AE131:AE132)))</f>
        <v>4.717409711080041</v>
      </c>
      <c r="AS131">
        <f>100*((AVERAGE(AE131:AE132)*25.225)-(AVERAGE(AE113:AE114)*25))/(2000*0.075)</f>
        <v>126.77924293403967</v>
      </c>
      <c r="AW131">
        <f>ABS(100*(AF131-AF132)/(AVERAGE(AF131:AF132)))</f>
        <v>14.955184263804149</v>
      </c>
      <c r="AY131">
        <f>100*((AVERAGE(AF131:AF132)*25.225)-(AVERAGE(AF113:AF114)*25))/(1000*0.075)</f>
        <v>131.58441572863558</v>
      </c>
      <c r="BC131">
        <f>ABS(100*(AG131-AG132)/(AVERAGE(AG131:AG132)))</f>
        <v>1.0431418580253671</v>
      </c>
      <c r="BE131">
        <f>100*((AVERAGE(AG131:AG132)*25.225)-(AVERAGE(AG113:AG114)*25))/(100*0.075)</f>
        <v>103.8780927666091</v>
      </c>
      <c r="BG131" s="3">
        <f>AVERAGE(AD131:AD132)</f>
        <v>6.7716538470517813</v>
      </c>
      <c r="BH131" s="3">
        <f>AVERAGE(AE131:AE132)</f>
        <v>13.310221274973369</v>
      </c>
      <c r="BI131" s="3">
        <f>AVERAGE(AF131:AF132)</f>
        <v>6.5385674279215875</v>
      </c>
      <c r="BJ131" s="3">
        <f>AVERAGE(AG131:AG132)</f>
        <v>0.53733707183449242</v>
      </c>
      <c r="BK131" t="s">
        <v>214</v>
      </c>
    </row>
    <row r="132" spans="1:63" x14ac:dyDescent="0.3">
      <c r="A132">
        <v>108</v>
      </c>
      <c r="B132">
        <v>31</v>
      </c>
      <c r="C132" t="s">
        <v>214</v>
      </c>
      <c r="D132" t="s">
        <v>27</v>
      </c>
      <c r="G132">
        <v>0.5</v>
      </c>
      <c r="H132">
        <v>0.5</v>
      </c>
      <c r="I132">
        <v>6930</v>
      </c>
      <c r="J132">
        <v>12245</v>
      </c>
      <c r="L132">
        <v>4711</v>
      </c>
      <c r="M132">
        <v>5.7309999999999999</v>
      </c>
      <c r="N132">
        <v>10.651999999999999</v>
      </c>
      <c r="O132">
        <v>4.9210000000000003</v>
      </c>
      <c r="Q132">
        <v>0.377</v>
      </c>
      <c r="R132">
        <v>1</v>
      </c>
      <c r="S132">
        <v>0</v>
      </c>
      <c r="T132">
        <v>0</v>
      </c>
      <c r="V132">
        <v>0</v>
      </c>
      <c r="Y132" s="1">
        <v>45223</v>
      </c>
      <c r="Z132" s="6">
        <v>0.52510416666666659</v>
      </c>
      <c r="AB132">
        <v>1</v>
      </c>
      <c r="AD132" s="3">
        <f t="shared" si="8"/>
        <v>6.9466324150852401</v>
      </c>
      <c r="AE132" s="3">
        <f t="shared" si="9"/>
        <v>12.996272439477451</v>
      </c>
      <c r="AF132" s="3">
        <f t="shared" si="10"/>
        <v>6.049640024392211</v>
      </c>
      <c r="AG132" s="3">
        <f t="shared" si="11"/>
        <v>0.53453447787699571</v>
      </c>
      <c r="AH132" s="3"/>
      <c r="BK132" t="s">
        <v>214</v>
      </c>
    </row>
    <row r="133" spans="1:63" x14ac:dyDescent="0.3">
      <c r="A133">
        <v>109</v>
      </c>
      <c r="B133">
        <v>32</v>
      </c>
      <c r="C133" t="s">
        <v>215</v>
      </c>
      <c r="D133" t="s">
        <v>27</v>
      </c>
      <c r="G133">
        <v>0.5</v>
      </c>
      <c r="H133">
        <v>0.5</v>
      </c>
      <c r="I133">
        <v>3997</v>
      </c>
      <c r="J133">
        <v>7259</v>
      </c>
      <c r="L133">
        <v>2821</v>
      </c>
      <c r="M133">
        <v>3.4809999999999999</v>
      </c>
      <c r="N133">
        <v>6.4279999999999999</v>
      </c>
      <c r="O133">
        <v>2.9470000000000001</v>
      </c>
      <c r="Q133">
        <v>0.17899999999999999</v>
      </c>
      <c r="R133">
        <v>1</v>
      </c>
      <c r="S133">
        <v>0</v>
      </c>
      <c r="T133">
        <v>0</v>
      </c>
      <c r="V133">
        <v>0</v>
      </c>
      <c r="Y133" s="1">
        <v>45223</v>
      </c>
      <c r="Z133" s="6">
        <v>0.5379976851851852</v>
      </c>
      <c r="AB133">
        <v>1</v>
      </c>
      <c r="AD133" s="3">
        <f t="shared" ref="AD133:AD134" si="12">((I133*$F$21)+$F$22)*1000/G133</f>
        <v>4.0223467168394569</v>
      </c>
      <c r="AE133" s="3">
        <f t="shared" ref="AE133:AE134" si="13">((J133*$H$21)+$H$22)*1000/H133</f>
        <v>7.6989834588255208</v>
      </c>
      <c r="AF133" s="3">
        <f t="shared" ref="AF133:AF134" si="14">AE133-AD133</f>
        <v>3.6766367419860639</v>
      </c>
      <c r="AG133" s="3">
        <f t="shared" ref="AG133:AG134" si="15">((L133*$J$21)+$J$22)*1000/H133</f>
        <v>0.31833437258438985</v>
      </c>
      <c r="AH133" s="3"/>
      <c r="BG133" s="3"/>
      <c r="BH133" s="3"/>
      <c r="BI133" s="3"/>
      <c r="BJ133" s="3"/>
      <c r="BK133" t="s">
        <v>215</v>
      </c>
    </row>
    <row r="134" spans="1:63" x14ac:dyDescent="0.3">
      <c r="A134">
        <v>110</v>
      </c>
      <c r="B134">
        <v>32</v>
      </c>
      <c r="C134" t="s">
        <v>215</v>
      </c>
      <c r="D134" t="s">
        <v>27</v>
      </c>
      <c r="G134">
        <v>0.5</v>
      </c>
      <c r="H134">
        <v>0.5</v>
      </c>
      <c r="I134">
        <v>3377</v>
      </c>
      <c r="J134">
        <v>7215</v>
      </c>
      <c r="L134">
        <v>2804</v>
      </c>
      <c r="M134">
        <v>3.0049999999999999</v>
      </c>
      <c r="N134">
        <v>6.391</v>
      </c>
      <c r="O134">
        <v>3.3860000000000001</v>
      </c>
      <c r="Q134">
        <v>0.17699999999999999</v>
      </c>
      <c r="R134">
        <v>1</v>
      </c>
      <c r="S134">
        <v>0</v>
      </c>
      <c r="T134">
        <v>0</v>
      </c>
      <c r="V134">
        <v>0</v>
      </c>
      <c r="Y134" s="1">
        <v>45223</v>
      </c>
      <c r="Z134" s="6">
        <v>0.5451273148148148</v>
      </c>
      <c r="AB134">
        <v>1</v>
      </c>
      <c r="AD134" s="3">
        <f t="shared" si="12"/>
        <v>3.4041888126756703</v>
      </c>
      <c r="AE134" s="3">
        <f t="shared" si="13"/>
        <v>7.6522364240985485</v>
      </c>
      <c r="AF134" s="3">
        <f t="shared" si="14"/>
        <v>4.2480476114228782</v>
      </c>
      <c r="AG134" s="3">
        <f t="shared" si="15"/>
        <v>0.31638971555265749</v>
      </c>
      <c r="AH134" s="3"/>
      <c r="AK134">
        <f>ABS(100*(AD134-AD135)/(AVERAGE(AD134:AD135)))</f>
        <v>2.1312284914810729</v>
      </c>
      <c r="AL134">
        <f>ABS(100*((AVERAGE(AD134:AD135)-AVERAGE(AD128:AD129))/(AVERAGE(AD128:AD129,AD134:AD135))))</f>
        <v>3.3099299079367976</v>
      </c>
      <c r="AQ134">
        <f>ABS(100*(AE134-AE135)/(AVERAGE(AE134:AE135)))</f>
        <v>0.76071273193140698</v>
      </c>
      <c r="AR134">
        <f>ABS(100*((AVERAGE(AE134:AE135)-AVERAGE(AE128:AE129))/(AVERAGE(AE128:AE129,AE134:AE135))))</f>
        <v>0.52696817052281542</v>
      </c>
      <c r="AW134">
        <f>ABS(100*(AF134-AF135)/(AVERAGE(AF134:AF135)))</f>
        <v>3.0191309072549175</v>
      </c>
      <c r="AX134">
        <f>ABS(100*((AVERAGE(AF134:AF135)-AVERAGE(AF128:AF129))/(AVERAGE(AF128:AF129,AF134:AF135))))</f>
        <v>1.5939236229944507</v>
      </c>
      <c r="BC134">
        <f>ABS(100*(AG134-AG135)/(AVERAGE(AG134:AG135)))</f>
        <v>3.0266907555507432</v>
      </c>
      <c r="BD134">
        <f>ABS(100*((AVERAGE(AG134:AG135)-AVERAGE(AG128:AG129))/(AVERAGE(AG128:AG129,AG134:AG135))))</f>
        <v>5.262489134032811</v>
      </c>
      <c r="BG134" s="3">
        <f>AVERAGE(AD134:AD135)</f>
        <v>3.3682957730790637</v>
      </c>
      <c r="BH134" s="3">
        <f>AVERAGE(AE134:AE135)</f>
        <v>7.6814533208029063</v>
      </c>
      <c r="BI134" s="3">
        <f>AVERAGE(AF134:AF135)</f>
        <v>4.3131575477238426</v>
      </c>
      <c r="BJ134" s="3">
        <f>AVERAGE(AG134:AG135)</f>
        <v>0.32125135813198857</v>
      </c>
      <c r="BK134" t="s">
        <v>215</v>
      </c>
    </row>
    <row r="135" spans="1:63" x14ac:dyDescent="0.3">
      <c r="A135">
        <v>111</v>
      </c>
      <c r="B135">
        <v>32</v>
      </c>
      <c r="C135" t="s">
        <v>215</v>
      </c>
      <c r="D135" t="s">
        <v>27</v>
      </c>
      <c r="G135">
        <v>0.5</v>
      </c>
      <c r="H135">
        <v>0.5</v>
      </c>
      <c r="I135">
        <v>3305</v>
      </c>
      <c r="J135">
        <v>7270</v>
      </c>
      <c r="L135">
        <v>2889</v>
      </c>
      <c r="M135">
        <v>2.9510000000000001</v>
      </c>
      <c r="N135">
        <v>6.4370000000000003</v>
      </c>
      <c r="O135">
        <v>3.4870000000000001</v>
      </c>
      <c r="Q135">
        <v>0.186</v>
      </c>
      <c r="R135">
        <v>1</v>
      </c>
      <c r="S135">
        <v>0</v>
      </c>
      <c r="T135">
        <v>0</v>
      </c>
      <c r="V135">
        <v>0</v>
      </c>
      <c r="Y135" s="1">
        <v>45223</v>
      </c>
      <c r="Z135" s="6">
        <v>0.55265046296296294</v>
      </c>
      <c r="AB135">
        <v>1</v>
      </c>
      <c r="AD135" s="3">
        <f t="shared" si="8"/>
        <v>3.3324027334824566</v>
      </c>
      <c r="AE135" s="3">
        <f t="shared" si="9"/>
        <v>7.7106702175072641</v>
      </c>
      <c r="AF135" s="3">
        <f t="shared" si="10"/>
        <v>4.378267484024807</v>
      </c>
      <c r="AG135" s="3">
        <f t="shared" si="11"/>
        <v>0.3261130007113196</v>
      </c>
      <c r="AH135" s="3"/>
      <c r="BG135" s="3"/>
      <c r="BH135" s="3"/>
      <c r="BI135" s="3"/>
      <c r="BJ135" s="3"/>
      <c r="BK135" t="s">
        <v>215</v>
      </c>
    </row>
    <row r="136" spans="1:63" x14ac:dyDescent="0.3">
      <c r="A136">
        <v>112</v>
      </c>
      <c r="B136">
        <v>3</v>
      </c>
      <c r="C136" t="s">
        <v>28</v>
      </c>
      <c r="D136" t="s">
        <v>27</v>
      </c>
      <c r="G136">
        <v>0.5</v>
      </c>
      <c r="H136">
        <v>0.5</v>
      </c>
      <c r="I136">
        <v>905</v>
      </c>
      <c r="J136">
        <v>783</v>
      </c>
      <c r="L136">
        <v>614</v>
      </c>
      <c r="M136">
        <v>1.109</v>
      </c>
      <c r="N136">
        <v>0.94199999999999995</v>
      </c>
      <c r="O136">
        <v>0</v>
      </c>
      <c r="Q136">
        <v>0</v>
      </c>
      <c r="R136">
        <v>1</v>
      </c>
      <c r="S136">
        <v>0</v>
      </c>
      <c r="T136">
        <v>0</v>
      </c>
      <c r="V136">
        <v>0</v>
      </c>
      <c r="Y136" s="1">
        <v>45223</v>
      </c>
      <c r="Z136" s="6">
        <v>0.56432870370370369</v>
      </c>
      <c r="AB136">
        <v>1</v>
      </c>
      <c r="AD136" s="3">
        <f t="shared" ref="AD136" si="16">((I136*$F$21)+$F$22)*1000/G136</f>
        <v>0.93953342704199339</v>
      </c>
      <c r="AE136" s="3">
        <f t="shared" ref="AE136" si="17">((J136*$H$21)+$H$22)*1000/H136</f>
        <v>0.81866989310111271</v>
      </c>
      <c r="AF136" s="3">
        <f t="shared" ref="AF136" si="18">AE136-AD136</f>
        <v>-0.12086353394088067</v>
      </c>
      <c r="AG136" s="3">
        <f t="shared" ref="AG136" si="19">((L136*$J$21)+$J$22)*1000/H136</f>
        <v>6.5872133229479254E-2</v>
      </c>
      <c r="AH136" s="3"/>
      <c r="BK136" t="s">
        <v>28</v>
      </c>
    </row>
    <row r="137" spans="1:63" x14ac:dyDescent="0.3">
      <c r="A137">
        <v>113</v>
      </c>
      <c r="B137">
        <v>3</v>
      </c>
      <c r="C137" t="s">
        <v>28</v>
      </c>
      <c r="D137" t="s">
        <v>27</v>
      </c>
      <c r="G137">
        <v>0.5</v>
      </c>
      <c r="H137">
        <v>0.5</v>
      </c>
      <c r="R137">
        <v>1</v>
      </c>
      <c r="BK137" t="s">
        <v>28</v>
      </c>
    </row>
    <row r="138" spans="1:63" x14ac:dyDescent="0.3">
      <c r="A138">
        <v>114</v>
      </c>
      <c r="B138">
        <v>3</v>
      </c>
      <c r="C138" t="s">
        <v>28</v>
      </c>
      <c r="D138" t="s">
        <v>27</v>
      </c>
      <c r="G138">
        <v>0.5</v>
      </c>
      <c r="H138">
        <v>0.5</v>
      </c>
      <c r="BK138" t="s">
        <v>28</v>
      </c>
    </row>
    <row r="139" spans="1:63" x14ac:dyDescent="0.3">
      <c r="A139">
        <v>115</v>
      </c>
      <c r="B139">
        <v>1</v>
      </c>
      <c r="C139" t="s">
        <v>69</v>
      </c>
      <c r="D139" t="s">
        <v>27</v>
      </c>
      <c r="G139">
        <v>0.3</v>
      </c>
      <c r="H139">
        <v>0.3</v>
      </c>
      <c r="BK139" t="s">
        <v>69</v>
      </c>
    </row>
    <row r="140" spans="1:63" x14ac:dyDescent="0.3">
      <c r="A140">
        <v>116</v>
      </c>
      <c r="B140">
        <v>1</v>
      </c>
      <c r="C140" t="s">
        <v>69</v>
      </c>
      <c r="D140" t="s">
        <v>27</v>
      </c>
      <c r="G140">
        <v>0.3</v>
      </c>
      <c r="H140">
        <v>0.3</v>
      </c>
      <c r="BK140" t="s">
        <v>69</v>
      </c>
    </row>
    <row r="141" spans="1:63" x14ac:dyDescent="0.3">
      <c r="A141">
        <v>117</v>
      </c>
      <c r="B141">
        <v>1</v>
      </c>
      <c r="C141" t="s">
        <v>69</v>
      </c>
      <c r="D141" t="s">
        <v>27</v>
      </c>
      <c r="G141">
        <v>0.3</v>
      </c>
      <c r="H141">
        <v>0.3</v>
      </c>
      <c r="BK141" t="s">
        <v>69</v>
      </c>
    </row>
  </sheetData>
  <conditionalFormatting sqref="AI26">
    <cfRule type="cellIs" dxfId="1278" priority="394" operator="between">
      <formula>80</formula>
      <formula>120</formula>
    </cfRule>
  </conditionalFormatting>
  <conditionalFormatting sqref="AI29">
    <cfRule type="cellIs" dxfId="1277" priority="375" operator="between">
      <formula>80</formula>
      <formula>120</formula>
    </cfRule>
  </conditionalFormatting>
  <conditionalFormatting sqref="AI51">
    <cfRule type="cellIs" dxfId="1276" priority="387" operator="between">
      <formula>80</formula>
      <formula>120</formula>
    </cfRule>
  </conditionalFormatting>
  <conditionalFormatting sqref="AI97">
    <cfRule type="cellIs" dxfId="1275" priority="380" operator="between">
      <formula>80</formula>
      <formula>120</formula>
    </cfRule>
  </conditionalFormatting>
  <conditionalFormatting sqref="AI110">
    <cfRule type="cellIs" dxfId="1274" priority="371" operator="between">
      <formula>80</formula>
      <formula>120</formula>
    </cfRule>
  </conditionalFormatting>
  <conditionalFormatting sqref="AJ36 AJ39 AJ42 AJ45 AJ48">
    <cfRule type="cellIs" dxfId="1273" priority="398" operator="lessThan">
      <formula>20.1</formula>
    </cfRule>
  </conditionalFormatting>
  <conditionalFormatting sqref="AK26 AK33 AK35:AL44 AK45:AK48">
    <cfRule type="cellIs" dxfId="1272" priority="402" operator="greaterThan">
      <formula>20</formula>
    </cfRule>
  </conditionalFormatting>
  <conditionalFormatting sqref="AK29">
    <cfRule type="cellIs" dxfId="1271" priority="379" operator="greaterThan">
      <formula>20</formula>
    </cfRule>
  </conditionalFormatting>
  <conditionalFormatting sqref="AK50:AK52">
    <cfRule type="cellIs" dxfId="1270" priority="470" operator="greaterThan">
      <formula>20</formula>
    </cfRule>
  </conditionalFormatting>
  <conditionalFormatting sqref="AK54 AK57:AK58 AK60:AK61 AK63:AK64 AK66:AK67 AK69:AK70 AK72:AK73 AK75:AK76 AK78:AK79 AK81:AK82 AK84:AK85">
    <cfRule type="cellIs" dxfId="1269" priority="466" operator="greaterThan">
      <formula>20</formula>
    </cfRule>
  </conditionalFormatting>
  <conditionalFormatting sqref="AK88">
    <cfRule type="cellIs" dxfId="1268" priority="246" operator="greaterThan">
      <formula>20</formula>
    </cfRule>
  </conditionalFormatting>
  <conditionalFormatting sqref="AK90:AK97">
    <cfRule type="cellIs" dxfId="1267" priority="233" operator="greaterThan">
      <formula>20</formula>
    </cfRule>
  </conditionalFormatting>
  <conditionalFormatting sqref="AK100:AK101 AK103:AK104 AK106:AK107 AK109:AK110">
    <cfRule type="cellIs" dxfId="1266" priority="406" operator="greaterThan">
      <formula>20</formula>
    </cfRule>
  </conditionalFormatting>
  <conditionalFormatting sqref="AK113 AK116 AK119 AK122 AK125 AK128">
    <cfRule type="cellIs" dxfId="1265" priority="260" operator="greaterThan">
      <formula>20</formula>
    </cfRule>
  </conditionalFormatting>
  <conditionalFormatting sqref="AK131">
    <cfRule type="cellIs" dxfId="1264" priority="29" operator="greaterThan">
      <formula>20</formula>
    </cfRule>
  </conditionalFormatting>
  <conditionalFormatting sqref="AK133:AK136">
    <cfRule type="cellIs" dxfId="1263" priority="97" operator="greaterThan">
      <formula>20</formula>
    </cfRule>
  </conditionalFormatting>
  <conditionalFormatting sqref="AK47:AL47 AW47:AX47 BC47:BD47">
    <cfRule type="cellIs" dxfId="1262" priority="488" operator="greaterThan">
      <formula>20</formula>
    </cfRule>
  </conditionalFormatting>
  <conditionalFormatting sqref="AK49:AL49 AW49:AX49 BC49:BD49">
    <cfRule type="cellIs" dxfId="1261" priority="482" operator="greaterThan">
      <formula>20</formula>
    </cfRule>
  </conditionalFormatting>
  <conditionalFormatting sqref="AK53:AL53">
    <cfRule type="cellIs" dxfId="1260" priority="539" operator="greaterThan">
      <formula>20</formula>
    </cfRule>
  </conditionalFormatting>
  <conditionalFormatting sqref="AK87:AL87">
    <cfRule type="cellIs" dxfId="1259" priority="505" operator="greaterThan">
      <formula>20</formula>
    </cfRule>
  </conditionalFormatting>
  <conditionalFormatting sqref="AK100:AL100 AW100:AX100 BC100:BD100">
    <cfRule type="cellIs" dxfId="1258" priority="418" operator="greaterThan">
      <formula>20</formula>
    </cfRule>
  </conditionalFormatting>
  <conditionalFormatting sqref="AK130:AL130">
    <cfRule type="cellIs" dxfId="1257" priority="365" operator="greaterThan">
      <formula>20</formula>
    </cfRule>
  </conditionalFormatting>
  <conditionalFormatting sqref="AL48 AX48 BD48">
    <cfRule type="cellIs" dxfId="1256" priority="541" operator="greaterThan">
      <formula>20</formula>
    </cfRule>
  </conditionalFormatting>
  <conditionalFormatting sqref="AL85">
    <cfRule type="cellIs" dxfId="1255" priority="457" operator="greaterThan">
      <formula>20</formula>
    </cfRule>
  </conditionalFormatting>
  <conditionalFormatting sqref="AL90:AL91">
    <cfRule type="cellIs" dxfId="1254" priority="220" operator="greaterThan">
      <formula>20</formula>
    </cfRule>
  </conditionalFormatting>
  <conditionalFormatting sqref="AL91">
    <cfRule type="cellIs" dxfId="1253" priority="219" operator="lessThan">
      <formula>20</formula>
    </cfRule>
  </conditionalFormatting>
  <conditionalFormatting sqref="AL133:AL134">
    <cfRule type="cellIs" dxfId="1252" priority="84" operator="greaterThan">
      <formula>20</formula>
    </cfRule>
  </conditionalFormatting>
  <conditionalFormatting sqref="AL134">
    <cfRule type="cellIs" dxfId="1251" priority="83" operator="lessThan">
      <formula>20</formula>
    </cfRule>
  </conditionalFormatting>
  <conditionalFormatting sqref="AM128">
    <cfRule type="cellIs" dxfId="1250" priority="35" operator="between">
      <formula>80</formula>
      <formula>120</formula>
    </cfRule>
  </conditionalFormatting>
  <conditionalFormatting sqref="AM35:AN44 AY35:AZ44">
    <cfRule type="cellIs" dxfId="1249" priority="534" operator="between">
      <formula>80</formula>
      <formula>120</formula>
    </cfRule>
  </conditionalFormatting>
  <conditionalFormatting sqref="AM47:AN49 AY47:AZ49 BE47:BE49">
    <cfRule type="cellIs" dxfId="1248" priority="481" operator="between">
      <formula>80</formula>
      <formula>120</formula>
    </cfRule>
  </conditionalFormatting>
  <conditionalFormatting sqref="AM85:AN91">
    <cfRule type="cellIs" dxfId="1247" priority="5" operator="between">
      <formula>80</formula>
      <formula>120</formula>
    </cfRule>
  </conditionalFormatting>
  <conditionalFormatting sqref="AM98:AN100 AS98:AT100 AY98:AZ100 BE98:BE100">
    <cfRule type="cellIs" dxfId="1246" priority="419" operator="between">
      <formula>80</formula>
      <formula>120</formula>
    </cfRule>
  </conditionalFormatting>
  <conditionalFormatting sqref="AM130:AN134">
    <cfRule type="cellIs" dxfId="1245" priority="1" operator="between">
      <formula>80</formula>
      <formula>120</formula>
    </cfRule>
  </conditionalFormatting>
  <conditionalFormatting sqref="AO26">
    <cfRule type="cellIs" dxfId="1244" priority="393" operator="between">
      <formula>80</formula>
      <formula>120</formula>
    </cfRule>
  </conditionalFormatting>
  <conditionalFormatting sqref="AO29">
    <cfRule type="cellIs" dxfId="1243" priority="374" operator="between">
      <formula>80</formula>
      <formula>120</formula>
    </cfRule>
  </conditionalFormatting>
  <conditionalFormatting sqref="AO51">
    <cfRule type="cellIs" dxfId="1242" priority="390" operator="between">
      <formula>80</formula>
      <formula>120</formula>
    </cfRule>
  </conditionalFormatting>
  <conditionalFormatting sqref="AO97">
    <cfRule type="cellIs" dxfId="1241" priority="383" operator="between">
      <formula>80</formula>
      <formula>120</formula>
    </cfRule>
  </conditionalFormatting>
  <conditionalFormatting sqref="AP36 AP39 AP42 AP45 AP48">
    <cfRule type="cellIs" dxfId="1240" priority="397" operator="lessThan">
      <formula>20.1</formula>
    </cfRule>
  </conditionalFormatting>
  <conditionalFormatting sqref="AQ26 AQ33 AQ35:AR44 AQ45:AQ48">
    <cfRule type="cellIs" dxfId="1239" priority="401" operator="greaterThan">
      <formula>20</formula>
    </cfRule>
  </conditionalFormatting>
  <conditionalFormatting sqref="AQ29">
    <cfRule type="cellIs" dxfId="1238" priority="378" operator="greaterThan">
      <formula>20</formula>
    </cfRule>
  </conditionalFormatting>
  <conditionalFormatting sqref="AQ50:AQ52">
    <cfRule type="cellIs" dxfId="1237" priority="469" operator="greaterThan">
      <formula>20</formula>
    </cfRule>
  </conditionalFormatting>
  <conditionalFormatting sqref="AQ54 AQ57:AQ58 AQ60:AQ61 AQ63:AQ64 AQ66:AQ67 AQ69:AQ70 AQ72:AQ73 AQ75:AQ76 AQ78:AQ79 AQ81:AQ82 AQ84:AQ85">
    <cfRule type="cellIs" dxfId="1236" priority="465" operator="greaterThan">
      <formula>20</formula>
    </cfRule>
  </conditionalFormatting>
  <conditionalFormatting sqref="AQ88">
    <cfRule type="cellIs" dxfId="1235" priority="245" operator="greaterThan">
      <formula>20</formula>
    </cfRule>
  </conditionalFormatting>
  <conditionalFormatting sqref="AQ90:AQ97">
    <cfRule type="cellIs" dxfId="1234" priority="232" operator="greaterThan">
      <formula>20</formula>
    </cfRule>
  </conditionalFormatting>
  <conditionalFormatting sqref="AQ100:AQ101 AQ103:AQ104 AQ106:AQ107 AQ109:AQ110">
    <cfRule type="cellIs" dxfId="1233" priority="405" operator="greaterThan">
      <formula>20</formula>
    </cfRule>
  </conditionalFormatting>
  <conditionalFormatting sqref="AQ113 AQ116 AQ119 AQ122 AQ125 AQ128">
    <cfRule type="cellIs" dxfId="1232" priority="259" operator="greaterThan">
      <formula>20</formula>
    </cfRule>
  </conditionalFormatting>
  <conditionalFormatting sqref="AQ131">
    <cfRule type="cellIs" dxfId="1231" priority="28" operator="greaterThan">
      <formula>20</formula>
    </cfRule>
  </conditionalFormatting>
  <conditionalFormatting sqref="AQ133:AQ136">
    <cfRule type="cellIs" dxfId="1230" priority="96" operator="greaterThan">
      <formula>20</formula>
    </cfRule>
  </conditionalFormatting>
  <conditionalFormatting sqref="AQ47:AR47">
    <cfRule type="cellIs" dxfId="1229" priority="487" operator="greaterThan">
      <formula>20</formula>
    </cfRule>
  </conditionalFormatting>
  <conditionalFormatting sqref="AQ49:AR49">
    <cfRule type="cellIs" dxfId="1228" priority="480" operator="greaterThan">
      <formula>20</formula>
    </cfRule>
  </conditionalFormatting>
  <conditionalFormatting sqref="AQ53:AR53">
    <cfRule type="cellIs" dxfId="1227" priority="538" operator="greaterThan">
      <formula>20</formula>
    </cfRule>
  </conditionalFormatting>
  <conditionalFormatting sqref="AQ87:AR87">
    <cfRule type="cellIs" dxfId="1226" priority="502" operator="greaterThan">
      <formula>20</formula>
    </cfRule>
  </conditionalFormatting>
  <conditionalFormatting sqref="AQ100:AR100">
    <cfRule type="cellIs" dxfId="1225" priority="417" operator="greaterThan">
      <formula>20</formula>
    </cfRule>
  </conditionalFormatting>
  <conditionalFormatting sqref="AQ130:AR130">
    <cfRule type="cellIs" dxfId="1224" priority="359" operator="greaterThan">
      <formula>20</formula>
    </cfRule>
  </conditionalFormatting>
  <conditionalFormatting sqref="AR48">
    <cfRule type="cellIs" dxfId="1223" priority="540" operator="greaterThan">
      <formula>20</formula>
    </cfRule>
  </conditionalFormatting>
  <conditionalFormatting sqref="AR85">
    <cfRule type="cellIs" dxfId="1222" priority="451" operator="greaterThan">
      <formula>20</formula>
    </cfRule>
  </conditionalFormatting>
  <conditionalFormatting sqref="AR90:AR91">
    <cfRule type="cellIs" dxfId="1221" priority="204" operator="greaterThan">
      <formula>20</formula>
    </cfRule>
  </conditionalFormatting>
  <conditionalFormatting sqref="AR91">
    <cfRule type="cellIs" dxfId="1220" priority="203" operator="lessThan">
      <formula>20</formula>
    </cfRule>
  </conditionalFormatting>
  <conditionalFormatting sqref="AR133:AR134">
    <cfRule type="cellIs" dxfId="1219" priority="68" operator="greaterThan">
      <formula>20</formula>
    </cfRule>
  </conditionalFormatting>
  <conditionalFormatting sqref="AR134">
    <cfRule type="cellIs" dxfId="1218" priority="67" operator="lessThan">
      <formula>20</formula>
    </cfRule>
  </conditionalFormatting>
  <conditionalFormatting sqref="AS35:AT44">
    <cfRule type="cellIs" dxfId="1217" priority="532" operator="between">
      <formula>80</formula>
      <formula>120</formula>
    </cfRule>
  </conditionalFormatting>
  <conditionalFormatting sqref="AS47:AT49">
    <cfRule type="cellIs" dxfId="1216" priority="479" operator="between">
      <formula>80</formula>
      <formula>120</formula>
    </cfRule>
  </conditionalFormatting>
  <conditionalFormatting sqref="AS85:AT91">
    <cfRule type="cellIs" dxfId="1215" priority="205" operator="between">
      <formula>80</formula>
      <formula>120</formula>
    </cfRule>
  </conditionalFormatting>
  <conditionalFormatting sqref="AS130:AT134">
    <cfRule type="cellIs" dxfId="1214" priority="16" operator="between">
      <formula>80</formula>
      <formula>120</formula>
    </cfRule>
  </conditionalFormatting>
  <conditionalFormatting sqref="AU26">
    <cfRule type="cellIs" dxfId="1213" priority="392" operator="between">
      <formula>80</formula>
      <formula>120</formula>
    </cfRule>
  </conditionalFormatting>
  <conditionalFormatting sqref="AU29">
    <cfRule type="cellIs" dxfId="1212" priority="373" operator="between">
      <formula>80</formula>
      <formula>120</formula>
    </cfRule>
  </conditionalFormatting>
  <conditionalFormatting sqref="AU51">
    <cfRule type="cellIs" dxfId="1211" priority="389" operator="between">
      <formula>80</formula>
      <formula>120</formula>
    </cfRule>
  </conditionalFormatting>
  <conditionalFormatting sqref="AU97">
    <cfRule type="cellIs" dxfId="1210" priority="382" operator="between">
      <formula>80</formula>
      <formula>120</formula>
    </cfRule>
  </conditionalFormatting>
  <conditionalFormatting sqref="AV36 AV39 AV42 AV45 AV48">
    <cfRule type="cellIs" dxfId="1209" priority="396" operator="lessThan">
      <formula>20.1</formula>
    </cfRule>
  </conditionalFormatting>
  <conditionalFormatting sqref="AW26 AW33 AW35:AX44 AW45:AW48">
    <cfRule type="cellIs" dxfId="1208" priority="400" operator="greaterThan">
      <formula>20</formula>
    </cfRule>
  </conditionalFormatting>
  <conditionalFormatting sqref="AW29">
    <cfRule type="cellIs" dxfId="1207" priority="377" operator="greaterThan">
      <formula>20</formula>
    </cfRule>
  </conditionalFormatting>
  <conditionalFormatting sqref="AW50:AW54 AW57:AW58 AW60:AW61 AW63:AW64 AW66:AW67 AW69:AW70 AW72:AW73 AW75:AW76 AW78:AW79 AW81:AW82 AW84:AW85">
    <cfRule type="cellIs" dxfId="1206" priority="464" operator="greaterThan">
      <formula>20</formula>
    </cfRule>
  </conditionalFormatting>
  <conditionalFormatting sqref="AW88">
    <cfRule type="cellIs" dxfId="1205" priority="244" operator="greaterThan">
      <formula>20</formula>
    </cfRule>
  </conditionalFormatting>
  <conditionalFormatting sqref="AW90:AW97">
    <cfRule type="cellIs" dxfId="1204" priority="231" operator="greaterThan">
      <formula>20</formula>
    </cfRule>
  </conditionalFormatting>
  <conditionalFormatting sqref="AW100:AW101 AW103:AW104 AW106:AW107 AW109:AW110">
    <cfRule type="cellIs" dxfId="1203" priority="404" operator="greaterThan">
      <formula>20</formula>
    </cfRule>
  </conditionalFormatting>
  <conditionalFormatting sqref="AW113 AW116 AW119 AW122 AW125 AW128">
    <cfRule type="cellIs" dxfId="1202" priority="258" operator="greaterThan">
      <formula>20</formula>
    </cfRule>
  </conditionalFormatting>
  <conditionalFormatting sqref="AW131">
    <cfRule type="cellIs" dxfId="1201" priority="27" operator="greaterThan">
      <formula>20</formula>
    </cfRule>
  </conditionalFormatting>
  <conditionalFormatting sqref="AW133:AW136">
    <cfRule type="cellIs" dxfId="1200" priority="95" operator="greaterThan">
      <formula>20</formula>
    </cfRule>
  </conditionalFormatting>
  <conditionalFormatting sqref="AW53:AX53">
    <cfRule type="cellIs" dxfId="1199" priority="537" operator="greaterThan">
      <formula>20</formula>
    </cfRule>
  </conditionalFormatting>
  <conditionalFormatting sqref="AW87:AX87">
    <cfRule type="cellIs" dxfId="1198" priority="498" operator="greaterThan">
      <formula>20</formula>
    </cfRule>
  </conditionalFormatting>
  <conditionalFormatting sqref="AW130:AX130">
    <cfRule type="cellIs" dxfId="1197" priority="352" operator="greaterThan">
      <formula>20</formula>
    </cfRule>
  </conditionalFormatting>
  <conditionalFormatting sqref="AX85">
    <cfRule type="cellIs" dxfId="1196" priority="444" operator="greaterThan">
      <formula>20</formula>
    </cfRule>
  </conditionalFormatting>
  <conditionalFormatting sqref="AX90:AX91">
    <cfRule type="cellIs" dxfId="1195" priority="191" operator="greaterThan">
      <formula>20</formula>
    </cfRule>
  </conditionalFormatting>
  <conditionalFormatting sqref="AX91">
    <cfRule type="cellIs" dxfId="1194" priority="190" operator="lessThan">
      <formula>20</formula>
    </cfRule>
  </conditionalFormatting>
  <conditionalFormatting sqref="AX133:AX134">
    <cfRule type="cellIs" dxfId="1193" priority="55" operator="greaterThan">
      <formula>20</formula>
    </cfRule>
  </conditionalFormatting>
  <conditionalFormatting sqref="AX134">
    <cfRule type="cellIs" dxfId="1192" priority="54" operator="lessThan">
      <formula>20</formula>
    </cfRule>
  </conditionalFormatting>
  <conditionalFormatting sqref="AY85:AZ91">
    <cfRule type="cellIs" dxfId="1191" priority="192" operator="between">
      <formula>80</formula>
      <formula>120</formula>
    </cfRule>
  </conditionalFormatting>
  <conditionalFormatting sqref="AY130:AZ134">
    <cfRule type="cellIs" dxfId="1190" priority="13" operator="between">
      <formula>80</formula>
      <formula>120</formula>
    </cfRule>
  </conditionalFormatting>
  <conditionalFormatting sqref="BA26">
    <cfRule type="cellIs" dxfId="1189" priority="391" operator="between">
      <formula>80</formula>
      <formula>120</formula>
    </cfRule>
  </conditionalFormatting>
  <conditionalFormatting sqref="BA29">
    <cfRule type="cellIs" dxfId="1188" priority="372" operator="between">
      <formula>80</formula>
      <formula>120</formula>
    </cfRule>
  </conditionalFormatting>
  <conditionalFormatting sqref="BA51">
    <cfRule type="cellIs" dxfId="1187" priority="388" operator="between">
      <formula>80</formula>
      <formula>120</formula>
    </cfRule>
  </conditionalFormatting>
  <conditionalFormatting sqref="BA97">
    <cfRule type="cellIs" dxfId="1186" priority="381" operator="between">
      <formula>80</formula>
      <formula>120</formula>
    </cfRule>
  </conditionalFormatting>
  <conditionalFormatting sqref="BB36 BB39 BB42 BB45 BB48">
    <cfRule type="cellIs" dxfId="1185" priority="395" operator="lessThan">
      <formula>20.1</formula>
    </cfRule>
  </conditionalFormatting>
  <conditionalFormatting sqref="BC26 BC33 BC36:BD41 BC42:BC48">
    <cfRule type="cellIs" dxfId="1184" priority="399" operator="greaterThan">
      <formula>20</formula>
    </cfRule>
  </conditionalFormatting>
  <conditionalFormatting sqref="BC29">
    <cfRule type="cellIs" dxfId="1183" priority="376" operator="greaterThan">
      <formula>20</formula>
    </cfRule>
  </conditionalFormatting>
  <conditionalFormatting sqref="BC50:BC54 BC57:BC58 BC60:BC61 BC63:BC64 BC66:BC67 BC69:BC70 BC72:BC73 BC75:BC76 BC78:BC79 BC81:BC82 BC84:BC85">
    <cfRule type="cellIs" dxfId="1182" priority="463" operator="greaterThan">
      <formula>20</formula>
    </cfRule>
  </conditionalFormatting>
  <conditionalFormatting sqref="BC88">
    <cfRule type="cellIs" dxfId="1181" priority="243" operator="greaterThan">
      <formula>20</formula>
    </cfRule>
  </conditionalFormatting>
  <conditionalFormatting sqref="BC90:BC97">
    <cfRule type="cellIs" dxfId="1180" priority="230" operator="greaterThan">
      <formula>20</formula>
    </cfRule>
  </conditionalFormatting>
  <conditionalFormatting sqref="BC100:BC101 BC103:BC104 BC106:BC107 BC109:BC110">
    <cfRule type="cellIs" dxfId="1179" priority="403" operator="greaterThan">
      <formula>20</formula>
    </cfRule>
  </conditionalFormatting>
  <conditionalFormatting sqref="BC113 BC116 BC119 BC122 BC125 BC128">
    <cfRule type="cellIs" dxfId="1178" priority="257" operator="greaterThan">
      <formula>20</formula>
    </cfRule>
  </conditionalFormatting>
  <conditionalFormatting sqref="BC131">
    <cfRule type="cellIs" dxfId="1177" priority="26" operator="greaterThan">
      <formula>20</formula>
    </cfRule>
  </conditionalFormatting>
  <conditionalFormatting sqref="BC133:BC136">
    <cfRule type="cellIs" dxfId="1176" priority="94" operator="greaterThan">
      <formula>20</formula>
    </cfRule>
  </conditionalFormatting>
  <conditionalFormatting sqref="BC53:BD53">
    <cfRule type="cellIs" dxfId="1175" priority="536" operator="greaterThan">
      <formula>20</formula>
    </cfRule>
  </conditionalFormatting>
  <conditionalFormatting sqref="BC87:BD87">
    <cfRule type="cellIs" dxfId="1174" priority="494" operator="greaterThan">
      <formula>20</formula>
    </cfRule>
  </conditionalFormatting>
  <conditionalFormatting sqref="BC130:BD130">
    <cfRule type="cellIs" dxfId="1173" priority="346" operator="greaterThan">
      <formula>20</formula>
    </cfRule>
  </conditionalFormatting>
  <conditionalFormatting sqref="BD42">
    <cfRule type="cellIs" dxfId="1172" priority="544" operator="greaterThan">
      <formula>20</formula>
    </cfRule>
  </conditionalFormatting>
  <conditionalFormatting sqref="BD85">
    <cfRule type="cellIs" dxfId="1171" priority="438" operator="greaterThan">
      <formula>20</formula>
    </cfRule>
  </conditionalFormatting>
  <conditionalFormatting sqref="BD90:BD91">
    <cfRule type="cellIs" dxfId="1170" priority="176" operator="greaterThan">
      <formula>20</formula>
    </cfRule>
  </conditionalFormatting>
  <conditionalFormatting sqref="BD91">
    <cfRule type="cellIs" dxfId="1169" priority="175" operator="lessThan">
      <formula>20</formula>
    </cfRule>
  </conditionalFormatting>
  <conditionalFormatting sqref="BD133:BD134">
    <cfRule type="cellIs" dxfId="1168" priority="40" operator="greaterThan">
      <formula>20</formula>
    </cfRule>
  </conditionalFormatting>
  <conditionalFormatting sqref="BD134">
    <cfRule type="cellIs" dxfId="1167" priority="39" operator="lessThan">
      <formula>20</formula>
    </cfRule>
  </conditionalFormatting>
  <conditionalFormatting sqref="BE36:BE42 AM53:AN53 AS53:AT53 AY53:AZ53 BE53">
    <cfRule type="cellIs" dxfId="1166" priority="543" operator="between">
      <formula>80</formula>
      <formula>120</formula>
    </cfRule>
  </conditionalFormatting>
  <conditionalFormatting sqref="BE85:BE91">
    <cfRule type="cellIs" dxfId="1165" priority="177" operator="between">
      <formula>80</formula>
      <formula>120</formula>
    </cfRule>
  </conditionalFormatting>
  <conditionalFormatting sqref="BE130:BE134">
    <cfRule type="cellIs" dxfId="1164" priority="9" operator="between">
      <formula>80</formula>
      <formula>120</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70FD-AFF2-4E46-BC9B-91EBC6434EAC}">
  <dimension ref="A1:BK141"/>
  <sheetViews>
    <sheetView topLeftCell="AH102" zoomScaleNormal="100" workbookViewId="0">
      <selection activeCell="AH122" sqref="A122:XFD122"/>
    </sheetView>
  </sheetViews>
  <sheetFormatPr defaultRowHeight="14.4" x14ac:dyDescent="0.3"/>
  <cols>
    <col min="3" max="3" width="26.44140625" customWidth="1"/>
    <col min="5" max="5" width="11.77734375" bestFit="1" customWidth="1"/>
    <col min="6" max="6" width="9.6640625" customWidth="1"/>
    <col min="7" max="7" width="12" customWidth="1"/>
    <col min="8" max="8" width="9.6640625" customWidth="1"/>
    <col min="9" max="9" width="11.5546875" customWidth="1"/>
    <col min="10" max="10" width="9.6640625" customWidth="1"/>
    <col min="25" max="25" width="10.5546875" customWidth="1"/>
    <col min="26" max="26" width="12.44140625" customWidth="1"/>
    <col min="27" max="27" width="44.6640625" customWidth="1"/>
  </cols>
  <sheetData>
    <row r="1" spans="1:16" x14ac:dyDescent="0.3">
      <c r="A1" t="s">
        <v>64</v>
      </c>
    </row>
    <row r="12" spans="1:16" ht="57.6" x14ac:dyDescent="0.3">
      <c r="A12" t="s">
        <v>29</v>
      </c>
      <c r="D12" t="s">
        <v>62</v>
      </c>
      <c r="E12" t="s">
        <v>30</v>
      </c>
      <c r="F12" s="2" t="s">
        <v>8</v>
      </c>
      <c r="G12" t="s">
        <v>31</v>
      </c>
      <c r="H12" s="2" t="s">
        <v>9</v>
      </c>
      <c r="I12" t="s">
        <v>32</v>
      </c>
      <c r="J12" s="2" t="s">
        <v>11</v>
      </c>
      <c r="L12" s="2" t="s">
        <v>72</v>
      </c>
      <c r="M12" s="2" t="s">
        <v>73</v>
      </c>
      <c r="N12" s="2" t="s">
        <v>74</v>
      </c>
      <c r="O12" s="2" t="s">
        <v>75</v>
      </c>
      <c r="P12" s="2" t="s">
        <v>76</v>
      </c>
    </row>
    <row r="13" spans="1:16" x14ac:dyDescent="0.3">
      <c r="A13" s="7" t="s">
        <v>71</v>
      </c>
      <c r="H13" s="2"/>
      <c r="J13" s="2"/>
    </row>
    <row r="14" spans="1:16" x14ac:dyDescent="0.3">
      <c r="A14" t="s">
        <v>70</v>
      </c>
      <c r="E14">
        <v>0</v>
      </c>
      <c r="F14" s="2">
        <f>AVERAGE(I33:I34) -(A16*G33/0.5)</f>
        <v>0</v>
      </c>
      <c r="G14">
        <v>0</v>
      </c>
      <c r="H14" s="2">
        <f>AVERAGE(J33:J34) - (B16*H33/0.5)</f>
        <v>0</v>
      </c>
      <c r="I14">
        <v>0</v>
      </c>
      <c r="J14" s="2">
        <f>AVERAGE(L33:L34) - (C16*H33/0.5)</f>
        <v>0</v>
      </c>
      <c r="L14">
        <v>0.5</v>
      </c>
      <c r="M14" s="3">
        <f>((F14*$F$21)+$F$22)*1000/L14</f>
        <v>3.5524688233212059E-2</v>
      </c>
      <c r="N14" s="3">
        <f>((H14*$H$21)+$H$22)*1000/L14</f>
        <v>0.16790597449630079</v>
      </c>
      <c r="O14" s="3">
        <f>N14-M14</f>
        <v>0.13238128626308873</v>
      </c>
      <c r="P14" s="3">
        <f>((J14*$J$21)+$J$22)*1000/L14</f>
        <v>5.8105456989020546E-4</v>
      </c>
    </row>
    <row r="15" spans="1:16" x14ac:dyDescent="0.3">
      <c r="A15" t="s">
        <v>66</v>
      </c>
      <c r="B15" t="s">
        <v>67</v>
      </c>
      <c r="C15" t="s">
        <v>65</v>
      </c>
      <c r="E15">
        <f>3*G36/1000</f>
        <v>6.0000000000000006E-4</v>
      </c>
      <c r="F15" s="2">
        <f>AVERAGE(I37) - (A16*G36/0.5)</f>
        <v>1166</v>
      </c>
      <c r="G15">
        <f>6*H36/1000</f>
        <v>1.2000000000000001E-3</v>
      </c>
      <c r="H15" s="2">
        <f>AVERAGE(J36:J37) - (B16*H36/0.5)</f>
        <v>2027.3</v>
      </c>
      <c r="I15">
        <f>0.3*H36/1000</f>
        <v>5.9999999999999995E-5</v>
      </c>
      <c r="J15" s="2">
        <f>AVERAGE(L36:L37) - (C16*H36/0.5)</f>
        <v>1057.2</v>
      </c>
      <c r="L15">
        <v>0.2</v>
      </c>
      <c r="M15" s="3">
        <f t="shared" ref="M15:M19" si="0">((F15*$F$21)+$F$22)*1000/L15</f>
        <v>2.9696568832506189</v>
      </c>
      <c r="N15" s="3">
        <f t="shared" ref="N15:N19" si="1">((H15*$H$21)+$H$22)*1000/L15</f>
        <v>5.6835364215510307</v>
      </c>
      <c r="O15" s="3">
        <f t="shared" ref="O15:O19" si="2">N15-M15</f>
        <v>2.7138795383004117</v>
      </c>
      <c r="P15" s="3">
        <f t="shared" ref="P15:P19" si="3">((J15*$J$21)+$J$22)*1000/L15</f>
        <v>0.31105865119374976</v>
      </c>
    </row>
    <row r="16" spans="1:16" x14ac:dyDescent="0.3">
      <c r="A16">
        <f>AVERAGE(I33:I34)</f>
        <v>65</v>
      </c>
      <c r="B16">
        <f>AVERAGE(J33:J34)</f>
        <v>218</v>
      </c>
      <c r="C16">
        <f>AVERAGE(L33:L34)</f>
        <v>377</v>
      </c>
      <c r="E16">
        <f>3*G39/1000</f>
        <v>1.7999999999999997E-3</v>
      </c>
      <c r="F16" s="2">
        <f>AVERAGE(I39:I40) - (A16*G39/0.5)</f>
        <v>3716</v>
      </c>
      <c r="G16">
        <f>6*H39/1000</f>
        <v>3.5999999999999995E-3</v>
      </c>
      <c r="H16" s="2">
        <f>AVERAGE(J39:J40) - (B16*H39/0.5)</f>
        <v>6932.4</v>
      </c>
      <c r="I16">
        <f>0.3*H39/1000</f>
        <v>1.7999999999999998E-4</v>
      </c>
      <c r="J16" s="2">
        <f>AVERAGE(L39:L40) - (C16*H39/0.5)</f>
        <v>2840.6</v>
      </c>
      <c r="L16">
        <v>0.6</v>
      </c>
      <c r="M16" s="3">
        <f t="shared" si="0"/>
        <v>3.0899871614272651</v>
      </c>
      <c r="N16" s="3">
        <f t="shared" si="1"/>
        <v>6.1397850836097039</v>
      </c>
      <c r="O16" s="3">
        <f t="shared" si="2"/>
        <v>3.0497979221824387</v>
      </c>
      <c r="P16" s="3">
        <f t="shared" si="3"/>
        <v>0.27777858897121643</v>
      </c>
    </row>
    <row r="17" spans="1:63" x14ac:dyDescent="0.3">
      <c r="E17">
        <f>9*G42/1000</f>
        <v>2.9970000000000005E-3</v>
      </c>
      <c r="F17" s="2">
        <f>AVERAGE(I42:I43) - (A16*G42/0.5)</f>
        <v>5804.71</v>
      </c>
      <c r="G17">
        <f>18*H42/1000</f>
        <v>5.9940000000000011E-3</v>
      </c>
      <c r="H17" s="2">
        <f>AVERAGE(J42:J43) - (B16*H42/0.5)</f>
        <v>10969.312</v>
      </c>
      <c r="I17">
        <f>0.9*H42/1000</f>
        <v>2.9970000000000002E-4</v>
      </c>
      <c r="J17" s="2">
        <f>AVERAGE(L42:L43) - (C16*H42/0.5)</f>
        <v>5305.4179999999997</v>
      </c>
      <c r="L17">
        <v>0.33300000000000002</v>
      </c>
      <c r="M17" s="3">
        <f t="shared" si="0"/>
        <v>8.6669990009158351</v>
      </c>
      <c r="N17" s="3">
        <f t="shared" si="1"/>
        <v>17.357941330363879</v>
      </c>
      <c r="O17" s="3">
        <f t="shared" si="2"/>
        <v>8.6909423294480437</v>
      </c>
      <c r="P17" s="3">
        <f t="shared" si="3"/>
        <v>0.93403565364005703</v>
      </c>
    </row>
    <row r="18" spans="1:63" x14ac:dyDescent="0.3">
      <c r="E18">
        <f>9*G45/1000</f>
        <v>4.2030000000000001E-3</v>
      </c>
      <c r="F18" s="2">
        <f>AVERAGE(I45:I46) - (A16*G45/0.5)</f>
        <v>8506.7900000000009</v>
      </c>
      <c r="G18">
        <f>18*H45/1000</f>
        <v>8.4060000000000003E-3</v>
      </c>
      <c r="H18" s="2">
        <f>AVERAGE(J45:J46) - (B16*H45/0.5)</f>
        <v>16183.388000000001</v>
      </c>
      <c r="I18">
        <f>0.9*H45/1000</f>
        <v>4.2030000000000002E-4</v>
      </c>
      <c r="J18" s="2">
        <f>AVERAGE(L45:L46) - (B16*H45/0.5)</f>
        <v>7383.8879999999999</v>
      </c>
      <c r="L18">
        <v>0.46700000000000003</v>
      </c>
      <c r="M18" s="3">
        <f t="shared" si="0"/>
        <v>9.0392304764651676</v>
      </c>
      <c r="N18" s="3">
        <f t="shared" si="1"/>
        <v>18.175173495354457</v>
      </c>
      <c r="O18" s="3">
        <f t="shared" si="2"/>
        <v>9.1359430188892894</v>
      </c>
      <c r="P18" s="3">
        <f t="shared" si="3"/>
        <v>0.92670626235396991</v>
      </c>
    </row>
    <row r="19" spans="1:63" x14ac:dyDescent="0.3">
      <c r="E19">
        <f>9*G48/1000</f>
        <v>5.3999999999999994E-3</v>
      </c>
      <c r="F19" s="2">
        <f>AVERAGE(I48:I49) - (A16*G48/0.5)</f>
        <v>10946.5</v>
      </c>
      <c r="G19">
        <f>18*H48/1000</f>
        <v>1.0799999999999999E-2</v>
      </c>
      <c r="H19" s="2">
        <f>AVERAGE(J48:J49) - (B16*H48/0.5)</f>
        <v>20688.900000000001</v>
      </c>
      <c r="I19">
        <f>0.9*H48/1000</f>
        <v>5.4000000000000001E-4</v>
      </c>
      <c r="J19" s="2">
        <f>AVERAGE(L48:L49) - (C16*H48/0.5)</f>
        <v>8993.1</v>
      </c>
      <c r="L19">
        <v>0.6</v>
      </c>
      <c r="M19" s="3">
        <f t="shared" si="0"/>
        <v>9.0448044709378443</v>
      </c>
      <c r="N19" s="3">
        <f t="shared" si="1"/>
        <v>18.045780321556869</v>
      </c>
      <c r="O19" s="3">
        <f t="shared" si="2"/>
        <v>9.0009758506190245</v>
      </c>
      <c r="P19" s="3">
        <f t="shared" si="3"/>
        <v>0.87837481985355403</v>
      </c>
    </row>
    <row r="20" spans="1:63" x14ac:dyDescent="0.3">
      <c r="F20" s="2"/>
      <c r="H20" s="2"/>
      <c r="J20" s="2"/>
    </row>
    <row r="21" spans="1:63" x14ac:dyDescent="0.3">
      <c r="D21" t="s">
        <v>33</v>
      </c>
      <c r="F21" s="5">
        <f>SLOPE(E13:E19,F13:F19)</f>
        <v>4.9414153733577854E-7</v>
      </c>
      <c r="G21" s="5"/>
      <c r="H21" s="5">
        <f>SLOPE(G13:G19,H13:H19)</f>
        <v>5.1928885565138651E-7</v>
      </c>
      <c r="I21" s="5"/>
      <c r="J21" s="5">
        <f>SLOPE(I13:I19,J13:J19)</f>
        <v>5.8570944905225928E-8</v>
      </c>
    </row>
    <row r="22" spans="1:63" x14ac:dyDescent="0.3">
      <c r="D22" t="s">
        <v>34</v>
      </c>
      <c r="F22" s="5">
        <f>INTERCEPT(E13:E19,F13:F19)</f>
        <v>1.776234411660603E-5</v>
      </c>
      <c r="G22" s="5"/>
      <c r="H22" s="5">
        <f>INTERCEPT(G13:G19,H13:H19)</f>
        <v>8.3952987248150403E-5</v>
      </c>
      <c r="I22" s="5"/>
      <c r="J22" s="5">
        <f>INTERCEPT(I13:I19,J13:J19)</f>
        <v>2.9052728494510273E-7</v>
      </c>
    </row>
    <row r="23" spans="1:63" x14ac:dyDescent="0.3">
      <c r="D23" t="s">
        <v>35</v>
      </c>
      <c r="F23" s="4">
        <f>RSQ(E13:E19,F13:F19)</f>
        <v>0.99924124252196</v>
      </c>
      <c r="G23" s="4"/>
      <c r="H23" s="4">
        <f>RSQ(G13:G19,H13:H19)</f>
        <v>0.99918693510578438</v>
      </c>
      <c r="I23" s="4"/>
      <c r="J23" s="4">
        <f>RSQ(I13:I19,J13:J19)</f>
        <v>0.99710096707886076</v>
      </c>
    </row>
    <row r="24" spans="1:63" s="2" customFormat="1" ht="172.8" x14ac:dyDescent="0.3">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77</v>
      </c>
      <c r="AJ24" s="2" t="s">
        <v>78</v>
      </c>
      <c r="AK24" s="2" t="s">
        <v>43</v>
      </c>
      <c r="AL24" s="2" t="s">
        <v>44</v>
      </c>
      <c r="AM24" s="2" t="s">
        <v>45</v>
      </c>
      <c r="AO24" s="2" t="s">
        <v>79</v>
      </c>
      <c r="AP24" s="2" t="s">
        <v>80</v>
      </c>
      <c r="AQ24" s="2" t="s">
        <v>46</v>
      </c>
      <c r="AR24" s="2" t="s">
        <v>47</v>
      </c>
      <c r="AS24" s="2" t="s">
        <v>48</v>
      </c>
      <c r="AU24" s="2" t="s">
        <v>81</v>
      </c>
      <c r="AV24" s="2" t="s">
        <v>49</v>
      </c>
      <c r="AW24" s="2" t="s">
        <v>50</v>
      </c>
      <c r="AX24" s="2" t="s">
        <v>51</v>
      </c>
      <c r="AY24" s="2" t="s">
        <v>52</v>
      </c>
      <c r="BA24" s="2" t="s">
        <v>82</v>
      </c>
      <c r="BB24" s="2" t="s">
        <v>53</v>
      </c>
      <c r="BC24" s="2" t="s">
        <v>54</v>
      </c>
      <c r="BD24" s="2" t="s">
        <v>55</v>
      </c>
      <c r="BE24" s="2" t="s">
        <v>56</v>
      </c>
      <c r="BG24" s="2" t="s">
        <v>57</v>
      </c>
      <c r="BH24" s="2" t="s">
        <v>58</v>
      </c>
      <c r="BI24" s="2" t="s">
        <v>59</v>
      </c>
      <c r="BJ24" s="2" t="s">
        <v>60</v>
      </c>
      <c r="BK24" t="s">
        <v>2</v>
      </c>
    </row>
    <row r="25" spans="1:63" x14ac:dyDescent="0.3">
      <c r="A25">
        <v>1</v>
      </c>
      <c r="B25">
        <v>1</v>
      </c>
      <c r="C25" t="s">
        <v>26</v>
      </c>
      <c r="D25" t="s">
        <v>27</v>
      </c>
      <c r="G25">
        <v>0.3</v>
      </c>
      <c r="H25">
        <v>0.3</v>
      </c>
      <c r="I25">
        <v>4699</v>
      </c>
      <c r="J25">
        <v>12246</v>
      </c>
      <c r="L25">
        <v>5242</v>
      </c>
      <c r="M25">
        <v>6.7</v>
      </c>
      <c r="N25">
        <v>17.754999999999999</v>
      </c>
      <c r="O25">
        <v>11.055</v>
      </c>
      <c r="Q25">
        <v>0.72</v>
      </c>
      <c r="R25">
        <v>1</v>
      </c>
      <c r="S25">
        <v>0</v>
      </c>
      <c r="T25">
        <v>0</v>
      </c>
      <c r="V25">
        <v>0</v>
      </c>
      <c r="Y25" s="1">
        <v>45223</v>
      </c>
      <c r="Z25" s="6">
        <v>0.59432870370370372</v>
      </c>
      <c r="AB25">
        <v>1</v>
      </c>
      <c r="AD25" s="3">
        <f t="shared" ref="AD25:AD89" si="4">((I25*$F$21)+$F$22)*1000/G25</f>
        <v>7.7991114268580981</v>
      </c>
      <c r="AE25" s="3">
        <f t="shared" ref="AE25:AE89" si="5">((J25*$H$21)+$H$22)*1000/H25</f>
        <v>21.477214378516766</v>
      </c>
      <c r="AF25" s="3">
        <f t="shared" ref="AF25:AF89" si="6">AE25-AD25</f>
        <v>13.678102951658669</v>
      </c>
      <c r="AG25" s="3">
        <f t="shared" ref="AG25:AG89" si="7">((L25*$J$21)+$J$22)*1000/H25</f>
        <v>1.0243980682604648</v>
      </c>
      <c r="AH25" s="3"/>
      <c r="BK25" t="s">
        <v>26</v>
      </c>
    </row>
    <row r="26" spans="1:63" x14ac:dyDescent="0.3">
      <c r="A26">
        <v>2</v>
      </c>
      <c r="B26">
        <v>1</v>
      </c>
      <c r="C26" t="s">
        <v>26</v>
      </c>
      <c r="D26" t="s">
        <v>27</v>
      </c>
      <c r="G26">
        <v>0.3</v>
      </c>
      <c r="H26">
        <v>0.3</v>
      </c>
      <c r="I26">
        <v>6758</v>
      </c>
      <c r="J26">
        <v>12343</v>
      </c>
      <c r="L26">
        <v>5241</v>
      </c>
      <c r="M26">
        <v>9.3320000000000007</v>
      </c>
      <c r="N26">
        <v>17.891999999999999</v>
      </c>
      <c r="O26">
        <v>8.56</v>
      </c>
      <c r="Q26">
        <v>0.72</v>
      </c>
      <c r="R26">
        <v>1</v>
      </c>
      <c r="S26">
        <v>0</v>
      </c>
      <c r="T26">
        <v>0</v>
      </c>
      <c r="V26">
        <v>0</v>
      </c>
      <c r="Y26" s="1">
        <v>45223</v>
      </c>
      <c r="Z26" s="6">
        <v>0.60146990740740736</v>
      </c>
      <c r="AB26">
        <v>1</v>
      </c>
      <c r="AD26" s="3">
        <f t="shared" si="4"/>
        <v>11.190569511439326</v>
      </c>
      <c r="AE26" s="3">
        <f t="shared" si="5"/>
        <v>21.645117775177379</v>
      </c>
      <c r="AF26" s="3">
        <f t="shared" si="6"/>
        <v>10.454548263738053</v>
      </c>
      <c r="AG26" s="3">
        <f t="shared" si="7"/>
        <v>1.0242028317774474</v>
      </c>
      <c r="AH26" s="3"/>
      <c r="AK26">
        <f>ABS(100*(AD26-AD27)/(AVERAGE(AD26:AD27)))</f>
        <v>4.1793091590005451</v>
      </c>
      <c r="AQ26">
        <f>ABS(100*(AE26-AE27)/(AVERAGE(AE26:AE27)))</f>
        <v>1.0104892645611763</v>
      </c>
      <c r="AW26">
        <f>ABS(100*(AF26-AF27)/(AVERAGE(AF26:AF27)))</f>
        <v>2.4970668840609842</v>
      </c>
      <c r="BC26">
        <f>ABS(100*(AG26-AG27)/(AVERAGE(AG26:AG27)))</f>
        <v>1.2878884804839308</v>
      </c>
      <c r="BG26" s="3">
        <f>AVERAGE(AD26:AD27)</f>
        <v>11.429404587818286</v>
      </c>
      <c r="BH26" s="3">
        <f>AVERAGE(AE26:AE27)</f>
        <v>21.755033916290259</v>
      </c>
      <c r="BI26" s="3">
        <f>AVERAGE(AF26:AF27)</f>
        <v>10.325629328471972</v>
      </c>
      <c r="BJ26" s="3">
        <f>AVERAGE(AG26:AG27)</f>
        <v>1.0308408722000397</v>
      </c>
      <c r="BK26" t="s">
        <v>26</v>
      </c>
    </row>
    <row r="27" spans="1:63" x14ac:dyDescent="0.3">
      <c r="A27">
        <v>3</v>
      </c>
      <c r="B27">
        <v>1</v>
      </c>
      <c r="C27" t="s">
        <v>26</v>
      </c>
      <c r="D27" t="s">
        <v>27</v>
      </c>
      <c r="G27">
        <v>0.3</v>
      </c>
      <c r="H27">
        <v>0.3</v>
      </c>
      <c r="I27">
        <v>7048</v>
      </c>
      <c r="J27">
        <v>12470</v>
      </c>
      <c r="L27">
        <v>5309</v>
      </c>
      <c r="M27">
        <v>9.7029999999999994</v>
      </c>
      <c r="N27">
        <v>18.071000000000002</v>
      </c>
      <c r="O27">
        <v>8.3680000000000003</v>
      </c>
      <c r="Q27">
        <v>0.73199999999999998</v>
      </c>
      <c r="R27">
        <v>1</v>
      </c>
      <c r="S27">
        <v>0</v>
      </c>
      <c r="T27">
        <v>0</v>
      </c>
      <c r="V27">
        <v>0</v>
      </c>
      <c r="Y27" s="1">
        <v>45223</v>
      </c>
      <c r="Z27" s="6">
        <v>0.6090740740740741</v>
      </c>
      <c r="AB27">
        <v>1</v>
      </c>
      <c r="AD27" s="3">
        <f t="shared" si="4"/>
        <v>11.668239664197245</v>
      </c>
      <c r="AE27" s="3">
        <f t="shared" si="5"/>
        <v>21.864950057403135</v>
      </c>
      <c r="AF27" s="3">
        <f t="shared" si="6"/>
        <v>10.19671039320589</v>
      </c>
      <c r="AG27" s="3">
        <f t="shared" si="7"/>
        <v>1.0374789126226318</v>
      </c>
      <c r="AH27" s="3"/>
      <c r="BK27" t="s">
        <v>26</v>
      </c>
    </row>
    <row r="28" spans="1:63" x14ac:dyDescent="0.3">
      <c r="A28">
        <v>4</v>
      </c>
      <c r="B28">
        <v>3</v>
      </c>
      <c r="C28" t="s">
        <v>83</v>
      </c>
      <c r="D28" t="s">
        <v>66</v>
      </c>
      <c r="G28">
        <v>0.5</v>
      </c>
      <c r="I28">
        <v>3141</v>
      </c>
      <c r="M28">
        <v>2.8250000000000002</v>
      </c>
      <c r="R28">
        <v>1</v>
      </c>
      <c r="T28">
        <v>0</v>
      </c>
      <c r="Y28" s="1">
        <v>45223</v>
      </c>
      <c r="Z28" s="6">
        <v>0.6166666666666667</v>
      </c>
      <c r="AB28">
        <v>1</v>
      </c>
      <c r="AD28" s="3">
        <f t="shared" si="4"/>
        <v>3.1397218257765727</v>
      </c>
      <c r="AE28" s="3" t="e">
        <f t="shared" si="5"/>
        <v>#DIV/0!</v>
      </c>
      <c r="AF28" s="3" t="e">
        <f t="shared" si="6"/>
        <v>#DIV/0!</v>
      </c>
      <c r="AG28" s="3" t="e">
        <f t="shared" si="7"/>
        <v>#DIV/0!</v>
      </c>
      <c r="AH28" s="3"/>
      <c r="BK28" t="s">
        <v>83</v>
      </c>
    </row>
    <row r="29" spans="1:63" x14ac:dyDescent="0.3">
      <c r="A29">
        <v>5</v>
      </c>
      <c r="B29">
        <v>3</v>
      </c>
      <c r="C29" t="s">
        <v>83</v>
      </c>
      <c r="D29" t="s">
        <v>27</v>
      </c>
      <c r="G29">
        <v>0.5</v>
      </c>
      <c r="H29">
        <v>0.5</v>
      </c>
      <c r="I29">
        <v>435</v>
      </c>
      <c r="J29">
        <v>459</v>
      </c>
      <c r="L29">
        <v>541</v>
      </c>
      <c r="M29">
        <v>0.749</v>
      </c>
      <c r="N29">
        <v>0.66800000000000004</v>
      </c>
      <c r="O29">
        <v>0</v>
      </c>
      <c r="Q29">
        <v>0</v>
      </c>
      <c r="R29">
        <v>1</v>
      </c>
      <c r="S29">
        <v>0</v>
      </c>
      <c r="T29">
        <v>0</v>
      </c>
      <c r="V29">
        <v>0</v>
      </c>
      <c r="Y29" s="1">
        <v>45223</v>
      </c>
      <c r="Z29" s="6">
        <v>0.62789351851851849</v>
      </c>
      <c r="AB29">
        <v>1</v>
      </c>
      <c r="AD29" s="3">
        <f t="shared" si="4"/>
        <v>0.46542782571533942</v>
      </c>
      <c r="AE29" s="3">
        <f t="shared" si="5"/>
        <v>0.6446131439842735</v>
      </c>
      <c r="AF29" s="3">
        <f t="shared" si="6"/>
        <v>0.17918531826893408</v>
      </c>
      <c r="AG29" s="3">
        <f t="shared" si="7"/>
        <v>6.395481695734466E-2</v>
      </c>
      <c r="AH29" s="3"/>
      <c r="AK29">
        <f>ABS(100*(AD29-AD30)/(AVERAGE(AD29:AD30)))</f>
        <v>69.153553571789303</v>
      </c>
      <c r="AQ29">
        <f>ABS(100*(AE29-AE30)/(AVERAGE(AE29:AE30)))</f>
        <v>8.3939213748074497</v>
      </c>
      <c r="AW29">
        <f>ABS(100*(AF29-AF30)/(AVERAGE(AF29:AF30)))</f>
        <v>68.633970660962248</v>
      </c>
      <c r="BC29">
        <f>ABS(100*(AG29-AG30)/(AVERAGE(AG29:AG30)))</f>
        <v>4.1124549851234464</v>
      </c>
      <c r="BG29" s="3">
        <f>AVERAGE(AD29:AD30)</f>
        <v>0.34584557368008101</v>
      </c>
      <c r="BH29" s="3">
        <f>AVERAGE(AE29:AE30)</f>
        <v>0.61864870120170423</v>
      </c>
      <c r="BI29" s="3">
        <f>AVERAGE(AF29:AF30)</f>
        <v>0.27280312752162328</v>
      </c>
      <c r="BJ29" s="3">
        <f>AVERAGE(AG29:AG30)</f>
        <v>6.2666256169429696E-2</v>
      </c>
      <c r="BK29" t="s">
        <v>83</v>
      </c>
    </row>
    <row r="30" spans="1:63" x14ac:dyDescent="0.3">
      <c r="A30">
        <v>6</v>
      </c>
      <c r="B30">
        <v>3</v>
      </c>
      <c r="C30" t="s">
        <v>83</v>
      </c>
      <c r="D30" t="s">
        <v>27</v>
      </c>
      <c r="G30">
        <v>0.5</v>
      </c>
      <c r="H30">
        <v>0.5</v>
      </c>
      <c r="I30">
        <v>193</v>
      </c>
      <c r="J30">
        <v>409</v>
      </c>
      <c r="L30">
        <v>519</v>
      </c>
      <c r="M30">
        <v>0.56299999999999994</v>
      </c>
      <c r="N30">
        <v>0.625</v>
      </c>
      <c r="O30">
        <v>6.3E-2</v>
      </c>
      <c r="Q30">
        <v>0</v>
      </c>
      <c r="R30">
        <v>1</v>
      </c>
      <c r="S30">
        <v>0</v>
      </c>
      <c r="T30">
        <v>0</v>
      </c>
      <c r="V30">
        <v>0</v>
      </c>
      <c r="Y30" s="1">
        <v>45223</v>
      </c>
      <c r="Z30" s="6">
        <v>0.63444444444444448</v>
      </c>
      <c r="AB30">
        <v>1</v>
      </c>
      <c r="AD30" s="3">
        <f t="shared" si="4"/>
        <v>0.22626332164482257</v>
      </c>
      <c r="AE30" s="3">
        <f t="shared" si="5"/>
        <v>0.59268425841913497</v>
      </c>
      <c r="AF30" s="3">
        <f t="shared" si="6"/>
        <v>0.36642093677431242</v>
      </c>
      <c r="AG30" s="3">
        <f t="shared" si="7"/>
        <v>6.1377695381514719E-2</v>
      </c>
      <c r="AH30" s="3"/>
      <c r="BK30" t="s">
        <v>83</v>
      </c>
    </row>
    <row r="31" spans="1:63" x14ac:dyDescent="0.3">
      <c r="A31">
        <v>7</v>
      </c>
      <c r="B31">
        <v>3</v>
      </c>
      <c r="D31" t="s">
        <v>85</v>
      </c>
      <c r="Y31" s="1">
        <v>45223</v>
      </c>
      <c r="Z31" s="6">
        <v>0.6381944444444444</v>
      </c>
      <c r="AB31">
        <v>1</v>
      </c>
      <c r="AD31" s="3"/>
      <c r="AE31" s="3"/>
      <c r="AF31" s="3"/>
      <c r="AG31" s="3"/>
      <c r="AH31" s="3"/>
    </row>
    <row r="32" spans="1:63" x14ac:dyDescent="0.3">
      <c r="A32">
        <v>8</v>
      </c>
      <c r="B32">
        <v>3</v>
      </c>
      <c r="C32" t="s">
        <v>84</v>
      </c>
      <c r="D32" t="s">
        <v>27</v>
      </c>
      <c r="G32">
        <v>0.5</v>
      </c>
      <c r="H32">
        <v>0.5</v>
      </c>
      <c r="I32">
        <v>47</v>
      </c>
      <c r="J32">
        <v>252</v>
      </c>
      <c r="L32">
        <v>403</v>
      </c>
      <c r="M32">
        <v>0.45100000000000001</v>
      </c>
      <c r="N32">
        <v>0.49199999999999999</v>
      </c>
      <c r="O32">
        <v>4.1000000000000002E-2</v>
      </c>
      <c r="Q32">
        <v>0</v>
      </c>
      <c r="R32">
        <v>1</v>
      </c>
      <c r="S32">
        <v>0</v>
      </c>
      <c r="T32">
        <v>0</v>
      </c>
      <c r="V32">
        <v>0</v>
      </c>
      <c r="Y32" s="1">
        <v>45223</v>
      </c>
      <c r="Z32" s="6">
        <v>0.64862268518518518</v>
      </c>
      <c r="AB32">
        <v>1</v>
      </c>
      <c r="AD32" s="3">
        <f t="shared" si="4"/>
        <v>8.197399274277524E-2</v>
      </c>
      <c r="AE32" s="3">
        <f t="shared" si="5"/>
        <v>0.4296275577445996</v>
      </c>
      <c r="AF32" s="3">
        <f t="shared" si="6"/>
        <v>0.34765356500182437</v>
      </c>
      <c r="AG32" s="3">
        <f t="shared" si="7"/>
        <v>4.7789236163502301E-2</v>
      </c>
      <c r="AH32" s="3"/>
      <c r="BK32" t="s">
        <v>84</v>
      </c>
    </row>
    <row r="33" spans="1:63" x14ac:dyDescent="0.3">
      <c r="A33">
        <v>9</v>
      </c>
      <c r="B33">
        <v>3</v>
      </c>
      <c r="C33" t="s">
        <v>84</v>
      </c>
      <c r="D33" t="s">
        <v>27</v>
      </c>
      <c r="G33">
        <v>0.5</v>
      </c>
      <c r="H33">
        <v>0.5</v>
      </c>
      <c r="I33">
        <v>63</v>
      </c>
      <c r="J33">
        <v>235</v>
      </c>
      <c r="L33">
        <v>368</v>
      </c>
      <c r="M33">
        <v>0.46300000000000002</v>
      </c>
      <c r="N33">
        <v>0.47699999999999998</v>
      </c>
      <c r="O33">
        <v>1.4E-2</v>
      </c>
      <c r="Q33">
        <v>0</v>
      </c>
      <c r="R33">
        <v>1</v>
      </c>
      <c r="S33">
        <v>0</v>
      </c>
      <c r="T33">
        <v>0</v>
      </c>
      <c r="V33">
        <v>0</v>
      </c>
      <c r="Y33" s="1">
        <v>45223</v>
      </c>
      <c r="Z33" s="6">
        <v>0.6544444444444445</v>
      </c>
      <c r="AB33">
        <v>1</v>
      </c>
      <c r="AD33" s="3">
        <f t="shared" si="4"/>
        <v>9.778652193752016E-2</v>
      </c>
      <c r="AE33" s="3">
        <f t="shared" si="5"/>
        <v>0.41197173665245251</v>
      </c>
      <c r="AF33" s="3">
        <f t="shared" si="6"/>
        <v>0.31418521471493233</v>
      </c>
      <c r="AG33" s="3">
        <f t="shared" si="7"/>
        <v>4.3689270020136485E-2</v>
      </c>
      <c r="AH33" s="3"/>
      <c r="AK33">
        <f>ABS(100*(AD33-AD34)/(AVERAGE(AD33:AD34)))</f>
        <v>3.9625199805806455</v>
      </c>
      <c r="AQ33">
        <f>ABS(100*(AE33-AE34)/(AVERAGE(AE33:AE34)))</f>
        <v>8.9551653359256527</v>
      </c>
      <c r="AW33">
        <f>ABS(100*(AF33-AF34)/(AVERAGE(AF33:AF34)))</f>
        <v>13.330299634119386</v>
      </c>
      <c r="BC33">
        <f>ABS(100*(AG33-AG34)/(AVERAGE(AG33:AG34)))</f>
        <v>4.7125321004352498</v>
      </c>
      <c r="BG33" s="3">
        <f>AVERAGE(AD33:AD34)</f>
        <v>9.9763088086863266E-2</v>
      </c>
      <c r="BH33" s="3">
        <f>AVERAGE(AE33:AE34)</f>
        <v>0.39431591556030532</v>
      </c>
      <c r="BI33" s="3">
        <f>AVERAGE(AF33:AF34)</f>
        <v>0.29455282747344202</v>
      </c>
      <c r="BJ33" s="3">
        <f>AVERAGE(AG33:AG34)</f>
        <v>4.4743547028430551E-2</v>
      </c>
      <c r="BK33" t="s">
        <v>84</v>
      </c>
    </row>
    <row r="34" spans="1:63" x14ac:dyDescent="0.3">
      <c r="A34">
        <v>10</v>
      </c>
      <c r="B34">
        <v>3</v>
      </c>
      <c r="C34" t="s">
        <v>84</v>
      </c>
      <c r="D34" t="s">
        <v>27</v>
      </c>
      <c r="G34">
        <v>0.5</v>
      </c>
      <c r="H34">
        <v>0.5</v>
      </c>
      <c r="I34">
        <v>67</v>
      </c>
      <c r="J34">
        <v>201</v>
      </c>
      <c r="L34">
        <v>386</v>
      </c>
      <c r="M34">
        <v>0.46600000000000003</v>
      </c>
      <c r="N34">
        <v>0.44900000000000001</v>
      </c>
      <c r="O34">
        <v>0</v>
      </c>
      <c r="Q34">
        <v>0</v>
      </c>
      <c r="R34">
        <v>1</v>
      </c>
      <c r="S34">
        <v>0</v>
      </c>
      <c r="T34">
        <v>0</v>
      </c>
      <c r="V34">
        <v>0</v>
      </c>
      <c r="Y34" s="1">
        <v>45223</v>
      </c>
      <c r="Z34" s="6">
        <v>0.66064814814814821</v>
      </c>
      <c r="AB34">
        <v>1</v>
      </c>
      <c r="AD34" s="3">
        <f t="shared" si="4"/>
        <v>0.10173965423620639</v>
      </c>
      <c r="AE34" s="3">
        <f t="shared" si="5"/>
        <v>0.37666009446815818</v>
      </c>
      <c r="AF34" s="3">
        <f t="shared" si="6"/>
        <v>0.27492044023195178</v>
      </c>
      <c r="AG34" s="3">
        <f t="shared" si="7"/>
        <v>4.5797824036724617E-2</v>
      </c>
      <c r="AH34" s="3"/>
      <c r="BK34" t="s">
        <v>84</v>
      </c>
    </row>
    <row r="35" spans="1:63" x14ac:dyDescent="0.3">
      <c r="A35">
        <v>11</v>
      </c>
      <c r="B35">
        <v>4</v>
      </c>
      <c r="C35" t="s">
        <v>61</v>
      </c>
      <c r="D35" t="s">
        <v>27</v>
      </c>
      <c r="G35">
        <v>0.2</v>
      </c>
      <c r="H35">
        <v>0.2</v>
      </c>
      <c r="I35">
        <v>587</v>
      </c>
      <c r="J35">
        <v>2031</v>
      </c>
      <c r="L35">
        <v>1198</v>
      </c>
      <c r="M35">
        <v>2.1619999999999999</v>
      </c>
      <c r="N35">
        <v>4.9980000000000002</v>
      </c>
      <c r="O35">
        <v>2.8359999999999999</v>
      </c>
      <c r="Q35">
        <v>2.3E-2</v>
      </c>
      <c r="R35">
        <v>1</v>
      </c>
      <c r="S35">
        <v>0</v>
      </c>
      <c r="T35">
        <v>0</v>
      </c>
      <c r="V35">
        <v>0</v>
      </c>
      <c r="Y35" s="1">
        <v>45223</v>
      </c>
      <c r="Z35" s="6">
        <v>0.67159722222222218</v>
      </c>
      <c r="AB35">
        <v>1</v>
      </c>
      <c r="AD35" s="3">
        <f>((I35*$F$21)+$F$22)*1000/G35</f>
        <v>1.5391171326635402</v>
      </c>
      <c r="AE35" s="3">
        <f t="shared" si="5"/>
        <v>5.6931432653805825</v>
      </c>
      <c r="AF35" s="3">
        <f t="shared" si="6"/>
        <v>4.1540261327170427</v>
      </c>
      <c r="AG35" s="3">
        <f t="shared" si="7"/>
        <v>0.35229259640702881</v>
      </c>
      <c r="AH35" s="3"/>
      <c r="BK35" t="s">
        <v>61</v>
      </c>
    </row>
    <row r="36" spans="1:63" x14ac:dyDescent="0.3">
      <c r="A36">
        <v>12</v>
      </c>
      <c r="B36">
        <v>4</v>
      </c>
      <c r="C36" t="s">
        <v>61</v>
      </c>
      <c r="D36" t="s">
        <v>27</v>
      </c>
      <c r="G36">
        <v>0.2</v>
      </c>
      <c r="H36">
        <v>0.2</v>
      </c>
      <c r="I36">
        <v>1204</v>
      </c>
      <c r="J36">
        <v>2103</v>
      </c>
      <c r="L36">
        <v>1202</v>
      </c>
      <c r="M36">
        <v>3.347</v>
      </c>
      <c r="N36">
        <v>5.15</v>
      </c>
      <c r="O36">
        <v>1.8029999999999999</v>
      </c>
      <c r="Q36">
        <v>2.4E-2</v>
      </c>
      <c r="R36">
        <v>1</v>
      </c>
      <c r="S36">
        <v>0</v>
      </c>
      <c r="T36">
        <v>0</v>
      </c>
      <c r="V36">
        <v>0</v>
      </c>
      <c r="Y36" s="1">
        <v>45223</v>
      </c>
      <c r="Z36" s="6">
        <v>0.67792824074074076</v>
      </c>
      <c r="AB36">
        <v>1</v>
      </c>
      <c r="AD36" s="3">
        <f t="shared" si="4"/>
        <v>3.0635437753444172</v>
      </c>
      <c r="AE36" s="3">
        <f t="shared" si="5"/>
        <v>5.8800872534150805</v>
      </c>
      <c r="AF36" s="3">
        <f t="shared" si="6"/>
        <v>2.8165434780706633</v>
      </c>
      <c r="AG36" s="3">
        <f t="shared" si="7"/>
        <v>0.35346401530513333</v>
      </c>
      <c r="AH36" s="3"/>
      <c r="AJ36">
        <f>ABS(100*((AVERAGE(AD37))-3)/3)</f>
        <v>1.1298427701423346</v>
      </c>
      <c r="AK36">
        <f>ABS(100*(AD36-AD37)/(AVERAGE(AD36:AD37)))</f>
        <v>0.97248998984470003</v>
      </c>
      <c r="AP36">
        <f>ABS(100*((AVERAGE(AE36:AE37))-6)/6)</f>
        <v>1.5008939564160755</v>
      </c>
      <c r="AQ36">
        <f>ABS(100*(AE36-AE37)/(AVERAGE(AE36:AE37)))</f>
        <v>1.0104697189415055</v>
      </c>
      <c r="AV36">
        <f>ABS(100*((AVERAGE(AF37))-3)/3)</f>
        <v>3.1363270429759873</v>
      </c>
      <c r="AW36">
        <f>ABS(100*(AF36-AF37)/(AVERAGE(AF36:AF37)))</f>
        <v>3.12337035278511</v>
      </c>
      <c r="BB36">
        <f>ABS(100*((AVERAGE(AG36:AG37))-0.3)/0.3)</f>
        <v>18.407047884096713</v>
      </c>
      <c r="BC36">
        <f>ABS(100*(AG36-AG37)/(AVERAGE(AG36:AG37)))</f>
        <v>0.98931517932208068</v>
      </c>
      <c r="BG36" s="3">
        <f>AVERAGE(AD36:AD37)</f>
        <v>3.0487195292243436</v>
      </c>
      <c r="BH36" s="3">
        <f>AVERAGE(AE36:AE37)</f>
        <v>5.9099463626150355</v>
      </c>
      <c r="BI36" s="3">
        <f>AVERAGE(AF36:AF37)</f>
        <v>2.8612268333906918</v>
      </c>
      <c r="BJ36" s="3">
        <f>AVERAGE(AG36:AG37)</f>
        <v>0.35522114365229013</v>
      </c>
      <c r="BK36" t="s">
        <v>61</v>
      </c>
    </row>
    <row r="37" spans="1:63" x14ac:dyDescent="0.3">
      <c r="A37">
        <v>13</v>
      </c>
      <c r="B37">
        <v>4</v>
      </c>
      <c r="C37" t="s">
        <v>61</v>
      </c>
      <c r="D37" t="s">
        <v>27</v>
      </c>
      <c r="G37">
        <v>0.2</v>
      </c>
      <c r="H37">
        <v>0.2</v>
      </c>
      <c r="I37">
        <v>1192</v>
      </c>
      <c r="J37">
        <v>2126</v>
      </c>
      <c r="L37">
        <v>1214</v>
      </c>
      <c r="M37">
        <v>3.323</v>
      </c>
      <c r="N37">
        <v>5.1980000000000004</v>
      </c>
      <c r="O37">
        <v>1.8759999999999999</v>
      </c>
      <c r="Q37">
        <v>2.7E-2</v>
      </c>
      <c r="R37">
        <v>1</v>
      </c>
      <c r="S37">
        <v>0</v>
      </c>
      <c r="T37">
        <v>0</v>
      </c>
      <c r="V37">
        <v>0</v>
      </c>
      <c r="Y37" s="1">
        <v>45223</v>
      </c>
      <c r="Z37" s="6">
        <v>0.68459490740740747</v>
      </c>
      <c r="AB37">
        <v>1</v>
      </c>
      <c r="AD37" s="3">
        <f t="shared" si="4"/>
        <v>3.03389528310427</v>
      </c>
      <c r="AE37" s="3">
        <f t="shared" si="5"/>
        <v>5.9398054718149904</v>
      </c>
      <c r="AF37" s="3">
        <f t="shared" si="6"/>
        <v>2.9059101887107204</v>
      </c>
      <c r="AG37" s="3">
        <f t="shared" si="7"/>
        <v>0.35697827199944693</v>
      </c>
      <c r="AH37" s="3"/>
      <c r="BK37" t="s">
        <v>61</v>
      </c>
    </row>
    <row r="38" spans="1:63" x14ac:dyDescent="0.3">
      <c r="A38">
        <v>14</v>
      </c>
      <c r="B38">
        <v>5</v>
      </c>
      <c r="C38" t="s">
        <v>61</v>
      </c>
      <c r="D38" t="s">
        <v>27</v>
      </c>
      <c r="G38">
        <v>0.6</v>
      </c>
      <c r="H38">
        <v>0.6</v>
      </c>
      <c r="I38">
        <v>3745</v>
      </c>
      <c r="J38">
        <v>7024</v>
      </c>
      <c r="L38">
        <v>3305</v>
      </c>
      <c r="M38">
        <v>2.74</v>
      </c>
      <c r="N38">
        <v>5.1909999999999998</v>
      </c>
      <c r="O38">
        <v>2.4510000000000001</v>
      </c>
      <c r="Q38">
        <v>0.191</v>
      </c>
      <c r="R38">
        <v>1</v>
      </c>
      <c r="S38">
        <v>0</v>
      </c>
      <c r="T38">
        <v>0</v>
      </c>
      <c r="V38">
        <v>0</v>
      </c>
      <c r="Y38" s="1">
        <v>45223</v>
      </c>
      <c r="Z38" s="6">
        <v>0.6977430555555556</v>
      </c>
      <c r="AB38">
        <v>1</v>
      </c>
      <c r="AD38" s="3">
        <f t="shared" si="4"/>
        <v>3.1138706690651614</v>
      </c>
      <c r="AE38" s="3">
        <f t="shared" si="5"/>
        <v>6.2190631822391484</v>
      </c>
      <c r="AF38" s="3">
        <f t="shared" si="6"/>
        <v>3.105192513173987</v>
      </c>
      <c r="AG38" s="3">
        <f t="shared" si="7"/>
        <v>0.32311250032786137</v>
      </c>
      <c r="AH38" s="3"/>
      <c r="BK38" t="s">
        <v>61</v>
      </c>
    </row>
    <row r="39" spans="1:63" x14ac:dyDescent="0.3">
      <c r="A39">
        <v>15</v>
      </c>
      <c r="B39">
        <v>5</v>
      </c>
      <c r="C39" t="s">
        <v>61</v>
      </c>
      <c r="D39" t="s">
        <v>27</v>
      </c>
      <c r="G39">
        <v>0.6</v>
      </c>
      <c r="H39">
        <v>0.6</v>
      </c>
      <c r="I39">
        <v>3719</v>
      </c>
      <c r="J39">
        <v>7124</v>
      </c>
      <c r="L39">
        <v>3262</v>
      </c>
      <c r="M39">
        <v>2.7229999999999999</v>
      </c>
      <c r="N39">
        <v>5.2610000000000001</v>
      </c>
      <c r="O39">
        <v>2.5379999999999998</v>
      </c>
      <c r="Q39">
        <v>0.188</v>
      </c>
      <c r="R39">
        <v>1</v>
      </c>
      <c r="S39">
        <v>0</v>
      </c>
      <c r="T39">
        <v>0</v>
      </c>
      <c r="V39">
        <v>0</v>
      </c>
      <c r="Y39" s="1">
        <v>45223</v>
      </c>
      <c r="Z39" s="6">
        <v>0.70515046296296291</v>
      </c>
      <c r="AB39">
        <v>1</v>
      </c>
      <c r="AD39" s="3">
        <f t="shared" si="4"/>
        <v>3.0924578691139444</v>
      </c>
      <c r="AE39" s="3">
        <f t="shared" si="5"/>
        <v>6.305611324847713</v>
      </c>
      <c r="AF39" s="3">
        <f t="shared" si="6"/>
        <v>3.2131534557337686</v>
      </c>
      <c r="AG39" s="3">
        <f t="shared" si="7"/>
        <v>0.31891491594298682</v>
      </c>
      <c r="AH39" s="3"/>
      <c r="AJ39">
        <f>ABS(100*((AVERAGE(AD39:AD40))-3)/3)</f>
        <v>5.1408520426972082</v>
      </c>
      <c r="AK39">
        <f>ABS(100*(AD39-AD40)/(AVERAGE(AD39:AD40)))</f>
        <v>3.9165044456673872</v>
      </c>
      <c r="AP39">
        <f>ABS(100*((AVERAGE(AE39:AE40))-6)/6)</f>
        <v>6.1032504112284629</v>
      </c>
      <c r="AQ39">
        <f>ABS(100*(AE39-AE40)/(AVERAGE(AE39:AE40)))</f>
        <v>1.903293869923514</v>
      </c>
      <c r="AV39">
        <f>ABS(100*((AVERAGE(AF39:AF40))-3)/3)</f>
        <v>7.0656487797597185</v>
      </c>
      <c r="AW39">
        <f>ABS(100*(AF39-AF40)/(AVERAGE(AF39:AF40)))</f>
        <v>7.3723760731288751E-2</v>
      </c>
      <c r="BB39">
        <f>ABS(100*((AVERAGE(AG39:AG40))-0.3)/0.3)</f>
        <v>7.3136938099189388</v>
      </c>
      <c r="BC39">
        <f>ABS(100*(AG39-AG40)/(AVERAGE(AG39:AG40)))</f>
        <v>1.8799498798541814</v>
      </c>
      <c r="BG39" s="3">
        <f>AVERAGE(AD39:AD40)</f>
        <v>3.1542255612809162</v>
      </c>
      <c r="BH39" s="3">
        <f>AVERAGE(AE39:AE40)</f>
        <v>6.3661950246737078</v>
      </c>
      <c r="BI39" s="3">
        <f>AVERAGE(AF39:AF40)</f>
        <v>3.2119694633927915</v>
      </c>
      <c r="BJ39" s="3">
        <f>AVERAGE(AG39:AG40)</f>
        <v>0.3219410814297568</v>
      </c>
      <c r="BK39" t="s">
        <v>61</v>
      </c>
    </row>
    <row r="40" spans="1:63" x14ac:dyDescent="0.3">
      <c r="A40">
        <v>16</v>
      </c>
      <c r="B40">
        <v>5</v>
      </c>
      <c r="C40" t="s">
        <v>61</v>
      </c>
      <c r="D40" t="s">
        <v>27</v>
      </c>
      <c r="G40">
        <v>0.6</v>
      </c>
      <c r="H40">
        <v>0.6</v>
      </c>
      <c r="I40">
        <v>3869</v>
      </c>
      <c r="J40">
        <v>7264</v>
      </c>
      <c r="L40">
        <v>3324</v>
      </c>
      <c r="M40">
        <v>2.82</v>
      </c>
      <c r="N40">
        <v>5.36</v>
      </c>
      <c r="O40">
        <v>2.5409999999999999</v>
      </c>
      <c r="Q40">
        <v>0.193</v>
      </c>
      <c r="R40">
        <v>1</v>
      </c>
      <c r="S40">
        <v>0</v>
      </c>
      <c r="T40">
        <v>0</v>
      </c>
      <c r="V40">
        <v>0</v>
      </c>
      <c r="Y40" s="1">
        <v>45223</v>
      </c>
      <c r="Z40" s="6">
        <v>0.71307870370370363</v>
      </c>
      <c r="AB40">
        <v>1</v>
      </c>
      <c r="AD40" s="3">
        <f t="shared" si="4"/>
        <v>3.2159932534478886</v>
      </c>
      <c r="AE40" s="3">
        <f t="shared" si="5"/>
        <v>6.4267787244997034</v>
      </c>
      <c r="AF40" s="3">
        <f t="shared" si="6"/>
        <v>3.2107854710518149</v>
      </c>
      <c r="AG40" s="3">
        <f t="shared" si="7"/>
        <v>0.32496724691652679</v>
      </c>
      <c r="AH40" s="3"/>
      <c r="BK40" t="s">
        <v>61</v>
      </c>
    </row>
    <row r="41" spans="1:63" x14ac:dyDescent="0.3">
      <c r="A41">
        <v>17</v>
      </c>
      <c r="B41">
        <v>6</v>
      </c>
      <c r="C41" t="s">
        <v>63</v>
      </c>
      <c r="D41" t="s">
        <v>27</v>
      </c>
      <c r="G41">
        <v>0.33300000000000002</v>
      </c>
      <c r="H41">
        <v>0.33300000000000002</v>
      </c>
      <c r="I41">
        <v>4756</v>
      </c>
      <c r="J41">
        <v>11031</v>
      </c>
      <c r="L41">
        <v>5496</v>
      </c>
      <c r="M41">
        <v>6.101</v>
      </c>
      <c r="N41">
        <v>14.45</v>
      </c>
      <c r="O41">
        <v>8.3490000000000002</v>
      </c>
      <c r="Q41">
        <v>0.68899999999999995</v>
      </c>
      <c r="R41">
        <v>1</v>
      </c>
      <c r="S41">
        <v>0</v>
      </c>
      <c r="T41">
        <v>0</v>
      </c>
      <c r="V41">
        <v>0</v>
      </c>
      <c r="Y41" s="1">
        <v>45223</v>
      </c>
      <c r="Z41" s="6">
        <v>0.72548611111111105</v>
      </c>
      <c r="AB41">
        <v>1</v>
      </c>
      <c r="AD41" s="3">
        <f t="shared" si="4"/>
        <v>7.1108092963530583</v>
      </c>
      <c r="AE41" s="3">
        <f t="shared" si="5"/>
        <v>17.454139201016798</v>
      </c>
      <c r="AF41" s="3">
        <f t="shared" si="6"/>
        <v>10.34332990466374</v>
      </c>
      <c r="AG41" s="3">
        <f t="shared" si="7"/>
        <v>0.96755687833053095</v>
      </c>
      <c r="AH41" s="3"/>
      <c r="BK41" t="s">
        <v>63</v>
      </c>
    </row>
    <row r="42" spans="1:63" x14ac:dyDescent="0.3">
      <c r="A42">
        <v>18</v>
      </c>
      <c r="B42">
        <v>6</v>
      </c>
      <c r="C42" t="s">
        <v>63</v>
      </c>
      <c r="D42" t="s">
        <v>27</v>
      </c>
      <c r="G42">
        <v>0.33300000000000002</v>
      </c>
      <c r="H42">
        <v>0.33300000000000002</v>
      </c>
      <c r="I42">
        <v>5871</v>
      </c>
      <c r="J42">
        <v>11163</v>
      </c>
      <c r="L42">
        <v>5580</v>
      </c>
      <c r="M42">
        <v>7.3860000000000001</v>
      </c>
      <c r="N42">
        <v>14.618</v>
      </c>
      <c r="O42">
        <v>7.2320000000000002</v>
      </c>
      <c r="Q42">
        <v>0.70199999999999996</v>
      </c>
      <c r="R42">
        <v>1</v>
      </c>
      <c r="S42">
        <v>0</v>
      </c>
      <c r="T42">
        <v>0</v>
      </c>
      <c r="V42">
        <v>0</v>
      </c>
      <c r="Y42" s="1">
        <v>45223</v>
      </c>
      <c r="Z42" s="6">
        <v>0.73268518518518511</v>
      </c>
      <c r="AB42">
        <v>1</v>
      </c>
      <c r="AD42" s="3">
        <f t="shared" si="4"/>
        <v>8.7653672967416263</v>
      </c>
      <c r="AE42" s="3">
        <f t="shared" si="5"/>
        <v>17.65998343208582</v>
      </c>
      <c r="AF42" s="3">
        <f t="shared" si="6"/>
        <v>8.8946161353441937</v>
      </c>
      <c r="AG42" s="3">
        <f t="shared" si="7"/>
        <v>0.98233153109941662</v>
      </c>
      <c r="AH42" s="3"/>
      <c r="AJ42">
        <f>ABS(100*((AVERAGE(AD42:AD43))-9)/9)</f>
        <v>2.9862511025612744</v>
      </c>
      <c r="AK42">
        <f>ABS(100*(AD42-AD43)/(AVERAGE(AD42:AD43)))</f>
        <v>0.78178829427162588</v>
      </c>
      <c r="AP42">
        <f>ABS(100*((AVERAGE(AE42:AE43))-18)/18)</f>
        <v>2.3091596031784198</v>
      </c>
      <c r="AQ42">
        <f>ABS(100*(AE42-AE43)/(AVERAGE(AE42:AE43)))</f>
        <v>0.86022122159066783</v>
      </c>
      <c r="AV42">
        <f>ABS(100*((AVERAGE(AF42:AF43))-9)/9)</f>
        <v>1.6320681037955649</v>
      </c>
      <c r="AW42">
        <f>ABS(100*(AF42-AF43)/(AVERAGE(AF42:AF43)))</f>
        <v>0.93757440132661596</v>
      </c>
      <c r="BB42">
        <f>ABS(100*((AVERAGE(AG42:AG43))-0.9)/0.9)</f>
        <v>8.6886828998441459</v>
      </c>
      <c r="BC42">
        <f>ABS(100*(AG42-AG43)/(AVERAGE(AG42:AG43)))</f>
        <v>0.84510178583033202</v>
      </c>
      <c r="BG42" s="3">
        <f>AVERAGE(AD42:AD43)</f>
        <v>8.7312374007694853</v>
      </c>
      <c r="BH42" s="3">
        <f>AVERAGE(AE42:AE43)</f>
        <v>17.584351271427884</v>
      </c>
      <c r="BI42" s="3">
        <f>AVERAGE(AF42:AF43)</f>
        <v>8.8531138706583992</v>
      </c>
      <c r="BJ42" s="3">
        <f>AVERAGE(AG42:AG43)</f>
        <v>0.97819814609859734</v>
      </c>
      <c r="BK42" t="s">
        <v>63</v>
      </c>
    </row>
    <row r="43" spans="1:63" x14ac:dyDescent="0.3">
      <c r="A43">
        <v>19</v>
      </c>
      <c r="B43">
        <v>6</v>
      </c>
      <c r="C43" t="s">
        <v>63</v>
      </c>
      <c r="D43" t="s">
        <v>27</v>
      </c>
      <c r="G43">
        <v>0.33300000000000002</v>
      </c>
      <c r="H43">
        <v>0.33300000000000002</v>
      </c>
      <c r="I43">
        <v>5825</v>
      </c>
      <c r="J43">
        <v>11066</v>
      </c>
      <c r="L43">
        <v>5533</v>
      </c>
      <c r="M43">
        <v>7.3330000000000002</v>
      </c>
      <c r="N43">
        <v>14.494999999999999</v>
      </c>
      <c r="O43">
        <v>7.1619999999999999</v>
      </c>
      <c r="Q43">
        <v>0.69499999999999995</v>
      </c>
      <c r="R43">
        <v>1</v>
      </c>
      <c r="S43">
        <v>0</v>
      </c>
      <c r="T43">
        <v>0</v>
      </c>
      <c r="V43">
        <v>0</v>
      </c>
      <c r="Y43" s="1">
        <v>45223</v>
      </c>
      <c r="Z43" s="6">
        <v>0.74040509259259257</v>
      </c>
      <c r="AB43">
        <v>1</v>
      </c>
      <c r="AD43" s="3">
        <f t="shared" si="4"/>
        <v>8.6971075047973443</v>
      </c>
      <c r="AE43" s="3">
        <f t="shared" si="5"/>
        <v>17.508719110769949</v>
      </c>
      <c r="AF43" s="3">
        <f t="shared" si="6"/>
        <v>8.8116116059726046</v>
      </c>
      <c r="AG43" s="3">
        <f t="shared" si="7"/>
        <v>0.97406476109777818</v>
      </c>
      <c r="AH43" s="3"/>
      <c r="BG43" s="3"/>
      <c r="BH43" s="3"/>
      <c r="BI43" s="3"/>
      <c r="BJ43" s="3"/>
      <c r="BK43" t="s">
        <v>63</v>
      </c>
    </row>
    <row r="44" spans="1:63" x14ac:dyDescent="0.3">
      <c r="A44">
        <v>20</v>
      </c>
      <c r="B44">
        <v>7</v>
      </c>
      <c r="C44" t="s">
        <v>63</v>
      </c>
      <c r="D44" t="s">
        <v>27</v>
      </c>
      <c r="G44">
        <v>0.46700000000000003</v>
      </c>
      <c r="H44">
        <v>0.46700000000000003</v>
      </c>
      <c r="I44">
        <v>8420</v>
      </c>
      <c r="J44">
        <v>16257</v>
      </c>
      <c r="L44">
        <v>7663</v>
      </c>
      <c r="M44">
        <v>7.36</v>
      </c>
      <c r="N44">
        <v>15.044</v>
      </c>
      <c r="O44">
        <v>7.6840000000000002</v>
      </c>
      <c r="Q44">
        <v>0.73399999999999999</v>
      </c>
      <c r="R44">
        <v>1</v>
      </c>
      <c r="S44">
        <v>0</v>
      </c>
      <c r="T44">
        <v>0</v>
      </c>
      <c r="V44">
        <v>0</v>
      </c>
      <c r="Y44" s="1">
        <v>45223</v>
      </c>
      <c r="Z44" s="6">
        <v>0.75422453703703696</v>
      </c>
      <c r="AB44">
        <v>1</v>
      </c>
      <c r="AD44" s="3">
        <f t="shared" si="4"/>
        <v>8.947396335083214</v>
      </c>
      <c r="AE44" s="3">
        <f t="shared" si="5"/>
        <v>18.257027652190025</v>
      </c>
      <c r="AF44" s="3">
        <f t="shared" si="6"/>
        <v>9.3096313171068115</v>
      </c>
      <c r="AG44" s="3">
        <f t="shared" si="7"/>
        <v>0.96171237279163024</v>
      </c>
      <c r="AH44" s="3"/>
      <c r="BG44" s="3"/>
      <c r="BH44" s="3"/>
      <c r="BI44" s="3"/>
      <c r="BJ44" s="3"/>
      <c r="BK44" t="s">
        <v>63</v>
      </c>
    </row>
    <row r="45" spans="1:63" x14ac:dyDescent="0.3">
      <c r="A45">
        <v>21</v>
      </c>
      <c r="B45">
        <v>7</v>
      </c>
      <c r="C45" t="s">
        <v>63</v>
      </c>
      <c r="D45" t="s">
        <v>27</v>
      </c>
      <c r="G45">
        <v>0.46700000000000003</v>
      </c>
      <c r="H45">
        <v>0.46700000000000003</v>
      </c>
      <c r="I45">
        <v>8514</v>
      </c>
      <c r="J45">
        <v>16363</v>
      </c>
      <c r="L45">
        <v>7555</v>
      </c>
      <c r="M45">
        <v>7.4370000000000003</v>
      </c>
      <c r="N45">
        <v>15.14</v>
      </c>
      <c r="O45">
        <v>7.7030000000000003</v>
      </c>
      <c r="Q45">
        <v>0.72199999999999998</v>
      </c>
      <c r="R45">
        <v>1</v>
      </c>
      <c r="S45">
        <v>0</v>
      </c>
      <c r="T45">
        <v>0</v>
      </c>
      <c r="V45">
        <v>0</v>
      </c>
      <c r="Y45" s="1">
        <v>45223</v>
      </c>
      <c r="Z45" s="6">
        <v>0.76196759259259261</v>
      </c>
      <c r="AB45">
        <v>1</v>
      </c>
      <c r="AD45" s="3">
        <f t="shared" si="4"/>
        <v>9.0468595139045487</v>
      </c>
      <c r="AE45" s="3">
        <f t="shared" si="5"/>
        <v>18.374896214714749</v>
      </c>
      <c r="AF45" s="3">
        <f t="shared" si="6"/>
        <v>9.3280367008102001</v>
      </c>
      <c r="AG45" s="3">
        <f t="shared" si="7"/>
        <v>0.94816705790990785</v>
      </c>
      <c r="AH45" s="3"/>
      <c r="AJ45">
        <f>ABS(100*((AVERAGE(AD45:AD46))-9)/9)</f>
        <v>1.1496541813201984</v>
      </c>
      <c r="AK45">
        <f>ABS(100*(AD45-AD46)/(AVERAGE(AD45:AD46)))</f>
        <v>1.2436877235122985</v>
      </c>
      <c r="AP45">
        <f>ABS(100*((AVERAGE(AE45:AE46))-18)/18)</f>
        <v>2.2310190912136818</v>
      </c>
      <c r="AQ45">
        <f>ABS(100*(AE45-AE46)/(AVERAGE(AE45:AE46)))</f>
        <v>0.29005353583754578</v>
      </c>
      <c r="AV45">
        <f>ABS(100*((AVERAGE(AF45:AF46))-9)/9)</f>
        <v>3.3123840011071652</v>
      </c>
      <c r="AW45">
        <f>ABS(100*(AF45-AF46)/(AVERAGE(AF45:AF46)))</f>
        <v>0.64361738107549049</v>
      </c>
      <c r="BB45">
        <f>ABS(100*((AVERAGE(AG45:AG46))-0.9)/0.9)</f>
        <v>5.8047993702942611</v>
      </c>
      <c r="BC45">
        <f>ABS(100*(AG45-AG46)/(AVERAGE(AG45:AG46)))</f>
        <v>0.85611248197938716</v>
      </c>
      <c r="BG45" s="3">
        <f>AVERAGE(AD45:AD46)</f>
        <v>9.1034688763188178</v>
      </c>
      <c r="BH45" s="3">
        <f>AVERAGE(AE45:AE46)</f>
        <v>18.401583436418463</v>
      </c>
      <c r="BI45" s="3">
        <f>AVERAGE(AF45:AF46)</f>
        <v>9.2981145600996449</v>
      </c>
      <c r="BJ45" s="3">
        <f>AVERAGE(AG45:AG46)</f>
        <v>0.95224319433264837</v>
      </c>
      <c r="BK45" t="s">
        <v>63</v>
      </c>
    </row>
    <row r="46" spans="1:63" x14ac:dyDescent="0.3">
      <c r="A46">
        <v>22</v>
      </c>
      <c r="B46">
        <v>7</v>
      </c>
      <c r="C46" t="s">
        <v>63</v>
      </c>
      <c r="D46" t="s">
        <v>27</v>
      </c>
      <c r="G46">
        <v>0.46700000000000003</v>
      </c>
      <c r="H46">
        <v>0.46700000000000003</v>
      </c>
      <c r="I46">
        <v>8621</v>
      </c>
      <c r="J46">
        <v>16411</v>
      </c>
      <c r="L46">
        <v>7620</v>
      </c>
      <c r="M46">
        <v>7.5250000000000004</v>
      </c>
      <c r="N46">
        <v>15.183999999999999</v>
      </c>
      <c r="O46">
        <v>7.6580000000000004</v>
      </c>
      <c r="Q46">
        <v>0.72899999999999998</v>
      </c>
      <c r="R46">
        <v>1</v>
      </c>
      <c r="S46">
        <v>0</v>
      </c>
      <c r="T46">
        <v>0</v>
      </c>
      <c r="V46">
        <v>0</v>
      </c>
      <c r="Y46" s="1">
        <v>45223</v>
      </c>
      <c r="Z46" s="6">
        <v>0.77028935185185177</v>
      </c>
      <c r="AB46">
        <v>1</v>
      </c>
      <c r="AD46" s="3">
        <f t="shared" si="4"/>
        <v>9.1600782387330888</v>
      </c>
      <c r="AE46" s="3">
        <f t="shared" si="5"/>
        <v>18.428270658122177</v>
      </c>
      <c r="AF46" s="3">
        <f t="shared" si="6"/>
        <v>9.2681924193890879</v>
      </c>
      <c r="AG46" s="3">
        <f t="shared" si="7"/>
        <v>0.95631933075538889</v>
      </c>
      <c r="AH46" s="3"/>
      <c r="BG46" s="3"/>
      <c r="BH46" s="3"/>
      <c r="BI46" s="3"/>
      <c r="BJ46" s="3"/>
      <c r="BK46" t="s">
        <v>63</v>
      </c>
    </row>
    <row r="47" spans="1:63" x14ac:dyDescent="0.3">
      <c r="A47">
        <v>23</v>
      </c>
      <c r="B47">
        <v>8</v>
      </c>
      <c r="C47" t="s">
        <v>63</v>
      </c>
      <c r="D47" t="s">
        <v>27</v>
      </c>
      <c r="G47">
        <v>0.6</v>
      </c>
      <c r="H47">
        <v>0.6</v>
      </c>
      <c r="I47">
        <v>10649</v>
      </c>
      <c r="J47">
        <v>20821</v>
      </c>
      <c r="L47">
        <v>9526</v>
      </c>
      <c r="M47">
        <v>7.1539999999999999</v>
      </c>
      <c r="N47">
        <v>14.932</v>
      </c>
      <c r="O47">
        <v>7.7779999999999996</v>
      </c>
      <c r="Q47">
        <v>0.73399999999999999</v>
      </c>
      <c r="R47">
        <v>1</v>
      </c>
      <c r="S47">
        <v>0</v>
      </c>
      <c r="T47">
        <v>0</v>
      </c>
      <c r="V47">
        <v>0</v>
      </c>
      <c r="Y47" s="1">
        <v>45223</v>
      </c>
      <c r="Z47" s="6">
        <v>0.78484953703703697</v>
      </c>
      <c r="AB47">
        <v>1</v>
      </c>
      <c r="AD47" s="3">
        <f t="shared" si="4"/>
        <v>8.799792625342187</v>
      </c>
      <c r="AE47" s="3">
        <f t="shared" si="5"/>
        <v>18.160110417942779</v>
      </c>
      <c r="AF47" s="3">
        <f t="shared" si="6"/>
        <v>9.3603177926005916</v>
      </c>
      <c r="AG47" s="3">
        <f t="shared" si="7"/>
        <v>0.93039558075354567</v>
      </c>
      <c r="AH47" s="3"/>
      <c r="BG47" s="3"/>
      <c r="BH47" s="3"/>
      <c r="BI47" s="3"/>
      <c r="BJ47" s="3"/>
      <c r="BK47" t="s">
        <v>63</v>
      </c>
    </row>
    <row r="48" spans="1:63" x14ac:dyDescent="0.3">
      <c r="A48">
        <v>24</v>
      </c>
      <c r="B48">
        <v>8</v>
      </c>
      <c r="C48" t="s">
        <v>63</v>
      </c>
      <c r="D48" t="s">
        <v>27</v>
      </c>
      <c r="G48">
        <v>0.6</v>
      </c>
      <c r="H48">
        <v>0.6</v>
      </c>
      <c r="I48">
        <v>11096</v>
      </c>
      <c r="J48">
        <v>20972</v>
      </c>
      <c r="L48">
        <v>9439</v>
      </c>
      <c r="M48">
        <v>7.4390000000000001</v>
      </c>
      <c r="N48">
        <v>15.038</v>
      </c>
      <c r="O48">
        <v>7.5990000000000002</v>
      </c>
      <c r="Q48">
        <v>0.72599999999999998</v>
      </c>
      <c r="R48">
        <v>1</v>
      </c>
      <c r="S48">
        <v>0</v>
      </c>
      <c r="T48">
        <v>0</v>
      </c>
      <c r="V48">
        <v>0</v>
      </c>
      <c r="Y48" s="1">
        <v>45223</v>
      </c>
      <c r="Z48" s="6">
        <v>0.79322916666666676</v>
      </c>
      <c r="AB48">
        <v>1</v>
      </c>
      <c r="AD48" s="3">
        <f t="shared" si="4"/>
        <v>9.1679280706573412</v>
      </c>
      <c r="AE48" s="3">
        <f t="shared" si="5"/>
        <v>18.290798113281717</v>
      </c>
      <c r="AF48" s="3">
        <f t="shared" si="6"/>
        <v>9.1228700426243758</v>
      </c>
      <c r="AG48" s="3">
        <f t="shared" si="7"/>
        <v>0.9219027937422879</v>
      </c>
      <c r="AH48" s="3"/>
      <c r="AJ48">
        <f>ABS(100*((AVERAGE(AD48:AD49))-9)/9)</f>
        <v>1.2115874532388284</v>
      </c>
      <c r="AK48">
        <f>ABS(100*(AD48-AD49)/(AVERAGE(AD48:AD49)))</f>
        <v>1.2928954381072095</v>
      </c>
      <c r="AP48">
        <f>ABS(100*((AVERAGE(AE48:AE49))-18)/18)</f>
        <v>1.5121681256715251</v>
      </c>
      <c r="AQ48">
        <f>ABS(100*(AE48-AE49)/(AVERAGE(AE48:AE49)))</f>
        <v>0.20367400287975607</v>
      </c>
      <c r="AV48">
        <f>ABS(100*((AVERAGE(AF48:AF49))-9)/9)</f>
        <v>1.8127487981042221</v>
      </c>
      <c r="AW48">
        <f>ABS(100*(AF48-AF49)/(AVERAGE(AF48:AF49)))</f>
        <v>0.87911603912251279</v>
      </c>
      <c r="BB48">
        <f>ABS(100*((AVERAGE(AG48:AG49))-0.9)/0.9)</f>
        <v>2.504145812454925</v>
      </c>
      <c r="BC48">
        <f>ABS(100*(AG48-AG49)/(AVERAGE(AG48:AG49)))</f>
        <v>0.13755943772425988</v>
      </c>
      <c r="BG48" s="3">
        <f>AVERAGE(AD48:AD49)</f>
        <v>9.1090428707914946</v>
      </c>
      <c r="BH48" s="3">
        <f>AVERAGE(AE48:AE49)</f>
        <v>18.272190262620875</v>
      </c>
      <c r="BI48" s="3">
        <f>AVERAGE(AF48:AF49)</f>
        <v>9.16314739182938</v>
      </c>
      <c r="BJ48" s="3">
        <f>AVERAGE(AG48:AG49)</f>
        <v>0.92253731231209435</v>
      </c>
      <c r="BK48" t="s">
        <v>63</v>
      </c>
    </row>
    <row r="49" spans="1:63" x14ac:dyDescent="0.3">
      <c r="A49">
        <v>25</v>
      </c>
      <c r="B49">
        <v>8</v>
      </c>
      <c r="C49" t="s">
        <v>63</v>
      </c>
      <c r="D49" t="s">
        <v>27</v>
      </c>
      <c r="G49">
        <v>0.6</v>
      </c>
      <c r="H49">
        <v>0.6</v>
      </c>
      <c r="I49">
        <v>10953</v>
      </c>
      <c r="J49">
        <v>20929</v>
      </c>
      <c r="L49">
        <v>9452</v>
      </c>
      <c r="M49">
        <v>7.3479999999999999</v>
      </c>
      <c r="N49">
        <v>15.007999999999999</v>
      </c>
      <c r="O49">
        <v>7.66</v>
      </c>
      <c r="Q49">
        <v>0.72699999999999998</v>
      </c>
      <c r="R49">
        <v>1</v>
      </c>
      <c r="S49">
        <v>0</v>
      </c>
      <c r="T49">
        <v>0</v>
      </c>
      <c r="V49">
        <v>0</v>
      </c>
      <c r="Y49" s="1">
        <v>45223</v>
      </c>
      <c r="Z49" s="6">
        <v>0.80179398148148151</v>
      </c>
      <c r="AB49">
        <v>1</v>
      </c>
      <c r="AD49" s="3">
        <f t="shared" si="4"/>
        <v>9.0501576709256479</v>
      </c>
      <c r="AE49" s="3">
        <f t="shared" si="5"/>
        <v>18.253582411960032</v>
      </c>
      <c r="AF49" s="3">
        <f t="shared" si="6"/>
        <v>9.2034247410343841</v>
      </c>
      <c r="AG49" s="3">
        <f t="shared" si="7"/>
        <v>0.92317183088190091</v>
      </c>
      <c r="AH49" s="3"/>
      <c r="BK49" t="s">
        <v>63</v>
      </c>
    </row>
    <row r="50" spans="1:63" x14ac:dyDescent="0.3">
      <c r="A50">
        <v>26</v>
      </c>
      <c r="B50">
        <v>1</v>
      </c>
      <c r="C50" t="s">
        <v>69</v>
      </c>
      <c r="D50" t="s">
        <v>27</v>
      </c>
      <c r="G50">
        <v>0.3</v>
      </c>
      <c r="H50">
        <v>0.3</v>
      </c>
      <c r="I50">
        <v>5819</v>
      </c>
      <c r="J50">
        <v>11940</v>
      </c>
      <c r="L50">
        <v>5036</v>
      </c>
      <c r="M50">
        <v>8.1319999999999997</v>
      </c>
      <c r="N50">
        <v>17.324000000000002</v>
      </c>
      <c r="O50">
        <v>9.1910000000000007</v>
      </c>
      <c r="Q50">
        <v>0.68500000000000005</v>
      </c>
      <c r="R50">
        <v>1</v>
      </c>
      <c r="S50">
        <v>0</v>
      </c>
      <c r="T50">
        <v>0</v>
      </c>
      <c r="V50">
        <v>0</v>
      </c>
      <c r="Y50" s="1">
        <v>45223</v>
      </c>
      <c r="Z50" s="6">
        <v>0.81505787037037036</v>
      </c>
      <c r="AB50">
        <v>1</v>
      </c>
      <c r="AD50" s="3">
        <f t="shared" si="4"/>
        <v>9.643906499578339</v>
      </c>
      <c r="AE50" s="3">
        <f t="shared" si="5"/>
        <v>20.947539745752351</v>
      </c>
      <c r="AF50" s="3">
        <f t="shared" si="6"/>
        <v>11.303633246174012</v>
      </c>
      <c r="AG50" s="3">
        <f t="shared" si="7"/>
        <v>0.98417935275887625</v>
      </c>
      <c r="AH50" s="3"/>
      <c r="BG50" s="3"/>
      <c r="BH50" s="3"/>
      <c r="BI50" s="3"/>
      <c r="BJ50" s="3"/>
      <c r="BK50" t="s">
        <v>69</v>
      </c>
    </row>
    <row r="51" spans="1:63" x14ac:dyDescent="0.3">
      <c r="A51">
        <v>27</v>
      </c>
      <c r="B51">
        <v>1</v>
      </c>
      <c r="C51" t="s">
        <v>69</v>
      </c>
      <c r="D51" t="s">
        <v>27</v>
      </c>
      <c r="G51">
        <v>0.3</v>
      </c>
      <c r="H51">
        <v>0.3</v>
      </c>
      <c r="I51">
        <v>6101</v>
      </c>
      <c r="J51">
        <v>11991</v>
      </c>
      <c r="L51">
        <v>5024</v>
      </c>
      <c r="M51">
        <v>8.4920000000000009</v>
      </c>
      <c r="N51">
        <v>17.395</v>
      </c>
      <c r="O51">
        <v>8.9030000000000005</v>
      </c>
      <c r="Q51">
        <v>0.68200000000000005</v>
      </c>
      <c r="R51">
        <v>1</v>
      </c>
      <c r="S51">
        <v>0</v>
      </c>
      <c r="T51">
        <v>0</v>
      </c>
      <c r="V51">
        <v>0</v>
      </c>
      <c r="Y51" s="1">
        <v>45223</v>
      </c>
      <c r="Z51" s="6">
        <v>0.82233796296296291</v>
      </c>
      <c r="AB51">
        <v>1</v>
      </c>
      <c r="AD51" s="3">
        <f t="shared" si="4"/>
        <v>10.10839954467397</v>
      </c>
      <c r="AE51" s="3">
        <f t="shared" si="5"/>
        <v>21.035818851213087</v>
      </c>
      <c r="AF51" s="3">
        <f t="shared" si="6"/>
        <v>10.927419306539116</v>
      </c>
      <c r="AG51" s="3">
        <f t="shared" si="7"/>
        <v>0.98183651496266722</v>
      </c>
      <c r="AH51" s="3"/>
      <c r="AI51">
        <f>100*(AVERAGE(I51:I52))/(AVERAGE(I$51:I$52))</f>
        <v>100</v>
      </c>
      <c r="AK51">
        <f>ABS(100*(AD51-AD52)/(AVERAGE(AD51:AD52)))</f>
        <v>0.24412290927271435</v>
      </c>
      <c r="AO51">
        <f>100*(AVERAGE(J51:J52))/(AVERAGE(J$51:J$52))</f>
        <v>100</v>
      </c>
      <c r="AQ51">
        <f>ABS(100*(AE51-AE52)/(AVERAGE(AE51:AE52)))</f>
        <v>0.25476305943024374</v>
      </c>
      <c r="AU51">
        <f>100*(((AVERAGE(J51:J52))-(AVERAGE(I51:I52)))/((AVERAGE(J$51:J$52))-(AVERAGE($I$51:I52))))</f>
        <v>100</v>
      </c>
      <c r="AW51">
        <f>ABS(100*(AF51-AF52)/(AVERAGE(AF51:AF52)))</f>
        <v>0.26460471169413619</v>
      </c>
      <c r="BA51">
        <f>100*(AVERAGE(L51:L52))/(AVERAGE(L$51:L$52))</f>
        <v>100</v>
      </c>
      <c r="BC51">
        <f>ABS(100*(AG51-AG52)/(AVERAGE(AG51:AG52)))</f>
        <v>0.98932317230617584</v>
      </c>
      <c r="BG51" s="3">
        <f>AVERAGE(AD51:AD52)</f>
        <v>10.120753083107365</v>
      </c>
      <c r="BH51" s="3">
        <f>AVERAGE(AE51:AE52)</f>
        <v>21.062648775421742</v>
      </c>
      <c r="BI51" s="3">
        <f>AVERAGE(AF51:AF52)</f>
        <v>10.941895692314377</v>
      </c>
      <c r="BJ51" s="3">
        <f>AVERAGE(AG51:AG52)</f>
        <v>0.98671742703810283</v>
      </c>
      <c r="BK51" t="s">
        <v>69</v>
      </c>
    </row>
    <row r="52" spans="1:63" x14ac:dyDescent="0.3">
      <c r="A52">
        <v>28</v>
      </c>
      <c r="B52">
        <v>1</v>
      </c>
      <c r="C52" t="s">
        <v>69</v>
      </c>
      <c r="D52" t="s">
        <v>27</v>
      </c>
      <c r="G52">
        <v>0.3</v>
      </c>
      <c r="H52">
        <v>0.3</v>
      </c>
      <c r="I52">
        <v>6116</v>
      </c>
      <c r="J52">
        <v>12022</v>
      </c>
      <c r="L52">
        <v>5074</v>
      </c>
      <c r="M52">
        <v>8.5120000000000005</v>
      </c>
      <c r="N52">
        <v>17.439</v>
      </c>
      <c r="O52">
        <v>8.9269999999999996</v>
      </c>
      <c r="Q52">
        <v>0.69099999999999995</v>
      </c>
      <c r="R52">
        <v>1</v>
      </c>
      <c r="S52">
        <v>0</v>
      </c>
      <c r="T52">
        <v>0</v>
      </c>
      <c r="V52">
        <v>0</v>
      </c>
      <c r="Y52" s="1">
        <v>45223</v>
      </c>
      <c r="Z52" s="6">
        <v>0.83005787037037038</v>
      </c>
      <c r="AB52">
        <v>1</v>
      </c>
      <c r="AD52" s="3">
        <f t="shared" si="4"/>
        <v>10.13310662154076</v>
      </c>
      <c r="AE52" s="3">
        <f t="shared" si="5"/>
        <v>21.089478699630398</v>
      </c>
      <c r="AF52" s="3">
        <f t="shared" si="6"/>
        <v>10.956372078089638</v>
      </c>
      <c r="AG52" s="3">
        <f t="shared" si="7"/>
        <v>0.99159833911353845</v>
      </c>
      <c r="AH52" s="3"/>
      <c r="BG52" s="3"/>
      <c r="BH52" s="3"/>
      <c r="BI52" s="3"/>
      <c r="BJ52" s="3"/>
      <c r="BK52" t="s">
        <v>69</v>
      </c>
    </row>
    <row r="53" spans="1:63" x14ac:dyDescent="0.3">
      <c r="A53">
        <v>29</v>
      </c>
      <c r="B53">
        <v>2</v>
      </c>
      <c r="C53" t="s">
        <v>68</v>
      </c>
      <c r="D53" t="s">
        <v>27</v>
      </c>
      <c r="G53">
        <v>0.5</v>
      </c>
      <c r="H53">
        <v>0.5</v>
      </c>
      <c r="I53">
        <v>5301</v>
      </c>
      <c r="J53">
        <v>7311</v>
      </c>
      <c r="L53">
        <v>2869</v>
      </c>
      <c r="M53">
        <v>4.4820000000000002</v>
      </c>
      <c r="N53">
        <v>6.4720000000000004</v>
      </c>
      <c r="O53">
        <v>1.99</v>
      </c>
      <c r="Q53">
        <v>0.184</v>
      </c>
      <c r="R53">
        <v>1</v>
      </c>
      <c r="S53">
        <v>0</v>
      </c>
      <c r="T53">
        <v>0</v>
      </c>
      <c r="V53">
        <v>0</v>
      </c>
      <c r="Y53" s="1">
        <v>45223</v>
      </c>
      <c r="Z53" s="6">
        <v>0.84333333333333327</v>
      </c>
      <c r="AB53">
        <v>1</v>
      </c>
      <c r="AD53" s="3">
        <f t="shared" si="4"/>
        <v>5.2744132670671364</v>
      </c>
      <c r="AE53" s="3">
        <f t="shared" si="5"/>
        <v>7.7609476218308737</v>
      </c>
      <c r="AF53" s="3">
        <f t="shared" si="6"/>
        <v>2.4865343547637373</v>
      </c>
      <c r="AG53" s="3">
        <f t="shared" si="7"/>
        <v>0.33666113643607654</v>
      </c>
      <c r="AH53" s="3"/>
      <c r="BK53" t="s">
        <v>68</v>
      </c>
    </row>
    <row r="54" spans="1:63" x14ac:dyDescent="0.3">
      <c r="A54">
        <v>30</v>
      </c>
      <c r="B54">
        <v>2</v>
      </c>
      <c r="C54" t="s">
        <v>68</v>
      </c>
      <c r="D54" t="s">
        <v>27</v>
      </c>
      <c r="G54">
        <v>0.5</v>
      </c>
      <c r="H54">
        <v>0.5</v>
      </c>
      <c r="I54">
        <v>3980</v>
      </c>
      <c r="J54">
        <v>7254</v>
      </c>
      <c r="L54">
        <v>2934</v>
      </c>
      <c r="M54">
        <v>3.468</v>
      </c>
      <c r="N54">
        <v>6.4240000000000004</v>
      </c>
      <c r="O54">
        <v>2.956</v>
      </c>
      <c r="Q54">
        <v>0.191</v>
      </c>
      <c r="R54">
        <v>1</v>
      </c>
      <c r="S54">
        <v>0</v>
      </c>
      <c r="T54">
        <v>0</v>
      </c>
      <c r="V54">
        <v>0</v>
      </c>
      <c r="Y54" s="1">
        <v>45223</v>
      </c>
      <c r="Z54" s="6">
        <v>0.85047453703703713</v>
      </c>
      <c r="AB54">
        <v>1</v>
      </c>
      <c r="AD54" s="3">
        <f t="shared" si="4"/>
        <v>3.9688913254260094</v>
      </c>
      <c r="AE54" s="3">
        <f t="shared" si="5"/>
        <v>7.7017486922866167</v>
      </c>
      <c r="AF54" s="3">
        <f t="shared" si="6"/>
        <v>3.7328573668606073</v>
      </c>
      <c r="AG54" s="3">
        <f t="shared" si="7"/>
        <v>0.34427535927375591</v>
      </c>
      <c r="AH54" s="3"/>
      <c r="AK54">
        <f>ABS(100*(AD54-AD55)/(AVERAGE(AD54:AD55)))</f>
        <v>1.8013812513177301</v>
      </c>
      <c r="AQ54">
        <f>ABS(100*(AE54-AE55)/(AVERAGE(AE54:AE55)))</f>
        <v>0.18896781215238567</v>
      </c>
      <c r="AW54">
        <f>ABS(100*(AF54-AF55)/(AVERAGE(AF54:AF55)))</f>
        <v>2.3494890962307853</v>
      </c>
      <c r="BC54">
        <f>ABS(100*(AG54-AG55)/(AVERAGE(AG54:AG55)))</f>
        <v>1.1291855844524021</v>
      </c>
      <c r="BG54" s="3">
        <f>AVERAGE(AD54:AD55)</f>
        <v>4.0049636576515208</v>
      </c>
      <c r="BH54" s="3">
        <f>AVERAGE(AE54:AE55)</f>
        <v>7.6944786483074967</v>
      </c>
      <c r="BI54" s="3">
        <f>AVERAGE(AF54:AF55)</f>
        <v>3.6895149906559759</v>
      </c>
      <c r="BJ54" s="3">
        <f>AVERAGE(AG54:AG55)</f>
        <v>0.34234251809188343</v>
      </c>
      <c r="BK54" t="s">
        <v>68</v>
      </c>
    </row>
    <row r="55" spans="1:63" x14ac:dyDescent="0.3">
      <c r="A55">
        <v>31</v>
      </c>
      <c r="B55">
        <v>2</v>
      </c>
      <c r="C55" t="s">
        <v>68</v>
      </c>
      <c r="D55" t="s">
        <v>27</v>
      </c>
      <c r="G55">
        <v>0.5</v>
      </c>
      <c r="H55">
        <v>0.5</v>
      </c>
      <c r="I55">
        <v>4053</v>
      </c>
      <c r="J55">
        <v>7240</v>
      </c>
      <c r="L55">
        <v>2901</v>
      </c>
      <c r="M55">
        <v>3.524</v>
      </c>
      <c r="N55">
        <v>6.4119999999999999</v>
      </c>
      <c r="O55">
        <v>2.8879999999999999</v>
      </c>
      <c r="Q55">
        <v>0.187</v>
      </c>
      <c r="R55">
        <v>1</v>
      </c>
      <c r="S55">
        <v>0</v>
      </c>
      <c r="T55">
        <v>0</v>
      </c>
      <c r="V55">
        <v>0</v>
      </c>
      <c r="Y55" s="1">
        <v>45223</v>
      </c>
      <c r="Z55" s="6">
        <v>0.85820601851851863</v>
      </c>
      <c r="AB55">
        <v>1</v>
      </c>
      <c r="AD55" s="3">
        <f t="shared" si="4"/>
        <v>4.0410359898770327</v>
      </c>
      <c r="AE55" s="3">
        <f t="shared" si="5"/>
        <v>7.6872086043283776</v>
      </c>
      <c r="AF55" s="3">
        <f t="shared" si="6"/>
        <v>3.6461726144513449</v>
      </c>
      <c r="AG55" s="3">
        <f t="shared" si="7"/>
        <v>0.34040967691001101</v>
      </c>
      <c r="AH55" s="3"/>
      <c r="BG55" s="3"/>
      <c r="BH55" s="3"/>
      <c r="BI55" s="3"/>
      <c r="BJ55" s="3"/>
      <c r="BK55" t="s">
        <v>68</v>
      </c>
    </row>
    <row r="56" spans="1:63" x14ac:dyDescent="0.3">
      <c r="A56">
        <v>32</v>
      </c>
      <c r="B56">
        <v>3</v>
      </c>
      <c r="D56" t="s">
        <v>85</v>
      </c>
      <c r="Y56" s="1">
        <v>45223</v>
      </c>
      <c r="Z56" s="6">
        <v>0.86223379629629626</v>
      </c>
      <c r="AB56">
        <v>1</v>
      </c>
      <c r="AD56" s="3"/>
      <c r="AE56" s="3"/>
      <c r="AF56" s="3"/>
      <c r="AG56" s="3"/>
      <c r="AH56" s="3"/>
      <c r="BG56" s="3"/>
      <c r="BH56" s="3"/>
      <c r="BI56" s="3"/>
      <c r="BJ56" s="3"/>
    </row>
    <row r="57" spans="1:63" x14ac:dyDescent="0.3">
      <c r="A57">
        <v>33</v>
      </c>
      <c r="B57">
        <v>9</v>
      </c>
      <c r="C57" t="s">
        <v>219</v>
      </c>
      <c r="D57" t="s">
        <v>27</v>
      </c>
      <c r="G57">
        <v>0.5</v>
      </c>
      <c r="H57">
        <v>0.5</v>
      </c>
      <c r="I57">
        <v>2240</v>
      </c>
      <c r="J57">
        <v>5172</v>
      </c>
      <c r="L57">
        <v>2726</v>
      </c>
      <c r="M57">
        <v>2.133</v>
      </c>
      <c r="N57">
        <v>4.6609999999999996</v>
      </c>
      <c r="O57">
        <v>2.5270000000000001</v>
      </c>
      <c r="Q57">
        <v>0.16900000000000001</v>
      </c>
      <c r="R57">
        <v>1</v>
      </c>
      <c r="S57">
        <v>0</v>
      </c>
      <c r="T57">
        <v>0</v>
      </c>
      <c r="V57">
        <v>0</v>
      </c>
      <c r="Y57" s="1">
        <v>45223</v>
      </c>
      <c r="Z57" s="6">
        <v>0.87475694444444441</v>
      </c>
      <c r="AB57">
        <v>1</v>
      </c>
      <c r="AD57" s="3">
        <f t="shared" si="4"/>
        <v>2.2492787754974999</v>
      </c>
      <c r="AE57" s="3">
        <f t="shared" si="5"/>
        <v>5.5394298973542435</v>
      </c>
      <c r="AF57" s="3">
        <f t="shared" si="6"/>
        <v>3.2901511218567436</v>
      </c>
      <c r="AG57" s="3">
        <f t="shared" si="7"/>
        <v>0.31990984619318197</v>
      </c>
      <c r="AH57" s="3"/>
      <c r="BG57" s="3"/>
      <c r="BH57" s="3"/>
      <c r="BI57" s="3"/>
      <c r="BJ57" s="3"/>
      <c r="BK57" t="s">
        <v>219</v>
      </c>
    </row>
    <row r="58" spans="1:63" x14ac:dyDescent="0.3">
      <c r="A58">
        <v>34</v>
      </c>
      <c r="B58">
        <v>9</v>
      </c>
      <c r="C58" t="s">
        <v>219</v>
      </c>
      <c r="D58" t="s">
        <v>27</v>
      </c>
      <c r="G58">
        <v>0.5</v>
      </c>
      <c r="H58">
        <v>0.5</v>
      </c>
      <c r="I58">
        <v>2692</v>
      </c>
      <c r="J58">
        <v>5183</v>
      </c>
      <c r="L58">
        <v>2748</v>
      </c>
      <c r="M58">
        <v>2.48</v>
      </c>
      <c r="N58">
        <v>4.6689999999999996</v>
      </c>
      <c r="O58">
        <v>2.1890000000000001</v>
      </c>
      <c r="Q58">
        <v>0.17100000000000001</v>
      </c>
      <c r="R58">
        <v>1</v>
      </c>
      <c r="S58">
        <v>0</v>
      </c>
      <c r="T58">
        <v>0</v>
      </c>
      <c r="V58">
        <v>0</v>
      </c>
      <c r="Y58" s="1">
        <v>45223</v>
      </c>
      <c r="Z58" s="6">
        <v>0.88159722222222225</v>
      </c>
      <c r="AB58">
        <v>1</v>
      </c>
      <c r="AD58" s="3">
        <f t="shared" si="4"/>
        <v>2.6959827252490434</v>
      </c>
      <c r="AE58" s="3">
        <f t="shared" si="5"/>
        <v>5.5508542521785733</v>
      </c>
      <c r="AF58" s="3">
        <f t="shared" si="6"/>
        <v>2.8548715269295299</v>
      </c>
      <c r="AG58" s="3">
        <f t="shared" si="7"/>
        <v>0.32248696776901192</v>
      </c>
      <c r="AH58" s="3"/>
      <c r="AK58">
        <f>ABS(100*(AD58-AD59)/(AVERAGE(AD58:AD59)))</f>
        <v>4.5145984972365278</v>
      </c>
      <c r="AQ58">
        <f>ABS(100*(AE58-AE59)/(AVERAGE(AE58:AE59)))</f>
        <v>1.1289508024054498</v>
      </c>
      <c r="AW58">
        <f>ABS(100*(AF58-AF59)/(AVERAGE(AF58:AF59)))</f>
        <v>6.7659443510793551</v>
      </c>
      <c r="BC58">
        <f>ABS(100*(AG58-AG59)/(AVERAGE(AG58:AG59)))</f>
        <v>1.5004792771078908</v>
      </c>
      <c r="BG58" s="3">
        <f>AVERAGE(AD58:AD59)</f>
        <v>2.7582445589533515</v>
      </c>
      <c r="BH58" s="3">
        <f>AVERAGE(AE58:AE59)</f>
        <v>5.5196969208394897</v>
      </c>
      <c r="BI58" s="3">
        <f>AVERAGE(AF58:AF59)</f>
        <v>2.7614523618861386</v>
      </c>
      <c r="BJ58" s="3">
        <f>AVERAGE(AG58:AG59)</f>
        <v>0.32008555902789765</v>
      </c>
      <c r="BK58" t="s">
        <v>219</v>
      </c>
    </row>
    <row r="59" spans="1:63" x14ac:dyDescent="0.3">
      <c r="A59">
        <v>35</v>
      </c>
      <c r="B59">
        <v>9</v>
      </c>
      <c r="C59" t="s">
        <v>219</v>
      </c>
      <c r="D59" t="s">
        <v>27</v>
      </c>
      <c r="G59">
        <v>0.5</v>
      </c>
      <c r="H59">
        <v>0.5</v>
      </c>
      <c r="I59">
        <v>2818</v>
      </c>
      <c r="J59">
        <v>5123</v>
      </c>
      <c r="L59">
        <v>2707</v>
      </c>
      <c r="M59">
        <v>2.5760000000000001</v>
      </c>
      <c r="N59">
        <v>4.6180000000000003</v>
      </c>
      <c r="O59">
        <v>2.0419999999999998</v>
      </c>
      <c r="Q59">
        <v>0.16700000000000001</v>
      </c>
      <c r="R59">
        <v>1</v>
      </c>
      <c r="S59">
        <v>0</v>
      </c>
      <c r="T59">
        <v>0</v>
      </c>
      <c r="V59">
        <v>0</v>
      </c>
      <c r="Y59" s="1">
        <v>45223</v>
      </c>
      <c r="Z59" s="6">
        <v>0.8890393518518519</v>
      </c>
      <c r="AB59">
        <v>1</v>
      </c>
      <c r="AD59" s="3">
        <f t="shared" si="4"/>
        <v>2.8205063926576597</v>
      </c>
      <c r="AE59" s="3">
        <f t="shared" si="5"/>
        <v>5.488539589500407</v>
      </c>
      <c r="AF59" s="3">
        <f t="shared" si="6"/>
        <v>2.6680331968427473</v>
      </c>
      <c r="AG59" s="3">
        <f t="shared" si="7"/>
        <v>0.31768415028678337</v>
      </c>
      <c r="AH59" s="3"/>
      <c r="BG59" s="3"/>
      <c r="BH59" s="3"/>
      <c r="BI59" s="3"/>
      <c r="BJ59" s="3"/>
      <c r="BK59" t="s">
        <v>219</v>
      </c>
    </row>
    <row r="60" spans="1:63" x14ac:dyDescent="0.3">
      <c r="A60">
        <v>36</v>
      </c>
      <c r="B60">
        <v>10</v>
      </c>
      <c r="C60" t="s">
        <v>220</v>
      </c>
      <c r="D60" t="s">
        <v>27</v>
      </c>
      <c r="G60">
        <v>0.5</v>
      </c>
      <c r="H60">
        <v>0.5</v>
      </c>
      <c r="I60">
        <v>3056</v>
      </c>
      <c r="J60">
        <v>7318</v>
      </c>
      <c r="L60">
        <v>2985</v>
      </c>
      <c r="M60">
        <v>2.76</v>
      </c>
      <c r="N60">
        <v>6.4790000000000001</v>
      </c>
      <c r="O60">
        <v>3.7189999999999999</v>
      </c>
      <c r="Q60">
        <v>0.19600000000000001</v>
      </c>
      <c r="R60">
        <v>1</v>
      </c>
      <c r="S60">
        <v>0</v>
      </c>
      <c r="T60">
        <v>0</v>
      </c>
      <c r="V60">
        <v>0</v>
      </c>
      <c r="Y60" s="1">
        <v>45223</v>
      </c>
      <c r="Z60" s="6">
        <v>0.90170138888888884</v>
      </c>
      <c r="AB60">
        <v>1</v>
      </c>
      <c r="AD60" s="3">
        <f t="shared" si="4"/>
        <v>3.0557177644294904</v>
      </c>
      <c r="AE60" s="3">
        <f t="shared" si="5"/>
        <v>7.7682176658099937</v>
      </c>
      <c r="AF60" s="3">
        <f t="shared" si="6"/>
        <v>4.7124999013805038</v>
      </c>
      <c r="AG60" s="3">
        <f t="shared" si="7"/>
        <v>0.35024959565408897</v>
      </c>
      <c r="AH60" s="3"/>
      <c r="BG60" s="3"/>
      <c r="BH60" s="3"/>
      <c r="BI60" s="3"/>
      <c r="BJ60" s="3"/>
      <c r="BK60" t="s">
        <v>220</v>
      </c>
    </row>
    <row r="61" spans="1:63" x14ac:dyDescent="0.3">
      <c r="A61">
        <v>37</v>
      </c>
      <c r="B61">
        <v>10</v>
      </c>
      <c r="C61" t="s">
        <v>220</v>
      </c>
      <c r="D61" t="s">
        <v>27</v>
      </c>
      <c r="G61">
        <v>0.5</v>
      </c>
      <c r="H61">
        <v>0.5</v>
      </c>
      <c r="I61">
        <v>3258</v>
      </c>
      <c r="J61">
        <v>7277</v>
      </c>
      <c r="L61">
        <v>3042</v>
      </c>
      <c r="M61">
        <v>2.9140000000000001</v>
      </c>
      <c r="N61">
        <v>6.4429999999999996</v>
      </c>
      <c r="O61">
        <v>3.5289999999999999</v>
      </c>
      <c r="Q61">
        <v>0.20200000000000001</v>
      </c>
      <c r="R61">
        <v>1</v>
      </c>
      <c r="S61">
        <v>0</v>
      </c>
      <c r="T61">
        <v>0</v>
      </c>
      <c r="V61">
        <v>0</v>
      </c>
      <c r="Y61" s="1">
        <v>45223</v>
      </c>
      <c r="Z61" s="6">
        <v>0.90871527777777772</v>
      </c>
      <c r="AB61">
        <v>1</v>
      </c>
      <c r="AD61" s="3">
        <f t="shared" si="4"/>
        <v>3.2553509455131451</v>
      </c>
      <c r="AE61" s="3">
        <f t="shared" si="5"/>
        <v>7.7256359796465794</v>
      </c>
      <c r="AF61" s="3">
        <f t="shared" si="6"/>
        <v>4.4702850341334344</v>
      </c>
      <c r="AG61" s="3">
        <f t="shared" si="7"/>
        <v>0.35692668337328476</v>
      </c>
      <c r="AH61" s="3"/>
      <c r="AK61">
        <f>ABS(100*(AD61-AD62)/(AVERAGE(AD61:AD62)))</f>
        <v>1.5961711825190483</v>
      </c>
      <c r="AQ61">
        <f>ABS(100*(AE61-AE62)/(AVERAGE(AE61:AE62)))</f>
        <v>0.2282746592758067</v>
      </c>
      <c r="AW61">
        <f>ABS(100*(AF61-AF62)/(AVERAGE(AF61:AF62)))</f>
        <v>0.77978393988481298</v>
      </c>
      <c r="BC61">
        <f>ABS(100*(AG61-AG62)/(AVERAGE(AG61:AG62)))</f>
        <v>2.7279136391819958</v>
      </c>
      <c r="BG61" s="3">
        <f>AVERAGE(AD61:AD62)</f>
        <v>3.2815404469919409</v>
      </c>
      <c r="BH61" s="3">
        <f>AVERAGE(AE61:AE62)</f>
        <v>7.7344638901926537</v>
      </c>
      <c r="BI61" s="3">
        <f>AVERAGE(AF61:AF62)</f>
        <v>4.4529234432007119</v>
      </c>
      <c r="BJ61" s="3">
        <f>AVERAGE(AG61:AG62)</f>
        <v>0.35212386589105626</v>
      </c>
      <c r="BK61" t="s">
        <v>220</v>
      </c>
    </row>
    <row r="62" spans="1:63" x14ac:dyDescent="0.3">
      <c r="A62">
        <v>38</v>
      </c>
      <c r="B62">
        <v>10</v>
      </c>
      <c r="C62" t="s">
        <v>220</v>
      </c>
      <c r="D62" t="s">
        <v>27</v>
      </c>
      <c r="G62">
        <v>0.5</v>
      </c>
      <c r="H62">
        <v>0.5</v>
      </c>
      <c r="I62">
        <v>3311</v>
      </c>
      <c r="J62">
        <v>7294</v>
      </c>
      <c r="L62">
        <v>2960</v>
      </c>
      <c r="M62">
        <v>2.9550000000000001</v>
      </c>
      <c r="N62">
        <v>6.4580000000000002</v>
      </c>
      <c r="O62">
        <v>3.5019999999999998</v>
      </c>
      <c r="Q62">
        <v>0.19400000000000001</v>
      </c>
      <c r="R62">
        <v>1</v>
      </c>
      <c r="S62">
        <v>0</v>
      </c>
      <c r="T62">
        <v>0</v>
      </c>
      <c r="V62">
        <v>0</v>
      </c>
      <c r="Y62" s="1">
        <v>45223</v>
      </c>
      <c r="Z62" s="6">
        <v>0.91622685185185182</v>
      </c>
      <c r="AB62">
        <v>1</v>
      </c>
      <c r="AD62" s="3">
        <f t="shared" si="4"/>
        <v>3.3077299484707372</v>
      </c>
      <c r="AE62" s="3">
        <f t="shared" si="5"/>
        <v>7.743291800738727</v>
      </c>
      <c r="AF62" s="3">
        <f t="shared" si="6"/>
        <v>4.4355618522679894</v>
      </c>
      <c r="AG62" s="3">
        <f t="shared" si="7"/>
        <v>0.34732104840882772</v>
      </c>
      <c r="AH62" s="3"/>
      <c r="BG62" s="3"/>
      <c r="BH62" s="3"/>
      <c r="BI62" s="3"/>
      <c r="BJ62" s="3"/>
      <c r="BK62" t="s">
        <v>220</v>
      </c>
    </row>
    <row r="63" spans="1:63" x14ac:dyDescent="0.3">
      <c r="A63">
        <v>39</v>
      </c>
      <c r="B63">
        <v>11</v>
      </c>
      <c r="C63" t="s">
        <v>221</v>
      </c>
      <c r="D63" t="s">
        <v>27</v>
      </c>
      <c r="G63">
        <v>0.5</v>
      </c>
      <c r="H63">
        <v>0.5</v>
      </c>
      <c r="I63">
        <v>4689</v>
      </c>
      <c r="J63">
        <v>6751</v>
      </c>
      <c r="L63">
        <v>6189</v>
      </c>
      <c r="M63">
        <v>4.0119999999999996</v>
      </c>
      <c r="N63">
        <v>5.9980000000000002</v>
      </c>
      <c r="O63">
        <v>1.986</v>
      </c>
      <c r="Q63">
        <v>0.53100000000000003</v>
      </c>
      <c r="R63">
        <v>1</v>
      </c>
      <c r="S63">
        <v>0</v>
      </c>
      <c r="T63">
        <v>0</v>
      </c>
      <c r="V63">
        <v>0</v>
      </c>
      <c r="Y63" s="1">
        <v>45223</v>
      </c>
      <c r="Z63" s="6">
        <v>0.92913194444444447</v>
      </c>
      <c r="AB63">
        <v>1</v>
      </c>
      <c r="AD63" s="3">
        <f t="shared" si="4"/>
        <v>4.6695840253681435</v>
      </c>
      <c r="AE63" s="3">
        <f t="shared" si="5"/>
        <v>7.1793441035013208</v>
      </c>
      <c r="AF63" s="3">
        <f t="shared" si="6"/>
        <v>2.5097600781331773</v>
      </c>
      <c r="AG63" s="3">
        <f t="shared" si="7"/>
        <v>0.72557221060677679</v>
      </c>
      <c r="AH63" s="3"/>
      <c r="BG63" s="3"/>
      <c r="BH63" s="3"/>
      <c r="BI63" s="3"/>
      <c r="BJ63" s="3"/>
      <c r="BK63" t="s">
        <v>221</v>
      </c>
    </row>
    <row r="64" spans="1:63" x14ac:dyDescent="0.3">
      <c r="A64">
        <v>40</v>
      </c>
      <c r="B64">
        <v>11</v>
      </c>
      <c r="C64" t="s">
        <v>221</v>
      </c>
      <c r="D64" t="s">
        <v>27</v>
      </c>
      <c r="G64">
        <v>0.5</v>
      </c>
      <c r="H64">
        <v>0.5</v>
      </c>
      <c r="I64">
        <v>5271</v>
      </c>
      <c r="J64">
        <v>6827</v>
      </c>
      <c r="L64">
        <v>6192</v>
      </c>
      <c r="M64">
        <v>4.4589999999999996</v>
      </c>
      <c r="N64">
        <v>6.0620000000000003</v>
      </c>
      <c r="O64">
        <v>1.6040000000000001</v>
      </c>
      <c r="Q64">
        <v>0.53200000000000003</v>
      </c>
      <c r="R64">
        <v>1</v>
      </c>
      <c r="S64">
        <v>0</v>
      </c>
      <c r="T64">
        <v>0</v>
      </c>
      <c r="V64">
        <v>0</v>
      </c>
      <c r="Y64" s="1">
        <v>45223</v>
      </c>
      <c r="Z64" s="6">
        <v>0.93631944444444448</v>
      </c>
      <c r="AB64">
        <v>1</v>
      </c>
      <c r="AD64" s="3">
        <f t="shared" si="4"/>
        <v>5.2447647748269901</v>
      </c>
      <c r="AE64" s="3">
        <f t="shared" si="5"/>
        <v>7.2582760095603316</v>
      </c>
      <c r="AF64" s="3">
        <f t="shared" si="6"/>
        <v>2.0135112347333415</v>
      </c>
      <c r="AG64" s="3">
        <f t="shared" si="7"/>
        <v>0.72592363627620815</v>
      </c>
      <c r="AH64" s="3"/>
      <c r="AK64">
        <f>ABS(100*(AD64-AD65)/(AVERAGE(AD64:AD65)))</f>
        <v>0.22586339685958859</v>
      </c>
      <c r="AQ64">
        <f>ABS(100*(AE64-AE65)/(AVERAGE(AE64:AE65)))</f>
        <v>0.48768808838410788</v>
      </c>
      <c r="AW64">
        <f>ABS(100*(AF64-AF65)/(AVERAGE(AF64:AF65)))</f>
        <v>2.3704924621154988</v>
      </c>
      <c r="BC64">
        <f>ABS(100*(AG64-AG65)/(AVERAGE(AG64:AG65)))</f>
        <v>1.4793235445061936</v>
      </c>
      <c r="BG64" s="3">
        <f>AVERAGE(AD64:AD65)</f>
        <v>5.2506944732750185</v>
      </c>
      <c r="BH64" s="3">
        <f>AVERAGE(AE64:AE65)</f>
        <v>7.2406201884681849</v>
      </c>
      <c r="BI64" s="3">
        <f>AVERAGE(AF64:AF65)</f>
        <v>1.9899257151931655</v>
      </c>
      <c r="BJ64" s="3">
        <f>AVERAGE(AG64:AG65)</f>
        <v>0.72059368028983251</v>
      </c>
      <c r="BK64" t="s">
        <v>221</v>
      </c>
    </row>
    <row r="65" spans="1:63" x14ac:dyDescent="0.3">
      <c r="A65">
        <v>41</v>
      </c>
      <c r="B65">
        <v>11</v>
      </c>
      <c r="C65" t="s">
        <v>221</v>
      </c>
      <c r="D65" t="s">
        <v>27</v>
      </c>
      <c r="G65">
        <v>0.5</v>
      </c>
      <c r="H65">
        <v>0.5</v>
      </c>
      <c r="I65">
        <v>5283</v>
      </c>
      <c r="J65">
        <v>6793</v>
      </c>
      <c r="L65">
        <v>6101</v>
      </c>
      <c r="M65">
        <v>4.468</v>
      </c>
      <c r="N65">
        <v>6.0330000000000004</v>
      </c>
      <c r="O65">
        <v>1.5649999999999999</v>
      </c>
      <c r="Q65">
        <v>0.52200000000000002</v>
      </c>
      <c r="R65">
        <v>1</v>
      </c>
      <c r="S65">
        <v>0</v>
      </c>
      <c r="T65">
        <v>0</v>
      </c>
      <c r="V65">
        <v>0</v>
      </c>
      <c r="Y65" s="1">
        <v>45223</v>
      </c>
      <c r="Z65" s="6">
        <v>0.94399305555555557</v>
      </c>
      <c r="AB65">
        <v>1</v>
      </c>
      <c r="AD65" s="3">
        <f t="shared" si="4"/>
        <v>5.2566241717230477</v>
      </c>
      <c r="AE65" s="3">
        <f t="shared" si="5"/>
        <v>7.2229643673760373</v>
      </c>
      <c r="AF65" s="3">
        <f t="shared" si="6"/>
        <v>1.9663401956529896</v>
      </c>
      <c r="AG65" s="3">
        <f t="shared" si="7"/>
        <v>0.71526372430345697</v>
      </c>
      <c r="AH65" s="3"/>
      <c r="BG65" s="3"/>
      <c r="BH65" s="3"/>
      <c r="BI65" s="3"/>
      <c r="BJ65" s="3"/>
      <c r="BK65" t="s">
        <v>221</v>
      </c>
    </row>
    <row r="66" spans="1:63" x14ac:dyDescent="0.3">
      <c r="A66">
        <v>42</v>
      </c>
      <c r="B66">
        <v>12</v>
      </c>
      <c r="C66" t="s">
        <v>222</v>
      </c>
      <c r="D66" t="s">
        <v>27</v>
      </c>
      <c r="G66">
        <v>0.5</v>
      </c>
      <c r="H66">
        <v>0.5</v>
      </c>
      <c r="I66">
        <v>5429</v>
      </c>
      <c r="J66">
        <v>7929</v>
      </c>
      <c r="L66">
        <v>15387</v>
      </c>
      <c r="M66">
        <v>4.58</v>
      </c>
      <c r="N66">
        <v>6.9960000000000004</v>
      </c>
      <c r="O66">
        <v>2.4169999999999998</v>
      </c>
      <c r="Q66">
        <v>1.4930000000000001</v>
      </c>
      <c r="R66">
        <v>1</v>
      </c>
      <c r="S66">
        <v>0</v>
      </c>
      <c r="T66">
        <v>0</v>
      </c>
      <c r="V66">
        <v>0</v>
      </c>
      <c r="Y66" s="1">
        <v>45223</v>
      </c>
      <c r="Z66" s="6">
        <v>0.95699074074074064</v>
      </c>
      <c r="AB66">
        <v>1</v>
      </c>
      <c r="AD66" s="3">
        <f t="shared" si="4"/>
        <v>5.4009135006250952</v>
      </c>
      <c r="AE66" s="3">
        <f t="shared" si="5"/>
        <v>8.4027886474159885</v>
      </c>
      <c r="AF66" s="3">
        <f t="shared" si="6"/>
        <v>3.0018751467908933</v>
      </c>
      <c r="AG66" s="3">
        <f t="shared" si="7"/>
        <v>1.803043313083313</v>
      </c>
      <c r="AH66" s="3"/>
      <c r="BG66" s="3"/>
      <c r="BH66" s="3"/>
      <c r="BI66" s="3"/>
      <c r="BJ66" s="3"/>
      <c r="BK66" t="s">
        <v>222</v>
      </c>
    </row>
    <row r="67" spans="1:63" x14ac:dyDescent="0.3">
      <c r="A67">
        <v>43</v>
      </c>
      <c r="B67">
        <v>12</v>
      </c>
      <c r="C67" t="s">
        <v>222</v>
      </c>
      <c r="D67" t="s">
        <v>27</v>
      </c>
      <c r="G67">
        <v>0.5</v>
      </c>
      <c r="H67">
        <v>0.5</v>
      </c>
      <c r="I67">
        <v>5535</v>
      </c>
      <c r="J67">
        <v>8031</v>
      </c>
      <c r="L67">
        <v>16093</v>
      </c>
      <c r="M67">
        <v>4.6619999999999999</v>
      </c>
      <c r="N67">
        <v>7.0819999999999999</v>
      </c>
      <c r="O67">
        <v>2.4209999999999998</v>
      </c>
      <c r="Q67">
        <v>1.5669999999999999</v>
      </c>
      <c r="R67">
        <v>1</v>
      </c>
      <c r="S67">
        <v>0</v>
      </c>
      <c r="T67">
        <v>0</v>
      </c>
      <c r="V67">
        <v>0</v>
      </c>
      <c r="Y67" s="1">
        <v>45223</v>
      </c>
      <c r="Z67" s="6">
        <v>0.96421296296296299</v>
      </c>
      <c r="AB67">
        <v>1</v>
      </c>
      <c r="AD67" s="3">
        <f t="shared" si="4"/>
        <v>5.5056715065402804</v>
      </c>
      <c r="AE67" s="3">
        <f t="shared" si="5"/>
        <v>8.5087235739688722</v>
      </c>
      <c r="AF67" s="3">
        <f t="shared" si="6"/>
        <v>3.0030520674285919</v>
      </c>
      <c r="AG67" s="3">
        <f t="shared" si="7"/>
        <v>1.8857454872894919</v>
      </c>
      <c r="AH67" s="3"/>
      <c r="AK67">
        <f>ABS(100*(AD67-AD68)/(AVERAGE(AD67:AD68)))</f>
        <v>1.9576048537985573</v>
      </c>
      <c r="AQ67">
        <f>ABS(100*(AE67-AE68)/(AVERAGE(AE67:AE68)))</f>
        <v>0.52624048305967319</v>
      </c>
      <c r="AW67">
        <f>ABS(100*(AF67-AF68)/(AVERAGE(AF67:AF68)))</f>
        <v>2.0459423371121179</v>
      </c>
      <c r="BC67">
        <f>ABS(100*(AG67-AG68)/(AVERAGE(AG67:AG68)))</f>
        <v>1.9127701237302237</v>
      </c>
      <c r="BG67" s="3">
        <f>AVERAGE(AD67:AD68)</f>
        <v>5.4523042205080161</v>
      </c>
      <c r="BH67" s="3">
        <f>AVERAGE(AE67:AE68)</f>
        <v>8.486394153175862</v>
      </c>
      <c r="BI67" s="3">
        <f>AVERAGE(AF67:AF68)</f>
        <v>3.0340899326678459</v>
      </c>
      <c r="BJ67" s="3">
        <f>AVERAGE(AG67:AG68)</f>
        <v>1.8678813490933981</v>
      </c>
      <c r="BK67" t="s">
        <v>222</v>
      </c>
    </row>
    <row r="68" spans="1:63" x14ac:dyDescent="0.3">
      <c r="A68">
        <v>44</v>
      </c>
      <c r="B68">
        <v>12</v>
      </c>
      <c r="C68" t="s">
        <v>222</v>
      </c>
      <c r="D68" t="s">
        <v>27</v>
      </c>
      <c r="G68">
        <v>0.5</v>
      </c>
      <c r="H68">
        <v>0.5</v>
      </c>
      <c r="I68">
        <v>5427</v>
      </c>
      <c r="J68">
        <v>7988</v>
      </c>
      <c r="L68">
        <v>15788</v>
      </c>
      <c r="M68">
        <v>4.5780000000000003</v>
      </c>
      <c r="N68">
        <v>7.0460000000000003</v>
      </c>
      <c r="O68">
        <v>2.468</v>
      </c>
      <c r="Q68">
        <v>1.5349999999999999</v>
      </c>
      <c r="R68">
        <v>1</v>
      </c>
      <c r="S68">
        <v>0</v>
      </c>
      <c r="T68">
        <v>0</v>
      </c>
      <c r="V68">
        <v>0</v>
      </c>
      <c r="Y68" s="1">
        <v>45223</v>
      </c>
      <c r="Z68" s="6">
        <v>0.97187499999999993</v>
      </c>
      <c r="AB68">
        <v>1</v>
      </c>
      <c r="AD68" s="3">
        <f t="shared" si="4"/>
        <v>5.3989369344757518</v>
      </c>
      <c r="AE68" s="3">
        <f t="shared" si="5"/>
        <v>8.4640647323828517</v>
      </c>
      <c r="AF68" s="3">
        <f t="shared" si="6"/>
        <v>3.0651277979070999</v>
      </c>
      <c r="AG68" s="3">
        <f t="shared" si="7"/>
        <v>1.8500172108973043</v>
      </c>
      <c r="AH68" s="3"/>
      <c r="BG68" s="3"/>
      <c r="BH68" s="3"/>
      <c r="BI68" s="3"/>
      <c r="BJ68" s="3"/>
      <c r="BK68" t="s">
        <v>222</v>
      </c>
    </row>
    <row r="69" spans="1:63" x14ac:dyDescent="0.3">
      <c r="A69">
        <v>45</v>
      </c>
      <c r="B69">
        <v>13</v>
      </c>
      <c r="C69" t="s">
        <v>223</v>
      </c>
      <c r="D69" t="s">
        <v>27</v>
      </c>
      <c r="G69">
        <v>0.5</v>
      </c>
      <c r="H69">
        <v>0.5</v>
      </c>
      <c r="I69">
        <v>5032</v>
      </c>
      <c r="J69">
        <v>8487</v>
      </c>
      <c r="L69">
        <v>3765</v>
      </c>
      <c r="M69">
        <v>4.2750000000000004</v>
      </c>
      <c r="N69">
        <v>7.4690000000000003</v>
      </c>
      <c r="O69">
        <v>3.194</v>
      </c>
      <c r="Q69">
        <v>0.27800000000000002</v>
      </c>
      <c r="R69">
        <v>1</v>
      </c>
      <c r="S69">
        <v>0</v>
      </c>
      <c r="T69">
        <v>0</v>
      </c>
      <c r="V69">
        <v>0</v>
      </c>
      <c r="Y69" s="1">
        <v>45223</v>
      </c>
      <c r="Z69" s="6">
        <v>0.98475694444444439</v>
      </c>
      <c r="AB69">
        <v>1</v>
      </c>
      <c r="AD69" s="3">
        <f t="shared" si="4"/>
        <v>5.0085651199804868</v>
      </c>
      <c r="AE69" s="3">
        <f t="shared" si="5"/>
        <v>8.9823150103229352</v>
      </c>
      <c r="AF69" s="3">
        <f t="shared" si="6"/>
        <v>3.9737498903424484</v>
      </c>
      <c r="AG69" s="3">
        <f t="shared" si="7"/>
        <v>0.44162026970624141</v>
      </c>
      <c r="AH69" s="3"/>
      <c r="BG69" s="3"/>
      <c r="BH69" s="3"/>
      <c r="BI69" s="3"/>
      <c r="BJ69" s="3"/>
      <c r="BK69" t="s">
        <v>223</v>
      </c>
    </row>
    <row r="70" spans="1:63" x14ac:dyDescent="0.3">
      <c r="A70">
        <v>46</v>
      </c>
      <c r="B70">
        <v>13</v>
      </c>
      <c r="C70" t="s">
        <v>223</v>
      </c>
      <c r="D70" t="s">
        <v>27</v>
      </c>
      <c r="G70">
        <v>0.5</v>
      </c>
      <c r="H70">
        <v>0.5</v>
      </c>
      <c r="I70">
        <v>5115</v>
      </c>
      <c r="J70">
        <v>8517</v>
      </c>
      <c r="L70">
        <v>3691</v>
      </c>
      <c r="M70">
        <v>4.3390000000000004</v>
      </c>
      <c r="N70">
        <v>7.4939999999999998</v>
      </c>
      <c r="O70">
        <v>3.1549999999999998</v>
      </c>
      <c r="Q70">
        <v>0.27</v>
      </c>
      <c r="R70">
        <v>1</v>
      </c>
      <c r="S70">
        <v>0</v>
      </c>
      <c r="T70">
        <v>0</v>
      </c>
      <c r="V70">
        <v>0</v>
      </c>
      <c r="Y70" s="1">
        <v>45223</v>
      </c>
      <c r="Z70" s="6">
        <v>0.99193287037037037</v>
      </c>
      <c r="AB70">
        <v>1</v>
      </c>
      <c r="AD70" s="3">
        <f t="shared" si="4"/>
        <v>5.0905926151782266</v>
      </c>
      <c r="AE70" s="3">
        <f t="shared" si="5"/>
        <v>9.0134723416620179</v>
      </c>
      <c r="AF70" s="3">
        <f t="shared" si="6"/>
        <v>3.9228797264837914</v>
      </c>
      <c r="AG70" s="3">
        <f t="shared" si="7"/>
        <v>0.43295176986026801</v>
      </c>
      <c r="AH70" s="3"/>
      <c r="AK70">
        <f>ABS(100*(AD70-AD71)/(AVERAGE(AD70:AD71)))</f>
        <v>0.2526997143253345</v>
      </c>
      <c r="AQ70">
        <f>ABS(100*(AE70-AE71)/(AVERAGE(AE70:AE71)))</f>
        <v>0.48277698015720755</v>
      </c>
      <c r="AW70">
        <f>ABS(100*(AF70-AF71)/(AVERAGE(AF70:AF71)))</f>
        <v>1.4291652469586049</v>
      </c>
      <c r="BC70">
        <f>ABS(100*(AG70-AG71)/(AVERAGE(AG70:AG71)))</f>
        <v>0.70100508382586946</v>
      </c>
      <c r="BG70" s="3">
        <f>AVERAGE(AD70:AD71)</f>
        <v>5.084168775192861</v>
      </c>
      <c r="BH70" s="3">
        <f>AVERAGE(AE70:AE71)</f>
        <v>9.0352824735993771</v>
      </c>
      <c r="BI70" s="3">
        <f>AVERAGE(AF70:AF71)</f>
        <v>3.9511136984065147</v>
      </c>
      <c r="BJ70" s="3">
        <f>AVERAGE(AG70:AG71)</f>
        <v>0.43447461442780388</v>
      </c>
      <c r="BK70" t="s">
        <v>223</v>
      </c>
    </row>
    <row r="71" spans="1:63" x14ac:dyDescent="0.3">
      <c r="A71">
        <v>47</v>
      </c>
      <c r="B71">
        <v>13</v>
      </c>
      <c r="C71" t="s">
        <v>223</v>
      </c>
      <c r="D71" t="s">
        <v>27</v>
      </c>
      <c r="G71">
        <v>0.5</v>
      </c>
      <c r="H71">
        <v>0.5</v>
      </c>
      <c r="I71">
        <v>5102</v>
      </c>
      <c r="J71">
        <v>8559</v>
      </c>
      <c r="L71">
        <v>3717</v>
      </c>
      <c r="M71">
        <v>4.3289999999999997</v>
      </c>
      <c r="N71">
        <v>7.5289999999999999</v>
      </c>
      <c r="O71">
        <v>3.2010000000000001</v>
      </c>
      <c r="Q71">
        <v>0.27300000000000002</v>
      </c>
      <c r="R71">
        <v>1</v>
      </c>
      <c r="S71">
        <v>0</v>
      </c>
      <c r="T71">
        <v>0</v>
      </c>
      <c r="V71">
        <v>0</v>
      </c>
      <c r="Y71" s="1">
        <v>45223</v>
      </c>
      <c r="Z71" s="6">
        <v>0.99959490740740742</v>
      </c>
      <c r="AB71">
        <v>1</v>
      </c>
      <c r="AD71" s="3">
        <f t="shared" si="4"/>
        <v>5.0777449352074964</v>
      </c>
      <c r="AE71" s="3">
        <f t="shared" si="5"/>
        <v>9.0570926055367345</v>
      </c>
      <c r="AF71" s="3">
        <f t="shared" si="6"/>
        <v>3.9793476703292381</v>
      </c>
      <c r="AG71" s="3">
        <f t="shared" si="7"/>
        <v>0.43599745899533976</v>
      </c>
      <c r="AH71" s="3"/>
      <c r="BG71" s="3"/>
      <c r="BH71" s="3"/>
      <c r="BI71" s="3"/>
      <c r="BJ71" s="3"/>
      <c r="BK71" t="s">
        <v>223</v>
      </c>
    </row>
    <row r="72" spans="1:63" x14ac:dyDescent="0.3">
      <c r="A72">
        <v>48</v>
      </c>
      <c r="B72">
        <v>14</v>
      </c>
      <c r="C72" t="s">
        <v>224</v>
      </c>
      <c r="D72" t="s">
        <v>27</v>
      </c>
      <c r="G72">
        <v>0.5</v>
      </c>
      <c r="H72">
        <v>0.5</v>
      </c>
      <c r="I72">
        <v>6339</v>
      </c>
      <c r="J72">
        <v>9292</v>
      </c>
      <c r="L72">
        <v>2726</v>
      </c>
      <c r="M72">
        <v>5.2779999999999996</v>
      </c>
      <c r="N72">
        <v>8.1509999999999998</v>
      </c>
      <c r="O72">
        <v>2.8730000000000002</v>
      </c>
      <c r="Q72">
        <v>0.16900000000000001</v>
      </c>
      <c r="R72">
        <v>1</v>
      </c>
      <c r="S72">
        <v>0</v>
      </c>
      <c r="T72">
        <v>0</v>
      </c>
      <c r="V72">
        <v>0</v>
      </c>
      <c r="Y72" s="1">
        <v>45224</v>
      </c>
      <c r="Z72" s="6">
        <v>1.2627314814814815E-2</v>
      </c>
      <c r="AB72">
        <v>1</v>
      </c>
      <c r="AD72" s="3">
        <f t="shared" si="4"/>
        <v>6.3002510985762123</v>
      </c>
      <c r="AE72" s="3">
        <f t="shared" si="5"/>
        <v>9.8183700679216681</v>
      </c>
      <c r="AF72" s="3">
        <f t="shared" si="6"/>
        <v>3.5181189693454558</v>
      </c>
      <c r="AG72" s="3">
        <f t="shared" si="7"/>
        <v>0.31990984619318197</v>
      </c>
      <c r="AH72" s="3"/>
      <c r="BG72" s="3"/>
      <c r="BH72" s="3"/>
      <c r="BI72" s="3"/>
      <c r="BJ72" s="3"/>
      <c r="BK72" t="s">
        <v>224</v>
      </c>
    </row>
    <row r="73" spans="1:63" x14ac:dyDescent="0.3">
      <c r="A73">
        <v>49</v>
      </c>
      <c r="B73">
        <v>14</v>
      </c>
      <c r="C73" t="s">
        <v>224</v>
      </c>
      <c r="D73" t="s">
        <v>27</v>
      </c>
      <c r="G73">
        <v>0.5</v>
      </c>
      <c r="H73">
        <v>0.5</v>
      </c>
      <c r="I73">
        <v>6849</v>
      </c>
      <c r="J73">
        <v>9322</v>
      </c>
      <c r="L73">
        <v>2699</v>
      </c>
      <c r="M73">
        <v>5.6689999999999996</v>
      </c>
      <c r="N73">
        <v>8.1760000000000002</v>
      </c>
      <c r="O73">
        <v>2.5070000000000001</v>
      </c>
      <c r="Q73">
        <v>0.16600000000000001</v>
      </c>
      <c r="R73">
        <v>1</v>
      </c>
      <c r="S73">
        <v>0</v>
      </c>
      <c r="T73">
        <v>0</v>
      </c>
      <c r="V73">
        <v>0</v>
      </c>
      <c r="Y73" s="1">
        <v>45224</v>
      </c>
      <c r="Z73" s="6">
        <v>1.9861111111111111E-2</v>
      </c>
      <c r="AB73">
        <v>1</v>
      </c>
      <c r="AD73" s="3">
        <f t="shared" si="4"/>
        <v>6.8042754666587069</v>
      </c>
      <c r="AE73" s="3">
        <f t="shared" si="5"/>
        <v>9.8495273992607508</v>
      </c>
      <c r="AF73" s="3">
        <f t="shared" si="6"/>
        <v>3.045251932602044</v>
      </c>
      <c r="AG73" s="3">
        <f t="shared" si="7"/>
        <v>0.31674701516829978</v>
      </c>
      <c r="AH73" s="3"/>
      <c r="AK73">
        <f>ABS(100*(AD73-AD74)/(AVERAGE(AD73:AD74)))</f>
        <v>0.84598100914243646</v>
      </c>
      <c r="AQ73">
        <f>ABS(100*(AE73-AE74)/(AVERAGE(AE73:AE74)))</f>
        <v>0.81523156215997028</v>
      </c>
      <c r="AW73">
        <f>ABS(100*(AF73-AF74)/(AVERAGE(AF73:AF74)))</f>
        <v>0.74655936635263032</v>
      </c>
      <c r="BC73">
        <f>ABS(100*(AG73-AG74)/(AVERAGE(AG73:AG74)))</f>
        <v>1.6030060387003386</v>
      </c>
      <c r="BG73" s="3">
        <f>AVERAGE(AD73:AD74)</f>
        <v>6.7756152574932322</v>
      </c>
      <c r="BH73" s="3">
        <f>AVERAGE(AE73:AE74)</f>
        <v>9.8095421573755939</v>
      </c>
      <c r="BI73" s="3">
        <f>AVERAGE(AF73:AF74)</f>
        <v>3.0339268998823621</v>
      </c>
      <c r="BJ73" s="3">
        <f>AVERAGE(AG73:AG74)</f>
        <v>0.31422846453737507</v>
      </c>
      <c r="BK73" t="s">
        <v>224</v>
      </c>
    </row>
    <row r="74" spans="1:63" x14ac:dyDescent="0.3">
      <c r="A74">
        <v>50</v>
      </c>
      <c r="B74">
        <v>14</v>
      </c>
      <c r="C74" t="s">
        <v>224</v>
      </c>
      <c r="D74" t="s">
        <v>27</v>
      </c>
      <c r="G74">
        <v>0.5</v>
      </c>
      <c r="H74">
        <v>0.5</v>
      </c>
      <c r="I74">
        <v>6791</v>
      </c>
      <c r="J74">
        <v>9245</v>
      </c>
      <c r="L74">
        <v>2656</v>
      </c>
      <c r="M74">
        <v>5.625</v>
      </c>
      <c r="N74">
        <v>8.1110000000000007</v>
      </c>
      <c r="O74">
        <v>2.4849999999999999</v>
      </c>
      <c r="Q74">
        <v>0.16200000000000001</v>
      </c>
      <c r="R74">
        <v>1</v>
      </c>
      <c r="S74">
        <v>0</v>
      </c>
      <c r="T74">
        <v>0</v>
      </c>
      <c r="V74">
        <v>0</v>
      </c>
      <c r="Y74" s="1">
        <v>45224</v>
      </c>
      <c r="Z74" s="6">
        <v>2.7546296296296294E-2</v>
      </c>
      <c r="AB74">
        <v>1</v>
      </c>
      <c r="AD74" s="3">
        <f t="shared" si="4"/>
        <v>6.7469550483277567</v>
      </c>
      <c r="AE74" s="3">
        <f t="shared" si="5"/>
        <v>9.7695569154904369</v>
      </c>
      <c r="AF74" s="3">
        <f t="shared" si="6"/>
        <v>3.0226018671626802</v>
      </c>
      <c r="AG74" s="3">
        <f t="shared" si="7"/>
        <v>0.31170991390645031</v>
      </c>
      <c r="AH74" s="3"/>
      <c r="BG74" s="3"/>
      <c r="BH74" s="3"/>
      <c r="BI74" s="3"/>
      <c r="BJ74" s="3"/>
      <c r="BK74" t="s">
        <v>224</v>
      </c>
    </row>
    <row r="75" spans="1:63" x14ac:dyDescent="0.3">
      <c r="A75">
        <v>51</v>
      </c>
      <c r="B75">
        <v>15</v>
      </c>
      <c r="C75" t="s">
        <v>225</v>
      </c>
      <c r="D75" t="s">
        <v>27</v>
      </c>
      <c r="G75">
        <v>0.5</v>
      </c>
      <c r="H75">
        <v>0.5</v>
      </c>
      <c r="I75">
        <v>5064</v>
      </c>
      <c r="J75">
        <v>6462</v>
      </c>
      <c r="L75">
        <v>1701</v>
      </c>
      <c r="M75">
        <v>4.3</v>
      </c>
      <c r="N75">
        <v>5.7530000000000001</v>
      </c>
      <c r="O75">
        <v>1.4530000000000001</v>
      </c>
      <c r="Q75">
        <v>6.2E-2</v>
      </c>
      <c r="R75">
        <v>1</v>
      </c>
      <c r="S75">
        <v>0</v>
      </c>
      <c r="T75">
        <v>0</v>
      </c>
      <c r="V75">
        <v>0</v>
      </c>
      <c r="Y75" s="1">
        <v>45224</v>
      </c>
      <c r="Z75" s="6">
        <v>4.8738425925925921E-2</v>
      </c>
      <c r="AB75">
        <v>1</v>
      </c>
      <c r="AD75" s="3">
        <f t="shared" si="4"/>
        <v>5.0401901783699765</v>
      </c>
      <c r="AE75" s="3">
        <f t="shared" si="5"/>
        <v>6.8791951449348199</v>
      </c>
      <c r="AF75" s="3">
        <f t="shared" si="6"/>
        <v>1.8390049665648434</v>
      </c>
      <c r="AG75" s="3">
        <f t="shared" si="7"/>
        <v>0.19983940913746881</v>
      </c>
      <c r="AH75" s="3"/>
      <c r="BG75" s="3"/>
      <c r="BH75" s="3"/>
      <c r="BI75" s="3"/>
      <c r="BJ75" s="3"/>
      <c r="BK75" t="s">
        <v>225</v>
      </c>
    </row>
    <row r="76" spans="1:63" x14ac:dyDescent="0.3">
      <c r="A76">
        <v>52</v>
      </c>
      <c r="B76">
        <v>15</v>
      </c>
      <c r="C76" t="s">
        <v>225</v>
      </c>
      <c r="D76" t="s">
        <v>27</v>
      </c>
      <c r="G76">
        <v>0.5</v>
      </c>
      <c r="H76">
        <v>0.5</v>
      </c>
      <c r="I76">
        <v>4824</v>
      </c>
      <c r="J76">
        <v>6469</v>
      </c>
      <c r="L76">
        <v>1664</v>
      </c>
      <c r="M76">
        <v>4.1159999999999997</v>
      </c>
      <c r="N76">
        <v>5.7590000000000003</v>
      </c>
      <c r="O76">
        <v>1.643</v>
      </c>
      <c r="Q76">
        <v>5.8000000000000003E-2</v>
      </c>
      <c r="R76">
        <v>1</v>
      </c>
      <c r="S76">
        <v>0</v>
      </c>
      <c r="T76">
        <v>0</v>
      </c>
      <c r="V76">
        <v>0</v>
      </c>
      <c r="Y76" s="1">
        <v>45224</v>
      </c>
      <c r="Z76" s="6">
        <v>5.5891203703703707E-2</v>
      </c>
      <c r="AB76">
        <v>1</v>
      </c>
      <c r="AD76" s="3">
        <f t="shared" si="4"/>
        <v>4.8030022404488042</v>
      </c>
      <c r="AE76" s="3">
        <f t="shared" si="5"/>
        <v>6.8864651889139399</v>
      </c>
      <c r="AF76" s="3">
        <f t="shared" si="6"/>
        <v>2.0834629484651357</v>
      </c>
      <c r="AG76" s="3">
        <f t="shared" si="7"/>
        <v>0.19550515921448211</v>
      </c>
      <c r="AH76" s="3"/>
      <c r="AK76">
        <f>ABS(100*(AD76-AD77)/(AVERAGE(AD76:AD77)))</f>
        <v>1.2422499485303486</v>
      </c>
      <c r="AQ76">
        <f>ABS(100*(AE76-AE77)/(AVERAGE(AE76:AE77)))</f>
        <v>0.84100889755902808</v>
      </c>
      <c r="AW76">
        <f>ABS(100*(AF76-AF77)/(AVERAGE(AF76:AF77)))</f>
        <v>5.4830452795104634</v>
      </c>
      <c r="BC76">
        <f>ABS(100*(AG76-AG77)/(AVERAGE(AG76:AG77)))</f>
        <v>0.77590619651640746</v>
      </c>
      <c r="BG76" s="3">
        <f>AVERAGE(AD76:AD77)</f>
        <v>4.7733537482086579</v>
      </c>
      <c r="BH76" s="3">
        <f>AVERAGE(AE76:AE77)</f>
        <v>6.9155453648304173</v>
      </c>
      <c r="BI76" s="3">
        <f>AVERAGE(AF76:AF77)</f>
        <v>2.1421916166217598</v>
      </c>
      <c r="BJ76" s="3">
        <f>AVERAGE(AG76:AG77)</f>
        <v>0.19626658149825005</v>
      </c>
      <c r="BK76" t="s">
        <v>225</v>
      </c>
    </row>
    <row r="77" spans="1:63" x14ac:dyDescent="0.3">
      <c r="A77">
        <v>53</v>
      </c>
      <c r="B77">
        <v>15</v>
      </c>
      <c r="C77" t="s">
        <v>225</v>
      </c>
      <c r="D77" t="s">
        <v>27</v>
      </c>
      <c r="G77">
        <v>0.5</v>
      </c>
      <c r="H77">
        <v>0.5</v>
      </c>
      <c r="I77">
        <v>4764</v>
      </c>
      <c r="J77">
        <v>6525</v>
      </c>
      <c r="L77">
        <v>1677</v>
      </c>
      <c r="M77">
        <v>4.07</v>
      </c>
      <c r="N77">
        <v>5.806</v>
      </c>
      <c r="O77">
        <v>1.7370000000000001</v>
      </c>
      <c r="Q77">
        <v>5.8999999999999997E-2</v>
      </c>
      <c r="R77">
        <v>1</v>
      </c>
      <c r="S77">
        <v>0</v>
      </c>
      <c r="T77">
        <v>0</v>
      </c>
      <c r="V77">
        <v>0</v>
      </c>
      <c r="Y77" s="1">
        <v>45224</v>
      </c>
      <c r="Z77" s="6">
        <v>6.356481481481481E-2</v>
      </c>
      <c r="AB77">
        <v>1</v>
      </c>
      <c r="AD77" s="3">
        <f t="shared" si="4"/>
        <v>4.7437052559685107</v>
      </c>
      <c r="AE77" s="3">
        <f t="shared" si="5"/>
        <v>6.9446255407468946</v>
      </c>
      <c r="AF77" s="3">
        <f t="shared" si="6"/>
        <v>2.200920284778384</v>
      </c>
      <c r="AG77" s="3">
        <f t="shared" si="7"/>
        <v>0.19702800378201796</v>
      </c>
      <c r="AH77" s="3"/>
      <c r="BG77" s="3"/>
      <c r="BH77" s="3"/>
      <c r="BI77" s="3"/>
      <c r="BJ77" s="3"/>
      <c r="BK77" t="s">
        <v>225</v>
      </c>
    </row>
    <row r="78" spans="1:63" x14ac:dyDescent="0.3">
      <c r="A78">
        <v>54</v>
      </c>
      <c r="B78">
        <v>16</v>
      </c>
      <c r="C78" t="s">
        <v>226</v>
      </c>
      <c r="D78" t="s">
        <v>27</v>
      </c>
      <c r="G78">
        <v>0.5</v>
      </c>
      <c r="H78">
        <v>0.5</v>
      </c>
      <c r="I78">
        <v>4971</v>
      </c>
      <c r="J78">
        <v>8702</v>
      </c>
      <c r="L78">
        <v>2923</v>
      </c>
      <c r="M78">
        <v>4.2290000000000001</v>
      </c>
      <c r="N78">
        <v>7.6509999999999998</v>
      </c>
      <c r="O78">
        <v>3.4220000000000002</v>
      </c>
      <c r="Q78">
        <v>0.19</v>
      </c>
      <c r="R78">
        <v>1</v>
      </c>
      <c r="S78">
        <v>0</v>
      </c>
      <c r="T78">
        <v>0</v>
      </c>
      <c r="V78">
        <v>0</v>
      </c>
      <c r="Y78" s="1">
        <v>45224</v>
      </c>
      <c r="Z78" s="6">
        <v>7.6493055555555564E-2</v>
      </c>
      <c r="AB78">
        <v>1</v>
      </c>
      <c r="AD78" s="3">
        <f t="shared" si="4"/>
        <v>4.9482798524255225</v>
      </c>
      <c r="AE78" s="3">
        <f t="shared" si="5"/>
        <v>9.2056092182530325</v>
      </c>
      <c r="AF78" s="3">
        <f t="shared" si="6"/>
        <v>4.25732936582751</v>
      </c>
      <c r="AG78" s="3">
        <f t="shared" si="7"/>
        <v>0.34298679848584096</v>
      </c>
      <c r="AH78" s="3"/>
      <c r="BG78" s="3"/>
      <c r="BH78" s="3"/>
      <c r="BI78" s="3"/>
      <c r="BJ78" s="3"/>
      <c r="BK78" t="s">
        <v>226</v>
      </c>
    </row>
    <row r="79" spans="1:63" x14ac:dyDescent="0.3">
      <c r="A79">
        <v>55</v>
      </c>
      <c r="B79">
        <v>16</v>
      </c>
      <c r="C79" t="s">
        <v>226</v>
      </c>
      <c r="D79" t="s">
        <v>27</v>
      </c>
      <c r="G79">
        <v>0.5</v>
      </c>
      <c r="H79">
        <v>0.5</v>
      </c>
      <c r="I79">
        <v>5195</v>
      </c>
      <c r="J79">
        <v>8827</v>
      </c>
      <c r="L79">
        <v>2899</v>
      </c>
      <c r="M79">
        <v>4.4009999999999998</v>
      </c>
      <c r="N79">
        <v>7.7560000000000002</v>
      </c>
      <c r="O79">
        <v>3.3559999999999999</v>
      </c>
      <c r="Q79">
        <v>0.187</v>
      </c>
      <c r="R79">
        <v>1</v>
      </c>
      <c r="S79">
        <v>0</v>
      </c>
      <c r="T79">
        <v>0</v>
      </c>
      <c r="V79">
        <v>0</v>
      </c>
      <c r="Y79" s="1">
        <v>45224</v>
      </c>
      <c r="Z79" s="6">
        <v>8.3784722222222219E-2</v>
      </c>
      <c r="AB79">
        <v>1</v>
      </c>
      <c r="AD79" s="3">
        <f t="shared" si="4"/>
        <v>5.1696552611519513</v>
      </c>
      <c r="AE79" s="3">
        <f t="shared" si="5"/>
        <v>9.335431432165878</v>
      </c>
      <c r="AF79" s="3">
        <f t="shared" si="6"/>
        <v>4.1657761710139267</v>
      </c>
      <c r="AG79" s="3">
        <f t="shared" si="7"/>
        <v>0.34017539313039014</v>
      </c>
      <c r="AH79" s="3"/>
      <c r="AK79">
        <f>ABS(100*(AD79-AD80)/(AVERAGE(AD79:AD80)))</f>
        <v>1.8327576385803959</v>
      </c>
      <c r="AQ79">
        <f>ABS(100*(AE79-AE80)/(AVERAGE(AE79:AE80)))</f>
        <v>0.83787937367354071</v>
      </c>
      <c r="AW79">
        <f>ABS(100*(AF79-AF80)/(AVERAGE(AF79:AF80)))</f>
        <v>0.38319199263170206</v>
      </c>
      <c r="BC79">
        <f>ABS(100*(AG79-AG80)/(AVERAGE(AG79:AG80)))</f>
        <v>2.4751955227804303</v>
      </c>
      <c r="BG79" s="3">
        <f>AVERAGE(AD79:AD80)</f>
        <v>5.1227118151050526</v>
      </c>
      <c r="BH79" s="3">
        <f>AVERAGE(AE79:AE80)</f>
        <v>9.2964847679920233</v>
      </c>
      <c r="BI79" s="3">
        <f>AVERAGE(AF79:AF80)</f>
        <v>4.1737729528869725</v>
      </c>
      <c r="BJ79" s="3">
        <f>AVERAGE(AG79:AG80)</f>
        <v>0.33601685604211906</v>
      </c>
      <c r="BK79" t="s">
        <v>226</v>
      </c>
    </row>
    <row r="80" spans="1:63" x14ac:dyDescent="0.3">
      <c r="A80">
        <v>56</v>
      </c>
      <c r="B80">
        <v>16</v>
      </c>
      <c r="C80" t="s">
        <v>226</v>
      </c>
      <c r="D80" t="s">
        <v>27</v>
      </c>
      <c r="G80">
        <v>0.5</v>
      </c>
      <c r="H80">
        <v>0.5</v>
      </c>
      <c r="I80">
        <v>5100</v>
      </c>
      <c r="J80">
        <v>8752</v>
      </c>
      <c r="L80">
        <v>2828</v>
      </c>
      <c r="M80">
        <v>4.3280000000000003</v>
      </c>
      <c r="N80">
        <v>7.6929999999999996</v>
      </c>
      <c r="O80">
        <v>3.3650000000000002</v>
      </c>
      <c r="Q80">
        <v>0.18</v>
      </c>
      <c r="R80">
        <v>1</v>
      </c>
      <c r="S80">
        <v>0</v>
      </c>
      <c r="T80">
        <v>0</v>
      </c>
      <c r="V80">
        <v>0</v>
      </c>
      <c r="Y80" s="1">
        <v>45224</v>
      </c>
      <c r="Z80" s="6">
        <v>9.149305555555555E-2</v>
      </c>
      <c r="AB80">
        <v>1</v>
      </c>
      <c r="AD80" s="3">
        <f t="shared" si="4"/>
        <v>5.075768369058153</v>
      </c>
      <c r="AE80" s="3">
        <f t="shared" si="5"/>
        <v>9.2575381038181703</v>
      </c>
      <c r="AF80" s="3">
        <f t="shared" si="6"/>
        <v>4.1817697347600173</v>
      </c>
      <c r="AG80" s="3">
        <f t="shared" si="7"/>
        <v>0.33185831895384804</v>
      </c>
      <c r="AH80" s="3"/>
      <c r="BG80" s="3"/>
      <c r="BH80" s="3"/>
      <c r="BI80" s="3"/>
      <c r="BJ80" s="3"/>
      <c r="BK80" t="s">
        <v>226</v>
      </c>
    </row>
    <row r="81" spans="1:63" x14ac:dyDescent="0.3">
      <c r="A81">
        <v>57</v>
      </c>
      <c r="B81">
        <v>17</v>
      </c>
      <c r="C81" t="s">
        <v>227</v>
      </c>
      <c r="D81" t="s">
        <v>27</v>
      </c>
      <c r="G81">
        <v>0.5</v>
      </c>
      <c r="H81">
        <v>0.5</v>
      </c>
      <c r="I81">
        <v>5502</v>
      </c>
      <c r="J81">
        <v>7251</v>
      </c>
      <c r="L81">
        <v>5735</v>
      </c>
      <c r="M81">
        <v>4.6360000000000001</v>
      </c>
      <c r="N81">
        <v>6.4219999999999997</v>
      </c>
      <c r="O81">
        <v>1.786</v>
      </c>
      <c r="Q81">
        <v>0.48399999999999999</v>
      </c>
      <c r="R81">
        <v>1</v>
      </c>
      <c r="S81">
        <v>0</v>
      </c>
      <c r="T81">
        <v>0</v>
      </c>
      <c r="V81">
        <v>0</v>
      </c>
      <c r="Y81" s="1">
        <v>45224</v>
      </c>
      <c r="Z81" s="6">
        <v>0.10445601851851853</v>
      </c>
      <c r="AB81">
        <v>1</v>
      </c>
      <c r="AD81" s="3">
        <f t="shared" si="4"/>
        <v>5.473058165076119</v>
      </c>
      <c r="AE81" s="3">
        <f t="shared" si="5"/>
        <v>7.6986329591527083</v>
      </c>
      <c r="AF81" s="3">
        <f t="shared" si="6"/>
        <v>2.2255747940765893</v>
      </c>
      <c r="AG81" s="3">
        <f t="shared" si="7"/>
        <v>0.67238979263283161</v>
      </c>
      <c r="AH81" s="3"/>
      <c r="BG81" s="3"/>
      <c r="BH81" s="3"/>
      <c r="BI81" s="3"/>
      <c r="BJ81" s="3"/>
      <c r="BK81" t="s">
        <v>227</v>
      </c>
    </row>
    <row r="82" spans="1:63" x14ac:dyDescent="0.3">
      <c r="A82">
        <v>58</v>
      </c>
      <c r="B82">
        <v>17</v>
      </c>
      <c r="C82" t="s">
        <v>227</v>
      </c>
      <c r="D82" t="s">
        <v>27</v>
      </c>
      <c r="G82">
        <v>0.5</v>
      </c>
      <c r="H82">
        <v>0.5</v>
      </c>
      <c r="I82">
        <v>5598</v>
      </c>
      <c r="J82">
        <v>7254</v>
      </c>
      <c r="L82">
        <v>5643</v>
      </c>
      <c r="M82">
        <v>4.7089999999999996</v>
      </c>
      <c r="N82">
        <v>6.4240000000000004</v>
      </c>
      <c r="O82">
        <v>1.714</v>
      </c>
      <c r="Q82">
        <v>0.47399999999999998</v>
      </c>
      <c r="R82">
        <v>1</v>
      </c>
      <c r="S82">
        <v>0</v>
      </c>
      <c r="T82">
        <v>0</v>
      </c>
      <c r="V82">
        <v>0</v>
      </c>
      <c r="Y82" s="1">
        <v>45224</v>
      </c>
      <c r="Z82" s="6">
        <v>0.11158564814814814</v>
      </c>
      <c r="AB82">
        <v>1</v>
      </c>
      <c r="AD82" s="3">
        <f t="shared" si="4"/>
        <v>5.5679333402445881</v>
      </c>
      <c r="AE82" s="3">
        <f t="shared" si="5"/>
        <v>7.7017486922866167</v>
      </c>
      <c r="AF82" s="3">
        <f t="shared" si="6"/>
        <v>2.1338153520420287</v>
      </c>
      <c r="AG82" s="3">
        <f t="shared" si="7"/>
        <v>0.66161273877027005</v>
      </c>
      <c r="AH82" s="3"/>
      <c r="AK82">
        <f>ABS(100*(AD82-AD83)/(AVERAGE(AD82:AD83)))</f>
        <v>3.8984008087075694</v>
      </c>
      <c r="AQ82">
        <f>ABS(100*(AE82-AE83)/(AVERAGE(AE82:AE83)))</f>
        <v>0.7580198689525911</v>
      </c>
      <c r="AW82">
        <f>ABS(100*(AF82-AF83)/(AVERAGE(AF82:AF83)))</f>
        <v>14.018510818718429</v>
      </c>
      <c r="BC82">
        <f>ABS(100*(AG82-AG83)/(AVERAGE(AG82:AG83)))</f>
        <v>1.7028118432032056</v>
      </c>
      <c r="BG82" s="3">
        <f>AVERAGE(AD82:AD83)</f>
        <v>5.6786210446078025</v>
      </c>
      <c r="BH82" s="3">
        <f>AVERAGE(AE82:AE83)</f>
        <v>7.6726685163701394</v>
      </c>
      <c r="BI82" s="3">
        <f>AVERAGE(AF82:AF83)</f>
        <v>1.9940474717623364</v>
      </c>
      <c r="BJ82" s="3">
        <f>AVERAGE(AG82:AG83)</f>
        <v>0.66729412042607694</v>
      </c>
      <c r="BK82" t="s">
        <v>227</v>
      </c>
    </row>
    <row r="83" spans="1:63" x14ac:dyDescent="0.3">
      <c r="A83">
        <v>59</v>
      </c>
      <c r="B83">
        <v>17</v>
      </c>
      <c r="C83" t="s">
        <v>227</v>
      </c>
      <c r="D83" t="s">
        <v>27</v>
      </c>
      <c r="G83">
        <v>0.5</v>
      </c>
      <c r="H83">
        <v>0.5</v>
      </c>
      <c r="I83">
        <v>5822</v>
      </c>
      <c r="J83">
        <v>7198</v>
      </c>
      <c r="L83">
        <v>5740</v>
      </c>
      <c r="M83">
        <v>4.8810000000000002</v>
      </c>
      <c r="N83">
        <v>6.3769999999999998</v>
      </c>
      <c r="O83">
        <v>1.4950000000000001</v>
      </c>
      <c r="Q83">
        <v>0.48399999999999999</v>
      </c>
      <c r="R83">
        <v>1</v>
      </c>
      <c r="S83">
        <v>0</v>
      </c>
      <c r="T83">
        <v>0</v>
      </c>
      <c r="V83">
        <v>0</v>
      </c>
      <c r="Y83" s="1">
        <v>45224</v>
      </c>
      <c r="Z83" s="6">
        <v>0.1193287037037037</v>
      </c>
      <c r="AB83">
        <v>1</v>
      </c>
      <c r="AD83" s="3">
        <f t="shared" si="4"/>
        <v>5.7893087489710169</v>
      </c>
      <c r="AE83" s="3">
        <f t="shared" si="5"/>
        <v>7.6435883404536611</v>
      </c>
      <c r="AF83" s="3">
        <f t="shared" si="6"/>
        <v>1.8542795914826442</v>
      </c>
      <c r="AG83" s="3">
        <f t="shared" si="7"/>
        <v>0.67297550208188395</v>
      </c>
      <c r="AH83" s="3"/>
      <c r="BG83" s="3"/>
      <c r="BH83" s="3"/>
      <c r="BI83" s="3"/>
      <c r="BJ83" s="3"/>
      <c r="BK83" t="s">
        <v>227</v>
      </c>
    </row>
    <row r="84" spans="1:63" x14ac:dyDescent="0.3">
      <c r="A84">
        <v>60</v>
      </c>
      <c r="B84">
        <v>18</v>
      </c>
      <c r="C84" t="s">
        <v>228</v>
      </c>
      <c r="D84" t="s">
        <v>27</v>
      </c>
      <c r="G84">
        <v>0.5</v>
      </c>
      <c r="H84">
        <v>0.5</v>
      </c>
      <c r="I84">
        <v>5868</v>
      </c>
      <c r="J84">
        <v>7438</v>
      </c>
      <c r="L84">
        <v>7422</v>
      </c>
      <c r="M84">
        <v>4.9169999999999998</v>
      </c>
      <c r="N84">
        <v>6.58</v>
      </c>
      <c r="O84">
        <v>1.663</v>
      </c>
      <c r="Q84">
        <v>0.66</v>
      </c>
      <c r="R84">
        <v>1</v>
      </c>
      <c r="S84">
        <v>0</v>
      </c>
      <c r="T84">
        <v>0</v>
      </c>
      <c r="V84">
        <v>0</v>
      </c>
      <c r="Y84" s="1">
        <v>45224</v>
      </c>
      <c r="Z84" s="6">
        <v>0.13218749999999999</v>
      </c>
      <c r="AB84">
        <v>1</v>
      </c>
      <c r="AD84" s="3">
        <f t="shared" si="4"/>
        <v>5.8347697704059094</v>
      </c>
      <c r="AE84" s="3">
        <f t="shared" si="5"/>
        <v>7.8928469911663264</v>
      </c>
      <c r="AF84" s="3">
        <f t="shared" si="6"/>
        <v>2.058077220760417</v>
      </c>
      <c r="AG84" s="3">
        <f t="shared" si="7"/>
        <v>0.87000816074306386</v>
      </c>
      <c r="AH84" s="3"/>
      <c r="BG84" s="3"/>
      <c r="BH84" s="3"/>
      <c r="BI84" s="3"/>
      <c r="BJ84" s="3"/>
      <c r="BK84" t="s">
        <v>228</v>
      </c>
    </row>
    <row r="85" spans="1:63" x14ac:dyDescent="0.3">
      <c r="A85">
        <v>61</v>
      </c>
      <c r="B85">
        <v>18</v>
      </c>
      <c r="C85" t="s">
        <v>228</v>
      </c>
      <c r="D85" t="s">
        <v>27</v>
      </c>
      <c r="G85">
        <v>0.5</v>
      </c>
      <c r="H85">
        <v>0.5</v>
      </c>
      <c r="I85">
        <v>6057</v>
      </c>
      <c r="J85">
        <v>7372</v>
      </c>
      <c r="L85">
        <v>7427</v>
      </c>
      <c r="M85">
        <v>5.0609999999999999</v>
      </c>
      <c r="N85">
        <v>6.524</v>
      </c>
      <c r="O85">
        <v>1.4630000000000001</v>
      </c>
      <c r="Q85">
        <v>0.66100000000000003</v>
      </c>
      <c r="R85">
        <v>1</v>
      </c>
      <c r="S85">
        <v>0</v>
      </c>
      <c r="T85">
        <v>0</v>
      </c>
      <c r="V85">
        <v>0</v>
      </c>
      <c r="Y85" s="1">
        <v>45224</v>
      </c>
      <c r="Z85" s="6">
        <v>0.13936342592592593</v>
      </c>
      <c r="AB85">
        <v>1</v>
      </c>
      <c r="AD85" s="3">
        <f t="shared" si="4"/>
        <v>6.0215552715188334</v>
      </c>
      <c r="AE85" s="3">
        <f t="shared" si="5"/>
        <v>7.8243008622203432</v>
      </c>
      <c r="AF85" s="3">
        <f t="shared" si="6"/>
        <v>1.8027455907015097</v>
      </c>
      <c r="AG85" s="3">
        <f t="shared" si="7"/>
        <v>0.8705938701921162</v>
      </c>
      <c r="AH85" s="3"/>
      <c r="AK85">
        <f>ABS(100*(AD85-AD86)/(AVERAGE(AD85:AD86)))</f>
        <v>1.4015769030066012</v>
      </c>
      <c r="AQ85">
        <f>ABS(100*(AE85-AE86)/(AVERAGE(AE85:AE86)))</f>
        <v>0.3457139183462663</v>
      </c>
      <c r="AW85">
        <f>ABS(100*(AF85-AF86)/(AVERAGE(AF85:AF86)))</f>
        <v>6.4116501520951594</v>
      </c>
      <c r="BC85">
        <f>ABS(100*(AG85-AG86)/(AVERAGE(AG85:AG86)))</f>
        <v>0.75067423989522619</v>
      </c>
      <c r="BG85" s="3">
        <f>AVERAGE(AD85:AD86)</f>
        <v>6.0640514437297099</v>
      </c>
      <c r="BH85" s="3">
        <f>AVERAGE(AE85:AE86)</f>
        <v>7.8107993519734071</v>
      </c>
      <c r="BI85" s="3">
        <f>AVERAGE(AF85:AF86)</f>
        <v>1.7467479082436967</v>
      </c>
      <c r="BJ85" s="3">
        <f>AVERAGE(AG85:AG86)</f>
        <v>0.87387384310680882</v>
      </c>
      <c r="BK85" t="s">
        <v>228</v>
      </c>
    </row>
    <row r="86" spans="1:63" x14ac:dyDescent="0.3">
      <c r="A86">
        <v>62</v>
      </c>
      <c r="B86">
        <v>18</v>
      </c>
      <c r="C86" t="s">
        <v>228</v>
      </c>
      <c r="D86" t="s">
        <v>27</v>
      </c>
      <c r="G86">
        <v>0.5</v>
      </c>
      <c r="H86">
        <v>0.5</v>
      </c>
      <c r="I86">
        <v>6143</v>
      </c>
      <c r="J86">
        <v>7346</v>
      </c>
      <c r="L86">
        <v>7483</v>
      </c>
      <c r="M86">
        <v>5.1269999999999998</v>
      </c>
      <c r="N86">
        <v>6.5019999999999998</v>
      </c>
      <c r="O86">
        <v>1.3740000000000001</v>
      </c>
      <c r="Q86">
        <v>0.66700000000000004</v>
      </c>
      <c r="R86">
        <v>1</v>
      </c>
      <c r="S86">
        <v>0</v>
      </c>
      <c r="T86">
        <v>0</v>
      </c>
      <c r="V86">
        <v>0</v>
      </c>
      <c r="Y86" s="1">
        <v>45224</v>
      </c>
      <c r="Z86" s="6">
        <v>0.14708333333333334</v>
      </c>
      <c r="AB86">
        <v>1</v>
      </c>
      <c r="AD86" s="3">
        <f t="shared" si="4"/>
        <v>6.1065476159405874</v>
      </c>
      <c r="AE86" s="3">
        <f t="shared" si="5"/>
        <v>7.7972978417264711</v>
      </c>
      <c r="AF86" s="3">
        <f t="shared" si="6"/>
        <v>1.6907502257858837</v>
      </c>
      <c r="AG86" s="3">
        <f t="shared" si="7"/>
        <v>0.87715381602150144</v>
      </c>
      <c r="AH86" s="3"/>
      <c r="BK86" t="s">
        <v>228</v>
      </c>
    </row>
    <row r="87" spans="1:63" x14ac:dyDescent="0.3">
      <c r="A87">
        <v>63</v>
      </c>
      <c r="B87">
        <v>19</v>
      </c>
      <c r="C87" t="s">
        <v>229</v>
      </c>
      <c r="D87" t="s">
        <v>27</v>
      </c>
      <c r="G87">
        <v>0.5</v>
      </c>
      <c r="H87">
        <v>0.5</v>
      </c>
      <c r="I87">
        <v>8348</v>
      </c>
      <c r="J87">
        <v>15028</v>
      </c>
      <c r="L87">
        <v>5825</v>
      </c>
      <c r="M87">
        <v>6.819</v>
      </c>
      <c r="N87">
        <v>13.010999999999999</v>
      </c>
      <c r="O87">
        <v>6.1920000000000002</v>
      </c>
      <c r="Q87">
        <v>0.49299999999999999</v>
      </c>
      <c r="R87">
        <v>1</v>
      </c>
      <c r="S87">
        <v>0</v>
      </c>
      <c r="T87">
        <v>0</v>
      </c>
      <c r="V87">
        <v>0</v>
      </c>
      <c r="Y87" s="1">
        <v>45224</v>
      </c>
      <c r="Z87" s="6">
        <v>0.16037037037037036</v>
      </c>
      <c r="AB87">
        <v>1</v>
      </c>
      <c r="AD87" s="3">
        <f t="shared" si="4"/>
        <v>8.2857117955913697</v>
      </c>
      <c r="AE87" s="3">
        <f t="shared" si="5"/>
        <v>15.775651819954373</v>
      </c>
      <c r="AF87" s="3">
        <f t="shared" si="6"/>
        <v>7.489940024363003</v>
      </c>
      <c r="AG87" s="3">
        <f t="shared" si="7"/>
        <v>0.68293256271577218</v>
      </c>
      <c r="AH87" s="3"/>
      <c r="BG87" s="3"/>
      <c r="BH87" s="3"/>
      <c r="BI87" s="3"/>
      <c r="BJ87" s="3"/>
      <c r="BK87" t="s">
        <v>229</v>
      </c>
    </row>
    <row r="88" spans="1:63" x14ac:dyDescent="0.3">
      <c r="A88">
        <v>64</v>
      </c>
      <c r="B88">
        <v>19</v>
      </c>
      <c r="C88" t="s">
        <v>229</v>
      </c>
      <c r="D88" t="s">
        <v>27</v>
      </c>
      <c r="G88">
        <v>0.5</v>
      </c>
      <c r="H88">
        <v>0.5</v>
      </c>
      <c r="I88">
        <v>9469</v>
      </c>
      <c r="J88">
        <v>15280</v>
      </c>
      <c r="L88">
        <v>5778</v>
      </c>
      <c r="M88">
        <v>7.6790000000000003</v>
      </c>
      <c r="N88">
        <v>13.224</v>
      </c>
      <c r="O88">
        <v>5.5449999999999999</v>
      </c>
      <c r="Q88">
        <v>0.48799999999999999</v>
      </c>
      <c r="R88">
        <v>1</v>
      </c>
      <c r="S88">
        <v>0</v>
      </c>
      <c r="T88">
        <v>0</v>
      </c>
      <c r="V88">
        <v>0</v>
      </c>
      <c r="Y88" s="1">
        <v>45224</v>
      </c>
      <c r="Z88" s="6">
        <v>0.16803240740740741</v>
      </c>
      <c r="AB88">
        <v>1</v>
      </c>
      <c r="AD88" s="3">
        <f t="shared" si="4"/>
        <v>9.3935771222981863</v>
      </c>
      <c r="AE88" s="3">
        <f t="shared" si="5"/>
        <v>16.037373403202672</v>
      </c>
      <c r="AF88" s="3">
        <f t="shared" si="6"/>
        <v>6.6437962809044855</v>
      </c>
      <c r="AG88" s="3">
        <f t="shared" si="7"/>
        <v>0.67742689389468103</v>
      </c>
      <c r="AH88" s="3"/>
      <c r="AK88">
        <f>ABS(100*(AD88-AD89)/(AVERAGE(AD88:AD89)))</f>
        <v>0.60149132726201604</v>
      </c>
      <c r="AM88">
        <f>100*((AVERAGE(AD88:AD89)*25.24)-(AVERAGE(AD70:AD71)*25))/(1000*0.0725)</f>
        <v>150.72931812420754</v>
      </c>
      <c r="AQ88">
        <f>ABS(100*(AE88-AE89)/(AVERAGE(AE88:AE89)))</f>
        <v>0.98267823644446106</v>
      </c>
      <c r="AS88">
        <f>100*((AVERAGE(AE88:AE89)*25.225)-(AVERAGE(AE70:AE71)*25))/(2000*0.075)</f>
        <v>117.78848265789881</v>
      </c>
      <c r="AW88">
        <f>ABS(100*(AF88-AF89)/(AVERAGE(AF88:AF89)))</f>
        <v>1.5241122497787427</v>
      </c>
      <c r="AY88">
        <f>100*((AVERAGE(AF88:AF89)*25.225)-(AVERAGE(AF70:AF71)*25))/(1000*0.075)</f>
        <v>90.05926601682377</v>
      </c>
      <c r="BC88">
        <f>ABS(100*(AG88-AG89)/(AVERAGE(AG88:AG89)))</f>
        <v>1.3930098126714701</v>
      </c>
      <c r="BE88">
        <f>100*((AVERAGE(AG88:AG89)*25.225)-(AVERAGE(AG70:AG71)*25))/(100*0.075)</f>
        <v>81.440424946393151</v>
      </c>
      <c r="BG88" s="3">
        <f>AVERAGE(AD88:AD89)</f>
        <v>9.365411054670048</v>
      </c>
      <c r="BH88" s="3">
        <f>AVERAGE(AE88:AE89)</f>
        <v>15.958960785999311</v>
      </c>
      <c r="BI88" s="3">
        <f>AVERAGE(AF88:AF89)</f>
        <v>6.5935497313292641</v>
      </c>
      <c r="BJ88" s="3">
        <f>AVERAGE(AG88:AG89)</f>
        <v>0.67274121830226297</v>
      </c>
      <c r="BK88" t="s">
        <v>229</v>
      </c>
    </row>
    <row r="89" spans="1:63" x14ac:dyDescent="0.3">
      <c r="A89">
        <v>65</v>
      </c>
      <c r="B89">
        <v>19</v>
      </c>
      <c r="C89" t="s">
        <v>229</v>
      </c>
      <c r="D89" t="s">
        <v>27</v>
      </c>
      <c r="G89">
        <v>0.5</v>
      </c>
      <c r="H89">
        <v>0.5</v>
      </c>
      <c r="I89">
        <v>9412</v>
      </c>
      <c r="J89">
        <v>15129</v>
      </c>
      <c r="L89">
        <v>5698</v>
      </c>
      <c r="M89">
        <v>7.6360000000000001</v>
      </c>
      <c r="N89">
        <v>13.096</v>
      </c>
      <c r="O89">
        <v>5.46</v>
      </c>
      <c r="Q89">
        <v>0.48</v>
      </c>
      <c r="R89">
        <v>1</v>
      </c>
      <c r="S89">
        <v>0</v>
      </c>
      <c r="T89">
        <v>0</v>
      </c>
      <c r="V89">
        <v>0</v>
      </c>
      <c r="Y89" s="1">
        <v>45224</v>
      </c>
      <c r="Z89" s="6">
        <v>0.17598379629629632</v>
      </c>
      <c r="AB89">
        <v>1</v>
      </c>
      <c r="AD89" s="3">
        <f t="shared" si="4"/>
        <v>9.3372449870419079</v>
      </c>
      <c r="AE89" s="3">
        <f t="shared" si="5"/>
        <v>15.880548168795951</v>
      </c>
      <c r="AF89" s="3">
        <f t="shared" si="6"/>
        <v>6.5433031817540428</v>
      </c>
      <c r="AG89" s="3">
        <f t="shared" si="7"/>
        <v>0.66805554270984491</v>
      </c>
      <c r="AH89" s="3"/>
      <c r="BK89" t="s">
        <v>229</v>
      </c>
    </row>
    <row r="90" spans="1:63" x14ac:dyDescent="0.3">
      <c r="A90">
        <v>66</v>
      </c>
      <c r="B90">
        <v>20</v>
      </c>
      <c r="C90" t="s">
        <v>230</v>
      </c>
      <c r="D90" t="s">
        <v>27</v>
      </c>
      <c r="G90">
        <v>0.5</v>
      </c>
      <c r="H90">
        <v>0.5</v>
      </c>
      <c r="I90">
        <v>6624</v>
      </c>
      <c r="J90">
        <v>7626</v>
      </c>
      <c r="L90">
        <v>7463</v>
      </c>
      <c r="M90">
        <v>5.4960000000000004</v>
      </c>
      <c r="N90">
        <v>6.7389999999999999</v>
      </c>
      <c r="O90">
        <v>1.2430000000000001</v>
      </c>
      <c r="Q90">
        <v>0.66400000000000003</v>
      </c>
      <c r="R90">
        <v>1</v>
      </c>
      <c r="S90">
        <v>0</v>
      </c>
      <c r="T90">
        <v>0</v>
      </c>
      <c r="V90">
        <v>0</v>
      </c>
      <c r="Y90" s="1">
        <v>45224</v>
      </c>
      <c r="Z90" s="6">
        <v>0.18918981481481481</v>
      </c>
      <c r="AB90">
        <v>1</v>
      </c>
      <c r="AD90" s="3">
        <f t="shared" ref="AD90:AD136" si="8">((I90*$F$21)+$F$22)*1000/G90</f>
        <v>6.5819117748576064</v>
      </c>
      <c r="AE90" s="3">
        <f t="shared" ref="AE90:AE136" si="9">((J90*$H$21)+$H$22)*1000/H90</f>
        <v>8.0880996008912476</v>
      </c>
      <c r="AF90" s="3">
        <f t="shared" ref="AF90:AF136" si="10">AE90-AD90</f>
        <v>1.5061878260336412</v>
      </c>
      <c r="AG90" s="3">
        <f t="shared" ref="AG90:AG136" si="11">((L90*$J$21)+$J$22)*1000/H90</f>
        <v>0.87481097822529241</v>
      </c>
      <c r="AH90" s="3"/>
      <c r="BG90" s="3"/>
      <c r="BH90" s="3"/>
      <c r="BI90" s="3"/>
      <c r="BJ90" s="3"/>
      <c r="BK90" t="s">
        <v>230</v>
      </c>
    </row>
    <row r="91" spans="1:63" x14ac:dyDescent="0.3">
      <c r="A91">
        <v>67</v>
      </c>
      <c r="B91">
        <v>20</v>
      </c>
      <c r="C91" t="s">
        <v>230</v>
      </c>
      <c r="D91" t="s">
        <v>27</v>
      </c>
      <c r="G91">
        <v>0.5</v>
      </c>
      <c r="H91">
        <v>0.5</v>
      </c>
      <c r="I91">
        <v>5909</v>
      </c>
      <c r="J91">
        <v>7574</v>
      </c>
      <c r="L91">
        <v>7398</v>
      </c>
      <c r="M91">
        <v>4.9480000000000004</v>
      </c>
      <c r="N91">
        <v>6.6950000000000003</v>
      </c>
      <c r="O91">
        <v>1.7470000000000001</v>
      </c>
      <c r="Q91">
        <v>0.65800000000000003</v>
      </c>
      <c r="R91">
        <v>1</v>
      </c>
      <c r="S91">
        <v>0</v>
      </c>
      <c r="T91">
        <v>0</v>
      </c>
      <c r="V91">
        <v>0</v>
      </c>
      <c r="Y91" s="1">
        <v>45224</v>
      </c>
      <c r="Z91" s="6">
        <v>0.19637731481481482</v>
      </c>
      <c r="AB91">
        <v>1</v>
      </c>
      <c r="AD91" s="3">
        <f t="shared" si="8"/>
        <v>5.8752893764674425</v>
      </c>
      <c r="AE91" s="3">
        <f t="shared" si="9"/>
        <v>8.0340935599035035</v>
      </c>
      <c r="AF91" s="3">
        <f t="shared" si="10"/>
        <v>2.158804183436061</v>
      </c>
      <c r="AG91" s="3">
        <f t="shared" si="11"/>
        <v>0.86719675538761298</v>
      </c>
      <c r="AH91" s="3"/>
      <c r="AK91">
        <f>ABS(100*(AD91-AD92)/(AVERAGE(AD91:AD92)))</f>
        <v>2.9499767487930382</v>
      </c>
      <c r="AL91">
        <f>ABS(100*((AVERAGE(AD91:AD92)-AVERAGE(AD85:AD86))/(AVERAGE(AD85:AD86,AD91:AD92))))</f>
        <v>1.676267994697997</v>
      </c>
      <c r="AQ91">
        <f>ABS(100*(AE91-AE92)/(AVERAGE(AE91:AE92)))</f>
        <v>0.11627652867837732</v>
      </c>
      <c r="AR91">
        <f>ABS(100*((AVERAGE(AE91:AE92)-AVERAGE(AE85:AE86))/(AVERAGE(AE85:AE86,AE91:AE92))))</f>
        <v>2.8766440705420235</v>
      </c>
      <c r="AW91">
        <f>ABS(100*(AF91-AF92)/(AVERAGE(AF91:AF92)))</f>
        <v>8.0253209114465687</v>
      </c>
      <c r="AX91">
        <f>ABS(100*((AVERAGE(AF91:AF92)-AVERAGE(AF85:AF86))/(AVERAGE(AF85:AF86,AF91:AF92))))</f>
        <v>17.203013416890769</v>
      </c>
      <c r="BC91">
        <f>ABS(100*(AG91-AG92)/(AVERAGE(AG91:AG92)))</f>
        <v>1.5793141943319704</v>
      </c>
      <c r="BD91">
        <f>ABS(100*((AVERAGE(AG91:AG92)-AVERAGE(AG85:AG86))/(AVERAGE(AG85:AG86,AG91:AG92))))</f>
        <v>1.5535375525943194</v>
      </c>
      <c r="BG91" s="3">
        <f>AVERAGE(AD91:AD92)</f>
        <v>5.9632465701132116</v>
      </c>
      <c r="BH91" s="3">
        <f>AVERAGE(AE91:AE92)</f>
        <v>8.0387671596043653</v>
      </c>
      <c r="BI91" s="3">
        <f>AVERAGE(AF91:AF92)</f>
        <v>2.0755205894911546</v>
      </c>
      <c r="BJ91" s="3">
        <f>AVERAGE(AG91:AG92)</f>
        <v>0.86040252577860676</v>
      </c>
      <c r="BK91" t="s">
        <v>230</v>
      </c>
    </row>
    <row r="92" spans="1:63" x14ac:dyDescent="0.3">
      <c r="A92">
        <v>68</v>
      </c>
      <c r="B92">
        <v>20</v>
      </c>
      <c r="C92" t="s">
        <v>230</v>
      </c>
      <c r="D92" t="s">
        <v>27</v>
      </c>
      <c r="G92">
        <v>0.5</v>
      </c>
      <c r="H92">
        <v>0.5</v>
      </c>
      <c r="I92">
        <v>6087</v>
      </c>
      <c r="J92">
        <v>7583</v>
      </c>
      <c r="L92">
        <v>7282</v>
      </c>
      <c r="M92">
        <v>5.0839999999999996</v>
      </c>
      <c r="N92">
        <v>6.7030000000000003</v>
      </c>
      <c r="O92">
        <v>1.6180000000000001</v>
      </c>
      <c r="Q92">
        <v>0.64600000000000002</v>
      </c>
      <c r="R92">
        <v>1</v>
      </c>
      <c r="S92">
        <v>0</v>
      </c>
      <c r="T92">
        <v>0</v>
      </c>
      <c r="V92">
        <v>0</v>
      </c>
      <c r="Y92" s="1">
        <v>45224</v>
      </c>
      <c r="Z92" s="6">
        <v>0.20401620370370369</v>
      </c>
      <c r="AB92">
        <v>1</v>
      </c>
      <c r="AD92" s="3">
        <f t="shared" si="8"/>
        <v>6.0512037637589806</v>
      </c>
      <c r="AE92" s="3">
        <f t="shared" si="9"/>
        <v>8.0434407593052288</v>
      </c>
      <c r="AF92" s="3">
        <f t="shared" si="10"/>
        <v>1.9922369955462482</v>
      </c>
      <c r="AG92" s="3">
        <f t="shared" si="11"/>
        <v>0.85360829616960066</v>
      </c>
      <c r="AH92" s="3"/>
      <c r="BG92" s="3"/>
      <c r="BH92" s="3"/>
      <c r="BI92" s="3"/>
      <c r="BJ92" s="3"/>
      <c r="BK92" t="s">
        <v>230</v>
      </c>
    </row>
    <row r="93" spans="1:63" x14ac:dyDescent="0.3">
      <c r="A93">
        <v>69</v>
      </c>
      <c r="B93">
        <v>3</v>
      </c>
      <c r="C93" t="s">
        <v>28</v>
      </c>
      <c r="D93" t="s">
        <v>27</v>
      </c>
      <c r="G93">
        <v>0.5</v>
      </c>
      <c r="H93">
        <v>0.5</v>
      </c>
      <c r="I93">
        <v>1519</v>
      </c>
      <c r="J93">
        <v>517</v>
      </c>
      <c r="L93">
        <v>500</v>
      </c>
      <c r="M93">
        <v>1.581</v>
      </c>
      <c r="N93">
        <v>0.71599999999999997</v>
      </c>
      <c r="O93">
        <v>0</v>
      </c>
      <c r="Q93">
        <v>0</v>
      </c>
      <c r="R93">
        <v>1</v>
      </c>
      <c r="S93">
        <v>0</v>
      </c>
      <c r="T93">
        <v>0</v>
      </c>
      <c r="V93">
        <v>0</v>
      </c>
      <c r="Y93" s="1">
        <v>45224</v>
      </c>
      <c r="Z93" s="6">
        <v>0.21609953703703702</v>
      </c>
      <c r="AB93">
        <v>1</v>
      </c>
      <c r="AD93" s="3">
        <f t="shared" si="8"/>
        <v>1.5367266786593072</v>
      </c>
      <c r="AE93" s="3">
        <f t="shared" si="9"/>
        <v>0.70485065123983448</v>
      </c>
      <c r="AF93" s="3">
        <f t="shared" si="10"/>
        <v>-0.83187602741947275</v>
      </c>
      <c r="AG93" s="3">
        <f t="shared" si="11"/>
        <v>5.9151999475116131E-2</v>
      </c>
      <c r="AH93" s="3"/>
      <c r="BK93" t="s">
        <v>28</v>
      </c>
    </row>
    <row r="94" spans="1:63" x14ac:dyDescent="0.3">
      <c r="A94">
        <v>70</v>
      </c>
      <c r="B94">
        <v>3</v>
      </c>
      <c r="C94" t="s">
        <v>28</v>
      </c>
      <c r="D94" t="s">
        <v>27</v>
      </c>
      <c r="G94">
        <v>0.5</v>
      </c>
      <c r="H94">
        <v>0.5</v>
      </c>
      <c r="I94">
        <v>305</v>
      </c>
      <c r="J94">
        <v>588</v>
      </c>
      <c r="L94">
        <v>507</v>
      </c>
      <c r="M94">
        <v>0.64900000000000002</v>
      </c>
      <c r="N94">
        <v>0.77600000000000002</v>
      </c>
      <c r="O94">
        <v>0.127</v>
      </c>
      <c r="Q94">
        <v>0</v>
      </c>
      <c r="R94">
        <v>1</v>
      </c>
      <c r="S94">
        <v>0</v>
      </c>
      <c r="T94">
        <v>0</v>
      </c>
      <c r="V94">
        <v>0</v>
      </c>
      <c r="Y94" s="1">
        <v>45224</v>
      </c>
      <c r="Z94" s="6">
        <v>0.22225694444444444</v>
      </c>
      <c r="AB94">
        <v>1</v>
      </c>
      <c r="AD94" s="3">
        <f t="shared" si="8"/>
        <v>0.33695102600803695</v>
      </c>
      <c r="AE94" s="3">
        <f t="shared" si="9"/>
        <v>0.77858966874233138</v>
      </c>
      <c r="AF94" s="3">
        <f t="shared" si="10"/>
        <v>0.44163864273429443</v>
      </c>
      <c r="AG94" s="3">
        <f t="shared" si="11"/>
        <v>5.9971992703789292E-2</v>
      </c>
      <c r="AH94" s="3"/>
      <c r="AK94">
        <f>ABS(100*(AD94-AD95)/(AVERAGE(AD94:AD95)))</f>
        <v>0.2928721966476811</v>
      </c>
      <c r="AQ94">
        <f>ABS(100*(AE94-AE95)/(AVERAGE(AE94:AE95)))</f>
        <v>5.7639327906348674</v>
      </c>
      <c r="AW94">
        <f>ABS(100*(AF94-AF95)/(AVERAGE(AF94:AF95)))</f>
        <v>10.63794199081544</v>
      </c>
      <c r="BC94">
        <f>ABS(100*(AG94-AG95)/(AVERAGE(AG94:AG95)))</f>
        <v>4.1877695111106732</v>
      </c>
      <c r="BG94" s="3">
        <f>AVERAGE(AD94:AD95)</f>
        <v>0.33744516754537274</v>
      </c>
      <c r="BH94" s="3">
        <f>AVERAGE(AE94:AE95)</f>
        <v>0.75677953680497312</v>
      </c>
      <c r="BI94" s="3">
        <f>AVERAGE(AF94:AF95)</f>
        <v>0.41933436925960038</v>
      </c>
      <c r="BJ94" s="3">
        <f>AVERAGE(AG94:AG95)</f>
        <v>5.8742002860779546E-2</v>
      </c>
      <c r="BK94" t="s">
        <v>28</v>
      </c>
    </row>
    <row r="95" spans="1:63" x14ac:dyDescent="0.3">
      <c r="A95">
        <v>71</v>
      </c>
      <c r="B95">
        <v>3</v>
      </c>
      <c r="C95" t="s">
        <v>28</v>
      </c>
      <c r="D95" t="s">
        <v>27</v>
      </c>
      <c r="G95">
        <v>0.5</v>
      </c>
      <c r="H95">
        <v>0.5</v>
      </c>
      <c r="I95">
        <v>306</v>
      </c>
      <c r="J95">
        <v>546</v>
      </c>
      <c r="L95">
        <v>486</v>
      </c>
      <c r="M95">
        <v>0.65</v>
      </c>
      <c r="N95">
        <v>0.74099999999999999</v>
      </c>
      <c r="O95">
        <v>9.0999999999999998E-2</v>
      </c>
      <c r="Q95">
        <v>0</v>
      </c>
      <c r="R95">
        <v>1</v>
      </c>
      <c r="S95">
        <v>0</v>
      </c>
      <c r="T95">
        <v>0</v>
      </c>
      <c r="V95">
        <v>0</v>
      </c>
      <c r="Y95" s="1">
        <v>45224</v>
      </c>
      <c r="Z95" s="6">
        <v>0.22890046296296296</v>
      </c>
      <c r="AB95">
        <v>1</v>
      </c>
      <c r="AD95" s="3">
        <f t="shared" si="8"/>
        <v>0.33793930908270853</v>
      </c>
      <c r="AE95" s="3">
        <f t="shared" si="9"/>
        <v>0.73496940486761486</v>
      </c>
      <c r="AF95" s="3">
        <f t="shared" si="10"/>
        <v>0.39703009578490633</v>
      </c>
      <c r="AG95" s="3">
        <f t="shared" si="11"/>
        <v>5.7512013017769807E-2</v>
      </c>
      <c r="AH95" s="3"/>
      <c r="BG95" s="3"/>
      <c r="BH95" s="3"/>
      <c r="BI95" s="3"/>
      <c r="BJ95" s="3"/>
      <c r="BK95" t="s">
        <v>28</v>
      </c>
    </row>
    <row r="96" spans="1:63" x14ac:dyDescent="0.3">
      <c r="A96">
        <v>72</v>
      </c>
      <c r="B96">
        <v>1</v>
      </c>
      <c r="C96" t="s">
        <v>69</v>
      </c>
      <c r="D96" t="s">
        <v>27</v>
      </c>
      <c r="G96">
        <v>0.3</v>
      </c>
      <c r="H96">
        <v>0.3</v>
      </c>
      <c r="I96">
        <v>3877</v>
      </c>
      <c r="J96">
        <v>11212</v>
      </c>
      <c r="L96">
        <v>4867</v>
      </c>
      <c r="M96">
        <v>5.649</v>
      </c>
      <c r="N96">
        <v>16.295000000000002</v>
      </c>
      <c r="O96">
        <v>10.646000000000001</v>
      </c>
      <c r="Q96">
        <v>0.65500000000000003</v>
      </c>
      <c r="R96">
        <v>1</v>
      </c>
      <c r="S96">
        <v>0</v>
      </c>
      <c r="T96">
        <v>0</v>
      </c>
      <c r="V96">
        <v>0</v>
      </c>
      <c r="Y96" s="1">
        <v>45224</v>
      </c>
      <c r="Z96" s="6">
        <v>0.2414236111111111</v>
      </c>
      <c r="AB96">
        <v>1</v>
      </c>
      <c r="AD96" s="3">
        <f t="shared" si="8"/>
        <v>6.4451636145580649</v>
      </c>
      <c r="AE96" s="3">
        <f t="shared" si="9"/>
        <v>19.687398789371656</v>
      </c>
      <c r="AF96" s="3">
        <f t="shared" si="10"/>
        <v>13.24223517481359</v>
      </c>
      <c r="AG96" s="3">
        <f t="shared" si="11"/>
        <v>0.95118438712893238</v>
      </c>
      <c r="AH96" s="3"/>
      <c r="BK96" t="s">
        <v>69</v>
      </c>
    </row>
    <row r="97" spans="1:63" x14ac:dyDescent="0.3">
      <c r="A97">
        <v>73</v>
      </c>
      <c r="B97">
        <v>1</v>
      </c>
      <c r="C97" t="s">
        <v>69</v>
      </c>
      <c r="D97" t="s">
        <v>27</v>
      </c>
      <c r="G97">
        <v>0.3</v>
      </c>
      <c r="H97">
        <v>0.3</v>
      </c>
      <c r="I97">
        <v>5626</v>
      </c>
      <c r="J97">
        <v>11341</v>
      </c>
      <c r="L97">
        <v>4941</v>
      </c>
      <c r="M97">
        <v>7.8849999999999998</v>
      </c>
      <c r="N97">
        <v>16.478000000000002</v>
      </c>
      <c r="O97">
        <v>8.593</v>
      </c>
      <c r="Q97">
        <v>0.66800000000000004</v>
      </c>
      <c r="R97">
        <v>1</v>
      </c>
      <c r="S97">
        <v>0</v>
      </c>
      <c r="T97">
        <v>0</v>
      </c>
      <c r="V97">
        <v>0</v>
      </c>
      <c r="Y97" s="1">
        <v>45224</v>
      </c>
      <c r="Z97" s="6">
        <v>0.24853009259259259</v>
      </c>
      <c r="AB97">
        <v>1</v>
      </c>
      <c r="AD97" s="3">
        <f t="shared" si="8"/>
        <v>9.3260087772256544</v>
      </c>
      <c r="AE97" s="3">
        <f t="shared" si="9"/>
        <v>19.910692997301748</v>
      </c>
      <c r="AF97" s="3">
        <f t="shared" si="10"/>
        <v>10.584684220076094</v>
      </c>
      <c r="AG97" s="3">
        <f t="shared" si="11"/>
        <v>0.96563188687222157</v>
      </c>
      <c r="AH97" s="3"/>
      <c r="AI97">
        <f>100*(AVERAGE(I97:I98))/(AVERAGE(I$51:I$52))</f>
        <v>93.582712613571246</v>
      </c>
      <c r="AK97">
        <f>ABS(100*(AD97-AD98)/(AVERAGE(AD97:AD98)))</f>
        <v>3.1464876733044909</v>
      </c>
      <c r="AO97">
        <f>100*(AVERAGE(J97:J98))/(AVERAGE(J$51:J$52))</f>
        <v>94.25727730812477</v>
      </c>
      <c r="AQ97">
        <f>ABS(100*(AE97-AE98)/(AVERAGE(AE97:AE98)))</f>
        <v>0.41816694407669502</v>
      </c>
      <c r="AU97">
        <f>100*(((AVERAGE(J97:J98))-(AVERAGE(I97:I98)))/((AVERAGE(J$51:J$52))-(AVERAGE($I$51:I52))))</f>
        <v>94.955917260088157</v>
      </c>
      <c r="AW97">
        <f>ABS(100*(AF97-AF98)/(AVERAGE(AF97:AF98)))</f>
        <v>3.6676498369075503</v>
      </c>
      <c r="BA97">
        <f>100*(AVERAGE(L97:L98))/(AVERAGE(L$51:L$52))</f>
        <v>97.266785502079614</v>
      </c>
      <c r="BC97">
        <f>ABS(100*(AG97-AG98)/(AVERAGE(AG97:AG98)))</f>
        <v>1.2205143408670271</v>
      </c>
      <c r="BG97" s="3">
        <f>AVERAGE(AD97:AD98)</f>
        <v>9.4750748076552807</v>
      </c>
      <c r="BH97" s="3">
        <f>AVERAGE(AE97:AE98)</f>
        <v>19.869149888849638</v>
      </c>
      <c r="BI97" s="3">
        <f>AVERAGE(AF97:AF98)</f>
        <v>10.394075081194357</v>
      </c>
      <c r="BJ97" s="3">
        <f>AVERAGE(AG97:AG98)</f>
        <v>0.95977479238169883</v>
      </c>
      <c r="BK97" t="s">
        <v>69</v>
      </c>
    </row>
    <row r="98" spans="1:63" x14ac:dyDescent="0.3">
      <c r="A98">
        <v>74</v>
      </c>
      <c r="B98">
        <v>1</v>
      </c>
      <c r="C98" t="s">
        <v>69</v>
      </c>
      <c r="D98" t="s">
        <v>27</v>
      </c>
      <c r="G98">
        <v>0.3</v>
      </c>
      <c r="H98">
        <v>0.3</v>
      </c>
      <c r="I98">
        <v>5807</v>
      </c>
      <c r="J98">
        <v>11293</v>
      </c>
      <c r="L98">
        <v>4881</v>
      </c>
      <c r="M98">
        <v>8.1159999999999997</v>
      </c>
      <c r="N98">
        <v>16.41</v>
      </c>
      <c r="O98">
        <v>8.2929999999999993</v>
      </c>
      <c r="Q98">
        <v>0.65700000000000003</v>
      </c>
      <c r="R98">
        <v>1</v>
      </c>
      <c r="S98">
        <v>0</v>
      </c>
      <c r="T98">
        <v>0</v>
      </c>
      <c r="V98">
        <v>0</v>
      </c>
      <c r="Y98" s="1">
        <v>45224</v>
      </c>
      <c r="Z98" s="6">
        <v>0.25609953703703703</v>
      </c>
      <c r="AB98">
        <v>1</v>
      </c>
      <c r="AD98" s="3">
        <f t="shared" si="8"/>
        <v>9.6241408380849069</v>
      </c>
      <c r="AE98" s="3">
        <f t="shared" si="9"/>
        <v>19.827606780397527</v>
      </c>
      <c r="AF98" s="3">
        <f t="shared" si="10"/>
        <v>10.20346594231262</v>
      </c>
      <c r="AG98" s="3">
        <f t="shared" si="11"/>
        <v>0.9539176978911762</v>
      </c>
      <c r="AH98" s="3"/>
      <c r="BK98" t="s">
        <v>69</v>
      </c>
    </row>
    <row r="99" spans="1:63" x14ac:dyDescent="0.3">
      <c r="A99">
        <v>75</v>
      </c>
      <c r="B99">
        <v>3</v>
      </c>
      <c r="D99" t="s">
        <v>85</v>
      </c>
      <c r="Y99" s="1">
        <v>45224</v>
      </c>
      <c r="Z99" s="6">
        <v>0.26041666666666669</v>
      </c>
      <c r="AB99">
        <v>1</v>
      </c>
      <c r="AD99" s="3"/>
      <c r="AE99" s="3"/>
      <c r="AF99" s="3"/>
      <c r="AG99" s="3"/>
      <c r="AH99" s="3"/>
    </row>
    <row r="100" spans="1:63" x14ac:dyDescent="0.3">
      <c r="A100">
        <v>76</v>
      </c>
      <c r="B100">
        <v>21</v>
      </c>
      <c r="C100" t="s">
        <v>231</v>
      </c>
      <c r="D100" t="s">
        <v>27</v>
      </c>
      <c r="G100">
        <v>0.5</v>
      </c>
      <c r="H100">
        <v>0.5</v>
      </c>
      <c r="I100">
        <v>2810</v>
      </c>
      <c r="J100">
        <v>6069</v>
      </c>
      <c r="L100">
        <v>2164</v>
      </c>
      <c r="M100">
        <v>2.5710000000000002</v>
      </c>
      <c r="N100">
        <v>5.42</v>
      </c>
      <c r="O100">
        <v>2.8490000000000002</v>
      </c>
      <c r="Q100">
        <v>0.11</v>
      </c>
      <c r="R100">
        <v>1</v>
      </c>
      <c r="S100">
        <v>0</v>
      </c>
      <c r="T100">
        <v>0</v>
      </c>
      <c r="V100">
        <v>0</v>
      </c>
      <c r="Y100" s="1">
        <v>45224</v>
      </c>
      <c r="Z100" s="6">
        <v>0.27313657407407405</v>
      </c>
      <c r="AB100">
        <v>1</v>
      </c>
      <c r="AD100" s="3">
        <f t="shared" si="8"/>
        <v>2.8126001280602875</v>
      </c>
      <c r="AE100" s="3">
        <f t="shared" si="9"/>
        <v>6.4710341043928299</v>
      </c>
      <c r="AF100" s="3">
        <f t="shared" si="10"/>
        <v>3.6584339763325424</v>
      </c>
      <c r="AG100" s="3">
        <f t="shared" si="11"/>
        <v>0.25407610411970805</v>
      </c>
      <c r="AH100" s="3"/>
      <c r="BK100" t="s">
        <v>231</v>
      </c>
    </row>
    <row r="101" spans="1:63" x14ac:dyDescent="0.3">
      <c r="A101">
        <v>77</v>
      </c>
      <c r="B101">
        <v>21</v>
      </c>
      <c r="C101" t="s">
        <v>231</v>
      </c>
      <c r="D101" t="s">
        <v>27</v>
      </c>
      <c r="G101">
        <v>0.5</v>
      </c>
      <c r="H101">
        <v>0.5</v>
      </c>
      <c r="I101">
        <v>3234</v>
      </c>
      <c r="J101">
        <v>6076</v>
      </c>
      <c r="L101">
        <v>2118</v>
      </c>
      <c r="M101">
        <v>2.8959999999999999</v>
      </c>
      <c r="N101">
        <v>5.4260000000000002</v>
      </c>
      <c r="O101">
        <v>2.5289999999999999</v>
      </c>
      <c r="Q101">
        <v>0.105</v>
      </c>
      <c r="R101">
        <v>1</v>
      </c>
      <c r="S101">
        <v>0</v>
      </c>
      <c r="T101">
        <v>0</v>
      </c>
      <c r="V101">
        <v>0</v>
      </c>
      <c r="Y101" s="1">
        <v>45224</v>
      </c>
      <c r="Z101" s="6">
        <v>0.28017361111111111</v>
      </c>
      <c r="AB101">
        <v>1</v>
      </c>
      <c r="AD101" s="3">
        <f t="shared" si="8"/>
        <v>3.2316321517210276</v>
      </c>
      <c r="AE101" s="3">
        <f t="shared" si="9"/>
        <v>6.4783041483719499</v>
      </c>
      <c r="AF101" s="3">
        <f t="shared" si="10"/>
        <v>3.2466719966509223</v>
      </c>
      <c r="AG101" s="3">
        <f t="shared" si="11"/>
        <v>0.24868757718842724</v>
      </c>
      <c r="AH101" s="3"/>
      <c r="AK101">
        <f>ABS(100*(AD101-AD102)/(AVERAGE(AD101:AD102)))</f>
        <v>1.9982162207008465</v>
      </c>
      <c r="AQ101">
        <f>ABS(100*(AE101-AE102)/(AVERAGE(AE101:AE102)))</f>
        <v>1.0525192516840622</v>
      </c>
      <c r="AW101">
        <f>ABS(100*(AF101-AF102)/(AVERAGE(AF101:AF102)))</f>
        <v>0.10218925602854505</v>
      </c>
      <c r="BC101">
        <f>ABS(100*(AG101-AG102)/(AVERAGE(AG101:AG102)))</f>
        <v>0.47215238997517828</v>
      </c>
      <c r="BG101" s="3">
        <f>AVERAGE(AD101:AD102)</f>
        <v>3.264245493185189</v>
      </c>
      <c r="BH101" s="3">
        <f>AVERAGE(AE101:AE102)</f>
        <v>6.5125772128449411</v>
      </c>
      <c r="BI101" s="3">
        <f>AVERAGE(AF101:AF102)</f>
        <v>3.2483317196597521</v>
      </c>
      <c r="BJ101" s="3">
        <f>AVERAGE(AG101:AG102)</f>
        <v>0.24810186773937498</v>
      </c>
      <c r="BK101" t="s">
        <v>231</v>
      </c>
    </row>
    <row r="102" spans="1:63" x14ac:dyDescent="0.3">
      <c r="A102">
        <v>78</v>
      </c>
      <c r="B102">
        <v>21</v>
      </c>
      <c r="C102" t="s">
        <v>231</v>
      </c>
      <c r="D102" t="s">
        <v>27</v>
      </c>
      <c r="G102">
        <v>0.5</v>
      </c>
      <c r="H102">
        <v>0.5</v>
      </c>
      <c r="I102">
        <v>3300</v>
      </c>
      <c r="J102">
        <v>6142</v>
      </c>
      <c r="L102">
        <v>2108</v>
      </c>
      <c r="M102">
        <v>2.9460000000000002</v>
      </c>
      <c r="N102">
        <v>5.4820000000000002</v>
      </c>
      <c r="O102">
        <v>2.536</v>
      </c>
      <c r="Q102">
        <v>0.104</v>
      </c>
      <c r="R102">
        <v>1</v>
      </c>
      <c r="S102">
        <v>0</v>
      </c>
      <c r="T102">
        <v>0</v>
      </c>
      <c r="V102">
        <v>0</v>
      </c>
      <c r="Y102" s="1">
        <v>45224</v>
      </c>
      <c r="Z102" s="6">
        <v>0.28777777777777774</v>
      </c>
      <c r="AB102">
        <v>1</v>
      </c>
      <c r="AD102" s="3">
        <f t="shared" si="8"/>
        <v>3.2968588346493504</v>
      </c>
      <c r="AE102" s="3">
        <f t="shared" si="9"/>
        <v>6.5468502773179322</v>
      </c>
      <c r="AF102" s="3">
        <f t="shared" si="10"/>
        <v>3.2499914426685819</v>
      </c>
      <c r="AG102" s="3">
        <f t="shared" si="11"/>
        <v>0.24751615829032272</v>
      </c>
      <c r="AH102" s="3"/>
      <c r="BG102" s="3"/>
      <c r="BH102" s="3"/>
      <c r="BI102" s="3"/>
      <c r="BJ102" s="3"/>
      <c r="BK102" t="s">
        <v>231</v>
      </c>
    </row>
    <row r="103" spans="1:63" x14ac:dyDescent="0.3">
      <c r="A103">
        <v>79</v>
      </c>
      <c r="B103">
        <v>22</v>
      </c>
      <c r="C103" t="s">
        <v>232</v>
      </c>
      <c r="D103" t="s">
        <v>27</v>
      </c>
      <c r="G103">
        <v>0.5</v>
      </c>
      <c r="H103">
        <v>0.5</v>
      </c>
      <c r="I103">
        <v>2624</v>
      </c>
      <c r="J103">
        <v>4928</v>
      </c>
      <c r="L103">
        <v>2487</v>
      </c>
      <c r="M103">
        <v>2.4279999999999999</v>
      </c>
      <c r="N103">
        <v>4.4530000000000003</v>
      </c>
      <c r="O103">
        <v>2.0259999999999998</v>
      </c>
      <c r="Q103">
        <v>0.14399999999999999</v>
      </c>
      <c r="R103">
        <v>1</v>
      </c>
      <c r="S103">
        <v>0</v>
      </c>
      <c r="T103">
        <v>0</v>
      </c>
      <c r="V103">
        <v>0</v>
      </c>
      <c r="Y103" s="1">
        <v>45224</v>
      </c>
      <c r="Z103" s="6">
        <v>0.30037037037037034</v>
      </c>
      <c r="AB103">
        <v>1</v>
      </c>
      <c r="AD103" s="3">
        <f t="shared" si="8"/>
        <v>2.6287794761713776</v>
      </c>
      <c r="AE103" s="3">
        <f t="shared" si="9"/>
        <v>5.2860169357963658</v>
      </c>
      <c r="AF103" s="3">
        <f t="shared" si="10"/>
        <v>2.6572374596249881</v>
      </c>
      <c r="AG103" s="3">
        <f t="shared" si="11"/>
        <v>0.29191293452848399</v>
      </c>
      <c r="AH103" s="3"/>
      <c r="BG103" s="3"/>
      <c r="BH103" s="3"/>
      <c r="BI103" s="3"/>
      <c r="BJ103" s="3"/>
      <c r="BK103" t="s">
        <v>232</v>
      </c>
    </row>
    <row r="104" spans="1:63" x14ac:dyDescent="0.3">
      <c r="A104">
        <v>80</v>
      </c>
      <c r="B104">
        <v>22</v>
      </c>
      <c r="C104" t="s">
        <v>232</v>
      </c>
      <c r="D104" t="s">
        <v>27</v>
      </c>
      <c r="G104">
        <v>0.5</v>
      </c>
      <c r="H104">
        <v>0.5</v>
      </c>
      <c r="I104">
        <v>4283</v>
      </c>
      <c r="J104">
        <v>4903</v>
      </c>
      <c r="L104">
        <v>2536</v>
      </c>
      <c r="M104">
        <v>3.7010000000000001</v>
      </c>
      <c r="N104">
        <v>4.4329999999999998</v>
      </c>
      <c r="O104">
        <v>0.73199999999999998</v>
      </c>
      <c r="Q104">
        <v>0.14899999999999999</v>
      </c>
      <c r="R104">
        <v>1</v>
      </c>
      <c r="S104">
        <v>0</v>
      </c>
      <c r="T104">
        <v>0</v>
      </c>
      <c r="V104">
        <v>0</v>
      </c>
      <c r="X104" t="s">
        <v>233</v>
      </c>
      <c r="Y104" s="1">
        <v>45224</v>
      </c>
      <c r="Z104" s="6">
        <v>0.31101851851851853</v>
      </c>
      <c r="AB104">
        <v>1</v>
      </c>
      <c r="AD104" s="3">
        <f t="shared" si="8"/>
        <v>4.2683410970514908</v>
      </c>
      <c r="AE104" s="3">
        <f t="shared" si="9"/>
        <v>5.2600524930137968</v>
      </c>
      <c r="AF104" s="3">
        <f t="shared" si="10"/>
        <v>0.99171139596230606</v>
      </c>
      <c r="AG104" s="3">
        <f t="shared" si="11"/>
        <v>0.29765288712919608</v>
      </c>
      <c r="AH104" s="3"/>
      <c r="AK104">
        <f>ABS(100*(AD104-AD105)/(AVERAGE(AD104:AD105)))</f>
        <v>64.281315582955997</v>
      </c>
      <c r="AQ104">
        <f>ABS(100*(AE104-AE105)/(AVERAGE(AE104:AE105)))</f>
        <v>9.8674424579531919E-2</v>
      </c>
      <c r="AW104">
        <f>ABS(100*(AF104-AF105)/(AVERAGE(AF104:AF105)))</f>
        <v>102.41458486244636</v>
      </c>
      <c r="BC104">
        <f>ABS(100*(AG104-AG105)/(AVERAGE(AG104:AG105)))</f>
        <v>3.3613979880803946</v>
      </c>
      <c r="BG104" s="3">
        <f>AVERAGE(AD104:AD105)</f>
        <v>3.23014972710902</v>
      </c>
      <c r="BH104" s="3">
        <f>AVERAGE(AE104:AE105)</f>
        <v>5.2626489372920542</v>
      </c>
      <c r="BI104" s="3">
        <f>AVERAGE(AF104:AF105)</f>
        <v>2.0324992101830333</v>
      </c>
      <c r="BJ104" s="3">
        <f>AVERAGE(AG104:AG105)</f>
        <v>0.29273292775715709</v>
      </c>
      <c r="BK104" t="s">
        <v>232</v>
      </c>
    </row>
    <row r="105" spans="1:63" x14ac:dyDescent="0.3">
      <c r="A105">
        <v>81</v>
      </c>
      <c r="B105">
        <v>22</v>
      </c>
      <c r="C105" t="s">
        <v>232</v>
      </c>
      <c r="D105" t="s">
        <v>27</v>
      </c>
      <c r="G105">
        <v>0.5</v>
      </c>
      <c r="H105">
        <v>0.5</v>
      </c>
      <c r="I105">
        <v>2182</v>
      </c>
      <c r="J105">
        <v>4908</v>
      </c>
      <c r="L105">
        <v>2452</v>
      </c>
      <c r="M105">
        <v>2.089</v>
      </c>
      <c r="N105">
        <v>4.4359999999999999</v>
      </c>
      <c r="O105">
        <v>2.347</v>
      </c>
      <c r="Q105">
        <v>0.14000000000000001</v>
      </c>
      <c r="R105">
        <v>1</v>
      </c>
      <c r="S105">
        <v>0</v>
      </c>
      <c r="T105">
        <v>0</v>
      </c>
      <c r="V105">
        <v>0</v>
      </c>
      <c r="Y105" s="1">
        <v>45224</v>
      </c>
      <c r="Z105" s="6">
        <v>0.31848379629629631</v>
      </c>
      <c r="AB105">
        <v>1</v>
      </c>
      <c r="AD105" s="3">
        <f t="shared" si="8"/>
        <v>2.1919583571665497</v>
      </c>
      <c r="AE105" s="3">
        <f t="shared" si="9"/>
        <v>5.2652453815703106</v>
      </c>
      <c r="AF105" s="3">
        <f t="shared" si="10"/>
        <v>3.0732870244037609</v>
      </c>
      <c r="AG105" s="3">
        <f t="shared" si="11"/>
        <v>0.28781296838511816</v>
      </c>
      <c r="AH105" s="3"/>
      <c r="BG105" s="3"/>
      <c r="BH105" s="3"/>
      <c r="BI105" s="3"/>
      <c r="BJ105" s="3"/>
      <c r="BK105" t="s">
        <v>232</v>
      </c>
    </row>
    <row r="106" spans="1:63" x14ac:dyDescent="0.3">
      <c r="A106">
        <v>82</v>
      </c>
      <c r="B106">
        <v>23</v>
      </c>
      <c r="C106" t="s">
        <v>234</v>
      </c>
      <c r="D106" t="s">
        <v>27</v>
      </c>
      <c r="G106">
        <v>0.5</v>
      </c>
      <c r="H106">
        <v>0.5</v>
      </c>
      <c r="I106">
        <v>10270</v>
      </c>
      <c r="J106">
        <v>14383</v>
      </c>
      <c r="L106">
        <v>7250</v>
      </c>
      <c r="M106">
        <v>8.2940000000000005</v>
      </c>
      <c r="N106">
        <v>12.464</v>
      </c>
      <c r="O106">
        <v>4.17</v>
      </c>
      <c r="Q106">
        <v>0.64200000000000002</v>
      </c>
      <c r="R106">
        <v>1</v>
      </c>
      <c r="S106">
        <v>0</v>
      </c>
      <c r="T106">
        <v>0</v>
      </c>
      <c r="V106">
        <v>0</v>
      </c>
      <c r="Y106" s="1">
        <v>45224</v>
      </c>
      <c r="Z106" s="6">
        <v>0.33179398148148148</v>
      </c>
      <c r="AB106">
        <v>1</v>
      </c>
      <c r="AD106" s="3">
        <f t="shared" si="8"/>
        <v>10.185191865110102</v>
      </c>
      <c r="AE106" s="3">
        <f t="shared" si="9"/>
        <v>15.105769196164085</v>
      </c>
      <c r="AF106" s="3">
        <f t="shared" si="10"/>
        <v>4.9205773310539822</v>
      </c>
      <c r="AG106" s="3">
        <f t="shared" si="11"/>
        <v>0.84985975569566619</v>
      </c>
      <c r="AH106" s="3"/>
      <c r="BG106" s="3"/>
      <c r="BH106" s="3"/>
      <c r="BI106" s="3"/>
      <c r="BJ106" s="3"/>
      <c r="BK106" t="s">
        <v>234</v>
      </c>
    </row>
    <row r="107" spans="1:63" x14ac:dyDescent="0.3">
      <c r="A107">
        <v>83</v>
      </c>
      <c r="B107">
        <v>23</v>
      </c>
      <c r="C107" t="s">
        <v>234</v>
      </c>
      <c r="D107" t="s">
        <v>27</v>
      </c>
      <c r="G107">
        <v>0.5</v>
      </c>
      <c r="H107">
        <v>0.5</v>
      </c>
      <c r="I107">
        <v>12366</v>
      </c>
      <c r="J107">
        <v>14339</v>
      </c>
      <c r="L107">
        <v>7157</v>
      </c>
      <c r="M107">
        <v>9.9019999999999992</v>
      </c>
      <c r="N107">
        <v>12.426</v>
      </c>
      <c r="O107">
        <v>2.524</v>
      </c>
      <c r="Q107">
        <v>0.63300000000000001</v>
      </c>
      <c r="R107">
        <v>1</v>
      </c>
      <c r="S107">
        <v>0</v>
      </c>
      <c r="T107">
        <v>0</v>
      </c>
      <c r="V107">
        <v>0</v>
      </c>
      <c r="Y107" s="1">
        <v>45224</v>
      </c>
      <c r="Z107" s="6">
        <v>0.33928240740740739</v>
      </c>
      <c r="AB107">
        <v>1</v>
      </c>
      <c r="AD107" s="3">
        <f t="shared" si="8"/>
        <v>12.256633189621688</v>
      </c>
      <c r="AE107" s="3">
        <f t="shared" si="9"/>
        <v>15.060071776866764</v>
      </c>
      <c r="AF107" s="3">
        <f t="shared" si="10"/>
        <v>2.8034385872450756</v>
      </c>
      <c r="AG107" s="3">
        <f t="shared" si="11"/>
        <v>0.83896555994329414</v>
      </c>
      <c r="AH107" s="3"/>
      <c r="AK107">
        <f>ABS(100*(AD107-AD108)/(AVERAGE(AD107:AD108)))</f>
        <v>3.5949160358815266</v>
      </c>
      <c r="AQ107">
        <f>ABS(100*(AE107-AE108)/(AVERAGE(AE107:AE108)))</f>
        <v>6.8986121974675296E-2</v>
      </c>
      <c r="AW107">
        <f>ABS(100*(AF107-AF108)/(AVERAGE(AF107:AF108)))</f>
        <v>17.835398525062718</v>
      </c>
      <c r="BC107">
        <f>ABS(100*(AG107-AG108)/(AVERAGE(AG107:AG108)))</f>
        <v>0.44580909935377921</v>
      </c>
      <c r="BG107" s="3">
        <f>AVERAGE(AD107:AD108)</f>
        <v>12.480973447572131</v>
      </c>
      <c r="BH107" s="3">
        <f>AVERAGE(AE107:AE108)</f>
        <v>15.054878888310249</v>
      </c>
      <c r="BI107" s="3">
        <f>AVERAGE(AF107:AF108)</f>
        <v>2.5739054407381179</v>
      </c>
      <c r="BJ107" s="3">
        <f>AVERAGE(AG107:AG108)</f>
        <v>0.84083983018026132</v>
      </c>
      <c r="BK107" t="s">
        <v>234</v>
      </c>
    </row>
    <row r="108" spans="1:63" x14ac:dyDescent="0.3">
      <c r="A108">
        <v>84</v>
      </c>
      <c r="B108">
        <v>23</v>
      </c>
      <c r="C108" t="s">
        <v>234</v>
      </c>
      <c r="D108" t="s">
        <v>27</v>
      </c>
      <c r="G108">
        <v>0.5</v>
      </c>
      <c r="H108">
        <v>0.5</v>
      </c>
      <c r="I108">
        <v>12820</v>
      </c>
      <c r="J108">
        <v>14329</v>
      </c>
      <c r="L108">
        <v>7189</v>
      </c>
      <c r="M108">
        <v>10.25</v>
      </c>
      <c r="N108">
        <v>12.417999999999999</v>
      </c>
      <c r="O108">
        <v>2.1680000000000001</v>
      </c>
      <c r="Q108">
        <v>0.63600000000000001</v>
      </c>
      <c r="R108">
        <v>1</v>
      </c>
      <c r="S108">
        <v>0</v>
      </c>
      <c r="T108">
        <v>0</v>
      </c>
      <c r="V108">
        <v>0</v>
      </c>
      <c r="Y108" s="1">
        <v>45224</v>
      </c>
      <c r="Z108" s="6">
        <v>0.34736111111111106</v>
      </c>
      <c r="AB108">
        <v>1</v>
      </c>
      <c r="AD108" s="3">
        <f t="shared" si="8"/>
        <v>12.705313705522574</v>
      </c>
      <c r="AE108" s="3">
        <f t="shared" si="9"/>
        <v>15.049685999753734</v>
      </c>
      <c r="AF108" s="3">
        <f t="shared" si="10"/>
        <v>2.3443722942311602</v>
      </c>
      <c r="AG108" s="3">
        <f t="shared" si="11"/>
        <v>0.84271410041722861</v>
      </c>
      <c r="AH108" s="3"/>
      <c r="BG108" s="3"/>
      <c r="BH108" s="3"/>
      <c r="BI108" s="3"/>
      <c r="BJ108" s="3"/>
      <c r="BK108" t="s">
        <v>234</v>
      </c>
    </row>
    <row r="109" spans="1:63" x14ac:dyDescent="0.3">
      <c r="A109">
        <v>85</v>
      </c>
      <c r="B109">
        <v>24</v>
      </c>
      <c r="C109" t="s">
        <v>235</v>
      </c>
      <c r="D109" t="s">
        <v>27</v>
      </c>
      <c r="G109">
        <v>0.5</v>
      </c>
      <c r="H109">
        <v>0.5</v>
      </c>
      <c r="I109">
        <v>11408</v>
      </c>
      <c r="J109">
        <v>13731</v>
      </c>
      <c r="L109">
        <v>5019</v>
      </c>
      <c r="M109">
        <v>9.1669999999999998</v>
      </c>
      <c r="N109">
        <v>11.911</v>
      </c>
      <c r="O109">
        <v>2.7440000000000002</v>
      </c>
      <c r="Q109">
        <v>0.40899999999999997</v>
      </c>
      <c r="R109">
        <v>1</v>
      </c>
      <c r="S109">
        <v>0</v>
      </c>
      <c r="T109">
        <v>0</v>
      </c>
      <c r="V109">
        <v>0</v>
      </c>
      <c r="Y109" s="1">
        <v>45224</v>
      </c>
      <c r="Z109" s="6">
        <v>0.36071759259259256</v>
      </c>
      <c r="AB109">
        <v>1</v>
      </c>
      <c r="AD109" s="3">
        <f t="shared" si="8"/>
        <v>11.309858004086335</v>
      </c>
      <c r="AE109" s="3">
        <f t="shared" si="9"/>
        <v>14.428616528394677</v>
      </c>
      <c r="AF109" s="3">
        <f t="shared" si="10"/>
        <v>3.1187585243083422</v>
      </c>
      <c r="AG109" s="3">
        <f t="shared" si="11"/>
        <v>0.58851619952854806</v>
      </c>
      <c r="AH109" s="3"/>
      <c r="BG109" s="3"/>
      <c r="BH109" s="3"/>
      <c r="BI109" s="3"/>
      <c r="BJ109" s="3"/>
      <c r="BK109" t="s">
        <v>235</v>
      </c>
    </row>
    <row r="110" spans="1:63" x14ac:dyDescent="0.3">
      <c r="A110">
        <v>86</v>
      </c>
      <c r="B110">
        <v>24</v>
      </c>
      <c r="C110" t="s">
        <v>235</v>
      </c>
      <c r="D110" t="s">
        <v>27</v>
      </c>
      <c r="G110">
        <v>0.5</v>
      </c>
      <c r="H110">
        <v>0.5</v>
      </c>
      <c r="I110">
        <v>11299</v>
      </c>
      <c r="J110">
        <v>13790</v>
      </c>
      <c r="L110">
        <v>4991</v>
      </c>
      <c r="M110">
        <v>9.0839999999999996</v>
      </c>
      <c r="N110">
        <v>11.961</v>
      </c>
      <c r="O110">
        <v>2.8780000000000001</v>
      </c>
      <c r="Q110">
        <v>0.40600000000000003</v>
      </c>
      <c r="R110">
        <v>1</v>
      </c>
      <c r="S110">
        <v>0</v>
      </c>
      <c r="T110">
        <v>0</v>
      </c>
      <c r="V110">
        <v>0</v>
      </c>
      <c r="Y110" s="1">
        <v>45224</v>
      </c>
      <c r="Z110" s="6">
        <v>0.36822916666666666</v>
      </c>
      <c r="AB110">
        <v>1</v>
      </c>
      <c r="AD110" s="3">
        <f t="shared" si="8"/>
        <v>11.202135148947136</v>
      </c>
      <c r="AE110" s="3">
        <f t="shared" si="9"/>
        <v>14.48989261336154</v>
      </c>
      <c r="AF110" s="3">
        <f t="shared" si="10"/>
        <v>3.2877574644144048</v>
      </c>
      <c r="AG110" s="3">
        <f t="shared" si="11"/>
        <v>0.58523622661385544</v>
      </c>
      <c r="AH110" s="3"/>
      <c r="AK110">
        <f>ABS(100*(AD110-AD111)/(AVERAGE(AD110:AD111)))</f>
        <v>0.8327467294666222</v>
      </c>
      <c r="AQ110">
        <f>ABS(100*(AE110-AE111)/(AVERAGE(AE110:AE111)))</f>
        <v>0.57505680407293969</v>
      </c>
      <c r="AW110">
        <f>ABS(100*(AF110-AF111)/(AVERAGE(AF110:AF111)))</f>
        <v>0.29800772647085633</v>
      </c>
      <c r="BC110">
        <f>ABS(100*(AG110-AG111)/(AVERAGE(AG110:AG111)))</f>
        <v>2.6076854251008141</v>
      </c>
      <c r="BG110" s="3">
        <f>AVERAGE(AD110:AD111)</f>
        <v>11.155685844437574</v>
      </c>
      <c r="BH110" s="3">
        <f>AVERAGE(AE110:AE111)</f>
        <v>14.44834950490943</v>
      </c>
      <c r="BI110" s="3">
        <f>AVERAGE(AF110:AF111)</f>
        <v>3.2926636604718569</v>
      </c>
      <c r="BJ110" s="3">
        <f>AVERAGE(AG110:AG111)</f>
        <v>0.59296759134134525</v>
      </c>
      <c r="BK110" t="s">
        <v>235</v>
      </c>
    </row>
    <row r="111" spans="1:63" x14ac:dyDescent="0.3">
      <c r="A111">
        <v>87</v>
      </c>
      <c r="B111">
        <v>24</v>
      </c>
      <c r="C111" t="s">
        <v>235</v>
      </c>
      <c r="D111" t="s">
        <v>27</v>
      </c>
      <c r="G111">
        <v>0.5</v>
      </c>
      <c r="H111">
        <v>0.5</v>
      </c>
      <c r="I111">
        <v>11205</v>
      </c>
      <c r="J111">
        <v>13710</v>
      </c>
      <c r="L111">
        <v>5123</v>
      </c>
      <c r="M111">
        <v>9.0109999999999992</v>
      </c>
      <c r="N111">
        <v>11.893000000000001</v>
      </c>
      <c r="O111">
        <v>2.8820000000000001</v>
      </c>
      <c r="Q111">
        <v>0.42</v>
      </c>
      <c r="R111">
        <v>1</v>
      </c>
      <c r="S111">
        <v>0</v>
      </c>
      <c r="T111">
        <v>0</v>
      </c>
      <c r="V111">
        <v>0</v>
      </c>
      <c r="Y111" s="1">
        <v>45224</v>
      </c>
      <c r="Z111" s="6">
        <v>0.37609953703703702</v>
      </c>
      <c r="AB111">
        <v>1</v>
      </c>
      <c r="AD111" s="3">
        <f t="shared" si="8"/>
        <v>11.109236539928011</v>
      </c>
      <c r="AE111" s="3">
        <f t="shared" si="9"/>
        <v>14.40680639645732</v>
      </c>
      <c r="AF111" s="3">
        <f t="shared" si="10"/>
        <v>3.297569856529309</v>
      </c>
      <c r="AG111" s="3">
        <f t="shared" si="11"/>
        <v>0.60069895606883505</v>
      </c>
      <c r="AH111" s="3"/>
      <c r="BG111" s="3"/>
      <c r="BH111" s="3"/>
      <c r="BI111" s="3"/>
      <c r="BJ111" s="3"/>
      <c r="BK111" t="s">
        <v>235</v>
      </c>
    </row>
    <row r="112" spans="1:63" x14ac:dyDescent="0.3">
      <c r="A112">
        <v>88</v>
      </c>
      <c r="B112">
        <v>25</v>
      </c>
      <c r="C112" t="s">
        <v>236</v>
      </c>
      <c r="D112" t="s">
        <v>27</v>
      </c>
      <c r="G112">
        <v>0.5</v>
      </c>
      <c r="H112">
        <v>0.5</v>
      </c>
      <c r="I112">
        <v>5062</v>
      </c>
      <c r="J112">
        <v>6512</v>
      </c>
      <c r="L112">
        <v>2260</v>
      </c>
      <c r="M112">
        <v>4.2990000000000004</v>
      </c>
      <c r="N112">
        <v>5.7949999999999999</v>
      </c>
      <c r="O112">
        <v>1.4970000000000001</v>
      </c>
      <c r="Q112">
        <v>0.12</v>
      </c>
      <c r="R112">
        <v>1</v>
      </c>
      <c r="S112">
        <v>0</v>
      </c>
      <c r="T112">
        <v>0</v>
      </c>
      <c r="V112">
        <v>0</v>
      </c>
      <c r="Y112" s="1">
        <v>45224</v>
      </c>
      <c r="Z112" s="6">
        <v>0.38917824074074076</v>
      </c>
      <c r="AB112">
        <v>1</v>
      </c>
      <c r="AD112" s="3">
        <f t="shared" si="8"/>
        <v>5.038213612220634</v>
      </c>
      <c r="AE112" s="3">
        <f t="shared" si="9"/>
        <v>6.9311240304999586</v>
      </c>
      <c r="AF112" s="3">
        <f t="shared" si="10"/>
        <v>1.8929104182793246</v>
      </c>
      <c r="AG112" s="3">
        <f t="shared" si="11"/>
        <v>0.2653217255415114</v>
      </c>
      <c r="BK112" t="s">
        <v>236</v>
      </c>
    </row>
    <row r="113" spans="1:63" x14ac:dyDescent="0.3">
      <c r="A113">
        <v>89</v>
      </c>
      <c r="B113">
        <v>25</v>
      </c>
      <c r="C113" t="s">
        <v>236</v>
      </c>
      <c r="D113" t="s">
        <v>27</v>
      </c>
      <c r="G113">
        <v>0.5</v>
      </c>
      <c r="H113">
        <v>0.5</v>
      </c>
      <c r="I113">
        <v>3488</v>
      </c>
      <c r="J113">
        <v>6578</v>
      </c>
      <c r="L113">
        <v>2336</v>
      </c>
      <c r="M113">
        <v>3.0910000000000002</v>
      </c>
      <c r="N113">
        <v>5.851</v>
      </c>
      <c r="O113">
        <v>2.76</v>
      </c>
      <c r="Q113">
        <v>0.128</v>
      </c>
      <c r="R113">
        <v>1</v>
      </c>
      <c r="S113">
        <v>0</v>
      </c>
      <c r="T113">
        <v>0</v>
      </c>
      <c r="V113">
        <v>0</v>
      </c>
      <c r="Y113" s="1">
        <v>45224</v>
      </c>
      <c r="Z113" s="6">
        <v>0.39628472222222227</v>
      </c>
      <c r="AB113">
        <v>1</v>
      </c>
      <c r="AD113" s="3">
        <f t="shared" si="8"/>
        <v>3.4826560526876031</v>
      </c>
      <c r="AE113" s="3">
        <f t="shared" si="9"/>
        <v>6.9996701594459418</v>
      </c>
      <c r="AF113" s="3">
        <f t="shared" si="10"/>
        <v>3.5170141067583387</v>
      </c>
      <c r="AG113" s="3">
        <f t="shared" si="11"/>
        <v>0.27422450916710572</v>
      </c>
      <c r="AH113" s="3"/>
      <c r="AK113">
        <f>ABS(100*(AD113-AD114)/(AVERAGE(AD113:AD114)))</f>
        <v>0.11357357992813931</v>
      </c>
      <c r="AQ113">
        <f>ABS(100*(AE113-AE114)/(AVERAGE(AE113:AE114)))</f>
        <v>0.8863062386303634</v>
      </c>
      <c r="AW113">
        <f>ABS(100*(AF113-AF114)/(AVERAGE(AF113:AF114)))</f>
        <v>1.8666206281422975</v>
      </c>
      <c r="BC113">
        <f>ABS(100*(AG113-AG114)/(AVERAGE(AG113:AG114)))</f>
        <v>0.59983883284342498</v>
      </c>
      <c r="BG113" s="3">
        <f>AVERAGE(AD113:AD114)</f>
        <v>3.4806794865382602</v>
      </c>
      <c r="BH113" s="3">
        <f>AVERAGE(AE113:AE114)</f>
        <v>7.0308274907850254</v>
      </c>
      <c r="BI113" s="3">
        <f>AVERAGE(AF113:AF114)</f>
        <v>3.5501480042467648</v>
      </c>
      <c r="BJ113" s="3">
        <f>AVERAGE(AG113:AG114)</f>
        <v>0.27340451593843257</v>
      </c>
      <c r="BK113" t="s">
        <v>236</v>
      </c>
    </row>
    <row r="114" spans="1:63" x14ac:dyDescent="0.3">
      <c r="A114">
        <v>90</v>
      </c>
      <c r="B114">
        <v>25</v>
      </c>
      <c r="C114" t="s">
        <v>236</v>
      </c>
      <c r="D114" t="s">
        <v>27</v>
      </c>
      <c r="G114">
        <v>0.5</v>
      </c>
      <c r="H114">
        <v>0.5</v>
      </c>
      <c r="I114">
        <v>3484</v>
      </c>
      <c r="J114">
        <v>6638</v>
      </c>
      <c r="L114">
        <v>2322</v>
      </c>
      <c r="M114">
        <v>3.0880000000000001</v>
      </c>
      <c r="N114">
        <v>5.9020000000000001</v>
      </c>
      <c r="O114">
        <v>2.8140000000000001</v>
      </c>
      <c r="Q114">
        <v>0.127</v>
      </c>
      <c r="R114">
        <v>1</v>
      </c>
      <c r="S114">
        <v>0</v>
      </c>
      <c r="T114">
        <v>0</v>
      </c>
      <c r="V114">
        <v>0</v>
      </c>
      <c r="Y114" s="1">
        <v>45224</v>
      </c>
      <c r="Z114" s="6">
        <v>0.40391203703703704</v>
      </c>
      <c r="AB114">
        <v>1</v>
      </c>
      <c r="AD114" s="3">
        <f t="shared" si="8"/>
        <v>3.4787029203889173</v>
      </c>
      <c r="AE114" s="3">
        <f t="shared" si="9"/>
        <v>7.0619848221241082</v>
      </c>
      <c r="AF114" s="3">
        <f t="shared" si="10"/>
        <v>3.5832819017351909</v>
      </c>
      <c r="AG114" s="3">
        <f t="shared" si="11"/>
        <v>0.27258452270975941</v>
      </c>
      <c r="BK114" t="s">
        <v>236</v>
      </c>
    </row>
    <row r="115" spans="1:63" x14ac:dyDescent="0.3">
      <c r="A115">
        <v>91</v>
      </c>
      <c r="B115">
        <v>26</v>
      </c>
      <c r="C115" t="s">
        <v>237</v>
      </c>
      <c r="D115" t="s">
        <v>27</v>
      </c>
      <c r="G115">
        <v>0.5</v>
      </c>
      <c r="H115">
        <v>0.5</v>
      </c>
      <c r="I115">
        <v>3554</v>
      </c>
      <c r="J115">
        <v>6034</v>
      </c>
      <c r="L115">
        <v>2141</v>
      </c>
      <c r="M115">
        <v>3.141</v>
      </c>
      <c r="N115">
        <v>5.39</v>
      </c>
      <c r="O115">
        <v>2.2490000000000001</v>
      </c>
      <c r="Q115">
        <v>0.108</v>
      </c>
      <c r="R115">
        <v>1</v>
      </c>
      <c r="S115">
        <v>0</v>
      </c>
      <c r="T115">
        <v>0</v>
      </c>
      <c r="V115">
        <v>0</v>
      </c>
      <c r="Y115" s="1">
        <v>45224</v>
      </c>
      <c r="Z115" s="6">
        <v>0.41662037037037036</v>
      </c>
      <c r="AB115">
        <v>1</v>
      </c>
      <c r="AD115" s="3">
        <f t="shared" si="8"/>
        <v>3.5478827356159259</v>
      </c>
      <c r="AE115" s="3">
        <f t="shared" si="9"/>
        <v>6.4346838844972334</v>
      </c>
      <c r="AF115" s="3">
        <f t="shared" si="10"/>
        <v>2.8868011488813075</v>
      </c>
      <c r="AG115" s="3">
        <f t="shared" si="11"/>
        <v>0.25138184065406766</v>
      </c>
      <c r="BK115" t="s">
        <v>237</v>
      </c>
    </row>
    <row r="116" spans="1:63" x14ac:dyDescent="0.3">
      <c r="A116">
        <v>92</v>
      </c>
      <c r="B116">
        <v>26</v>
      </c>
      <c r="C116" t="s">
        <v>237</v>
      </c>
      <c r="D116" t="s">
        <v>27</v>
      </c>
      <c r="G116">
        <v>0.5</v>
      </c>
      <c r="H116">
        <v>0.5</v>
      </c>
      <c r="I116">
        <v>3740</v>
      </c>
      <c r="J116">
        <v>6028</v>
      </c>
      <c r="L116">
        <v>2143</v>
      </c>
      <c r="M116">
        <v>3.2839999999999998</v>
      </c>
      <c r="N116">
        <v>5.3860000000000001</v>
      </c>
      <c r="O116">
        <v>2.101</v>
      </c>
      <c r="Q116">
        <v>0.108</v>
      </c>
      <c r="R116">
        <v>1</v>
      </c>
      <c r="S116">
        <v>0</v>
      </c>
      <c r="T116">
        <v>0</v>
      </c>
      <c r="V116">
        <v>0</v>
      </c>
      <c r="Y116" s="1">
        <v>45224</v>
      </c>
      <c r="Z116" s="6">
        <v>0.4238425925925926</v>
      </c>
      <c r="AB116">
        <v>1</v>
      </c>
      <c r="AD116" s="3">
        <f t="shared" si="8"/>
        <v>3.7317033875048358</v>
      </c>
      <c r="AE116" s="3">
        <f t="shared" si="9"/>
        <v>6.4284524182294165</v>
      </c>
      <c r="AF116" s="3">
        <f t="shared" si="10"/>
        <v>2.6967490307245807</v>
      </c>
      <c r="AG116" s="3">
        <f t="shared" si="11"/>
        <v>0.25161612443368853</v>
      </c>
      <c r="AH116" s="3"/>
      <c r="AK116">
        <f>ABS(100*(AD116-AD117)/(AVERAGE(AD116:AD117)))</f>
        <v>2.0602305108303316</v>
      </c>
      <c r="AQ116">
        <f>ABS(100*(AE116-AE117)/(AVERAGE(AE116:AE117)))</f>
        <v>0.48350684429398927</v>
      </c>
      <c r="AW116">
        <f>ABS(100*(AF116-AF117)/(AVERAGE(AF116:AF117)))</f>
        <v>3.8996524436975424</v>
      </c>
      <c r="BC116">
        <f>ABS(100*(AG116-AG117)/(AVERAGE(AG116:AG117)))</f>
        <v>0.74212870595718861</v>
      </c>
      <c r="BG116" s="3">
        <f>AVERAGE(AD116:AD117)</f>
        <v>3.6936544891299805</v>
      </c>
      <c r="BH116" s="3">
        <f>AVERAGE(AE116:AE117)</f>
        <v>6.4440310838989578</v>
      </c>
      <c r="BI116" s="3">
        <f>AVERAGE(AF116:AF117)</f>
        <v>2.7503765947689773</v>
      </c>
      <c r="BJ116" s="3">
        <f>AVERAGE(AG116:AG117)</f>
        <v>0.25255325955217212</v>
      </c>
      <c r="BK116" t="s">
        <v>237</v>
      </c>
    </row>
    <row r="117" spans="1:63" x14ac:dyDescent="0.3">
      <c r="A117">
        <v>93</v>
      </c>
      <c r="B117">
        <v>26</v>
      </c>
      <c r="C117" t="s">
        <v>237</v>
      </c>
      <c r="D117" t="s">
        <v>27</v>
      </c>
      <c r="G117">
        <v>0.5</v>
      </c>
      <c r="H117">
        <v>0.5</v>
      </c>
      <c r="I117">
        <v>3663</v>
      </c>
      <c r="J117">
        <v>6058</v>
      </c>
      <c r="L117">
        <v>2159</v>
      </c>
      <c r="M117">
        <v>3.2250000000000001</v>
      </c>
      <c r="N117">
        <v>5.4109999999999996</v>
      </c>
      <c r="O117">
        <v>2.1859999999999999</v>
      </c>
      <c r="Q117">
        <v>0.11</v>
      </c>
      <c r="R117">
        <v>1</v>
      </c>
      <c r="S117">
        <v>0</v>
      </c>
      <c r="T117">
        <v>0</v>
      </c>
      <c r="V117">
        <v>0</v>
      </c>
      <c r="Y117" s="1">
        <v>45224</v>
      </c>
      <c r="Z117" s="6">
        <v>0.43135416666666665</v>
      </c>
      <c r="AB117">
        <v>1</v>
      </c>
      <c r="AD117" s="3">
        <f t="shared" si="8"/>
        <v>3.6556055907551257</v>
      </c>
      <c r="AE117" s="3">
        <f t="shared" si="9"/>
        <v>6.4596097495685001</v>
      </c>
      <c r="AF117" s="3">
        <f t="shared" si="10"/>
        <v>2.8040041588133744</v>
      </c>
      <c r="AG117" s="3">
        <f t="shared" si="11"/>
        <v>0.25349039467065576</v>
      </c>
      <c r="BK117" t="s">
        <v>237</v>
      </c>
    </row>
    <row r="118" spans="1:63" x14ac:dyDescent="0.3">
      <c r="A118">
        <v>94</v>
      </c>
      <c r="B118">
        <v>27</v>
      </c>
      <c r="C118" t="s">
        <v>238</v>
      </c>
      <c r="D118" t="s">
        <v>27</v>
      </c>
      <c r="G118">
        <v>0.5</v>
      </c>
      <c r="H118">
        <v>0.5</v>
      </c>
      <c r="I118">
        <v>3714</v>
      </c>
      <c r="J118">
        <v>6343</v>
      </c>
      <c r="L118">
        <v>2575</v>
      </c>
      <c r="M118">
        <v>3.2639999999999998</v>
      </c>
      <c r="N118">
        <v>5.6520000000000001</v>
      </c>
      <c r="O118">
        <v>2.3879999999999999</v>
      </c>
      <c r="Q118">
        <v>0.153</v>
      </c>
      <c r="R118">
        <v>1</v>
      </c>
      <c r="S118">
        <v>0</v>
      </c>
      <c r="T118">
        <v>0</v>
      </c>
      <c r="V118">
        <v>0</v>
      </c>
      <c r="Y118" s="1">
        <v>45224</v>
      </c>
      <c r="Z118" s="6">
        <v>0.4440162037037037</v>
      </c>
      <c r="AB118">
        <v>1</v>
      </c>
      <c r="AD118" s="3">
        <f t="shared" si="8"/>
        <v>3.7060080275633749</v>
      </c>
      <c r="AE118" s="3">
        <f t="shared" si="9"/>
        <v>6.7556043972897895</v>
      </c>
      <c r="AF118" s="3">
        <f t="shared" si="10"/>
        <v>3.0495963697264146</v>
      </c>
      <c r="AG118" s="3">
        <f t="shared" si="11"/>
        <v>0.30222142083180376</v>
      </c>
      <c r="BK118" t="s">
        <v>238</v>
      </c>
    </row>
    <row r="119" spans="1:63" x14ac:dyDescent="0.3">
      <c r="A119">
        <v>95</v>
      </c>
      <c r="B119">
        <v>27</v>
      </c>
      <c r="C119" t="s">
        <v>238</v>
      </c>
      <c r="D119" t="s">
        <v>27</v>
      </c>
      <c r="G119">
        <v>0.5</v>
      </c>
      <c r="H119">
        <v>0.5</v>
      </c>
      <c r="I119">
        <v>3827</v>
      </c>
      <c r="J119">
        <v>6263</v>
      </c>
      <c r="L119">
        <v>2587</v>
      </c>
      <c r="M119">
        <v>3.351</v>
      </c>
      <c r="N119">
        <v>5.585</v>
      </c>
      <c r="O119">
        <v>2.234</v>
      </c>
      <c r="Q119">
        <v>0.155</v>
      </c>
      <c r="R119">
        <v>1</v>
      </c>
      <c r="S119">
        <v>0</v>
      </c>
      <c r="T119">
        <v>0</v>
      </c>
      <c r="V119">
        <v>0</v>
      </c>
      <c r="Y119" s="1">
        <v>45224</v>
      </c>
      <c r="Z119" s="6">
        <v>0.45106481481481481</v>
      </c>
      <c r="AB119">
        <v>1</v>
      </c>
      <c r="AD119" s="3">
        <f t="shared" si="8"/>
        <v>3.817684015001261</v>
      </c>
      <c r="AE119" s="3">
        <f t="shared" si="9"/>
        <v>6.672518180385568</v>
      </c>
      <c r="AF119" s="3">
        <f t="shared" si="10"/>
        <v>2.854834165384307</v>
      </c>
      <c r="AG119" s="3">
        <f t="shared" si="11"/>
        <v>0.30362712350952914</v>
      </c>
      <c r="AH119" s="3"/>
      <c r="AK119">
        <f>ABS(100*(AD119-AD120)/(AVERAGE(AD119:AD120)))</f>
        <v>2.9082034287613272</v>
      </c>
      <c r="AQ119">
        <f>ABS(100*(AE119-AE120)/(AVERAGE(AE119:AE120)))</f>
        <v>0.63613536051193953</v>
      </c>
      <c r="AW119">
        <f>ABS(100*(AF119-AF120)/(AVERAGE(AF119:AF120)))</f>
        <v>2.4853805758211212</v>
      </c>
      <c r="BC119">
        <f>ABS(100*(AG119-AG120)/(AVERAGE(AG119:AG120)))</f>
        <v>1.3032011442836859</v>
      </c>
      <c r="BG119" s="3">
        <f>AVERAGE(AD119:AD120)</f>
        <v>3.8740161502575399</v>
      </c>
      <c r="BH119" s="3">
        <f>AVERAGE(AE119:AE120)</f>
        <v>6.6938090234672751</v>
      </c>
      <c r="BI119" s="3">
        <f>AVERAGE(AF119:AF120)</f>
        <v>2.8197928732097353</v>
      </c>
      <c r="BJ119" s="3">
        <f>AVERAGE(AG119:AG120)</f>
        <v>0.30561853563630681</v>
      </c>
      <c r="BK119" t="s">
        <v>238</v>
      </c>
    </row>
    <row r="120" spans="1:63" x14ac:dyDescent="0.3">
      <c r="A120">
        <v>96</v>
      </c>
      <c r="B120">
        <v>27</v>
      </c>
      <c r="C120" t="s">
        <v>238</v>
      </c>
      <c r="D120" t="s">
        <v>27</v>
      </c>
      <c r="G120">
        <v>0.5</v>
      </c>
      <c r="H120">
        <v>0.5</v>
      </c>
      <c r="I120">
        <v>3941</v>
      </c>
      <c r="J120">
        <v>6304</v>
      </c>
      <c r="L120">
        <v>2621</v>
      </c>
      <c r="M120">
        <v>3.4380000000000002</v>
      </c>
      <c r="N120">
        <v>5.62</v>
      </c>
      <c r="O120">
        <v>2.181</v>
      </c>
      <c r="Q120">
        <v>0.158</v>
      </c>
      <c r="R120">
        <v>1</v>
      </c>
      <c r="S120">
        <v>0</v>
      </c>
      <c r="T120">
        <v>0</v>
      </c>
      <c r="V120">
        <v>0</v>
      </c>
      <c r="Y120" s="1">
        <v>45224</v>
      </c>
      <c r="Z120" s="6">
        <v>0.45868055555555554</v>
      </c>
      <c r="AB120">
        <v>1</v>
      </c>
      <c r="AD120" s="3">
        <f t="shared" si="8"/>
        <v>3.9303482855138183</v>
      </c>
      <c r="AE120" s="3">
        <f t="shared" si="9"/>
        <v>6.7150998665489823</v>
      </c>
      <c r="AF120" s="3">
        <f t="shared" si="10"/>
        <v>2.784751581035164</v>
      </c>
      <c r="AG120" s="3">
        <f t="shared" si="11"/>
        <v>0.30760994776308453</v>
      </c>
      <c r="BK120" t="s">
        <v>238</v>
      </c>
    </row>
    <row r="121" spans="1:63" x14ac:dyDescent="0.3">
      <c r="A121">
        <v>97</v>
      </c>
      <c r="B121">
        <v>28</v>
      </c>
      <c r="C121" t="s">
        <v>239</v>
      </c>
      <c r="D121" t="s">
        <v>27</v>
      </c>
      <c r="G121">
        <v>0.5</v>
      </c>
      <c r="H121">
        <v>0.5</v>
      </c>
      <c r="I121">
        <v>4123</v>
      </c>
      <c r="J121">
        <v>6817</v>
      </c>
      <c r="L121">
        <v>6698</v>
      </c>
      <c r="M121">
        <v>3.5779999999999998</v>
      </c>
      <c r="N121">
        <v>6.0540000000000003</v>
      </c>
      <c r="O121">
        <v>2.476</v>
      </c>
      <c r="Q121">
        <v>0.58399999999999996</v>
      </c>
      <c r="R121">
        <v>1</v>
      </c>
      <c r="S121">
        <v>0</v>
      </c>
      <c r="T121">
        <v>0</v>
      </c>
      <c r="V121">
        <v>0</v>
      </c>
      <c r="Y121" s="1">
        <v>45224</v>
      </c>
      <c r="Z121" s="6">
        <v>0.47137731481481482</v>
      </c>
      <c r="AB121">
        <v>1</v>
      </c>
      <c r="AD121" s="3">
        <f t="shared" si="8"/>
        <v>4.1102158051040423</v>
      </c>
      <c r="AE121" s="3">
        <f t="shared" si="9"/>
        <v>7.247890232447304</v>
      </c>
      <c r="AF121" s="3">
        <f t="shared" si="10"/>
        <v>3.1376744273432617</v>
      </c>
      <c r="AG121" s="3">
        <f t="shared" si="11"/>
        <v>0.78519743252029672</v>
      </c>
      <c r="BK121" t="s">
        <v>239</v>
      </c>
    </row>
    <row r="122" spans="1:63" x14ac:dyDescent="0.3">
      <c r="A122">
        <v>98</v>
      </c>
      <c r="B122">
        <v>28</v>
      </c>
      <c r="C122" t="s">
        <v>239</v>
      </c>
      <c r="D122" t="s">
        <v>27</v>
      </c>
      <c r="G122">
        <v>0.5</v>
      </c>
      <c r="H122">
        <v>0.5</v>
      </c>
      <c r="I122">
        <v>4434</v>
      </c>
      <c r="J122">
        <v>6839</v>
      </c>
      <c r="L122">
        <v>6657</v>
      </c>
      <c r="M122">
        <v>3.8170000000000002</v>
      </c>
      <c r="N122">
        <v>6.0730000000000004</v>
      </c>
      <c r="O122">
        <v>2.2559999999999998</v>
      </c>
      <c r="Q122">
        <v>0.57999999999999996</v>
      </c>
      <c r="R122">
        <v>1</v>
      </c>
      <c r="S122">
        <v>0</v>
      </c>
      <c r="T122">
        <v>0</v>
      </c>
      <c r="V122">
        <v>0</v>
      </c>
      <c r="Y122" s="1">
        <v>45224</v>
      </c>
      <c r="Z122" s="6">
        <v>0.4785300925925926</v>
      </c>
      <c r="AB122">
        <v>1</v>
      </c>
      <c r="AD122" s="3">
        <f t="shared" si="8"/>
        <v>4.4175718413268967</v>
      </c>
      <c r="AE122" s="3">
        <f t="shared" si="9"/>
        <v>7.2707389420959654</v>
      </c>
      <c r="AF122" s="3">
        <f t="shared" si="10"/>
        <v>2.8531671007690687</v>
      </c>
      <c r="AG122" s="3">
        <f t="shared" si="11"/>
        <v>0.78039461503806817</v>
      </c>
      <c r="AH122" s="3"/>
      <c r="AK122">
        <f>ABS(100*(AD122-AD123)/(AVERAGE(AD122:AD123)))</f>
        <v>2.2374138329483678E-2</v>
      </c>
      <c r="AQ122">
        <f>ABS(100*(AE122-AE123)/(AVERAGE(AE122:AE123)))</f>
        <v>0.64486828909936611</v>
      </c>
      <c r="AW122">
        <f>ABS(100*(AF122-AF123)/(AVERAGE(AF122:AF123)))</f>
        <v>1.616359507416161</v>
      </c>
      <c r="BC122">
        <f>ABS(100*(AG122-AG123)/(AVERAGE(AG122:AG123)))</f>
        <v>1.0303951235594078</v>
      </c>
      <c r="BG122" s="3">
        <f>AVERAGE(AD122:AD123)</f>
        <v>4.4170776997895604</v>
      </c>
      <c r="BH122" s="3">
        <f>AVERAGE(AE122:AE123)</f>
        <v>7.2473709435916529</v>
      </c>
      <c r="BI122" s="3">
        <f>AVERAGE(AF122:AF123)</f>
        <v>2.8302932438020925</v>
      </c>
      <c r="BJ122" s="3">
        <f>AVERAGE(AG122:AG123)</f>
        <v>0.78443601023652876</v>
      </c>
      <c r="BK122" t="s">
        <v>239</v>
      </c>
    </row>
    <row r="123" spans="1:63" x14ac:dyDescent="0.3">
      <c r="A123">
        <v>99</v>
      </c>
      <c r="B123">
        <v>28</v>
      </c>
      <c r="C123" t="s">
        <v>239</v>
      </c>
      <c r="D123" t="s">
        <v>27</v>
      </c>
      <c r="G123">
        <v>0.5</v>
      </c>
      <c r="H123">
        <v>0.5</v>
      </c>
      <c r="I123">
        <v>4433</v>
      </c>
      <c r="J123">
        <v>6794</v>
      </c>
      <c r="L123">
        <v>6726</v>
      </c>
      <c r="M123">
        <v>3.8149999999999999</v>
      </c>
      <c r="N123">
        <v>6.0339999999999998</v>
      </c>
      <c r="O123">
        <v>2.2189999999999999</v>
      </c>
      <c r="Q123">
        <v>0.58699999999999997</v>
      </c>
      <c r="R123">
        <v>1</v>
      </c>
      <c r="S123">
        <v>0</v>
      </c>
      <c r="T123">
        <v>0</v>
      </c>
      <c r="V123">
        <v>0</v>
      </c>
      <c r="Y123" s="1">
        <v>45224</v>
      </c>
      <c r="Z123" s="6">
        <v>0.4861226851851852</v>
      </c>
      <c r="AB123">
        <v>1</v>
      </c>
      <c r="AD123" s="3">
        <f t="shared" si="8"/>
        <v>4.416583558252225</v>
      </c>
      <c r="AE123" s="3">
        <f t="shared" si="9"/>
        <v>7.2240029450873413</v>
      </c>
      <c r="AF123" s="3">
        <f t="shared" si="10"/>
        <v>2.8074193868351163</v>
      </c>
      <c r="AG123" s="3">
        <f t="shared" si="11"/>
        <v>0.78847740543498934</v>
      </c>
      <c r="BK123" t="s">
        <v>239</v>
      </c>
    </row>
    <row r="124" spans="1:63" x14ac:dyDescent="0.3">
      <c r="A124">
        <v>100</v>
      </c>
      <c r="B124">
        <v>29</v>
      </c>
      <c r="C124" t="s">
        <v>240</v>
      </c>
      <c r="D124" t="s">
        <v>27</v>
      </c>
      <c r="G124">
        <v>0.5</v>
      </c>
      <c r="H124">
        <v>0.5</v>
      </c>
      <c r="I124">
        <v>4311</v>
      </c>
      <c r="J124">
        <v>6428</v>
      </c>
      <c r="L124">
        <v>2042</v>
      </c>
      <c r="M124">
        <v>3.722</v>
      </c>
      <c r="N124">
        <v>5.7240000000000002</v>
      </c>
      <c r="O124">
        <v>2.0030000000000001</v>
      </c>
      <c r="Q124">
        <v>9.8000000000000004E-2</v>
      </c>
      <c r="R124">
        <v>1</v>
      </c>
      <c r="S124">
        <v>0</v>
      </c>
      <c r="T124">
        <v>0</v>
      </c>
      <c r="V124">
        <v>0</v>
      </c>
      <c r="Y124" s="1">
        <v>45224</v>
      </c>
      <c r="Z124" s="6">
        <v>0.49896990740740743</v>
      </c>
      <c r="AA124" t="s">
        <v>243</v>
      </c>
      <c r="AB124">
        <v>2</v>
      </c>
      <c r="AC124" t="s">
        <v>216</v>
      </c>
      <c r="AD124" s="3">
        <f t="shared" si="8"/>
        <v>4.2960130231422946</v>
      </c>
      <c r="AE124" s="3">
        <f t="shared" si="9"/>
        <v>6.8438835027505256</v>
      </c>
      <c r="AF124" s="3">
        <f t="shared" si="10"/>
        <v>2.547870479608231</v>
      </c>
      <c r="AG124" s="3">
        <f t="shared" si="11"/>
        <v>0.23978479356283289</v>
      </c>
      <c r="BK124" t="s">
        <v>240</v>
      </c>
    </row>
    <row r="125" spans="1:63" x14ac:dyDescent="0.3">
      <c r="A125">
        <v>101</v>
      </c>
      <c r="B125">
        <v>29</v>
      </c>
      <c r="C125" t="s">
        <v>240</v>
      </c>
      <c r="D125" t="s">
        <v>27</v>
      </c>
      <c r="G125">
        <v>0.5</v>
      </c>
      <c r="H125">
        <v>0.5</v>
      </c>
      <c r="I125">
        <v>4432</v>
      </c>
      <c r="J125">
        <v>6475</v>
      </c>
      <c r="L125">
        <v>2068</v>
      </c>
      <c r="M125">
        <v>3.8149999999999999</v>
      </c>
      <c r="N125">
        <v>5.7640000000000002</v>
      </c>
      <c r="O125">
        <v>1.9490000000000001</v>
      </c>
      <c r="Q125">
        <v>0.1</v>
      </c>
      <c r="R125">
        <v>1</v>
      </c>
      <c r="S125">
        <v>0</v>
      </c>
      <c r="T125">
        <v>0</v>
      </c>
      <c r="V125">
        <v>0</v>
      </c>
      <c r="Y125" s="1">
        <v>45224</v>
      </c>
      <c r="Z125" s="6">
        <v>0.50608796296296299</v>
      </c>
      <c r="AA125" t="s">
        <v>243</v>
      </c>
      <c r="AB125">
        <v>2</v>
      </c>
      <c r="AC125" t="s">
        <v>216</v>
      </c>
      <c r="AD125" s="3">
        <f t="shared" si="8"/>
        <v>4.4155952751775533</v>
      </c>
      <c r="AE125" s="3">
        <f t="shared" si="9"/>
        <v>6.8926966551817559</v>
      </c>
      <c r="AF125" s="3">
        <f t="shared" si="10"/>
        <v>2.4771013800042025</v>
      </c>
      <c r="AG125" s="3">
        <f t="shared" si="11"/>
        <v>0.24283048269790466</v>
      </c>
      <c r="AH125" s="3"/>
      <c r="AK125">
        <f>ABS(100*(AD125-AD126)/(AVERAGE(AD125:AD126)))</f>
        <v>1.4001724193386484</v>
      </c>
      <c r="AQ125">
        <f>ABS(100*(AE125-AE126)/(AVERAGE(AE125:AE126)))</f>
        <v>0.43601356921517109</v>
      </c>
      <c r="AW125">
        <f>ABS(100*(AF125-AF126)/(AVERAGE(AF125:AF126)))</f>
        <v>1.3060825006889021</v>
      </c>
      <c r="BC125">
        <f>ABS(100*(AG125-AG126)/(AVERAGE(AG125:AG126)))</f>
        <v>1.9484059542158532</v>
      </c>
      <c r="BG125" s="3">
        <f>AVERAGE(AD125:AD126)</f>
        <v>4.4467261920297076</v>
      </c>
      <c r="BH125" s="3">
        <f>AVERAGE(AE125:AE126)</f>
        <v>6.9077560319956461</v>
      </c>
      <c r="BI125" s="3">
        <f>AVERAGE(AF125:AF126)</f>
        <v>2.4610298399659389</v>
      </c>
      <c r="BJ125" s="3">
        <f>AVERAGE(AG125:AG126)</f>
        <v>0.24048764490169561</v>
      </c>
      <c r="BK125" t="s">
        <v>240</v>
      </c>
    </row>
    <row r="126" spans="1:63" x14ac:dyDescent="0.3">
      <c r="A126">
        <v>102</v>
      </c>
      <c r="B126">
        <v>29</v>
      </c>
      <c r="C126" t="s">
        <v>240</v>
      </c>
      <c r="D126" t="s">
        <v>27</v>
      </c>
      <c r="G126">
        <v>0.5</v>
      </c>
      <c r="H126">
        <v>0.5</v>
      </c>
      <c r="I126">
        <v>4495</v>
      </c>
      <c r="J126">
        <v>6504</v>
      </c>
      <c r="L126">
        <v>2028</v>
      </c>
      <c r="M126">
        <v>3.8639999999999999</v>
      </c>
      <c r="N126">
        <v>5.7889999999999997</v>
      </c>
      <c r="O126">
        <v>1.925</v>
      </c>
      <c r="Q126">
        <v>9.6000000000000002E-2</v>
      </c>
      <c r="R126">
        <v>1</v>
      </c>
      <c r="S126">
        <v>0</v>
      </c>
      <c r="T126">
        <v>0</v>
      </c>
      <c r="V126">
        <v>0</v>
      </c>
      <c r="Y126" s="1">
        <v>45224</v>
      </c>
      <c r="Z126" s="6">
        <v>0.51363425925925921</v>
      </c>
      <c r="AA126" t="s">
        <v>243</v>
      </c>
      <c r="AB126">
        <v>2</v>
      </c>
      <c r="AC126" t="s">
        <v>216</v>
      </c>
      <c r="AD126" s="3">
        <f t="shared" si="8"/>
        <v>4.4778571088818611</v>
      </c>
      <c r="AE126" s="3">
        <f t="shared" si="9"/>
        <v>6.9228154088095364</v>
      </c>
      <c r="AF126" s="3">
        <f t="shared" si="10"/>
        <v>2.4449582999276753</v>
      </c>
      <c r="AG126" s="3">
        <f t="shared" si="11"/>
        <v>0.23814480710548655</v>
      </c>
      <c r="BK126" t="s">
        <v>240</v>
      </c>
    </row>
    <row r="127" spans="1:63" x14ac:dyDescent="0.3">
      <c r="A127">
        <v>103</v>
      </c>
      <c r="B127">
        <v>30</v>
      </c>
      <c r="C127" t="s">
        <v>241</v>
      </c>
      <c r="D127" t="s">
        <v>27</v>
      </c>
      <c r="G127">
        <v>0.5</v>
      </c>
      <c r="H127">
        <v>0.5</v>
      </c>
      <c r="I127">
        <v>6503</v>
      </c>
      <c r="J127">
        <v>12944</v>
      </c>
      <c r="L127">
        <v>4413</v>
      </c>
      <c r="M127">
        <v>5.4039999999999999</v>
      </c>
      <c r="N127">
        <v>11.244</v>
      </c>
      <c r="O127">
        <v>5.8410000000000002</v>
      </c>
      <c r="Q127">
        <v>0.34599999999999997</v>
      </c>
      <c r="R127">
        <v>1</v>
      </c>
      <c r="S127">
        <v>0</v>
      </c>
      <c r="T127">
        <v>0</v>
      </c>
      <c r="V127">
        <v>0</v>
      </c>
      <c r="Y127" s="1">
        <v>45224</v>
      </c>
      <c r="Z127" s="6">
        <v>0.52712962962962961</v>
      </c>
      <c r="AA127" t="s">
        <v>217</v>
      </c>
      <c r="AB127">
        <v>2</v>
      </c>
      <c r="AC127" t="s">
        <v>216</v>
      </c>
      <c r="AD127" s="3">
        <f t="shared" si="8"/>
        <v>6.4623295228223485</v>
      </c>
      <c r="AE127" s="3">
        <f t="shared" si="9"/>
        <v>13.611255869599395</v>
      </c>
      <c r="AF127" s="3">
        <f t="shared" si="10"/>
        <v>7.1489263467770465</v>
      </c>
      <c r="AG127" s="3">
        <f t="shared" si="11"/>
        <v>0.51752821430341422</v>
      </c>
      <c r="BK127" t="s">
        <v>241</v>
      </c>
    </row>
    <row r="128" spans="1:63" x14ac:dyDescent="0.3">
      <c r="A128">
        <v>104</v>
      </c>
      <c r="B128">
        <v>30</v>
      </c>
      <c r="C128" t="s">
        <v>241</v>
      </c>
      <c r="D128" t="s">
        <v>27</v>
      </c>
      <c r="G128">
        <v>0.5</v>
      </c>
      <c r="H128">
        <v>0.5</v>
      </c>
      <c r="I128">
        <v>7414</v>
      </c>
      <c r="J128">
        <v>12845</v>
      </c>
      <c r="L128">
        <v>4399</v>
      </c>
      <c r="M128">
        <v>6.1029999999999998</v>
      </c>
      <c r="N128">
        <v>11.16</v>
      </c>
      <c r="O128">
        <v>5.0570000000000004</v>
      </c>
      <c r="Q128">
        <v>0.34399999999999997</v>
      </c>
      <c r="R128">
        <v>1</v>
      </c>
      <c r="S128">
        <v>0</v>
      </c>
      <c r="T128">
        <v>0</v>
      </c>
      <c r="V128">
        <v>0</v>
      </c>
      <c r="Y128" s="1">
        <v>45224</v>
      </c>
      <c r="Z128" s="6">
        <v>0.53449074074074077</v>
      </c>
      <c r="AA128" t="s">
        <v>217</v>
      </c>
      <c r="AB128">
        <v>2</v>
      </c>
      <c r="AC128" t="s">
        <v>216</v>
      </c>
      <c r="AD128" s="3">
        <f t="shared" si="8"/>
        <v>7.3626554038481364</v>
      </c>
      <c r="AE128" s="3">
        <f t="shared" si="9"/>
        <v>13.508436676180422</v>
      </c>
      <c r="AF128" s="3">
        <f t="shared" si="10"/>
        <v>6.1457812723322851</v>
      </c>
      <c r="AG128" s="3">
        <f t="shared" si="11"/>
        <v>0.51588822784606791</v>
      </c>
      <c r="AH128" s="3"/>
      <c r="AK128">
        <f>ABS(100*(AD128-AD129)/(AVERAGE(AD128:AD129)))</f>
        <v>0.1743457974275465</v>
      </c>
      <c r="AM128">
        <f>100*((AVERAGE(AD128:AD129)*25.24)-(AVERAGE(AD113:AD114)*25))/(1000*0.0725)</f>
        <v>136.5221695874497</v>
      </c>
      <c r="AQ128">
        <f>ABS(100*(AE128-AE129)/(AVERAGE(AE128:AE129)))</f>
        <v>0.80403277424471831</v>
      </c>
      <c r="AS128">
        <f>100*((AVERAGE(AE128:AE129)*25.225)-(AVERAGE(AE113:AE114)*25))/(2000*0.075)</f>
        <v>110.90335288821679</v>
      </c>
      <c r="AW128">
        <f>ABS(100*(AF128-AF129)/(AVERAGE(AF128:AF129)))</f>
        <v>1.5531934234099263</v>
      </c>
      <c r="AY128">
        <f>100*((AVERAGE(AF128:AF129)*25.225)-(AVERAGE(AF113:AF114)*25))/(1000*0.075)</f>
        <v>89.982656760108796</v>
      </c>
      <c r="BC128">
        <f>ABS(100*(AG128-AG129)/(AVERAGE(AG128:AG129)))</f>
        <v>0.43050121374654482</v>
      </c>
      <c r="BE128">
        <f>100*((AVERAGE(AG128:AG129)*25.225)-(AVERAGE(AG113:AG114)*25))/(100*0.075)</f>
        <v>82.749856514342653</v>
      </c>
      <c r="BG128" s="3">
        <f>AVERAGE(AD128:AD129)</f>
        <v>7.3690792438335011</v>
      </c>
      <c r="BH128" s="3">
        <f>AVERAGE(AE128:AE129)</f>
        <v>13.562962006023817</v>
      </c>
      <c r="BI128" s="3">
        <f>AVERAGE(AF128:AF129)</f>
        <v>6.1938827621903156</v>
      </c>
      <c r="BJ128" s="3">
        <f>AVERAGE(AG128:AG129)</f>
        <v>0.51700107579926713</v>
      </c>
      <c r="BK128" t="s">
        <v>241</v>
      </c>
    </row>
    <row r="129" spans="1:63" x14ac:dyDescent="0.3">
      <c r="A129">
        <v>105</v>
      </c>
      <c r="B129">
        <v>30</v>
      </c>
      <c r="C129" t="s">
        <v>241</v>
      </c>
      <c r="D129" t="s">
        <v>27</v>
      </c>
      <c r="G129">
        <v>0.5</v>
      </c>
      <c r="H129">
        <v>0.5</v>
      </c>
      <c r="I129">
        <v>7427</v>
      </c>
      <c r="J129">
        <v>12950</v>
      </c>
      <c r="L129">
        <v>4418</v>
      </c>
      <c r="M129">
        <v>6.1130000000000004</v>
      </c>
      <c r="N129">
        <v>11.25</v>
      </c>
      <c r="O129">
        <v>5.1369999999999996</v>
      </c>
      <c r="Q129">
        <v>0.34599999999999997</v>
      </c>
      <c r="R129">
        <v>1</v>
      </c>
      <c r="S129">
        <v>0</v>
      </c>
      <c r="T129">
        <v>0</v>
      </c>
      <c r="V129">
        <v>0</v>
      </c>
      <c r="Y129" s="1">
        <v>45224</v>
      </c>
      <c r="Z129" s="6">
        <v>0.54236111111111118</v>
      </c>
      <c r="AA129" t="s">
        <v>217</v>
      </c>
      <c r="AB129">
        <v>2</v>
      </c>
      <c r="AC129" t="s">
        <v>216</v>
      </c>
      <c r="AD129" s="3">
        <f t="shared" si="8"/>
        <v>7.3755030838188658</v>
      </c>
      <c r="AE129" s="3">
        <f t="shared" si="9"/>
        <v>13.617487335867212</v>
      </c>
      <c r="AF129" s="3">
        <f t="shared" si="10"/>
        <v>6.2419842520483462</v>
      </c>
      <c r="AG129" s="3">
        <f t="shared" si="11"/>
        <v>0.51811392375246645</v>
      </c>
      <c r="BK129" t="s">
        <v>241</v>
      </c>
    </row>
    <row r="130" spans="1:63" x14ac:dyDescent="0.3">
      <c r="A130">
        <v>106</v>
      </c>
      <c r="B130">
        <v>31</v>
      </c>
      <c r="C130" t="s">
        <v>229</v>
      </c>
      <c r="D130" t="s">
        <v>27</v>
      </c>
      <c r="G130">
        <v>0.5</v>
      </c>
      <c r="H130">
        <v>0.5</v>
      </c>
      <c r="I130">
        <v>5211</v>
      </c>
      <c r="J130">
        <v>9504</v>
      </c>
      <c r="L130">
        <v>3933</v>
      </c>
      <c r="M130">
        <v>4.4130000000000003</v>
      </c>
      <c r="N130">
        <v>8.33</v>
      </c>
      <c r="O130">
        <v>3.9169999999999998</v>
      </c>
      <c r="Q130">
        <v>0.29499999999999998</v>
      </c>
      <c r="R130">
        <v>1</v>
      </c>
      <c r="S130">
        <v>0</v>
      </c>
      <c r="T130">
        <v>0</v>
      </c>
      <c r="V130">
        <v>0</v>
      </c>
      <c r="Y130" s="1">
        <v>45224</v>
      </c>
      <c r="Z130" s="6">
        <v>0.55540509259259263</v>
      </c>
      <c r="AA130" t="s">
        <v>218</v>
      </c>
      <c r="AB130">
        <v>2</v>
      </c>
      <c r="AC130" t="s">
        <v>216</v>
      </c>
      <c r="AD130" s="3">
        <f t="shared" si="8"/>
        <v>5.1854677903466957</v>
      </c>
      <c r="AE130" s="3">
        <f t="shared" si="9"/>
        <v>10.038548542717857</v>
      </c>
      <c r="AF130" s="3">
        <f t="shared" si="10"/>
        <v>4.8530807523711612</v>
      </c>
      <c r="AG130" s="3">
        <f t="shared" si="11"/>
        <v>0.46130010719439735</v>
      </c>
      <c r="AH130" s="3"/>
      <c r="BG130" s="3"/>
      <c r="BH130" s="3"/>
      <c r="BI130" s="3"/>
      <c r="BJ130" s="3"/>
      <c r="BK130" t="s">
        <v>229</v>
      </c>
    </row>
    <row r="131" spans="1:63" x14ac:dyDescent="0.3">
      <c r="A131">
        <v>107</v>
      </c>
      <c r="B131">
        <v>31</v>
      </c>
      <c r="C131" t="s">
        <v>229</v>
      </c>
      <c r="D131" t="s">
        <v>27</v>
      </c>
      <c r="G131">
        <v>0.5</v>
      </c>
      <c r="H131">
        <v>0.5</v>
      </c>
      <c r="I131">
        <v>4771</v>
      </c>
      <c r="J131">
        <v>9562</v>
      </c>
      <c r="L131">
        <v>3795</v>
      </c>
      <c r="M131">
        <v>4.0750000000000002</v>
      </c>
      <c r="N131">
        <v>8.3789999999999996</v>
      </c>
      <c r="O131">
        <v>4.3040000000000003</v>
      </c>
      <c r="Q131">
        <v>0.28100000000000003</v>
      </c>
      <c r="R131">
        <v>1</v>
      </c>
      <c r="S131">
        <v>0</v>
      </c>
      <c r="T131">
        <v>0</v>
      </c>
      <c r="V131">
        <v>0</v>
      </c>
      <c r="Y131" s="1">
        <v>45224</v>
      </c>
      <c r="Z131" s="6">
        <v>0.56265046296296295</v>
      </c>
      <c r="AA131" t="s">
        <v>218</v>
      </c>
      <c r="AB131">
        <v>2</v>
      </c>
      <c r="AC131" t="s">
        <v>216</v>
      </c>
      <c r="AD131" s="3">
        <f t="shared" si="8"/>
        <v>4.7506232374912107</v>
      </c>
      <c r="AE131" s="3">
        <f t="shared" si="9"/>
        <v>10.098786049973416</v>
      </c>
      <c r="AF131" s="3">
        <f t="shared" si="10"/>
        <v>5.3481628124822054</v>
      </c>
      <c r="AG131" s="3">
        <f t="shared" si="11"/>
        <v>0.44513452640055501</v>
      </c>
      <c r="AH131" s="3"/>
      <c r="AK131">
        <f>ABS(100*(AD131-AD132)/(AVERAGE(AD131:AD132)))</f>
        <v>2.4639640709823754</v>
      </c>
      <c r="AL131">
        <f>ABS(100*((AVERAGE(AD131:AD132)-AVERAGE(AD125:AD126))/(AVERAGE(AD125:AD126,AD131:AD132))))</f>
        <v>5.3850111434077732</v>
      </c>
      <c r="AM131">
        <f>100*((AVERAGE(AD131:AD132)*25.24)-(AVERAGE(AD113:AD114)*25))/(1000*0.0725)</f>
        <v>43.351039806546332</v>
      </c>
      <c r="AQ131">
        <f>ABS(100*(AE131-AE132)/(AVERAGE(AE131:AE132)))</f>
        <v>0.31931870494853071</v>
      </c>
      <c r="AR131">
        <f>ABS(100*((AVERAGE(AE131:AE132)-AVERAGE(AE125:AE126))/(AVERAGE(AE125:AE126,AE131:AE132))))</f>
        <v>37.373149749796795</v>
      </c>
      <c r="AS131">
        <f>100*((AVERAGE(AE131:AE132)*25.225)-(AVERAGE(AE113:AE114)*25))/(2000*0.075)</f>
        <v>52.376746625370536</v>
      </c>
      <c r="AW131">
        <f>ABS(100*(AF131-AF132)/(AVERAGE(AF131:AF132)))</f>
        <v>1.5479606168972617</v>
      </c>
      <c r="AX131">
        <f>ABS(100*((AVERAGE(AF131:AF132)-AVERAGE(AF125:AF126))/(AVERAGE(AF125:AF126,AF131:AF132))))</f>
        <v>74.611729207104787</v>
      </c>
      <c r="AY131">
        <f>100*((AVERAGE(AF131:AF132)*25.225)-(AVERAGE(AF113:AF114)*25))/(1000*0.075)</f>
        <v>62.941344277965399</v>
      </c>
      <c r="BC131">
        <f>ABS(100*(AG131-AG132)/(AVERAGE(AG131:AG132)))</f>
        <v>3.8710074380942765</v>
      </c>
      <c r="BD131">
        <f>ABS(100*((AVERAGE(AG131:AG132)-AVERAGE(AG125:AG126))/(AVERAGE(AG125:AG126,AG131:AG132))))</f>
        <v>61.47180928189038</v>
      </c>
      <c r="BE131">
        <f>100*((AVERAGE(AG131:AG132)*25.225)-(AVERAGE(AG113:AG114)*25))/(100*0.075)</f>
        <v>61.533644570377788</v>
      </c>
      <c r="BG131" s="3">
        <f>AVERAGE(AD131:AD132)</f>
        <v>4.6928086776229243</v>
      </c>
      <c r="BH131" s="3">
        <f>AVERAGE(AE131:AE132)</f>
        <v>10.082688095448223</v>
      </c>
      <c r="BI131" s="3">
        <f>AVERAGE(AF131:AF132)</f>
        <v>5.3898794178252984</v>
      </c>
      <c r="BJ131" s="3">
        <f>AVERAGE(AG131:AG132)</f>
        <v>0.45392016813633884</v>
      </c>
      <c r="BK131" t="s">
        <v>229</v>
      </c>
    </row>
    <row r="132" spans="1:63" x14ac:dyDescent="0.3">
      <c r="A132">
        <v>108</v>
      </c>
      <c r="B132">
        <v>31</v>
      </c>
      <c r="C132" t="s">
        <v>229</v>
      </c>
      <c r="D132" t="s">
        <v>27</v>
      </c>
      <c r="G132">
        <v>0.5</v>
      </c>
      <c r="H132">
        <v>0.5</v>
      </c>
      <c r="I132">
        <v>4654</v>
      </c>
      <c r="J132">
        <v>9531</v>
      </c>
      <c r="L132">
        <v>3945</v>
      </c>
      <c r="M132">
        <v>3.9849999999999999</v>
      </c>
      <c r="N132">
        <v>8.3529999999999998</v>
      </c>
      <c r="O132">
        <v>4.3680000000000003</v>
      </c>
      <c r="Q132">
        <v>0.29699999999999999</v>
      </c>
      <c r="R132">
        <v>1</v>
      </c>
      <c r="S132">
        <v>0</v>
      </c>
      <c r="T132">
        <v>0</v>
      </c>
      <c r="V132">
        <v>0</v>
      </c>
      <c r="Y132" s="1">
        <v>45224</v>
      </c>
      <c r="Z132" s="6">
        <v>0.57023148148148151</v>
      </c>
      <c r="AA132" t="s">
        <v>218</v>
      </c>
      <c r="AB132">
        <v>2</v>
      </c>
      <c r="AC132" t="s">
        <v>216</v>
      </c>
      <c r="AD132" s="3">
        <f t="shared" si="8"/>
        <v>4.6349941177546388</v>
      </c>
      <c r="AE132" s="3">
        <f t="shared" si="9"/>
        <v>10.066590140923031</v>
      </c>
      <c r="AF132" s="3">
        <f t="shared" si="10"/>
        <v>5.4315960231683924</v>
      </c>
      <c r="AG132" s="3">
        <f t="shared" si="11"/>
        <v>0.46270580987212273</v>
      </c>
      <c r="AH132" s="3"/>
      <c r="BK132" t="s">
        <v>229</v>
      </c>
    </row>
    <row r="133" spans="1:63" x14ac:dyDescent="0.3">
      <c r="A133">
        <v>109</v>
      </c>
      <c r="B133">
        <v>32</v>
      </c>
      <c r="C133" t="s">
        <v>230</v>
      </c>
      <c r="D133" t="s">
        <v>27</v>
      </c>
      <c r="G133">
        <v>0.5</v>
      </c>
      <c r="H133">
        <v>0.5</v>
      </c>
      <c r="I133">
        <v>4604</v>
      </c>
      <c r="J133">
        <v>9447</v>
      </c>
      <c r="L133">
        <v>4017</v>
      </c>
      <c r="M133">
        <v>3.9470000000000001</v>
      </c>
      <c r="N133">
        <v>8.282</v>
      </c>
      <c r="O133">
        <v>4.335</v>
      </c>
      <c r="Q133">
        <v>0.30399999999999999</v>
      </c>
      <c r="R133">
        <v>1</v>
      </c>
      <c r="S133">
        <v>0</v>
      </c>
      <c r="T133">
        <v>0</v>
      </c>
      <c r="V133">
        <v>0</v>
      </c>
      <c r="Y133" s="1">
        <v>45224</v>
      </c>
      <c r="Z133" s="6">
        <v>0.58322916666666669</v>
      </c>
      <c r="AA133" t="s">
        <v>242</v>
      </c>
      <c r="AB133">
        <v>2</v>
      </c>
      <c r="AC133" t="s">
        <v>216</v>
      </c>
      <c r="AD133" s="3">
        <f t="shared" si="8"/>
        <v>4.5855799640210613</v>
      </c>
      <c r="AE133" s="3">
        <f t="shared" si="9"/>
        <v>9.9793496131735964</v>
      </c>
      <c r="AF133" s="3">
        <f t="shared" si="10"/>
        <v>5.3937696491525351</v>
      </c>
      <c r="AG133" s="3">
        <f t="shared" si="11"/>
        <v>0.47114002593847532</v>
      </c>
      <c r="AH133" s="3"/>
      <c r="BG133" s="3"/>
      <c r="BH133" s="3"/>
      <c r="BI133" s="3"/>
      <c r="BJ133" s="3"/>
      <c r="BK133" t="s">
        <v>230</v>
      </c>
    </row>
    <row r="134" spans="1:63" x14ac:dyDescent="0.3">
      <c r="A134">
        <v>110</v>
      </c>
      <c r="B134">
        <v>32</v>
      </c>
      <c r="C134" t="s">
        <v>230</v>
      </c>
      <c r="D134" t="s">
        <v>27</v>
      </c>
      <c r="G134">
        <v>0.5</v>
      </c>
      <c r="H134">
        <v>0.5</v>
      </c>
      <c r="I134">
        <v>4643</v>
      </c>
      <c r="J134">
        <v>9442</v>
      </c>
      <c r="L134">
        <v>3955</v>
      </c>
      <c r="M134">
        <v>3.9769999999999999</v>
      </c>
      <c r="N134">
        <v>8.2780000000000005</v>
      </c>
      <c r="O134">
        <v>4.3</v>
      </c>
      <c r="Q134">
        <v>0.29799999999999999</v>
      </c>
      <c r="R134">
        <v>1</v>
      </c>
      <c r="S134">
        <v>0</v>
      </c>
      <c r="T134">
        <v>0</v>
      </c>
      <c r="V134">
        <v>0</v>
      </c>
      <c r="Y134" s="1">
        <v>45224</v>
      </c>
      <c r="Z134" s="6">
        <v>0.59040509259259266</v>
      </c>
      <c r="AA134" t="s">
        <v>242</v>
      </c>
      <c r="AB134">
        <v>2</v>
      </c>
      <c r="AC134" t="s">
        <v>216</v>
      </c>
      <c r="AD134" s="3">
        <f t="shared" si="8"/>
        <v>4.624123003933251</v>
      </c>
      <c r="AE134" s="3">
        <f t="shared" si="9"/>
        <v>9.9741567246170835</v>
      </c>
      <c r="AF134" s="3">
        <f t="shared" si="10"/>
        <v>5.3500337206838324</v>
      </c>
      <c r="AG134" s="3">
        <f t="shared" si="11"/>
        <v>0.4638772287702273</v>
      </c>
      <c r="AH134" s="3"/>
      <c r="AK134">
        <f>ABS(100*(AD134-AD135)/(AVERAGE(AD134:AD135)))</f>
        <v>1.1263544739549141</v>
      </c>
      <c r="AL134">
        <f>ABS(100*((AVERAGE(AD134:AD135)-AVERAGE(AD128:AD129))/(AVERAGE(AD128:AD129,AD134:AD135))))</f>
        <v>45.239672608093642</v>
      </c>
      <c r="AQ134">
        <f>ABS(100*(AE134-AE135)/(AVERAGE(AE134:AE135)))</f>
        <v>1.5600512572870202</v>
      </c>
      <c r="AR134">
        <f>ABS(100*((AVERAGE(AE134:AE135)-AVERAGE(AE128:AE129))/(AVERAGE(AE128:AE129,AE134:AE135))))</f>
        <v>29.729525137479644</v>
      </c>
      <c r="AW134">
        <f>ABS(100*(AF134-AF135)/(AVERAGE(AF134:AF135)))</f>
        <v>1.9333814480128517</v>
      </c>
      <c r="AX134">
        <f>ABS(100*((AVERAGE(AF134:AF135)-AVERAGE(AF128:AF129))/(AVERAGE(AF128:AF129,AF134:AF135))))</f>
        <v>13.653266572913303</v>
      </c>
      <c r="BC134">
        <f>ABS(100*(AG134-AG135)/(AVERAGE(AG134:AG135)))</f>
        <v>0.47865449561462914</v>
      </c>
      <c r="BD134">
        <f>ABS(100*((AVERAGE(AG134:AG135)-AVERAGE(AG128:AG129))/(AVERAGE(AG128:AG129,AG134:AG135))))</f>
        <v>10.592966941143297</v>
      </c>
      <c r="BG134" s="3">
        <f>AVERAGE(AD134:AD135)</f>
        <v>4.6503125054120478</v>
      </c>
      <c r="BH134" s="3">
        <f>AVERAGE(AE134:AE135)</f>
        <v>10.052569341820444</v>
      </c>
      <c r="BI134" s="3">
        <f>AVERAGE(AF134:AF135)</f>
        <v>5.4022568364083954</v>
      </c>
      <c r="BJ134" s="3">
        <f>AVERAGE(AG134:AG135)</f>
        <v>0.46499007672342663</v>
      </c>
      <c r="BK134" t="s">
        <v>230</v>
      </c>
    </row>
    <row r="135" spans="1:63" x14ac:dyDescent="0.3">
      <c r="A135">
        <v>111</v>
      </c>
      <c r="B135">
        <v>32</v>
      </c>
      <c r="C135" t="s">
        <v>230</v>
      </c>
      <c r="D135" t="s">
        <v>27</v>
      </c>
      <c r="G135">
        <v>0.5</v>
      </c>
      <c r="H135">
        <v>0.5</v>
      </c>
      <c r="I135">
        <v>4696</v>
      </c>
      <c r="J135">
        <v>9593</v>
      </c>
      <c r="L135">
        <v>3974</v>
      </c>
      <c r="M135">
        <v>4.0170000000000003</v>
      </c>
      <c r="N135">
        <v>8.4060000000000006</v>
      </c>
      <c r="O135">
        <v>4.3879999999999999</v>
      </c>
      <c r="Q135">
        <v>0.3</v>
      </c>
      <c r="R135">
        <v>1</v>
      </c>
      <c r="S135">
        <v>0</v>
      </c>
      <c r="T135">
        <v>0</v>
      </c>
      <c r="V135">
        <v>0</v>
      </c>
      <c r="Y135" s="1">
        <v>45224</v>
      </c>
      <c r="Z135" s="6">
        <v>0.59811342592592587</v>
      </c>
      <c r="AA135" t="s">
        <v>242</v>
      </c>
      <c r="AB135">
        <v>2</v>
      </c>
      <c r="AC135" t="s">
        <v>216</v>
      </c>
      <c r="AD135" s="3">
        <f t="shared" si="8"/>
        <v>4.6765020068908445</v>
      </c>
      <c r="AE135" s="3">
        <f t="shared" si="9"/>
        <v>10.130981959023803</v>
      </c>
      <c r="AF135" s="3">
        <f t="shared" si="10"/>
        <v>5.4544799521329583</v>
      </c>
      <c r="AG135" s="3">
        <f t="shared" si="11"/>
        <v>0.4661029246766259</v>
      </c>
      <c r="AH135" s="3"/>
      <c r="BG135" s="3"/>
      <c r="BH135" s="3"/>
      <c r="BI135" s="3"/>
      <c r="BJ135" s="3"/>
      <c r="BK135" t="s">
        <v>230</v>
      </c>
    </row>
    <row r="136" spans="1:63" x14ac:dyDescent="0.3">
      <c r="A136">
        <v>112</v>
      </c>
      <c r="B136">
        <v>3</v>
      </c>
      <c r="C136" t="s">
        <v>28</v>
      </c>
      <c r="D136" t="s">
        <v>27</v>
      </c>
      <c r="G136">
        <v>0.5</v>
      </c>
      <c r="H136">
        <v>0.5</v>
      </c>
      <c r="I136">
        <v>905</v>
      </c>
      <c r="J136">
        <v>783</v>
      </c>
      <c r="L136">
        <v>614</v>
      </c>
      <c r="M136">
        <v>1.109</v>
      </c>
      <c r="N136">
        <v>0.94199999999999995</v>
      </c>
      <c r="O136">
        <v>0</v>
      </c>
      <c r="Q136">
        <v>0</v>
      </c>
      <c r="R136">
        <v>1</v>
      </c>
      <c r="S136">
        <v>0</v>
      </c>
      <c r="T136">
        <v>0</v>
      </c>
      <c r="V136">
        <v>0</v>
      </c>
      <c r="Y136" s="1">
        <v>45223</v>
      </c>
      <c r="Z136" s="6">
        <v>0.56432870370370369</v>
      </c>
      <c r="AB136">
        <v>1</v>
      </c>
      <c r="AD136" s="3">
        <f t="shared" si="8"/>
        <v>0.92992087081097119</v>
      </c>
      <c r="AE136" s="3">
        <f t="shared" si="9"/>
        <v>0.98111232244637203</v>
      </c>
      <c r="AF136" s="3">
        <f t="shared" si="10"/>
        <v>5.1191451635400842E-2</v>
      </c>
      <c r="AG136" s="3">
        <f t="shared" si="11"/>
        <v>7.2506174913507637E-2</v>
      </c>
      <c r="AH136" s="3"/>
      <c r="BK136" t="s">
        <v>28</v>
      </c>
    </row>
    <row r="137" spans="1:63" x14ac:dyDescent="0.3">
      <c r="A137">
        <v>113</v>
      </c>
      <c r="B137">
        <v>3</v>
      </c>
      <c r="C137" t="s">
        <v>28</v>
      </c>
      <c r="D137" t="s">
        <v>27</v>
      </c>
      <c r="G137">
        <v>0.5</v>
      </c>
      <c r="H137">
        <v>0.5</v>
      </c>
      <c r="R137">
        <v>1</v>
      </c>
      <c r="BK137" t="s">
        <v>28</v>
      </c>
    </row>
    <row r="138" spans="1:63" x14ac:dyDescent="0.3">
      <c r="A138">
        <v>114</v>
      </c>
      <c r="B138">
        <v>3</v>
      </c>
      <c r="C138" t="s">
        <v>28</v>
      </c>
      <c r="D138" t="s">
        <v>27</v>
      </c>
      <c r="G138">
        <v>0.5</v>
      </c>
      <c r="H138">
        <v>0.5</v>
      </c>
      <c r="BK138" t="s">
        <v>28</v>
      </c>
    </row>
    <row r="139" spans="1:63" x14ac:dyDescent="0.3">
      <c r="A139">
        <v>115</v>
      </c>
      <c r="B139">
        <v>1</v>
      </c>
      <c r="C139" t="s">
        <v>69</v>
      </c>
      <c r="D139" t="s">
        <v>27</v>
      </c>
      <c r="G139">
        <v>0.3</v>
      </c>
      <c r="H139">
        <v>0.3</v>
      </c>
      <c r="BK139" t="s">
        <v>69</v>
      </c>
    </row>
    <row r="140" spans="1:63" x14ac:dyDescent="0.3">
      <c r="A140">
        <v>116</v>
      </c>
      <c r="B140">
        <v>1</v>
      </c>
      <c r="C140" t="s">
        <v>69</v>
      </c>
      <c r="D140" t="s">
        <v>27</v>
      </c>
      <c r="G140">
        <v>0.3</v>
      </c>
      <c r="H140">
        <v>0.3</v>
      </c>
      <c r="BK140" t="s">
        <v>69</v>
      </c>
    </row>
    <row r="141" spans="1:63" x14ac:dyDescent="0.3">
      <c r="A141">
        <v>117</v>
      </c>
      <c r="B141">
        <v>1</v>
      </c>
      <c r="C141" t="s">
        <v>69</v>
      </c>
      <c r="D141" t="s">
        <v>27</v>
      </c>
      <c r="G141">
        <v>0.3</v>
      </c>
      <c r="H141">
        <v>0.3</v>
      </c>
      <c r="BK141" t="s">
        <v>69</v>
      </c>
    </row>
  </sheetData>
  <conditionalFormatting sqref="AI26">
    <cfRule type="cellIs" dxfId="1163" priority="322" operator="between">
      <formula>80</formula>
      <formula>120</formula>
    </cfRule>
  </conditionalFormatting>
  <conditionalFormatting sqref="AI29">
    <cfRule type="cellIs" dxfId="1162" priority="303" operator="between">
      <formula>80</formula>
      <formula>120</formula>
    </cfRule>
  </conditionalFormatting>
  <conditionalFormatting sqref="AI51">
    <cfRule type="cellIs" dxfId="1161" priority="315" operator="between">
      <formula>80</formula>
      <formula>120</formula>
    </cfRule>
  </conditionalFormatting>
  <conditionalFormatting sqref="AI97">
    <cfRule type="cellIs" dxfId="1160" priority="308" operator="between">
      <formula>80</formula>
      <formula>120</formula>
    </cfRule>
  </conditionalFormatting>
  <conditionalFormatting sqref="AI110">
    <cfRule type="cellIs" dxfId="1159" priority="299" operator="between">
      <formula>80</formula>
      <formula>120</formula>
    </cfRule>
  </conditionalFormatting>
  <conditionalFormatting sqref="AJ36 AJ39 AJ42 AJ45 AJ48">
    <cfRule type="cellIs" dxfId="1158" priority="326" operator="lessThan">
      <formula>20.1</formula>
    </cfRule>
  </conditionalFormatting>
  <conditionalFormatting sqref="AK26 AK33 AK35:AL44 AK45:AK48">
    <cfRule type="cellIs" dxfId="1157" priority="330" operator="greaterThan">
      <formula>20</formula>
    </cfRule>
  </conditionalFormatting>
  <conditionalFormatting sqref="AK29">
    <cfRule type="cellIs" dxfId="1156" priority="307" operator="greaterThan">
      <formula>20</formula>
    </cfRule>
  </conditionalFormatting>
  <conditionalFormatting sqref="AK50:AK52">
    <cfRule type="cellIs" dxfId="1155" priority="398" operator="greaterThan">
      <formula>20</formula>
    </cfRule>
  </conditionalFormatting>
  <conditionalFormatting sqref="AK54 AK57:AK58 AK60:AK61 AK63:AK64 AK66:AK67 AK69:AK70 AK72:AK73 AK75:AK76 AK78:AK79 AK81:AK82 AK84:AK85">
    <cfRule type="cellIs" dxfId="1154" priority="394" operator="greaterThan">
      <formula>20</formula>
    </cfRule>
  </conditionalFormatting>
  <conditionalFormatting sqref="AK88">
    <cfRule type="cellIs" dxfId="1153" priority="88" operator="greaterThan">
      <formula>20</formula>
    </cfRule>
  </conditionalFormatting>
  <conditionalFormatting sqref="AK90:AK97">
    <cfRule type="cellIs" dxfId="1152" priority="242" operator="greaterThan">
      <formula>20</formula>
    </cfRule>
  </conditionalFormatting>
  <conditionalFormatting sqref="AK100:AK101 AK103:AK104 AK106:AK107 AK109:AK110">
    <cfRule type="cellIs" dxfId="1151" priority="334" operator="greaterThan">
      <formula>20</formula>
    </cfRule>
  </conditionalFormatting>
  <conditionalFormatting sqref="AK113 AK116 AK119 AK122 AK125">
    <cfRule type="cellIs" dxfId="1150" priority="269" operator="greaterThan">
      <formula>20</formula>
    </cfRule>
  </conditionalFormatting>
  <conditionalFormatting sqref="AK128">
    <cfRule type="cellIs" dxfId="1149" priority="30" operator="greaterThan">
      <formula>20</formula>
    </cfRule>
  </conditionalFormatting>
  <conditionalFormatting sqref="AK133:AK136">
    <cfRule type="cellIs" dxfId="1148" priority="156" operator="greaterThan">
      <formula>20</formula>
    </cfRule>
  </conditionalFormatting>
  <conditionalFormatting sqref="AK47:AL47 AW47:AX47 BC47:BD47">
    <cfRule type="cellIs" dxfId="1147" priority="416" operator="greaterThan">
      <formula>20</formula>
    </cfRule>
  </conditionalFormatting>
  <conditionalFormatting sqref="AK49:AL49 AW49:AX49 BC49:BD49">
    <cfRule type="cellIs" dxfId="1146" priority="410" operator="greaterThan">
      <formula>20</formula>
    </cfRule>
  </conditionalFormatting>
  <conditionalFormatting sqref="AK53:AL53">
    <cfRule type="cellIs" dxfId="1145" priority="467" operator="greaterThan">
      <formula>20</formula>
    </cfRule>
  </conditionalFormatting>
  <conditionalFormatting sqref="AK87:AL87">
    <cfRule type="cellIs" dxfId="1144" priority="433" operator="greaterThan">
      <formula>20</formula>
    </cfRule>
  </conditionalFormatting>
  <conditionalFormatting sqref="AK100:AL100 AW100:AX100 BC100:BD100">
    <cfRule type="cellIs" dxfId="1143" priority="346" operator="greaterThan">
      <formula>20</formula>
    </cfRule>
  </conditionalFormatting>
  <conditionalFormatting sqref="AK130:AL131">
    <cfRule type="cellIs" dxfId="1142" priority="37" operator="greaterThan">
      <formula>20</formula>
    </cfRule>
  </conditionalFormatting>
  <conditionalFormatting sqref="AL48 AX48 BD48">
    <cfRule type="cellIs" dxfId="1141" priority="469" operator="greaterThan">
      <formula>20</formula>
    </cfRule>
  </conditionalFormatting>
  <conditionalFormatting sqref="AL85">
    <cfRule type="cellIs" dxfId="1140" priority="385" operator="greaterThan">
      <formula>20</formula>
    </cfRule>
  </conditionalFormatting>
  <conditionalFormatting sqref="AL90:AL91">
    <cfRule type="cellIs" dxfId="1139" priority="229" operator="greaterThan">
      <formula>20</formula>
    </cfRule>
  </conditionalFormatting>
  <conditionalFormatting sqref="AL91">
    <cfRule type="cellIs" dxfId="1138" priority="228" operator="lessThan">
      <formula>20</formula>
    </cfRule>
  </conditionalFormatting>
  <conditionalFormatting sqref="AL131">
    <cfRule type="cellIs" dxfId="1137" priority="36" operator="lessThan">
      <formula>20</formula>
    </cfRule>
  </conditionalFormatting>
  <conditionalFormatting sqref="AL133:AL134">
    <cfRule type="cellIs" dxfId="1136" priority="143" operator="greaterThan">
      <formula>20</formula>
    </cfRule>
  </conditionalFormatting>
  <conditionalFormatting sqref="AL134">
    <cfRule type="cellIs" dxfId="1135" priority="142" operator="lessThan">
      <formula>20</formula>
    </cfRule>
  </conditionalFormatting>
  <conditionalFormatting sqref="AM35:AN44 AY35:AZ44">
    <cfRule type="cellIs" dxfId="1134" priority="462" operator="between">
      <formula>80</formula>
      <formula>120</formula>
    </cfRule>
  </conditionalFormatting>
  <conditionalFormatting sqref="AM47:AN49 AY47:AZ49 BE47:BE49">
    <cfRule type="cellIs" dxfId="1133" priority="409" operator="between">
      <formula>80</formula>
      <formula>120</formula>
    </cfRule>
  </conditionalFormatting>
  <conditionalFormatting sqref="AM85:AN91">
    <cfRule type="cellIs" dxfId="1132" priority="78" operator="between">
      <formula>80</formula>
      <formula>120</formula>
    </cfRule>
  </conditionalFormatting>
  <conditionalFormatting sqref="AM98:AN100 AS98:AT100 AY98:AZ100 BE98:BE100">
    <cfRule type="cellIs" dxfId="1131" priority="347" operator="between">
      <formula>80</formula>
      <formula>120</formula>
    </cfRule>
  </conditionalFormatting>
  <conditionalFormatting sqref="AM128:AN128">
    <cfRule type="cellIs" dxfId="1130" priority="20" operator="between">
      <formula>80</formula>
      <formula>120</formula>
    </cfRule>
  </conditionalFormatting>
  <conditionalFormatting sqref="AM130:AN134">
    <cfRule type="cellIs" dxfId="1129" priority="52" operator="between">
      <formula>80</formula>
      <formula>120</formula>
    </cfRule>
  </conditionalFormatting>
  <conditionalFormatting sqref="AO26">
    <cfRule type="cellIs" dxfId="1128" priority="321" operator="between">
      <formula>80</formula>
      <formula>120</formula>
    </cfRule>
  </conditionalFormatting>
  <conditionalFormatting sqref="AO29">
    <cfRule type="cellIs" dxfId="1127" priority="302" operator="between">
      <formula>80</formula>
      <formula>120</formula>
    </cfRule>
  </conditionalFormatting>
  <conditionalFormatting sqref="AO51">
    <cfRule type="cellIs" dxfId="1126" priority="318" operator="between">
      <formula>80</formula>
      <formula>120</formula>
    </cfRule>
  </conditionalFormatting>
  <conditionalFormatting sqref="AO97">
    <cfRule type="cellIs" dxfId="1125" priority="311" operator="between">
      <formula>80</formula>
      <formula>120</formula>
    </cfRule>
  </conditionalFormatting>
  <conditionalFormatting sqref="AP36 AP39 AP42 AP45 AP48">
    <cfRule type="cellIs" dxfId="1124" priority="325" operator="lessThan">
      <formula>20.1</formula>
    </cfRule>
  </conditionalFormatting>
  <conditionalFormatting sqref="AQ26 AQ33 AQ35:AR44 AQ45:AQ48">
    <cfRule type="cellIs" dxfId="1123" priority="329" operator="greaterThan">
      <formula>20</formula>
    </cfRule>
  </conditionalFormatting>
  <conditionalFormatting sqref="AQ29">
    <cfRule type="cellIs" dxfId="1122" priority="306" operator="greaterThan">
      <formula>20</formula>
    </cfRule>
  </conditionalFormatting>
  <conditionalFormatting sqref="AQ50:AQ52">
    <cfRule type="cellIs" dxfId="1121" priority="397" operator="greaterThan">
      <formula>20</formula>
    </cfRule>
  </conditionalFormatting>
  <conditionalFormatting sqref="AQ54 AQ57:AQ58 AQ60:AQ61 AQ63:AQ64 AQ66:AQ67 AQ69:AQ70 AQ72:AQ73 AQ75:AQ76 AQ78:AQ79 AQ81:AQ82 AQ84:AQ85">
    <cfRule type="cellIs" dxfId="1120" priority="393" operator="greaterThan">
      <formula>20</formula>
    </cfRule>
  </conditionalFormatting>
  <conditionalFormatting sqref="AQ88">
    <cfRule type="cellIs" dxfId="1119" priority="87" operator="greaterThan">
      <formula>20</formula>
    </cfRule>
  </conditionalFormatting>
  <conditionalFormatting sqref="AQ90:AQ97">
    <cfRule type="cellIs" dxfId="1118" priority="241" operator="greaterThan">
      <formula>20</formula>
    </cfRule>
  </conditionalFormatting>
  <conditionalFormatting sqref="AQ100:AQ101 AQ103:AQ104 AQ106:AQ107 AQ109:AQ110">
    <cfRule type="cellIs" dxfId="1117" priority="333" operator="greaterThan">
      <formula>20</formula>
    </cfRule>
  </conditionalFormatting>
  <conditionalFormatting sqref="AQ113 AQ116 AQ119 AQ122 AQ125">
    <cfRule type="cellIs" dxfId="1116" priority="268" operator="greaterThan">
      <formula>20</formula>
    </cfRule>
  </conditionalFormatting>
  <conditionalFormatting sqref="AQ128">
    <cfRule type="cellIs" dxfId="1115" priority="29" operator="greaterThan">
      <formula>20</formula>
    </cfRule>
  </conditionalFormatting>
  <conditionalFormatting sqref="AQ133:AQ136">
    <cfRule type="cellIs" dxfId="1114" priority="155" operator="greaterThan">
      <formula>20</formula>
    </cfRule>
  </conditionalFormatting>
  <conditionalFormatting sqref="AQ47:AR47">
    <cfRule type="cellIs" dxfId="1113" priority="415" operator="greaterThan">
      <formula>20</formula>
    </cfRule>
  </conditionalFormatting>
  <conditionalFormatting sqref="AQ49:AR49">
    <cfRule type="cellIs" dxfId="1112" priority="408" operator="greaterThan">
      <formula>20</formula>
    </cfRule>
  </conditionalFormatting>
  <conditionalFormatting sqref="AQ53:AR53">
    <cfRule type="cellIs" dxfId="1111" priority="466" operator="greaterThan">
      <formula>20</formula>
    </cfRule>
  </conditionalFormatting>
  <conditionalFormatting sqref="AQ87:AR87">
    <cfRule type="cellIs" dxfId="1110" priority="430" operator="greaterThan">
      <formula>20</formula>
    </cfRule>
  </conditionalFormatting>
  <conditionalFormatting sqref="AQ100:AR100">
    <cfRule type="cellIs" dxfId="1109" priority="345" operator="greaterThan">
      <formula>20</formula>
    </cfRule>
  </conditionalFormatting>
  <conditionalFormatting sqref="AQ130:AR131">
    <cfRule type="cellIs" dxfId="1108" priority="8" operator="greaterThan">
      <formula>20</formula>
    </cfRule>
  </conditionalFormatting>
  <conditionalFormatting sqref="AR48">
    <cfRule type="cellIs" dxfId="1107" priority="468" operator="greaterThan">
      <formula>20</formula>
    </cfRule>
  </conditionalFormatting>
  <conditionalFormatting sqref="AR85">
    <cfRule type="cellIs" dxfId="1106" priority="379" operator="greaterThan">
      <formula>20</formula>
    </cfRule>
  </conditionalFormatting>
  <conditionalFormatting sqref="AR90:AR91">
    <cfRule type="cellIs" dxfId="1105" priority="213" operator="greaterThan">
      <formula>20</formula>
    </cfRule>
  </conditionalFormatting>
  <conditionalFormatting sqref="AR91">
    <cfRule type="cellIs" dxfId="1104" priority="212" operator="lessThan">
      <formula>20</formula>
    </cfRule>
  </conditionalFormatting>
  <conditionalFormatting sqref="AR131">
    <cfRule type="cellIs" dxfId="1103" priority="7" operator="lessThan">
      <formula>20</formula>
    </cfRule>
  </conditionalFormatting>
  <conditionalFormatting sqref="AR133:AR134">
    <cfRule type="cellIs" dxfId="1102" priority="127" operator="greaterThan">
      <formula>20</formula>
    </cfRule>
  </conditionalFormatting>
  <conditionalFormatting sqref="AR134">
    <cfRule type="cellIs" dxfId="1101" priority="126" operator="lessThan">
      <formula>20</formula>
    </cfRule>
  </conditionalFormatting>
  <conditionalFormatting sqref="AS35:AT44">
    <cfRule type="cellIs" dxfId="1100" priority="460" operator="between">
      <formula>80</formula>
      <formula>120</formula>
    </cfRule>
  </conditionalFormatting>
  <conditionalFormatting sqref="AS47:AT49">
    <cfRule type="cellIs" dxfId="1099" priority="407" operator="between">
      <formula>80</formula>
      <formula>120</formula>
    </cfRule>
  </conditionalFormatting>
  <conditionalFormatting sqref="AS85:AT91">
    <cfRule type="cellIs" dxfId="1098" priority="75" operator="between">
      <formula>80</formula>
      <formula>120</formula>
    </cfRule>
  </conditionalFormatting>
  <conditionalFormatting sqref="AS128:AT128">
    <cfRule type="cellIs" dxfId="1097" priority="17" operator="between">
      <formula>80</formula>
      <formula>120</formula>
    </cfRule>
  </conditionalFormatting>
  <conditionalFormatting sqref="AS130:AT134">
    <cfRule type="cellIs" dxfId="1096" priority="49" operator="between">
      <formula>80</formula>
      <formula>120</formula>
    </cfRule>
  </conditionalFormatting>
  <conditionalFormatting sqref="AU26">
    <cfRule type="cellIs" dxfId="1095" priority="320" operator="between">
      <formula>80</formula>
      <formula>120</formula>
    </cfRule>
  </conditionalFormatting>
  <conditionalFormatting sqref="AU29">
    <cfRule type="cellIs" dxfId="1094" priority="301" operator="between">
      <formula>80</formula>
      <formula>120</formula>
    </cfRule>
  </conditionalFormatting>
  <conditionalFormatting sqref="AU51">
    <cfRule type="cellIs" dxfId="1093" priority="317" operator="between">
      <formula>80</formula>
      <formula>120</formula>
    </cfRule>
  </conditionalFormatting>
  <conditionalFormatting sqref="AU97">
    <cfRule type="cellIs" dxfId="1092" priority="310" operator="between">
      <formula>80</formula>
      <formula>120</formula>
    </cfRule>
  </conditionalFormatting>
  <conditionalFormatting sqref="AV36 AV39 AV42 AV45 AV48">
    <cfRule type="cellIs" dxfId="1091" priority="324" operator="lessThan">
      <formula>20.1</formula>
    </cfRule>
  </conditionalFormatting>
  <conditionalFormatting sqref="AW26 AW33 AW35:AX44 AW45:AW48">
    <cfRule type="cellIs" dxfId="1090" priority="328" operator="greaterThan">
      <formula>20</formula>
    </cfRule>
  </conditionalFormatting>
  <conditionalFormatting sqref="AW29">
    <cfRule type="cellIs" dxfId="1089" priority="305" operator="greaterThan">
      <formula>20</formula>
    </cfRule>
  </conditionalFormatting>
  <conditionalFormatting sqref="AW50:AW54 AW57:AW58 AW60:AW61 AW63:AW64 AW66:AW67 AW69:AW70 AW72:AW73 AW75:AW76 AW78:AW79 AW81:AW82 AW84:AW85">
    <cfRule type="cellIs" dxfId="1088" priority="392" operator="greaterThan">
      <formula>20</formula>
    </cfRule>
  </conditionalFormatting>
  <conditionalFormatting sqref="AW88">
    <cfRule type="cellIs" dxfId="1087" priority="86" operator="greaterThan">
      <formula>20</formula>
    </cfRule>
  </conditionalFormatting>
  <conditionalFormatting sqref="AW90:AW97">
    <cfRule type="cellIs" dxfId="1086" priority="240" operator="greaterThan">
      <formula>20</formula>
    </cfRule>
  </conditionalFormatting>
  <conditionalFormatting sqref="AW100:AW101 AW103:AW104 AW106:AW107 AW109:AW110">
    <cfRule type="cellIs" dxfId="1085" priority="332" operator="greaterThan">
      <formula>20</formula>
    </cfRule>
  </conditionalFormatting>
  <conditionalFormatting sqref="AW113 AW116 AW119 AW122 AW125">
    <cfRule type="cellIs" dxfId="1084" priority="267" operator="greaterThan">
      <formula>20</formula>
    </cfRule>
  </conditionalFormatting>
  <conditionalFormatting sqref="AW128">
    <cfRule type="cellIs" dxfId="1083" priority="28" operator="greaterThan">
      <formula>20</formula>
    </cfRule>
  </conditionalFormatting>
  <conditionalFormatting sqref="AW133:AW136">
    <cfRule type="cellIs" dxfId="1082" priority="154" operator="greaterThan">
      <formula>20</formula>
    </cfRule>
  </conditionalFormatting>
  <conditionalFormatting sqref="AW53:AX53">
    <cfRule type="cellIs" dxfId="1081" priority="465" operator="greaterThan">
      <formula>20</formula>
    </cfRule>
  </conditionalFormatting>
  <conditionalFormatting sqref="AW87:AX87">
    <cfRule type="cellIs" dxfId="1080" priority="426" operator="greaterThan">
      <formula>20</formula>
    </cfRule>
  </conditionalFormatting>
  <conditionalFormatting sqref="AW130:AX131">
    <cfRule type="cellIs" dxfId="1079" priority="5" operator="greaterThan">
      <formula>20</formula>
    </cfRule>
  </conditionalFormatting>
  <conditionalFormatting sqref="AX85">
    <cfRule type="cellIs" dxfId="1078" priority="372" operator="greaterThan">
      <formula>20</formula>
    </cfRule>
  </conditionalFormatting>
  <conditionalFormatting sqref="AX90:AX91">
    <cfRule type="cellIs" dxfId="1077" priority="200" operator="greaterThan">
      <formula>20</formula>
    </cfRule>
  </conditionalFormatting>
  <conditionalFormatting sqref="AX91">
    <cfRule type="cellIs" dxfId="1076" priority="199" operator="lessThan">
      <formula>20</formula>
    </cfRule>
  </conditionalFormatting>
  <conditionalFormatting sqref="AX131">
    <cfRule type="cellIs" dxfId="1075" priority="4" operator="lessThan">
      <formula>20</formula>
    </cfRule>
  </conditionalFormatting>
  <conditionalFormatting sqref="AX133:AX134">
    <cfRule type="cellIs" dxfId="1074" priority="114" operator="greaterThan">
      <formula>20</formula>
    </cfRule>
  </conditionalFormatting>
  <conditionalFormatting sqref="AX134">
    <cfRule type="cellIs" dxfId="1073" priority="113" operator="lessThan">
      <formula>20</formula>
    </cfRule>
  </conditionalFormatting>
  <conditionalFormatting sqref="AY85:AZ91">
    <cfRule type="cellIs" dxfId="1072" priority="72" operator="between">
      <formula>80</formula>
      <formula>120</formula>
    </cfRule>
  </conditionalFormatting>
  <conditionalFormatting sqref="AY128:AZ128">
    <cfRule type="cellIs" dxfId="1071" priority="14" operator="between">
      <formula>80</formula>
      <formula>120</formula>
    </cfRule>
  </conditionalFormatting>
  <conditionalFormatting sqref="AY130:AZ134">
    <cfRule type="cellIs" dxfId="1070" priority="46" operator="between">
      <formula>80</formula>
      <formula>120</formula>
    </cfRule>
  </conditionalFormatting>
  <conditionalFormatting sqref="BA26">
    <cfRule type="cellIs" dxfId="1069" priority="319" operator="between">
      <formula>80</formula>
      <formula>120</formula>
    </cfRule>
  </conditionalFormatting>
  <conditionalFormatting sqref="BA29">
    <cfRule type="cellIs" dxfId="1068" priority="300" operator="between">
      <formula>80</formula>
      <formula>120</formula>
    </cfRule>
  </conditionalFormatting>
  <conditionalFormatting sqref="BA51">
    <cfRule type="cellIs" dxfId="1067" priority="316" operator="between">
      <formula>80</formula>
      <formula>120</formula>
    </cfRule>
  </conditionalFormatting>
  <conditionalFormatting sqref="BA97">
    <cfRule type="cellIs" dxfId="1066" priority="309" operator="between">
      <formula>80</formula>
      <formula>120</formula>
    </cfRule>
  </conditionalFormatting>
  <conditionalFormatting sqref="BB36 BB39 BB42 BB45 BB48">
    <cfRule type="cellIs" dxfId="1065" priority="323" operator="lessThan">
      <formula>20.1</formula>
    </cfRule>
  </conditionalFormatting>
  <conditionalFormatting sqref="BC26 BC33 BC36:BD41 BC42:BC48">
    <cfRule type="cellIs" dxfId="1064" priority="327" operator="greaterThan">
      <formula>20</formula>
    </cfRule>
  </conditionalFormatting>
  <conditionalFormatting sqref="BC29">
    <cfRule type="cellIs" dxfId="1063" priority="304" operator="greaterThan">
      <formula>20</formula>
    </cfRule>
  </conditionalFormatting>
  <conditionalFormatting sqref="BC50:BC54 BC57:BC58 BC60:BC61 BC63:BC64 BC66:BC67 BC69:BC70 BC72:BC73 BC75:BC76 BC78:BC79 BC81:BC82 BC84:BC85">
    <cfRule type="cellIs" dxfId="1062" priority="391" operator="greaterThan">
      <formula>20</formula>
    </cfRule>
  </conditionalFormatting>
  <conditionalFormatting sqref="BC88">
    <cfRule type="cellIs" dxfId="1061" priority="85" operator="greaterThan">
      <formula>20</formula>
    </cfRule>
  </conditionalFormatting>
  <conditionalFormatting sqref="BC90:BC97">
    <cfRule type="cellIs" dxfId="1060" priority="239" operator="greaterThan">
      <formula>20</formula>
    </cfRule>
  </conditionalFormatting>
  <conditionalFormatting sqref="BC100:BC101 BC103:BC104 BC106:BC107 BC109:BC110">
    <cfRule type="cellIs" dxfId="1059" priority="331" operator="greaterThan">
      <formula>20</formula>
    </cfRule>
  </conditionalFormatting>
  <conditionalFormatting sqref="BC113 BC116 BC119 BC122 BC125">
    <cfRule type="cellIs" dxfId="1058" priority="266" operator="greaterThan">
      <formula>20</formula>
    </cfRule>
  </conditionalFormatting>
  <conditionalFormatting sqref="BC128">
    <cfRule type="cellIs" dxfId="1057" priority="27" operator="greaterThan">
      <formula>20</formula>
    </cfRule>
  </conditionalFormatting>
  <conditionalFormatting sqref="BC133:BC136">
    <cfRule type="cellIs" dxfId="1056" priority="153" operator="greaterThan">
      <formula>20</formula>
    </cfRule>
  </conditionalFormatting>
  <conditionalFormatting sqref="BC53:BD53">
    <cfRule type="cellIs" dxfId="1055" priority="464" operator="greaterThan">
      <formula>20</formula>
    </cfRule>
  </conditionalFormatting>
  <conditionalFormatting sqref="BC87:BD87">
    <cfRule type="cellIs" dxfId="1054" priority="422" operator="greaterThan">
      <formula>20</formula>
    </cfRule>
  </conditionalFormatting>
  <conditionalFormatting sqref="BC130:BD131">
    <cfRule type="cellIs" dxfId="1053" priority="2" operator="greaterThan">
      <formula>20</formula>
    </cfRule>
  </conditionalFormatting>
  <conditionalFormatting sqref="BD42">
    <cfRule type="cellIs" dxfId="1052" priority="472" operator="greaterThan">
      <formula>20</formula>
    </cfRule>
  </conditionalFormatting>
  <conditionalFormatting sqref="BD85">
    <cfRule type="cellIs" dxfId="1051" priority="366" operator="greaterThan">
      <formula>20</formula>
    </cfRule>
  </conditionalFormatting>
  <conditionalFormatting sqref="BD90:BD91">
    <cfRule type="cellIs" dxfId="1050" priority="185" operator="greaterThan">
      <formula>20</formula>
    </cfRule>
  </conditionalFormatting>
  <conditionalFormatting sqref="BD91">
    <cfRule type="cellIs" dxfId="1049" priority="184" operator="lessThan">
      <formula>20</formula>
    </cfRule>
  </conditionalFormatting>
  <conditionalFormatting sqref="BD131">
    <cfRule type="cellIs" dxfId="1048" priority="1" operator="lessThan">
      <formula>20</formula>
    </cfRule>
  </conditionalFormatting>
  <conditionalFormatting sqref="BD133:BD134">
    <cfRule type="cellIs" dxfId="1047" priority="99" operator="greaterThan">
      <formula>20</formula>
    </cfRule>
  </conditionalFormatting>
  <conditionalFormatting sqref="BD134">
    <cfRule type="cellIs" dxfId="1046" priority="98" operator="lessThan">
      <formula>20</formula>
    </cfRule>
  </conditionalFormatting>
  <conditionalFormatting sqref="BE36:BE42 AM53:AN53 AS53:AT53 AY53:AZ53 BE53">
    <cfRule type="cellIs" dxfId="1045" priority="471" operator="between">
      <formula>80</formula>
      <formula>120</formula>
    </cfRule>
  </conditionalFormatting>
  <conditionalFormatting sqref="BE85:BE91">
    <cfRule type="cellIs" dxfId="1044" priority="68" operator="between">
      <formula>80</formula>
      <formula>120</formula>
    </cfRule>
  </conditionalFormatting>
  <conditionalFormatting sqref="BE128">
    <cfRule type="cellIs" dxfId="1043" priority="10" operator="between">
      <formula>80</formula>
      <formula>120</formula>
    </cfRule>
  </conditionalFormatting>
  <conditionalFormatting sqref="BE130:BE134">
    <cfRule type="cellIs" dxfId="1042" priority="42" operator="between">
      <formula>80</formula>
      <formula>120</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18B8-0A94-4D9C-B0E6-9029791D3BB6}">
  <dimension ref="A1:BK224"/>
  <sheetViews>
    <sheetView topLeftCell="AW36" zoomScaleNormal="100" workbookViewId="0">
      <selection activeCell="BK68" sqref="BK68"/>
    </sheetView>
  </sheetViews>
  <sheetFormatPr defaultRowHeight="14.4" x14ac:dyDescent="0.3"/>
  <cols>
    <col min="3" max="3" width="26.44140625" customWidth="1"/>
    <col min="5" max="5" width="11.77734375" bestFit="1" customWidth="1"/>
    <col min="6" max="6" width="9.6640625" customWidth="1"/>
    <col min="7" max="7" width="12" customWidth="1"/>
    <col min="8" max="8" width="9.6640625" customWidth="1"/>
    <col min="9" max="9" width="11.5546875" customWidth="1"/>
    <col min="10" max="10" width="9.6640625" customWidth="1"/>
    <col min="25" max="25" width="10.5546875" customWidth="1"/>
    <col min="26" max="26" width="12.44140625" customWidth="1"/>
    <col min="27" max="27" width="10.6640625" customWidth="1"/>
  </cols>
  <sheetData>
    <row r="1" spans="1:16" x14ac:dyDescent="0.3">
      <c r="A1" t="s">
        <v>64</v>
      </c>
    </row>
    <row r="12" spans="1:16" ht="57.6" x14ac:dyDescent="0.3">
      <c r="A12" t="s">
        <v>29</v>
      </c>
      <c r="D12" t="s">
        <v>62</v>
      </c>
      <c r="E12" t="s">
        <v>30</v>
      </c>
      <c r="F12" s="2" t="s">
        <v>8</v>
      </c>
      <c r="G12" t="s">
        <v>31</v>
      </c>
      <c r="H12" s="2" t="s">
        <v>9</v>
      </c>
      <c r="I12" t="s">
        <v>32</v>
      </c>
      <c r="J12" s="2" t="s">
        <v>11</v>
      </c>
      <c r="L12" s="2" t="s">
        <v>72</v>
      </c>
      <c r="M12" s="2" t="s">
        <v>73</v>
      </c>
      <c r="N12" s="2" t="s">
        <v>74</v>
      </c>
      <c r="O12" s="2" t="s">
        <v>75</v>
      </c>
      <c r="P12" s="2" t="s">
        <v>76</v>
      </c>
    </row>
    <row r="13" spans="1:16" x14ac:dyDescent="0.3">
      <c r="A13" s="7" t="s">
        <v>71</v>
      </c>
      <c r="H13" s="2"/>
      <c r="J13" s="2"/>
    </row>
    <row r="14" spans="1:16" x14ac:dyDescent="0.3">
      <c r="A14" t="s">
        <v>70</v>
      </c>
      <c r="E14">
        <v>0</v>
      </c>
      <c r="F14" s="2">
        <f>AVERAGE(I33:I34) -(A16*G33/0.5)</f>
        <v>0</v>
      </c>
      <c r="G14">
        <v>0</v>
      </c>
      <c r="H14" s="2">
        <f>AVERAGE(J33:J34) - (B16*H33/0.5)</f>
        <v>0</v>
      </c>
      <c r="I14">
        <v>0</v>
      </c>
      <c r="J14" s="2">
        <f>AVERAGE(L33:L34) - (C16*H33/0.5)</f>
        <v>0</v>
      </c>
      <c r="L14">
        <v>0.5</v>
      </c>
      <c r="M14" s="3">
        <f>((F14*$F$21)+$F$22)*1000/L14</f>
        <v>-8.1185046091631491E-3</v>
      </c>
      <c r="N14" s="3">
        <f>((H14*$H$21)+$H$22)*1000/L14</f>
        <v>0.11647519856177249</v>
      </c>
      <c r="O14" s="3">
        <f>N14-M14</f>
        <v>0.12459370317093564</v>
      </c>
      <c r="P14" s="3">
        <f>((J14*$J$21)+$J$22)*1000/L14</f>
        <v>-7.7107552114153962E-3</v>
      </c>
    </row>
    <row r="15" spans="1:16" x14ac:dyDescent="0.3">
      <c r="A15" t="s">
        <v>66</v>
      </c>
      <c r="B15" t="s">
        <v>67</v>
      </c>
      <c r="C15" t="s">
        <v>65</v>
      </c>
      <c r="E15">
        <f>3*G36/1000</f>
        <v>6.0000000000000006E-4</v>
      </c>
      <c r="F15" s="2">
        <f>AVERAGE(I37) - (A16*G36/0.5)</f>
        <v>1226</v>
      </c>
      <c r="G15">
        <f>6*H36/1000</f>
        <v>1.2000000000000001E-3</v>
      </c>
      <c r="H15" s="2">
        <f>AVERAGE(J36:J37) - (B16*H36/0.5)</f>
        <v>2094</v>
      </c>
      <c r="I15">
        <f>0.3*H36/1000</f>
        <v>5.9999999999999995E-5</v>
      </c>
      <c r="J15" s="2">
        <f>AVERAGE(L36:L37) - (C16*H36/0.5)</f>
        <v>1144.4000000000001</v>
      </c>
      <c r="L15">
        <v>0.2</v>
      </c>
      <c r="M15" s="3">
        <f t="shared" ref="M15:M19" si="0">((F15*$F$21)+$F$22)*1000/L15</f>
        <v>3.0171793923065335</v>
      </c>
      <c r="N15" s="3">
        <f t="shared" ref="N15:N19" si="1">((H15*$H$21)+$H$22)*1000/L15</f>
        <v>5.7173962589595932</v>
      </c>
      <c r="O15" s="3">
        <f t="shared" ref="O15:O19" si="2">N15-M15</f>
        <v>2.7002168666530597</v>
      </c>
      <c r="P15" s="3">
        <f t="shared" ref="P15:P19" si="3">((J15*$J$21)+$J$22)*1000/L15</f>
        <v>0.315518786167298</v>
      </c>
    </row>
    <row r="16" spans="1:16" x14ac:dyDescent="0.3">
      <c r="A16">
        <f>AVERAGE(I33:I34)</f>
        <v>75</v>
      </c>
      <c r="B16">
        <f>AVERAGE(J33:J34)</f>
        <v>250</v>
      </c>
      <c r="C16">
        <f>AVERAGE(L33:L34)</f>
        <v>379</v>
      </c>
      <c r="E16">
        <f>3*G39/1000</f>
        <v>1.7999999999999997E-3</v>
      </c>
      <c r="F16" s="2">
        <f>AVERAGE(I39:I40) - (A16*G39/0.5)</f>
        <v>3864</v>
      </c>
      <c r="G16">
        <f>6*H39/1000</f>
        <v>3.5999999999999995E-3</v>
      </c>
      <c r="H16" s="2">
        <f>AVERAGE(J39:J40) - (B16*H39/0.5)</f>
        <v>7152.5</v>
      </c>
      <c r="I16">
        <f>0.3*H39/1000</f>
        <v>1.7999999999999998E-4</v>
      </c>
      <c r="J16" s="2">
        <f>AVERAGE(L39:L40) - (C16*H39/0.5)</f>
        <v>3217.7</v>
      </c>
      <c r="L16">
        <v>0.6</v>
      </c>
      <c r="M16" s="3">
        <f t="shared" si="0"/>
        <v>3.184318300644339</v>
      </c>
      <c r="N16" s="3">
        <f t="shared" si="1"/>
        <v>6.2751834228584338</v>
      </c>
      <c r="O16" s="3">
        <f t="shared" si="2"/>
        <v>3.0908651222140948</v>
      </c>
      <c r="P16" s="3">
        <f t="shared" si="3"/>
        <v>0.30735511190728287</v>
      </c>
    </row>
    <row r="17" spans="1:63" x14ac:dyDescent="0.3">
      <c r="E17">
        <f>9*G42/1000</f>
        <v>2.9970000000000005E-3</v>
      </c>
      <c r="F17" s="2">
        <f>AVERAGE(I42:I43) - (A16*G42/0.5)</f>
        <v>5742.55</v>
      </c>
      <c r="G17">
        <f>18*H42/1000</f>
        <v>5.9940000000000011E-3</v>
      </c>
      <c r="H17" s="2">
        <f>AVERAGE(J42:J43) - (B16*H42/0.5)</f>
        <v>10914</v>
      </c>
      <c r="I17">
        <f>0.9*H42/1000</f>
        <v>2.9970000000000002E-4</v>
      </c>
      <c r="J17" s="2">
        <f>AVERAGE(L42:L43) - (C16*H42/0.5)</f>
        <v>4997.5860000000002</v>
      </c>
      <c r="L17">
        <v>0.33300000000000002</v>
      </c>
      <c r="M17" s="3">
        <f t="shared" si="0"/>
        <v>8.5328261047039735</v>
      </c>
      <c r="N17" s="3">
        <f t="shared" si="1"/>
        <v>17.160824045248091</v>
      </c>
      <c r="O17" s="3">
        <f t="shared" si="2"/>
        <v>8.6279979405441178</v>
      </c>
      <c r="P17" s="3">
        <f t="shared" si="3"/>
        <v>0.86653047851861686</v>
      </c>
    </row>
    <row r="18" spans="1:63" x14ac:dyDescent="0.3">
      <c r="E18">
        <f>9*G45/1000</f>
        <v>4.2030000000000001E-3</v>
      </c>
      <c r="F18" s="2">
        <f>AVERAGE(I45:I46) - (A16*G45/0.5)</f>
        <v>8521.9500000000007</v>
      </c>
      <c r="G18">
        <f>18*H45/1000</f>
        <v>8.4060000000000003E-3</v>
      </c>
      <c r="H18" s="2">
        <f>AVERAGE(J45:J46) - (B16*H45/0.5)</f>
        <v>16258</v>
      </c>
      <c r="I18">
        <f>0.9*H45/1000</f>
        <v>4.2030000000000002E-4</v>
      </c>
      <c r="J18" s="2">
        <f>AVERAGE(L45:L46) - (B16*H45/0.5)</f>
        <v>7595</v>
      </c>
      <c r="L18">
        <v>0.46700000000000003</v>
      </c>
      <c r="M18" s="3">
        <f t="shared" si="0"/>
        <v>9.0335145479369992</v>
      </c>
      <c r="N18" s="3">
        <f t="shared" si="1"/>
        <v>18.167342932921986</v>
      </c>
      <c r="O18" s="3">
        <f t="shared" si="2"/>
        <v>9.1338283849849873</v>
      </c>
      <c r="P18" s="3">
        <f t="shared" si="3"/>
        <v>0.9433190633759323</v>
      </c>
    </row>
    <row r="19" spans="1:63" x14ac:dyDescent="0.3">
      <c r="E19">
        <f>9*G48/1000</f>
        <v>5.3999999999999994E-3</v>
      </c>
      <c r="F19" s="2">
        <f>AVERAGE(I48:I49) - (A16*G48/0.5)</f>
        <v>10966.5</v>
      </c>
      <c r="G19">
        <f>18*H48/1000</f>
        <v>1.0799999999999999E-2</v>
      </c>
      <c r="H19" s="2">
        <f>AVERAGE(J48:J49) - (B16*H48/0.5)</f>
        <v>20793</v>
      </c>
      <c r="I19">
        <f>0.9*H48/1000</f>
        <v>5.4000000000000001E-4</v>
      </c>
      <c r="J19" s="2">
        <f>AVERAGE(L48:L49) - (C16*H48/0.5)</f>
        <v>9077.2000000000007</v>
      </c>
      <c r="L19">
        <v>0.6</v>
      </c>
      <c r="M19" s="3">
        <f t="shared" si="0"/>
        <v>9.04991667783945</v>
      </c>
      <c r="N19" s="3">
        <f t="shared" si="1"/>
        <v>18.057449230783252</v>
      </c>
      <c r="O19" s="3">
        <f t="shared" si="2"/>
        <v>9.0075325529438022</v>
      </c>
      <c r="P19" s="3">
        <f t="shared" si="3"/>
        <v>0.87875650214103118</v>
      </c>
    </row>
    <row r="20" spans="1:63" x14ac:dyDescent="0.3">
      <c r="F20" s="2"/>
      <c r="H20" s="2"/>
      <c r="J20" s="2"/>
    </row>
    <row r="21" spans="1:63" x14ac:dyDescent="0.3">
      <c r="D21" t="s">
        <v>33</v>
      </c>
      <c r="F21" s="5">
        <f>SLOPE(E13:E19,F13:F19)</f>
        <v>4.9550989458881597E-7</v>
      </c>
      <c r="G21" s="5"/>
      <c r="H21" s="5">
        <f>SLOPE(G13:G19,H13:H19)</f>
        <v>5.1826248926028302E-7</v>
      </c>
      <c r="I21" s="5"/>
      <c r="J21" s="5">
        <f>SLOPE(I13:I19,J13:J19)</f>
        <v>5.8510254141180792E-8</v>
      </c>
    </row>
    <row r="22" spans="1:63" x14ac:dyDescent="0.3">
      <c r="D22" t="s">
        <v>34</v>
      </c>
      <c r="F22" s="5">
        <f>INTERCEPT(E13:E19,F13:F19)</f>
        <v>-4.0592523045815745E-6</v>
      </c>
      <c r="G22" s="5"/>
      <c r="H22" s="5">
        <f>INTERCEPT(G13:G19,H13:H19)</f>
        <v>5.8237599280886246E-5</v>
      </c>
      <c r="I22" s="5"/>
      <c r="J22" s="5">
        <f>INTERCEPT(I13:I19,J13:J19)</f>
        <v>-3.8553776057076981E-6</v>
      </c>
    </row>
    <row r="23" spans="1:63" x14ac:dyDescent="0.3">
      <c r="D23" t="s">
        <v>35</v>
      </c>
      <c r="F23" s="4">
        <f>RSQ(E13:E19,F13:F19)</f>
        <v>0.99828356578632871</v>
      </c>
      <c r="G23" s="4"/>
      <c r="H23" s="4">
        <f>RSQ(G13:G19,H13:H19)</f>
        <v>0.99863934319647207</v>
      </c>
      <c r="I23" s="4"/>
      <c r="J23" s="4">
        <f>RSQ(I13:I19,J13:J19)</f>
        <v>0.9966225410922932</v>
      </c>
    </row>
    <row r="24" spans="1:63" s="2" customFormat="1" ht="172.8" x14ac:dyDescent="0.3">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77</v>
      </c>
      <c r="AJ24" s="2" t="s">
        <v>78</v>
      </c>
      <c r="AK24" s="2" t="s">
        <v>43</v>
      </c>
      <c r="AL24" s="2" t="s">
        <v>44</v>
      </c>
      <c r="AM24" s="2" t="s">
        <v>45</v>
      </c>
      <c r="AO24" s="2" t="s">
        <v>79</v>
      </c>
      <c r="AP24" s="2" t="s">
        <v>80</v>
      </c>
      <c r="AQ24" s="2" t="s">
        <v>46</v>
      </c>
      <c r="AR24" s="2" t="s">
        <v>47</v>
      </c>
      <c r="AS24" s="2" t="s">
        <v>48</v>
      </c>
      <c r="AU24" s="2" t="s">
        <v>81</v>
      </c>
      <c r="AV24" s="2" t="s">
        <v>49</v>
      </c>
      <c r="AW24" s="2" t="s">
        <v>50</v>
      </c>
      <c r="AX24" s="2" t="s">
        <v>51</v>
      </c>
      <c r="AY24" s="2" t="s">
        <v>52</v>
      </c>
      <c r="BA24" s="2" t="s">
        <v>82</v>
      </c>
      <c r="BB24" s="2" t="s">
        <v>53</v>
      </c>
      <c r="BC24" s="2" t="s">
        <v>54</v>
      </c>
      <c r="BD24" s="2" t="s">
        <v>55</v>
      </c>
      <c r="BE24" s="2" t="s">
        <v>56</v>
      </c>
      <c r="BG24" s="2" t="s">
        <v>57</v>
      </c>
      <c r="BH24" s="2" t="s">
        <v>58</v>
      </c>
      <c r="BI24" s="2" t="s">
        <v>59</v>
      </c>
      <c r="BJ24" s="2" t="s">
        <v>60</v>
      </c>
      <c r="BK24" t="s">
        <v>2</v>
      </c>
    </row>
    <row r="25" spans="1:63" x14ac:dyDescent="0.3">
      <c r="A25">
        <v>1</v>
      </c>
      <c r="B25">
        <v>1</v>
      </c>
      <c r="C25" t="s">
        <v>26</v>
      </c>
      <c r="D25" t="s">
        <v>27</v>
      </c>
      <c r="G25">
        <v>0.3</v>
      </c>
      <c r="H25">
        <v>0.3</v>
      </c>
      <c r="I25">
        <v>5859</v>
      </c>
      <c r="J25">
        <v>13043</v>
      </c>
      <c r="L25">
        <v>5065</v>
      </c>
      <c r="M25">
        <v>8.1829999999999998</v>
      </c>
      <c r="N25">
        <v>18.881</v>
      </c>
      <c r="O25">
        <v>10.698</v>
      </c>
      <c r="Q25">
        <v>0.69</v>
      </c>
      <c r="R25">
        <v>1</v>
      </c>
      <c r="S25">
        <v>0</v>
      </c>
      <c r="T25">
        <v>0</v>
      </c>
      <c r="V25">
        <v>0</v>
      </c>
      <c r="Y25" s="1">
        <v>45224</v>
      </c>
      <c r="Z25" s="6">
        <v>0.62733796296296296</v>
      </c>
      <c r="AB25">
        <v>1</v>
      </c>
      <c r="AD25" s="3">
        <f t="shared" ref="AD25:AD89" si="4">((I25*$F$21)+$F$22)*1000/G25</f>
        <v>9.6637774003043031</v>
      </c>
      <c r="AE25" s="3">
        <f t="shared" ref="AE25:AE89" si="5">((J25*$H$21)+$H$22)*1000/H25</f>
        <v>22.726450822342528</v>
      </c>
      <c r="AF25" s="3">
        <f t="shared" ref="AF25:AF89" si="6">AE25-AD25</f>
        <v>13.062673422038225</v>
      </c>
      <c r="AG25" s="3">
        <f t="shared" ref="AG25:AG89" si="7">((L25*$J$21)+$J$22)*1000/H25</f>
        <v>0.97499686539791008</v>
      </c>
      <c r="AH25" s="3"/>
      <c r="BK25" t="s">
        <v>26</v>
      </c>
    </row>
    <row r="26" spans="1:63" x14ac:dyDescent="0.3">
      <c r="A26">
        <v>2</v>
      </c>
      <c r="B26">
        <v>1</v>
      </c>
      <c r="C26" t="s">
        <v>26</v>
      </c>
      <c r="D26" t="s">
        <v>27</v>
      </c>
      <c r="G26">
        <v>0.3</v>
      </c>
      <c r="H26">
        <v>0.3</v>
      </c>
      <c r="I26">
        <v>7383</v>
      </c>
      <c r="J26">
        <v>13085</v>
      </c>
      <c r="L26">
        <v>5310</v>
      </c>
      <c r="M26">
        <v>10.132</v>
      </c>
      <c r="N26">
        <v>18.940999999999999</v>
      </c>
      <c r="O26">
        <v>8.8089999999999993</v>
      </c>
      <c r="Q26">
        <v>0.73199999999999998</v>
      </c>
      <c r="R26">
        <v>1</v>
      </c>
      <c r="S26">
        <v>0</v>
      </c>
      <c r="T26">
        <v>0</v>
      </c>
      <c r="V26">
        <v>0</v>
      </c>
      <c r="Y26" s="1">
        <v>45224</v>
      </c>
      <c r="Z26" s="6">
        <v>0.63451388888888893</v>
      </c>
      <c r="AB26">
        <v>1</v>
      </c>
      <c r="AD26" s="3">
        <f t="shared" si="4"/>
        <v>12.180967664815491</v>
      </c>
      <c r="AE26" s="3">
        <f t="shared" si="5"/>
        <v>22.79900757083897</v>
      </c>
      <c r="AF26" s="3">
        <f t="shared" si="6"/>
        <v>10.61803990602348</v>
      </c>
      <c r="AG26" s="3">
        <f t="shared" si="7"/>
        <v>1.0227802396132077</v>
      </c>
      <c r="AH26" s="3"/>
      <c r="AK26">
        <f>ABS(100*(AD26-AD27)/(AVERAGE(AD26:AD27)))</f>
        <v>2.1197219127171487</v>
      </c>
      <c r="AQ26">
        <f>ABS(100*(AE26-AE27)/(AVERAGE(AE26:AE27)))</f>
        <v>0.31773960996553702</v>
      </c>
      <c r="AW26">
        <f>ABS(100*(AF26-AF27)/(AVERAGE(AF26:AF27)))</f>
        <v>1.7903341675975031</v>
      </c>
      <c r="BC26">
        <f>ABS(100*(AG26-AG27)/(AVERAGE(AG26:AG27)))</f>
        <v>1.8327449576059975</v>
      </c>
      <c r="BG26" s="3">
        <f>AVERAGE(AD26:AD27)</f>
        <v>12.31145193705721</v>
      </c>
      <c r="BH26" s="3">
        <f>AVERAGE(AE26:AE27)</f>
        <v>22.835285945087186</v>
      </c>
      <c r="BI26" s="3">
        <f>AVERAGE(AF26:AF27)</f>
        <v>10.523834008029976</v>
      </c>
      <c r="BJ26" s="3">
        <f>AVERAGE(AG26:AG27)</f>
        <v>1.032239397366032</v>
      </c>
      <c r="BK26" t="s">
        <v>26</v>
      </c>
    </row>
    <row r="27" spans="1:63" x14ac:dyDescent="0.3">
      <c r="A27">
        <v>3</v>
      </c>
      <c r="B27">
        <v>1</v>
      </c>
      <c r="C27" t="s">
        <v>26</v>
      </c>
      <c r="D27" t="s">
        <v>27</v>
      </c>
      <c r="G27">
        <v>0.3</v>
      </c>
      <c r="H27">
        <v>0.3</v>
      </c>
      <c r="I27">
        <v>7541</v>
      </c>
      <c r="J27">
        <v>13127</v>
      </c>
      <c r="L27">
        <v>5407</v>
      </c>
      <c r="M27">
        <v>10.334</v>
      </c>
      <c r="N27">
        <v>18.998999999999999</v>
      </c>
      <c r="O27">
        <v>8.6649999999999991</v>
      </c>
      <c r="Q27">
        <v>0.749</v>
      </c>
      <c r="R27">
        <v>1</v>
      </c>
      <c r="S27">
        <v>0</v>
      </c>
      <c r="T27">
        <v>0</v>
      </c>
      <c r="V27">
        <v>0</v>
      </c>
      <c r="Y27" s="1">
        <v>45224</v>
      </c>
      <c r="Z27" s="6">
        <v>0.64212962962962961</v>
      </c>
      <c r="AB27">
        <v>1</v>
      </c>
      <c r="AD27" s="3">
        <f t="shared" si="4"/>
        <v>12.441936209298932</v>
      </c>
      <c r="AE27" s="3">
        <f t="shared" si="5"/>
        <v>22.871564319335405</v>
      </c>
      <c r="AF27" s="3">
        <f t="shared" si="6"/>
        <v>10.429628110036473</v>
      </c>
      <c r="AG27" s="3">
        <f t="shared" si="7"/>
        <v>1.0416985551188562</v>
      </c>
      <c r="AH27" s="3"/>
      <c r="BK27" t="s">
        <v>26</v>
      </c>
    </row>
    <row r="28" spans="1:63" x14ac:dyDescent="0.3">
      <c r="A28">
        <v>4</v>
      </c>
      <c r="B28">
        <v>3</v>
      </c>
      <c r="C28" t="s">
        <v>83</v>
      </c>
      <c r="D28" t="s">
        <v>27</v>
      </c>
      <c r="G28">
        <v>0.5</v>
      </c>
      <c r="H28">
        <v>0.5</v>
      </c>
      <c r="I28">
        <v>3285</v>
      </c>
      <c r="J28">
        <v>1082</v>
      </c>
      <c r="L28">
        <v>747</v>
      </c>
      <c r="M28">
        <v>2.9350000000000001</v>
      </c>
      <c r="N28">
        <v>1.196</v>
      </c>
      <c r="O28">
        <v>0</v>
      </c>
      <c r="Q28">
        <v>0</v>
      </c>
      <c r="R28">
        <v>1</v>
      </c>
      <c r="S28">
        <v>0</v>
      </c>
      <c r="T28">
        <v>0</v>
      </c>
      <c r="V28">
        <v>0</v>
      </c>
      <c r="Y28" s="1">
        <v>45224</v>
      </c>
      <c r="Z28" s="6">
        <v>0.65461805555555552</v>
      </c>
      <c r="AB28">
        <v>1</v>
      </c>
      <c r="AD28" s="3">
        <f t="shared" si="4"/>
        <v>3.247381502839358</v>
      </c>
      <c r="AE28" s="3">
        <f t="shared" si="5"/>
        <v>1.2379952253210249</v>
      </c>
      <c r="AF28" s="3">
        <f t="shared" si="6"/>
        <v>-2.0093862775183329</v>
      </c>
      <c r="AG28" s="3">
        <f t="shared" si="7"/>
        <v>7.9703564475508706E-2</v>
      </c>
      <c r="AH28" s="3"/>
      <c r="BK28" t="s">
        <v>83</v>
      </c>
    </row>
    <row r="29" spans="1:63" x14ac:dyDescent="0.3">
      <c r="A29">
        <v>5</v>
      </c>
      <c r="B29">
        <v>3</v>
      </c>
      <c r="C29" t="s">
        <v>83</v>
      </c>
      <c r="D29" t="s">
        <v>27</v>
      </c>
      <c r="G29">
        <v>0.5</v>
      </c>
      <c r="H29">
        <v>0.5</v>
      </c>
      <c r="I29">
        <v>590</v>
      </c>
      <c r="J29">
        <v>1059</v>
      </c>
      <c r="L29">
        <v>683</v>
      </c>
      <c r="M29">
        <v>0.86799999999999999</v>
      </c>
      <c r="N29">
        <v>1.175</v>
      </c>
      <c r="O29">
        <v>0.308</v>
      </c>
      <c r="Q29">
        <v>0</v>
      </c>
      <c r="R29">
        <v>1</v>
      </c>
      <c r="S29">
        <v>0</v>
      </c>
      <c r="T29">
        <v>0</v>
      </c>
      <c r="V29">
        <v>0</v>
      </c>
      <c r="Y29" s="1">
        <v>45224</v>
      </c>
      <c r="Z29" s="6">
        <v>0.66099537037037037</v>
      </c>
      <c r="AB29">
        <v>1</v>
      </c>
      <c r="AD29" s="3">
        <f t="shared" si="4"/>
        <v>0.57658317100563961</v>
      </c>
      <c r="AE29" s="3">
        <f t="shared" si="5"/>
        <v>1.2141551508150521</v>
      </c>
      <c r="AF29" s="3">
        <f t="shared" si="6"/>
        <v>0.63757197980941249</v>
      </c>
      <c r="AG29" s="3">
        <f t="shared" si="7"/>
        <v>7.2214251945437569E-2</v>
      </c>
      <c r="AH29" s="3"/>
      <c r="AK29">
        <f>ABS(100*(AD29-AD30)/(AVERAGE(AD29:AD30)))</f>
        <v>4.5354678966696946</v>
      </c>
      <c r="AQ29">
        <f>ABS(100*(AE29-AE30)/(AVERAGE(AE29:AE30)))</f>
        <v>4.1793060881592936</v>
      </c>
      <c r="AW29">
        <f>ABS(100*(AF29-AF30)/(AVERAGE(AF29:AF30)))</f>
        <v>3.8560944859181463</v>
      </c>
      <c r="BC29">
        <f>ABS(100*(AG29-AG30)/(AVERAGE(AG29:AG30)))</f>
        <v>5.3235056166430725</v>
      </c>
      <c r="BG29" s="3">
        <f>AVERAGE(AD29:AD30)</f>
        <v>0.58996193815953768</v>
      </c>
      <c r="BH29" s="3">
        <f>AVERAGE(AE29:AE30)</f>
        <v>1.2400682752780661</v>
      </c>
      <c r="BI29" s="3">
        <f>AVERAGE(AF29:AF30)</f>
        <v>0.6501063371185285</v>
      </c>
      <c r="BJ29" s="3">
        <f>AVERAGE(AG29:AG30)</f>
        <v>7.0341923812919788E-2</v>
      </c>
      <c r="BK29" t="s">
        <v>83</v>
      </c>
    </row>
    <row r="30" spans="1:63" x14ac:dyDescent="0.3">
      <c r="A30">
        <v>6</v>
      </c>
      <c r="B30">
        <v>3</v>
      </c>
      <c r="C30" t="s">
        <v>83</v>
      </c>
      <c r="D30" t="s">
        <v>27</v>
      </c>
      <c r="G30">
        <v>0.5</v>
      </c>
      <c r="H30">
        <v>0.5</v>
      </c>
      <c r="I30">
        <v>617</v>
      </c>
      <c r="J30">
        <v>1109</v>
      </c>
      <c r="L30">
        <v>651</v>
      </c>
      <c r="M30">
        <v>0.88800000000000001</v>
      </c>
      <c r="N30">
        <v>1.218</v>
      </c>
      <c r="O30">
        <v>0.32900000000000001</v>
      </c>
      <c r="Q30">
        <v>0</v>
      </c>
      <c r="R30">
        <v>1</v>
      </c>
      <c r="S30">
        <v>0</v>
      </c>
      <c r="T30">
        <v>0</v>
      </c>
      <c r="V30">
        <v>0</v>
      </c>
      <c r="Y30" s="1">
        <v>45224</v>
      </c>
      <c r="Z30" s="6">
        <v>0.66811342592592593</v>
      </c>
      <c r="AB30">
        <v>1</v>
      </c>
      <c r="AD30" s="3">
        <f t="shared" si="4"/>
        <v>0.60334070531343575</v>
      </c>
      <c r="AE30" s="3">
        <f t="shared" si="5"/>
        <v>1.2659813997410803</v>
      </c>
      <c r="AF30" s="3">
        <f t="shared" si="6"/>
        <v>0.66264069442764451</v>
      </c>
      <c r="AG30" s="3">
        <f t="shared" si="7"/>
        <v>6.8469595680401993E-2</v>
      </c>
      <c r="AH30" s="3"/>
      <c r="BK30" t="s">
        <v>83</v>
      </c>
    </row>
    <row r="31" spans="1:63" x14ac:dyDescent="0.3">
      <c r="A31">
        <v>7</v>
      </c>
      <c r="B31">
        <v>3</v>
      </c>
      <c r="D31" t="s">
        <v>85</v>
      </c>
      <c r="Y31" s="1">
        <v>45224</v>
      </c>
      <c r="Z31" s="6">
        <v>0.67200231481481476</v>
      </c>
      <c r="AB31">
        <v>1</v>
      </c>
      <c r="AD31" s="3"/>
      <c r="AE31" s="3"/>
      <c r="AF31" s="3"/>
      <c r="AG31" s="3"/>
      <c r="AH31" s="3"/>
    </row>
    <row r="32" spans="1:63" x14ac:dyDescent="0.3">
      <c r="A32">
        <v>8</v>
      </c>
      <c r="B32">
        <v>3</v>
      </c>
      <c r="C32" t="s">
        <v>84</v>
      </c>
      <c r="D32" t="s">
        <v>27</v>
      </c>
      <c r="G32">
        <v>0.5</v>
      </c>
      <c r="H32">
        <v>0.5</v>
      </c>
      <c r="I32">
        <v>121</v>
      </c>
      <c r="J32">
        <v>248</v>
      </c>
      <c r="L32">
        <v>453</v>
      </c>
      <c r="M32">
        <v>0.50800000000000001</v>
      </c>
      <c r="N32">
        <v>0.48799999999999999</v>
      </c>
      <c r="O32">
        <v>0</v>
      </c>
      <c r="Q32">
        <v>0</v>
      </c>
      <c r="R32">
        <v>1</v>
      </c>
      <c r="S32">
        <v>0</v>
      </c>
      <c r="T32">
        <v>0</v>
      </c>
      <c r="V32">
        <v>0</v>
      </c>
      <c r="Y32" s="1">
        <v>45224</v>
      </c>
      <c r="Z32" s="6">
        <v>0.68237268518518512</v>
      </c>
      <c r="AB32">
        <v>1</v>
      </c>
      <c r="AD32" s="3">
        <f t="shared" si="4"/>
        <v>0.11179488988133032</v>
      </c>
      <c r="AE32" s="3">
        <f t="shared" si="5"/>
        <v>0.37353339323487289</v>
      </c>
      <c r="AF32" s="3">
        <f t="shared" si="6"/>
        <v>0.26173850335354254</v>
      </c>
      <c r="AG32" s="3">
        <f t="shared" si="7"/>
        <v>4.5299535040494401E-2</v>
      </c>
      <c r="AH32" s="3"/>
      <c r="BK32" t="s">
        <v>84</v>
      </c>
    </row>
    <row r="33" spans="1:63" x14ac:dyDescent="0.3">
      <c r="A33">
        <v>9</v>
      </c>
      <c r="B33">
        <v>3</v>
      </c>
      <c r="C33" t="s">
        <v>84</v>
      </c>
      <c r="D33" t="s">
        <v>27</v>
      </c>
      <c r="G33">
        <v>0.5</v>
      </c>
      <c r="H33">
        <v>0.5</v>
      </c>
      <c r="I33">
        <v>62</v>
      </c>
      <c r="J33">
        <v>264</v>
      </c>
      <c r="L33">
        <v>421</v>
      </c>
      <c r="M33">
        <v>0.46200000000000002</v>
      </c>
      <c r="N33">
        <v>0.503</v>
      </c>
      <c r="O33">
        <v>0.04</v>
      </c>
      <c r="Q33">
        <v>0</v>
      </c>
      <c r="R33">
        <v>1</v>
      </c>
      <c r="S33">
        <v>0</v>
      </c>
      <c r="T33">
        <v>0</v>
      </c>
      <c r="V33">
        <v>0</v>
      </c>
      <c r="Y33" s="1">
        <v>45224</v>
      </c>
      <c r="Z33" s="6">
        <v>0.6882638888888889</v>
      </c>
      <c r="AB33">
        <v>1</v>
      </c>
      <c r="AD33" s="3">
        <f t="shared" si="4"/>
        <v>5.3324722319850033E-2</v>
      </c>
      <c r="AE33" s="3">
        <f t="shared" si="5"/>
        <v>0.39011779289120191</v>
      </c>
      <c r="AF33" s="3">
        <f t="shared" si="6"/>
        <v>0.33679307057135188</v>
      </c>
      <c r="AG33" s="3">
        <f t="shared" si="7"/>
        <v>4.1554878775458833E-2</v>
      </c>
      <c r="AH33" s="3"/>
      <c r="AK33">
        <f>ABS(100*(AD33-AD34)/(AVERAGE(AD33:AD34)))</f>
        <v>38.917536348940544</v>
      </c>
      <c r="AQ33">
        <f>ABS(100*(AE33-AE34)/(AVERAGE(AE33:AE34)))</f>
        <v>7.7268907188971836</v>
      </c>
      <c r="AW33">
        <f>ABS(100*(AF33-AF34)/(AVERAGE(AF33:AF34)))</f>
        <v>17.708301869840188</v>
      </c>
      <c r="BC33">
        <f>ABS(100*(AG33-AG34)/(AVERAGE(AG33:AG34)))</f>
        <v>26.827833024757197</v>
      </c>
      <c r="BG33" s="3">
        <f>AVERAGE(AD33:AD34)</f>
        <v>6.6207979579159248E-2</v>
      </c>
      <c r="BH33" s="3">
        <f>AVERAGE(AE33:AE34)</f>
        <v>0.375606443191914</v>
      </c>
      <c r="BI33" s="3">
        <f>AVERAGE(AF33:AF34)</f>
        <v>0.30939846361275475</v>
      </c>
      <c r="BJ33" s="3">
        <f>AVERAGE(AG33:AG34)</f>
        <v>3.6640017427599647E-2</v>
      </c>
      <c r="BK33" t="s">
        <v>84</v>
      </c>
    </row>
    <row r="34" spans="1:63" x14ac:dyDescent="0.3">
      <c r="A34">
        <v>10</v>
      </c>
      <c r="B34">
        <v>3</v>
      </c>
      <c r="C34" t="s">
        <v>84</v>
      </c>
      <c r="D34" t="s">
        <v>27</v>
      </c>
      <c r="G34">
        <v>0.5</v>
      </c>
      <c r="H34">
        <v>0.5</v>
      </c>
      <c r="I34">
        <v>88</v>
      </c>
      <c r="J34">
        <v>236</v>
      </c>
      <c r="L34">
        <v>337</v>
      </c>
      <c r="M34">
        <v>0.48299999999999998</v>
      </c>
      <c r="N34">
        <v>0.47799999999999998</v>
      </c>
      <c r="O34">
        <v>0</v>
      </c>
      <c r="Q34">
        <v>0</v>
      </c>
      <c r="R34">
        <v>1</v>
      </c>
      <c r="S34">
        <v>0</v>
      </c>
      <c r="T34">
        <v>0</v>
      </c>
      <c r="V34">
        <v>0</v>
      </c>
      <c r="Y34" s="1">
        <v>45224</v>
      </c>
      <c r="Z34" s="6">
        <v>0.69450231481481473</v>
      </c>
      <c r="AB34">
        <v>1</v>
      </c>
      <c r="AD34" s="3">
        <f t="shared" si="4"/>
        <v>7.9091236838468471E-2</v>
      </c>
      <c r="AE34" s="3">
        <f t="shared" si="5"/>
        <v>0.36109509349262608</v>
      </c>
      <c r="AF34" s="3">
        <f t="shared" si="6"/>
        <v>0.28200385665415761</v>
      </c>
      <c r="AG34" s="3">
        <f t="shared" si="7"/>
        <v>3.1725156079740462E-2</v>
      </c>
      <c r="AH34" s="3"/>
      <c r="BK34" t="s">
        <v>84</v>
      </c>
    </row>
    <row r="35" spans="1:63" x14ac:dyDescent="0.3">
      <c r="A35">
        <v>11</v>
      </c>
      <c r="B35">
        <v>4</v>
      </c>
      <c r="C35" t="s">
        <v>61</v>
      </c>
      <c r="D35" t="s">
        <v>27</v>
      </c>
      <c r="G35">
        <v>0.2</v>
      </c>
      <c r="H35">
        <v>0.2</v>
      </c>
      <c r="I35">
        <v>633</v>
      </c>
      <c r="J35">
        <v>2126</v>
      </c>
      <c r="L35">
        <v>1272</v>
      </c>
      <c r="M35">
        <v>2.2509999999999999</v>
      </c>
      <c r="N35">
        <v>5.2</v>
      </c>
      <c r="O35">
        <v>2.9489999999999998</v>
      </c>
      <c r="Q35">
        <v>4.2999999999999997E-2</v>
      </c>
      <c r="R35">
        <v>1</v>
      </c>
      <c r="S35">
        <v>0</v>
      </c>
      <c r="T35">
        <v>0</v>
      </c>
      <c r="V35">
        <v>0</v>
      </c>
      <c r="Y35" s="1">
        <v>45224</v>
      </c>
      <c r="Z35" s="6">
        <v>0.7056365740740741</v>
      </c>
      <c r="AB35">
        <v>1</v>
      </c>
      <c r="AD35" s="3">
        <f>((I35*$F$21)+$F$22)*1000/G35</f>
        <v>1.5479925548506945</v>
      </c>
      <c r="AE35" s="3">
        <f t="shared" si="5"/>
        <v>5.8003182572412397</v>
      </c>
      <c r="AF35" s="3">
        <f t="shared" si="6"/>
        <v>4.2523257023905447</v>
      </c>
      <c r="AG35" s="3">
        <f t="shared" si="7"/>
        <v>0.3528483283093713</v>
      </c>
      <c r="AH35" s="3"/>
      <c r="BK35" t="s">
        <v>61</v>
      </c>
    </row>
    <row r="36" spans="1:63" x14ac:dyDescent="0.3">
      <c r="A36">
        <v>12</v>
      </c>
      <c r="B36">
        <v>4</v>
      </c>
      <c r="C36" t="s">
        <v>61</v>
      </c>
      <c r="D36" t="s">
        <v>27</v>
      </c>
      <c r="G36">
        <v>0.2</v>
      </c>
      <c r="H36">
        <v>0.2</v>
      </c>
      <c r="I36">
        <v>1185</v>
      </c>
      <c r="J36">
        <v>2189</v>
      </c>
      <c r="L36">
        <v>1284</v>
      </c>
      <c r="M36">
        <v>3.31</v>
      </c>
      <c r="N36">
        <v>5.3330000000000002</v>
      </c>
      <c r="O36">
        <v>2.0230000000000001</v>
      </c>
      <c r="Q36">
        <v>4.5999999999999999E-2</v>
      </c>
      <c r="R36">
        <v>1</v>
      </c>
      <c r="S36">
        <v>0</v>
      </c>
      <c r="T36">
        <v>0</v>
      </c>
      <c r="V36">
        <v>0</v>
      </c>
      <c r="Y36" s="1">
        <v>45224</v>
      </c>
      <c r="Z36" s="6">
        <v>0.71196759259259268</v>
      </c>
      <c r="AB36">
        <v>1</v>
      </c>
      <c r="AD36" s="3">
        <f t="shared" si="4"/>
        <v>2.9155998639158263</v>
      </c>
      <c r="AE36" s="3">
        <f t="shared" si="5"/>
        <v>5.9635709413582294</v>
      </c>
      <c r="AF36" s="3">
        <f t="shared" si="6"/>
        <v>3.0479710774424031</v>
      </c>
      <c r="AG36" s="3">
        <f t="shared" si="7"/>
        <v>0.3563589435578422</v>
      </c>
      <c r="AH36" s="3"/>
      <c r="AJ36">
        <f>ABS(100*((AVERAGE(AD37))-3)/3)</f>
        <v>3.0501958831618805</v>
      </c>
      <c r="AK36">
        <f>ABS(100*(AD36-AD37)/(AVERAGE(AD36:AD37)))</f>
        <v>5.8565978419751987</v>
      </c>
      <c r="AP36">
        <f>ABS(100*((AVERAGE(AE36:AE37))-6)/6)</f>
        <v>0.39120827350439907</v>
      </c>
      <c r="AQ36">
        <f>ABS(100*(AE36-AE37)/(AVERAGE(AE36:AE37)))</f>
        <v>0.43358161486662583</v>
      </c>
      <c r="AV36">
        <f>ABS(100*((AVERAGE(AF37))-3)/3)</f>
        <v>3.40072702245382</v>
      </c>
      <c r="AW36">
        <f>ABS(100*(AF36-AF37)/(AVERAGE(AF36:AF37)))</f>
        <v>5.0452125097773823</v>
      </c>
      <c r="BB36">
        <f>ABS(100*((AVERAGE(AG36:AG37))-0.3)/0.3)</f>
        <v>19.956519602104336</v>
      </c>
      <c r="BC36">
        <f>ABS(100*(AG36-AG37)/(AVERAGE(AG36:AG37)))</f>
        <v>1.9510487411691779</v>
      </c>
      <c r="BG36" s="3">
        <f>AVERAGE(AD36:AD37)</f>
        <v>3.0035528702053416</v>
      </c>
      <c r="BH36" s="3">
        <f>AVERAGE(AE36:AE37)</f>
        <v>5.9765275035897361</v>
      </c>
      <c r="BI36" s="3">
        <f>AVERAGE(AF36:AF37)</f>
        <v>2.9729746333843945</v>
      </c>
      <c r="BJ36" s="3">
        <f>AVERAGE(AG36:AG37)</f>
        <v>0.35986955880631299</v>
      </c>
      <c r="BK36" t="s">
        <v>61</v>
      </c>
    </row>
    <row r="37" spans="1:63" x14ac:dyDescent="0.3">
      <c r="A37">
        <v>13</v>
      </c>
      <c r="B37">
        <v>4</v>
      </c>
      <c r="C37" t="s">
        <v>61</v>
      </c>
      <c r="D37" t="s">
        <v>27</v>
      </c>
      <c r="G37">
        <v>0.2</v>
      </c>
      <c r="H37">
        <v>0.2</v>
      </c>
      <c r="I37">
        <v>1256</v>
      </c>
      <c r="J37">
        <v>2199</v>
      </c>
      <c r="L37">
        <v>1308</v>
      </c>
      <c r="M37">
        <v>3.4460000000000002</v>
      </c>
      <c r="N37">
        <v>5.3529999999999998</v>
      </c>
      <c r="O37">
        <v>1.9059999999999999</v>
      </c>
      <c r="Q37">
        <v>5.1999999999999998E-2</v>
      </c>
      <c r="R37">
        <v>1</v>
      </c>
      <c r="S37">
        <v>0</v>
      </c>
      <c r="T37">
        <v>0</v>
      </c>
      <c r="V37">
        <v>0</v>
      </c>
      <c r="Y37" s="1">
        <v>45224</v>
      </c>
      <c r="Z37" s="6">
        <v>0.71864583333333332</v>
      </c>
      <c r="AB37">
        <v>1</v>
      </c>
      <c r="AD37" s="3">
        <f t="shared" si="4"/>
        <v>3.0915058764948564</v>
      </c>
      <c r="AE37" s="3">
        <f t="shared" si="5"/>
        <v>5.9894840658212418</v>
      </c>
      <c r="AF37" s="3">
        <f t="shared" si="6"/>
        <v>2.8979781893263854</v>
      </c>
      <c r="AG37" s="3">
        <f t="shared" si="7"/>
        <v>0.36338017405478384</v>
      </c>
      <c r="AH37" s="3"/>
      <c r="BK37" t="s">
        <v>61</v>
      </c>
    </row>
    <row r="38" spans="1:63" x14ac:dyDescent="0.3">
      <c r="A38">
        <v>14</v>
      </c>
      <c r="B38">
        <v>5</v>
      </c>
      <c r="C38" t="s">
        <v>61</v>
      </c>
      <c r="D38" t="s">
        <v>27</v>
      </c>
      <c r="G38">
        <v>0.6</v>
      </c>
      <c r="H38">
        <v>0.6</v>
      </c>
      <c r="I38">
        <v>3829</v>
      </c>
      <c r="J38">
        <v>7456</v>
      </c>
      <c r="L38">
        <v>3610</v>
      </c>
      <c r="M38">
        <v>2.794</v>
      </c>
      <c r="N38">
        <v>5.4960000000000004</v>
      </c>
      <c r="O38">
        <v>2.702</v>
      </c>
      <c r="Q38">
        <v>0.218</v>
      </c>
      <c r="R38">
        <v>1</v>
      </c>
      <c r="S38">
        <v>0</v>
      </c>
      <c r="T38">
        <v>0</v>
      </c>
      <c r="V38">
        <v>0</v>
      </c>
      <c r="Y38" s="1">
        <v>45224</v>
      </c>
      <c r="Z38" s="6">
        <v>0.73203703703703704</v>
      </c>
      <c r="AB38">
        <v>1</v>
      </c>
      <c r="AD38" s="3">
        <f t="shared" si="4"/>
        <v>3.1554135567933246</v>
      </c>
      <c r="AE38" s="3">
        <f t="shared" si="5"/>
        <v>6.537337865342594</v>
      </c>
      <c r="AF38" s="3">
        <f t="shared" si="6"/>
        <v>3.3819243085492694</v>
      </c>
      <c r="AG38" s="3">
        <f t="shared" si="7"/>
        <v>0.34561106640659162</v>
      </c>
      <c r="AH38" s="3"/>
      <c r="BK38" t="s">
        <v>61</v>
      </c>
    </row>
    <row r="39" spans="1:63" x14ac:dyDescent="0.3">
      <c r="A39">
        <v>15</v>
      </c>
      <c r="B39">
        <v>5</v>
      </c>
      <c r="C39" t="s">
        <v>61</v>
      </c>
      <c r="D39" t="s">
        <v>27</v>
      </c>
      <c r="G39">
        <v>0.6</v>
      </c>
      <c r="H39">
        <v>0.6</v>
      </c>
      <c r="I39">
        <v>3943</v>
      </c>
      <c r="J39">
        <v>7460</v>
      </c>
      <c r="L39">
        <v>3664</v>
      </c>
      <c r="M39">
        <v>2.867</v>
      </c>
      <c r="N39">
        <v>5.4989999999999997</v>
      </c>
      <c r="O39">
        <v>2.6320000000000001</v>
      </c>
      <c r="Q39">
        <v>0.223</v>
      </c>
      <c r="R39">
        <v>1</v>
      </c>
      <c r="S39">
        <v>0</v>
      </c>
      <c r="T39">
        <v>0</v>
      </c>
      <c r="V39">
        <v>0</v>
      </c>
      <c r="Y39" s="1">
        <v>45224</v>
      </c>
      <c r="Z39" s="6">
        <v>0.73949074074074073</v>
      </c>
      <c r="AB39">
        <v>1</v>
      </c>
      <c r="AD39" s="3">
        <f t="shared" si="4"/>
        <v>3.2495604367651993</v>
      </c>
      <c r="AE39" s="3">
        <f t="shared" si="5"/>
        <v>6.540792948604329</v>
      </c>
      <c r="AF39" s="3">
        <f t="shared" si="6"/>
        <v>3.2912325118391297</v>
      </c>
      <c r="AG39" s="3">
        <f t="shared" si="7"/>
        <v>0.35087698927929789</v>
      </c>
      <c r="AH39" s="3"/>
      <c r="AJ39">
        <f>ABS(100*((AVERAGE(AD39:AD40))-3)/3)</f>
        <v>8.6214928277553806</v>
      </c>
      <c r="AK39">
        <f>ABS(100*(AD39-AD40)/(AVERAGE(AD39:AD40)))</f>
        <v>0.55755374809459846</v>
      </c>
      <c r="AP39">
        <f>ABS(100*((AVERAGE(AE39:AE40))-6)/6)</f>
        <v>8.9052444581429295</v>
      </c>
      <c r="AQ39">
        <f>ABS(100*(AE39-AE40)/(AVERAGE(AE39:AE40)))</f>
        <v>0.19828494480028505</v>
      </c>
      <c r="AV39">
        <f>ABS(100*((AVERAGE(AF39:AF40))-3)/3)</f>
        <v>9.1889960885304767</v>
      </c>
      <c r="AW39">
        <f>ABS(100*(AF39-AF40)/(AVERAGE(AF39:AF40)))</f>
        <v>0.95019521140494012</v>
      </c>
      <c r="BB39">
        <f>ABS(100*((AVERAGE(AG39:AG40))-0.3)/0.3)</f>
        <v>17.235294848765978</v>
      </c>
      <c r="BC39">
        <f>ABS(100*(AG39-AG40)/(AVERAGE(AG39:AG40)))</f>
        <v>0.47135706476411987</v>
      </c>
      <c r="BG39" s="3">
        <f>AVERAGE(AD39:AD40)</f>
        <v>3.2586447848326614</v>
      </c>
      <c r="BH39" s="3">
        <f>AVERAGE(AE39:AE40)</f>
        <v>6.5343146674885757</v>
      </c>
      <c r="BI39" s="3">
        <f>AVERAGE(AF39:AF40)</f>
        <v>3.2756698826559143</v>
      </c>
      <c r="BJ39" s="3">
        <f>AVERAGE(AG39:AG40)</f>
        <v>0.35170588454629792</v>
      </c>
      <c r="BK39" t="s">
        <v>61</v>
      </c>
    </row>
    <row r="40" spans="1:63" x14ac:dyDescent="0.3">
      <c r="A40">
        <v>16</v>
      </c>
      <c r="B40">
        <v>5</v>
      </c>
      <c r="C40" t="s">
        <v>61</v>
      </c>
      <c r="D40" t="s">
        <v>27</v>
      </c>
      <c r="G40">
        <v>0.6</v>
      </c>
      <c r="H40">
        <v>0.6</v>
      </c>
      <c r="I40">
        <v>3965</v>
      </c>
      <c r="J40">
        <v>7445</v>
      </c>
      <c r="L40">
        <v>3681</v>
      </c>
      <c r="M40">
        <v>2.8809999999999998</v>
      </c>
      <c r="N40">
        <v>5.4880000000000004</v>
      </c>
      <c r="O40">
        <v>2.6070000000000002</v>
      </c>
      <c r="Q40">
        <v>0.224</v>
      </c>
      <c r="R40">
        <v>1</v>
      </c>
      <c r="S40">
        <v>0</v>
      </c>
      <c r="T40">
        <v>0</v>
      </c>
      <c r="V40">
        <v>0</v>
      </c>
      <c r="Y40" s="1">
        <v>45224</v>
      </c>
      <c r="Z40" s="6">
        <v>0.74724537037037031</v>
      </c>
      <c r="AB40">
        <v>1</v>
      </c>
      <c r="AD40" s="3">
        <f t="shared" si="4"/>
        <v>3.267729132900123</v>
      </c>
      <c r="AE40" s="3">
        <f t="shared" si="5"/>
        <v>6.5278363863728224</v>
      </c>
      <c r="AF40" s="3">
        <f t="shared" si="6"/>
        <v>3.2601072534726994</v>
      </c>
      <c r="AG40" s="3">
        <f t="shared" si="7"/>
        <v>0.352534779813298</v>
      </c>
      <c r="AH40" s="3"/>
      <c r="BK40" t="s">
        <v>61</v>
      </c>
    </row>
    <row r="41" spans="1:63" x14ac:dyDescent="0.3">
      <c r="A41">
        <v>17</v>
      </c>
      <c r="B41">
        <v>6</v>
      </c>
      <c r="C41" t="s">
        <v>63</v>
      </c>
      <c r="D41" t="s">
        <v>27</v>
      </c>
      <c r="G41">
        <v>0.33300000000000002</v>
      </c>
      <c r="H41">
        <v>0.33300000000000002</v>
      </c>
      <c r="I41">
        <v>4696</v>
      </c>
      <c r="J41">
        <v>10978</v>
      </c>
      <c r="L41">
        <v>5232</v>
      </c>
      <c r="M41">
        <v>6.032</v>
      </c>
      <c r="N41">
        <v>14.382999999999999</v>
      </c>
      <c r="O41">
        <v>8.3510000000000009</v>
      </c>
      <c r="Q41">
        <v>0.64700000000000002</v>
      </c>
      <c r="R41">
        <v>1</v>
      </c>
      <c r="S41">
        <v>0</v>
      </c>
      <c r="T41">
        <v>0</v>
      </c>
      <c r="V41">
        <v>0</v>
      </c>
      <c r="Y41" s="1">
        <v>45224</v>
      </c>
      <c r="Z41" s="6">
        <v>0.76013888888888881</v>
      </c>
      <c r="AB41">
        <v>1</v>
      </c>
      <c r="AD41" s="3">
        <f t="shared" si="4"/>
        <v>6.9755411792327271</v>
      </c>
      <c r="AE41" s="3">
        <f t="shared" si="5"/>
        <v>17.260430049190006</v>
      </c>
      <c r="AF41" s="3">
        <f t="shared" si="6"/>
        <v>10.284888869957278</v>
      </c>
      <c r="AG41" s="3">
        <f t="shared" si="7"/>
        <v>0.90771853471756814</v>
      </c>
      <c r="AH41" s="3"/>
      <c r="BK41" t="s">
        <v>63</v>
      </c>
    </row>
    <row r="42" spans="1:63" x14ac:dyDescent="0.3">
      <c r="A42">
        <v>18</v>
      </c>
      <c r="B42">
        <v>6</v>
      </c>
      <c r="C42" t="s">
        <v>63</v>
      </c>
      <c r="D42" t="s">
        <v>27</v>
      </c>
      <c r="G42">
        <v>0.33300000000000002</v>
      </c>
      <c r="H42">
        <v>0.33300000000000002</v>
      </c>
      <c r="I42">
        <v>5735</v>
      </c>
      <c r="J42">
        <v>11036</v>
      </c>
      <c r="L42">
        <v>5277</v>
      </c>
      <c r="M42">
        <v>7.2290000000000001</v>
      </c>
      <c r="N42">
        <v>14.456</v>
      </c>
      <c r="O42">
        <v>7.2270000000000003</v>
      </c>
      <c r="Q42">
        <v>0.65400000000000003</v>
      </c>
      <c r="R42">
        <v>1</v>
      </c>
      <c r="S42">
        <v>0</v>
      </c>
      <c r="T42">
        <v>0</v>
      </c>
      <c r="V42">
        <v>0</v>
      </c>
      <c r="Y42" s="1">
        <v>45224</v>
      </c>
      <c r="Z42" s="6">
        <v>0.76719907407407406</v>
      </c>
      <c r="AB42">
        <v>1</v>
      </c>
      <c r="AD42" s="3">
        <f t="shared" si="4"/>
        <v>8.5215915710578916</v>
      </c>
      <c r="AE42" s="3">
        <f t="shared" si="5"/>
        <v>17.350697990262368</v>
      </c>
      <c r="AF42" s="3">
        <f t="shared" si="6"/>
        <v>8.8291064192044768</v>
      </c>
      <c r="AG42" s="3">
        <f t="shared" si="7"/>
        <v>0.91562532581772771</v>
      </c>
      <c r="AH42" s="3"/>
      <c r="AJ42">
        <f>ABS(100*((AVERAGE(AD42:AD43))-9)/9)</f>
        <v>4.3649712345300253</v>
      </c>
      <c r="AK42">
        <f>ABS(100*(AD42-AD43)/(AVERAGE(AD42:AD43)))</f>
        <v>1.988137585589536</v>
      </c>
      <c r="AP42">
        <f>ABS(100*((AVERAGE(AE42:AE43))-18)/18)</f>
        <v>3.2224706117876027</v>
      </c>
      <c r="AQ42">
        <f>ABS(100*(AE42-AE43)/(AVERAGE(AE42:AE43)))</f>
        <v>0.79514899393693028</v>
      </c>
      <c r="AV42">
        <f>ABS(100*((AVERAGE(AF42:AF43))-9)/9)</f>
        <v>2.0799699890451411</v>
      </c>
      <c r="AW42">
        <f>ABS(100*(AF42-AF43)/(AVERAGE(AF42:AF43)))</f>
        <v>0.37000075394213439</v>
      </c>
      <c r="BB42">
        <f>ABS(100*((AVERAGE(AG42:AG43))-0.9)/0.9)</f>
        <v>1.209027906403537</v>
      </c>
      <c r="BC42">
        <f>ABS(100*(AG42-AG43)/(AVERAGE(AG42:AG43)))</f>
        <v>1.0416450342054118</v>
      </c>
      <c r="BG42" s="3">
        <f>AVERAGE(AD42:AD43)</f>
        <v>8.6071525888922977</v>
      </c>
      <c r="BH42" s="3">
        <f>AVERAGE(AE42:AE43)</f>
        <v>17.419955289878231</v>
      </c>
      <c r="BI42" s="3">
        <f>AVERAGE(AF42:AF43)</f>
        <v>8.8128027009859373</v>
      </c>
      <c r="BJ42" s="3">
        <f>AVERAGE(AG42:AG43)</f>
        <v>0.91088125115763185</v>
      </c>
      <c r="BK42" t="s">
        <v>63</v>
      </c>
    </row>
    <row r="43" spans="1:63" x14ac:dyDescent="0.3">
      <c r="A43">
        <v>19</v>
      </c>
      <c r="B43">
        <v>6</v>
      </c>
      <c r="C43" t="s">
        <v>63</v>
      </c>
      <c r="D43" t="s">
        <v>27</v>
      </c>
      <c r="G43">
        <v>0.33300000000000002</v>
      </c>
      <c r="H43">
        <v>0.33300000000000002</v>
      </c>
      <c r="I43">
        <v>5850</v>
      </c>
      <c r="J43">
        <v>11125</v>
      </c>
      <c r="L43">
        <v>5223</v>
      </c>
      <c r="M43">
        <v>7.3620000000000001</v>
      </c>
      <c r="N43">
        <v>14.569000000000001</v>
      </c>
      <c r="O43">
        <v>7.2069999999999999</v>
      </c>
      <c r="Q43">
        <v>0.64600000000000002</v>
      </c>
      <c r="R43">
        <v>1</v>
      </c>
      <c r="S43">
        <v>0</v>
      </c>
      <c r="T43">
        <v>0</v>
      </c>
      <c r="V43">
        <v>0</v>
      </c>
      <c r="Y43" s="1">
        <v>45224</v>
      </c>
      <c r="Z43" s="6">
        <v>0.77495370370370376</v>
      </c>
      <c r="AB43">
        <v>1</v>
      </c>
      <c r="AD43" s="3">
        <f t="shared" si="4"/>
        <v>8.6927136067267021</v>
      </c>
      <c r="AE43" s="3">
        <f t="shared" si="5"/>
        <v>17.489212589494098</v>
      </c>
      <c r="AF43" s="3">
        <f t="shared" si="6"/>
        <v>8.7964989827673961</v>
      </c>
      <c r="AG43" s="3">
        <f t="shared" si="7"/>
        <v>0.90613717649753611</v>
      </c>
      <c r="AH43" s="3"/>
      <c r="BG43" s="3"/>
      <c r="BH43" s="3"/>
      <c r="BI43" s="3"/>
      <c r="BJ43" s="3"/>
      <c r="BK43" t="s">
        <v>63</v>
      </c>
    </row>
    <row r="44" spans="1:63" x14ac:dyDescent="0.3">
      <c r="A44">
        <v>20</v>
      </c>
      <c r="B44">
        <v>7</v>
      </c>
      <c r="C44" t="s">
        <v>63</v>
      </c>
      <c r="D44" t="s">
        <v>27</v>
      </c>
      <c r="G44">
        <v>0.46700000000000003</v>
      </c>
      <c r="H44">
        <v>0.46700000000000003</v>
      </c>
      <c r="I44">
        <v>8338</v>
      </c>
      <c r="J44">
        <v>16395</v>
      </c>
      <c r="L44">
        <v>7750</v>
      </c>
      <c r="M44">
        <v>7.2930000000000001</v>
      </c>
      <c r="N44">
        <v>15.169</v>
      </c>
      <c r="O44">
        <v>7.8760000000000003</v>
      </c>
      <c r="Q44">
        <v>0.74399999999999999</v>
      </c>
      <c r="R44">
        <v>1</v>
      </c>
      <c r="S44">
        <v>0</v>
      </c>
      <c r="T44">
        <v>0</v>
      </c>
      <c r="V44">
        <v>0</v>
      </c>
      <c r="Y44" s="1">
        <v>45224</v>
      </c>
      <c r="Z44" s="6">
        <v>0.78900462962962958</v>
      </c>
      <c r="AB44">
        <v>1</v>
      </c>
      <c r="AD44" s="3">
        <f t="shared" si="4"/>
        <v>8.8383345798221971</v>
      </c>
      <c r="AE44" s="3">
        <f t="shared" si="5"/>
        <v>18.319381393368793</v>
      </c>
      <c r="AF44" s="3">
        <f t="shared" si="6"/>
        <v>9.4810468135465964</v>
      </c>
      <c r="AG44" s="3">
        <f t="shared" si="7"/>
        <v>0.9627389550073735</v>
      </c>
      <c r="AH44" s="3"/>
      <c r="BG44" s="3"/>
      <c r="BH44" s="3"/>
      <c r="BI44" s="3"/>
      <c r="BJ44" s="3"/>
      <c r="BK44" t="s">
        <v>63</v>
      </c>
    </row>
    <row r="45" spans="1:63" x14ac:dyDescent="0.3">
      <c r="A45">
        <v>21</v>
      </c>
      <c r="B45">
        <v>7</v>
      </c>
      <c r="C45" t="s">
        <v>63</v>
      </c>
      <c r="D45" t="s">
        <v>27</v>
      </c>
      <c r="G45">
        <v>0.46700000000000003</v>
      </c>
      <c r="H45">
        <v>0.46700000000000003</v>
      </c>
      <c r="I45">
        <v>8521</v>
      </c>
      <c r="J45">
        <v>16479</v>
      </c>
      <c r="L45">
        <v>7783</v>
      </c>
      <c r="M45">
        <v>7.4429999999999996</v>
      </c>
      <c r="N45">
        <v>15.244999999999999</v>
      </c>
      <c r="O45">
        <v>7.8019999999999996</v>
      </c>
      <c r="Q45">
        <v>0.747</v>
      </c>
      <c r="R45">
        <v>1</v>
      </c>
      <c r="S45">
        <v>0</v>
      </c>
      <c r="T45">
        <v>0</v>
      </c>
      <c r="V45">
        <v>0</v>
      </c>
      <c r="Y45" s="1">
        <v>45224</v>
      </c>
      <c r="Z45" s="6">
        <v>0.79677083333333332</v>
      </c>
      <c r="AB45">
        <v>1</v>
      </c>
      <c r="AD45" s="3">
        <f t="shared" si="4"/>
        <v>9.032506551363424</v>
      </c>
      <c r="AE45" s="3">
        <f t="shared" si="5"/>
        <v>18.412602055248588</v>
      </c>
      <c r="AF45" s="3">
        <f t="shared" si="6"/>
        <v>9.3800955038851637</v>
      </c>
      <c r="AG45" s="3">
        <f t="shared" si="7"/>
        <v>0.96687351258051901</v>
      </c>
      <c r="AH45" s="3"/>
      <c r="AJ45">
        <f>ABS(100*((AVERAGE(AD45:AD46))-9)/9)</f>
        <v>1.1982336902813511</v>
      </c>
      <c r="AK45">
        <f>ABS(100*(AD45-AD46)/(AVERAGE(AD45:AD46)))</f>
        <v>1.6542774625990018</v>
      </c>
      <c r="AP45">
        <f>ABS(100*((AVERAGE(AE45:AE46))-18)/18)</f>
        <v>2.3693009864007033</v>
      </c>
      <c r="AQ45">
        <f>ABS(100*(AE45-AE46)/(AVERAGE(AE45:AE46)))</f>
        <v>0.15056729974352376</v>
      </c>
      <c r="AV45">
        <f>ABS(100*((AVERAGE(AF45:AF46))-9)/9)</f>
        <v>3.5403682825200553</v>
      </c>
      <c r="AW45">
        <f>ABS(100*(AF45-AF46)/(AVERAGE(AF45:AF46)))</f>
        <v>1.3191281918533502</v>
      </c>
      <c r="BB45">
        <f>ABS(100*((AVERAGE(AG45:AG46))-0.9)/0.9)</f>
        <v>8.0637989385025204</v>
      </c>
      <c r="BC45">
        <f>ABS(100*(AG45-AG46)/(AVERAGE(AG45:AG46)))</f>
        <v>1.1722864789135392</v>
      </c>
      <c r="BG45" s="3">
        <f>AVERAGE(AD45:AD46)</f>
        <v>9.1078410321253216</v>
      </c>
      <c r="BH45" s="3">
        <f>AVERAGE(AE45:AE46)</f>
        <v>18.426474177552127</v>
      </c>
      <c r="BI45" s="3">
        <f>AVERAGE(AF45:AF46)</f>
        <v>9.318633145426805</v>
      </c>
      <c r="BJ45" s="3">
        <f>AVERAGE(AG45:AG46)</f>
        <v>0.97257419044652271</v>
      </c>
      <c r="BK45" t="s">
        <v>63</v>
      </c>
    </row>
    <row r="46" spans="1:63" x14ac:dyDescent="0.3">
      <c r="A46">
        <v>22</v>
      </c>
      <c r="B46">
        <v>7</v>
      </c>
      <c r="C46" t="s">
        <v>63</v>
      </c>
      <c r="D46" t="s">
        <v>27</v>
      </c>
      <c r="G46">
        <v>0.46700000000000003</v>
      </c>
      <c r="H46">
        <v>0.46700000000000003</v>
      </c>
      <c r="I46">
        <v>8663</v>
      </c>
      <c r="J46">
        <v>16504</v>
      </c>
      <c r="L46">
        <v>7874</v>
      </c>
      <c r="M46">
        <v>7.56</v>
      </c>
      <c r="N46">
        <v>15.269</v>
      </c>
      <c r="O46">
        <v>7.7080000000000002</v>
      </c>
      <c r="Q46">
        <v>0.75800000000000001</v>
      </c>
      <c r="R46">
        <v>1</v>
      </c>
      <c r="S46">
        <v>0</v>
      </c>
      <c r="T46">
        <v>0</v>
      </c>
      <c r="V46">
        <v>0</v>
      </c>
      <c r="Y46" s="1">
        <v>45224</v>
      </c>
      <c r="Z46" s="6">
        <v>0.80489583333333325</v>
      </c>
      <c r="AB46">
        <v>1</v>
      </c>
      <c r="AD46" s="3">
        <f t="shared" si="4"/>
        <v>9.1831755128872175</v>
      </c>
      <c r="AE46" s="3">
        <f t="shared" si="5"/>
        <v>18.440346299855666</v>
      </c>
      <c r="AF46" s="3">
        <f t="shared" si="6"/>
        <v>9.2571707869684481</v>
      </c>
      <c r="AG46" s="3">
        <f t="shared" si="7"/>
        <v>0.97827486831252641</v>
      </c>
      <c r="AH46" s="3"/>
      <c r="BG46" s="3"/>
      <c r="BH46" s="3"/>
      <c r="BI46" s="3"/>
      <c r="BJ46" s="3"/>
      <c r="BK46" t="s">
        <v>63</v>
      </c>
    </row>
    <row r="47" spans="1:63" x14ac:dyDescent="0.3">
      <c r="A47">
        <v>23</v>
      </c>
      <c r="B47">
        <v>8</v>
      </c>
      <c r="C47" t="s">
        <v>63</v>
      </c>
      <c r="D47" t="s">
        <v>27</v>
      </c>
      <c r="G47">
        <v>0.6</v>
      </c>
      <c r="H47">
        <v>0.6</v>
      </c>
      <c r="I47">
        <v>10969</v>
      </c>
      <c r="J47">
        <v>20834</v>
      </c>
      <c r="L47">
        <v>9321</v>
      </c>
      <c r="M47">
        <v>7.359</v>
      </c>
      <c r="N47">
        <v>14.941000000000001</v>
      </c>
      <c r="O47">
        <v>7.5819999999999999</v>
      </c>
      <c r="Q47">
        <v>0.71599999999999997</v>
      </c>
      <c r="R47">
        <v>1</v>
      </c>
      <c r="S47">
        <v>0</v>
      </c>
      <c r="T47">
        <v>0</v>
      </c>
      <c r="V47">
        <v>0</v>
      </c>
      <c r="Y47" s="1">
        <v>45224</v>
      </c>
      <c r="Z47" s="6">
        <v>0.82369212962962957</v>
      </c>
      <c r="AB47">
        <v>1</v>
      </c>
      <c r="AD47" s="3">
        <f t="shared" si="4"/>
        <v>9.0519813024002342</v>
      </c>
      <c r="AE47" s="3">
        <f t="shared" si="5"/>
        <v>18.092863834216036</v>
      </c>
      <c r="AF47" s="3">
        <f t="shared" si="6"/>
        <v>9.0408825318158019</v>
      </c>
      <c r="AG47" s="3">
        <f t="shared" si="7"/>
        <v>0.9025311687403974</v>
      </c>
      <c r="AH47" s="3"/>
      <c r="BG47" s="3"/>
      <c r="BH47" s="3"/>
      <c r="BI47" s="3"/>
      <c r="BJ47" s="3"/>
      <c r="BK47" t="s">
        <v>63</v>
      </c>
    </row>
    <row r="48" spans="1:63" x14ac:dyDescent="0.3">
      <c r="A48">
        <v>24</v>
      </c>
      <c r="B48">
        <v>8</v>
      </c>
      <c r="C48" t="s">
        <v>63</v>
      </c>
      <c r="D48" t="s">
        <v>27</v>
      </c>
      <c r="G48">
        <v>0.6</v>
      </c>
      <c r="H48">
        <v>0.6</v>
      </c>
      <c r="I48">
        <v>11026</v>
      </c>
      <c r="J48">
        <v>21011</v>
      </c>
      <c r="L48">
        <v>9478</v>
      </c>
      <c r="M48">
        <v>7.3949999999999996</v>
      </c>
      <c r="N48">
        <v>15.066000000000001</v>
      </c>
      <c r="O48">
        <v>7.6710000000000003</v>
      </c>
      <c r="Q48">
        <v>0.72899999999999998</v>
      </c>
      <c r="R48">
        <v>1</v>
      </c>
      <c r="S48">
        <v>0</v>
      </c>
      <c r="T48">
        <v>0</v>
      </c>
      <c r="V48">
        <v>0</v>
      </c>
      <c r="Y48" s="1">
        <v>45224</v>
      </c>
      <c r="Z48" s="6">
        <v>0.83196759259259256</v>
      </c>
      <c r="AB48">
        <v>1</v>
      </c>
      <c r="AD48" s="3">
        <f t="shared" si="4"/>
        <v>9.0990547423861727</v>
      </c>
      <c r="AE48" s="3">
        <f t="shared" si="5"/>
        <v>18.245751268547821</v>
      </c>
      <c r="AF48" s="3">
        <f t="shared" si="6"/>
        <v>9.146696526161648</v>
      </c>
      <c r="AG48" s="3">
        <f t="shared" si="7"/>
        <v>0.91784135190733962</v>
      </c>
      <c r="AH48" s="3"/>
      <c r="AJ48">
        <f>ABS(100*((AVERAGE(AD48:AD49))-9)/9)</f>
        <v>1.3804795780863404</v>
      </c>
      <c r="AK48">
        <f>ABS(100*(AD48-AD49)/(AVERAGE(AD48:AD49)))</f>
        <v>0.55212074457691307</v>
      </c>
      <c r="AP48">
        <f>ABS(100*((AVERAGE(AE48:AE49))-18)/18)</f>
        <v>1.7587804189633103</v>
      </c>
      <c r="AQ48">
        <f>ABS(100*(AE48-AE49)/(AVERAGE(AE48:AE49)))</f>
        <v>0.77338897356576364</v>
      </c>
      <c r="AV48">
        <f>ABS(100*((AVERAGE(AF48:AF49))-9)/9)</f>
        <v>2.1370812598402602</v>
      </c>
      <c r="AW48">
        <f>ABS(100*(AF48-AF49)/(AVERAGE(AF48:AF49)))</f>
        <v>0.9930181121076711</v>
      </c>
      <c r="BB48">
        <f>ABS(100*((AVERAGE(AG48:AG49))-0.9)/0.9)</f>
        <v>2.5674749755606587</v>
      </c>
      <c r="BC48">
        <f>ABS(100*(AG48-AG49)/(AVERAGE(AG48:AG49)))</f>
        <v>1.1409124413976852</v>
      </c>
      <c r="BG48" s="3">
        <f>AVERAGE(AD48:AD49)</f>
        <v>9.1242431620277706</v>
      </c>
      <c r="BH48" s="3">
        <f>AVERAGE(AE48:AE49)</f>
        <v>18.316580475413396</v>
      </c>
      <c r="BI48" s="3">
        <f>AVERAGE(AF48:AF49)</f>
        <v>9.1923373133856234</v>
      </c>
      <c r="BJ48" s="3">
        <f>AVERAGE(AG48:AG49)</f>
        <v>0.92310727478004595</v>
      </c>
      <c r="BK48" t="s">
        <v>63</v>
      </c>
    </row>
    <row r="49" spans="1:63" x14ac:dyDescent="0.3">
      <c r="A49">
        <v>25</v>
      </c>
      <c r="B49">
        <v>8</v>
      </c>
      <c r="C49" t="s">
        <v>63</v>
      </c>
      <c r="D49" t="s">
        <v>27</v>
      </c>
      <c r="G49">
        <v>0.6</v>
      </c>
      <c r="H49">
        <v>0.6</v>
      </c>
      <c r="I49">
        <v>11087</v>
      </c>
      <c r="J49">
        <v>21175</v>
      </c>
      <c r="L49">
        <v>9586</v>
      </c>
      <c r="M49">
        <v>7.4340000000000002</v>
      </c>
      <c r="N49">
        <v>15.180999999999999</v>
      </c>
      <c r="O49">
        <v>7.7469999999999999</v>
      </c>
      <c r="Q49">
        <v>0.73899999999999999</v>
      </c>
      <c r="R49">
        <v>1</v>
      </c>
      <c r="S49">
        <v>0</v>
      </c>
      <c r="T49">
        <v>0</v>
      </c>
      <c r="V49">
        <v>0</v>
      </c>
      <c r="Y49" s="1">
        <v>45224</v>
      </c>
      <c r="Z49" s="6">
        <v>0.84090277777777789</v>
      </c>
      <c r="AB49">
        <v>1</v>
      </c>
      <c r="AD49" s="3">
        <f t="shared" si="4"/>
        <v>9.1494315816693685</v>
      </c>
      <c r="AE49" s="3">
        <f t="shared" si="5"/>
        <v>18.387409682278967</v>
      </c>
      <c r="AF49" s="3">
        <f t="shared" si="6"/>
        <v>9.2379781006095989</v>
      </c>
      <c r="AG49" s="3">
        <f t="shared" si="7"/>
        <v>0.92837319765275228</v>
      </c>
      <c r="AH49" s="3"/>
      <c r="BK49" t="s">
        <v>63</v>
      </c>
    </row>
    <row r="50" spans="1:63" x14ac:dyDescent="0.3">
      <c r="A50">
        <v>26</v>
      </c>
      <c r="B50">
        <v>1</v>
      </c>
      <c r="C50" t="s">
        <v>69</v>
      </c>
      <c r="D50" t="s">
        <v>27</v>
      </c>
      <c r="G50">
        <v>0.3</v>
      </c>
      <c r="H50">
        <v>0.3</v>
      </c>
      <c r="I50">
        <v>5982</v>
      </c>
      <c r="J50">
        <v>12029</v>
      </c>
      <c r="L50">
        <v>5118</v>
      </c>
      <c r="M50">
        <v>8.3409999999999993</v>
      </c>
      <c r="N50">
        <v>17.449000000000002</v>
      </c>
      <c r="O50">
        <v>9.1080000000000005</v>
      </c>
      <c r="Q50">
        <v>0.69899999999999995</v>
      </c>
      <c r="R50">
        <v>1</v>
      </c>
      <c r="S50">
        <v>0</v>
      </c>
      <c r="T50">
        <v>0</v>
      </c>
      <c r="V50">
        <v>0</v>
      </c>
      <c r="Y50" s="1">
        <v>45224</v>
      </c>
      <c r="Z50" s="6">
        <v>0.85341435185185188</v>
      </c>
      <c r="AB50">
        <v>1</v>
      </c>
      <c r="AD50" s="3">
        <f t="shared" si="4"/>
        <v>9.8669364570857176</v>
      </c>
      <c r="AE50" s="3">
        <f t="shared" si="5"/>
        <v>20.974723608642769</v>
      </c>
      <c r="AF50" s="3">
        <f t="shared" si="6"/>
        <v>11.107787151557051</v>
      </c>
      <c r="AG50" s="3">
        <f t="shared" si="7"/>
        <v>0.98533367696285201</v>
      </c>
      <c r="AH50" s="3"/>
      <c r="BG50" s="3"/>
      <c r="BH50" s="3"/>
      <c r="BI50" s="3"/>
      <c r="BJ50" s="3"/>
      <c r="BK50" t="s">
        <v>69</v>
      </c>
    </row>
    <row r="51" spans="1:63" x14ac:dyDescent="0.3">
      <c r="A51">
        <v>27</v>
      </c>
      <c r="B51">
        <v>1</v>
      </c>
      <c r="C51" t="s">
        <v>69</v>
      </c>
      <c r="D51" t="s">
        <v>27</v>
      </c>
      <c r="G51">
        <v>0.3</v>
      </c>
      <c r="H51">
        <v>0.3</v>
      </c>
      <c r="I51">
        <v>6338</v>
      </c>
      <c r="J51">
        <v>12143</v>
      </c>
      <c r="L51">
        <v>5190</v>
      </c>
      <c r="M51">
        <v>8.7949999999999999</v>
      </c>
      <c r="N51">
        <v>17.609000000000002</v>
      </c>
      <c r="O51">
        <v>8.8140000000000001</v>
      </c>
      <c r="Q51">
        <v>0.71099999999999997</v>
      </c>
      <c r="R51">
        <v>1</v>
      </c>
      <c r="S51">
        <v>0</v>
      </c>
      <c r="T51">
        <v>0</v>
      </c>
      <c r="V51">
        <v>0</v>
      </c>
      <c r="Y51" s="1">
        <v>45224</v>
      </c>
      <c r="Z51" s="6">
        <v>0.86053240740740744</v>
      </c>
      <c r="AB51">
        <v>1</v>
      </c>
      <c r="AD51" s="3">
        <f t="shared" si="4"/>
        <v>10.454941531997781</v>
      </c>
      <c r="AE51" s="3">
        <f t="shared" si="5"/>
        <v>21.171663354561677</v>
      </c>
      <c r="AF51" s="3">
        <f t="shared" si="6"/>
        <v>10.716721822563896</v>
      </c>
      <c r="AG51" s="3">
        <f t="shared" si="7"/>
        <v>0.9993761379567353</v>
      </c>
      <c r="AH51" s="3"/>
      <c r="AI51">
        <f>100*(AVERAGE(I51:I52))/(AVERAGE(I$51:I$52))</f>
        <v>100</v>
      </c>
      <c r="AK51">
        <f>ABS(100*(AD51-AD52)/(AVERAGE(AD51:AD52)))</f>
        <v>0.62994031391355076</v>
      </c>
      <c r="AO51">
        <f>100*(AVERAGE(J51:J52))/(AVERAGE(J$51:J$52))</f>
        <v>100</v>
      </c>
      <c r="AQ51">
        <f>ABS(100*(AE51-AE52)/(AVERAGE(AE51:AE52)))</f>
        <v>0.18749687895938102</v>
      </c>
      <c r="AU51">
        <f>100*(((AVERAGE(J51:J52))-(AVERAGE(I51:I52)))/((AVERAGE(J$51:J$52))-(AVERAGE($I$51:I52))))</f>
        <v>100</v>
      </c>
      <c r="AW51">
        <f>ABS(100*(AF51-AF52)/(AVERAGE(AF51:AF52)))</f>
        <v>0.24603535481288172</v>
      </c>
      <c r="BA51">
        <f>100*(AVERAGE(L51:L52))/(AVERAGE(L$51:L$52))</f>
        <v>100</v>
      </c>
      <c r="BC51">
        <f>ABS(100*(AG51-AG52)/(AVERAGE(AG51:AG52)))</f>
        <v>3.9199239844968887</v>
      </c>
      <c r="BG51" s="3">
        <f>AVERAGE(AD51:AD52)</f>
        <v>10.487975524970368</v>
      </c>
      <c r="BH51" s="3">
        <f>AVERAGE(AE51:AE52)</f>
        <v>21.191530083316657</v>
      </c>
      <c r="BI51" s="3">
        <f>AVERAGE(AF51:AF52)</f>
        <v>10.703554558346287</v>
      </c>
      <c r="BJ51" s="3">
        <f>AVERAGE(AG51:AG52)</f>
        <v>0.98016527118038099</v>
      </c>
      <c r="BK51" t="s">
        <v>69</v>
      </c>
    </row>
    <row r="52" spans="1:63" x14ac:dyDescent="0.3">
      <c r="A52">
        <v>28</v>
      </c>
      <c r="B52">
        <v>1</v>
      </c>
      <c r="C52" t="s">
        <v>69</v>
      </c>
      <c r="D52" t="s">
        <v>27</v>
      </c>
      <c r="G52">
        <v>0.3</v>
      </c>
      <c r="H52">
        <v>0.3</v>
      </c>
      <c r="I52">
        <v>6378</v>
      </c>
      <c r="J52">
        <v>12166</v>
      </c>
      <c r="L52">
        <v>4993</v>
      </c>
      <c r="M52">
        <v>8.8469999999999995</v>
      </c>
      <c r="N52">
        <v>17.643000000000001</v>
      </c>
      <c r="O52">
        <v>8.7959999999999994</v>
      </c>
      <c r="Q52">
        <v>0.67700000000000005</v>
      </c>
      <c r="R52">
        <v>1</v>
      </c>
      <c r="S52">
        <v>0</v>
      </c>
      <c r="T52">
        <v>0</v>
      </c>
      <c r="V52">
        <v>0</v>
      </c>
      <c r="Y52" s="1">
        <v>45224</v>
      </c>
      <c r="Z52" s="6">
        <v>0.86815972222222226</v>
      </c>
      <c r="AB52">
        <v>1</v>
      </c>
      <c r="AD52" s="3">
        <f t="shared" si="4"/>
        <v>10.521009517942955</v>
      </c>
      <c r="AE52" s="3">
        <f t="shared" si="5"/>
        <v>21.211396812071634</v>
      </c>
      <c r="AF52" s="3">
        <f t="shared" si="6"/>
        <v>10.690387294128678</v>
      </c>
      <c r="AG52" s="3">
        <f t="shared" si="7"/>
        <v>0.96095440440402657</v>
      </c>
      <c r="AH52" s="3"/>
      <c r="BG52" s="3"/>
      <c r="BH52" s="3"/>
      <c r="BI52" s="3"/>
      <c r="BJ52" s="3"/>
      <c r="BK52" t="s">
        <v>69</v>
      </c>
    </row>
    <row r="53" spans="1:63" x14ac:dyDescent="0.3">
      <c r="A53">
        <v>29</v>
      </c>
      <c r="B53">
        <v>2</v>
      </c>
      <c r="C53" t="s">
        <v>68</v>
      </c>
      <c r="D53" t="s">
        <v>27</v>
      </c>
      <c r="G53">
        <v>0.5</v>
      </c>
      <c r="H53">
        <v>0.5</v>
      </c>
      <c r="I53">
        <v>5194</v>
      </c>
      <c r="J53">
        <v>6896</v>
      </c>
      <c r="L53">
        <v>2933</v>
      </c>
      <c r="M53">
        <v>4.4000000000000004</v>
      </c>
      <c r="N53">
        <v>6.1210000000000004</v>
      </c>
      <c r="O53">
        <v>1.7210000000000001</v>
      </c>
      <c r="Q53">
        <v>0.191</v>
      </c>
      <c r="R53">
        <v>1</v>
      </c>
      <c r="S53">
        <v>0</v>
      </c>
      <c r="T53">
        <v>0</v>
      </c>
      <c r="V53">
        <v>0</v>
      </c>
      <c r="Y53" s="1">
        <v>45224</v>
      </c>
      <c r="Z53" s="6">
        <v>0.88134259259259251</v>
      </c>
      <c r="AB53">
        <v>1</v>
      </c>
      <c r="AD53" s="3">
        <f t="shared" si="4"/>
        <v>5.1392382803794572</v>
      </c>
      <c r="AE53" s="3">
        <f t="shared" si="5"/>
        <v>7.2643514504395954</v>
      </c>
      <c r="AF53" s="3">
        <f t="shared" si="6"/>
        <v>2.1251131700601382</v>
      </c>
      <c r="AG53" s="3">
        <f t="shared" si="7"/>
        <v>0.33551039558075113</v>
      </c>
      <c r="AH53" s="3"/>
      <c r="BK53" t="s">
        <v>68</v>
      </c>
    </row>
    <row r="54" spans="1:63" x14ac:dyDescent="0.3">
      <c r="A54">
        <v>30</v>
      </c>
      <c r="B54">
        <v>2</v>
      </c>
      <c r="C54" t="s">
        <v>68</v>
      </c>
      <c r="D54" t="s">
        <v>27</v>
      </c>
      <c r="G54">
        <v>0.5</v>
      </c>
      <c r="H54">
        <v>0.5</v>
      </c>
      <c r="I54">
        <v>3650</v>
      </c>
      <c r="J54">
        <v>6883</v>
      </c>
      <c r="L54">
        <v>2981</v>
      </c>
      <c r="M54">
        <v>3.2149999999999999</v>
      </c>
      <c r="N54">
        <v>6.11</v>
      </c>
      <c r="O54">
        <v>2.895</v>
      </c>
      <c r="Q54">
        <v>0.19600000000000001</v>
      </c>
      <c r="R54">
        <v>1</v>
      </c>
      <c r="S54">
        <v>0</v>
      </c>
      <c r="T54">
        <v>0</v>
      </c>
      <c r="V54">
        <v>0</v>
      </c>
      <c r="Y54" s="1">
        <v>45224</v>
      </c>
      <c r="Z54" s="6">
        <v>0.88859953703703709</v>
      </c>
      <c r="AB54">
        <v>1</v>
      </c>
      <c r="AD54" s="3">
        <f t="shared" si="4"/>
        <v>3.6091037258891938</v>
      </c>
      <c r="AE54" s="3">
        <f t="shared" si="5"/>
        <v>7.2508766257188277</v>
      </c>
      <c r="AF54" s="3">
        <f t="shared" si="6"/>
        <v>3.6417728998296339</v>
      </c>
      <c r="AG54" s="3">
        <f t="shared" si="7"/>
        <v>0.3411273799783045</v>
      </c>
      <c r="AH54" s="3"/>
      <c r="AK54">
        <f>ABS(100*(AD54-AD55)/(AVERAGE(AD54:AD55)))</f>
        <v>0.87484090532685121</v>
      </c>
      <c r="AQ54">
        <f>ABS(100*(AE54-AE55)/(AVERAGE(AE54:AE55)))</f>
        <v>0.11442677216485728</v>
      </c>
      <c r="AW54">
        <f>ABS(100*(AF54-AF55)/(AVERAGE(AF54:AF55)))</f>
        <v>1.104565661088543</v>
      </c>
      <c r="BC54">
        <f>ABS(100*(AG54-AG55)/(AVERAGE(AG54:AG55)))</f>
        <v>0.61938517463275067</v>
      </c>
      <c r="BG54" s="3">
        <f>AVERAGE(AD54:AD55)</f>
        <v>3.6249600425160358</v>
      </c>
      <c r="BH54" s="3">
        <f>AVERAGE(AE54:AE55)</f>
        <v>7.2467305258047459</v>
      </c>
      <c r="BI54" s="3">
        <f>AVERAGE(AF54:AF55)</f>
        <v>3.6217704832887101</v>
      </c>
      <c r="BJ54" s="3">
        <f>AVERAGE(AG54:AG55)</f>
        <v>0.34007419540376327</v>
      </c>
      <c r="BK54" t="s">
        <v>68</v>
      </c>
    </row>
    <row r="55" spans="1:63" x14ac:dyDescent="0.3">
      <c r="A55">
        <v>31</v>
      </c>
      <c r="B55">
        <v>2</v>
      </c>
      <c r="C55" t="s">
        <v>68</v>
      </c>
      <c r="D55" t="s">
        <v>27</v>
      </c>
      <c r="G55">
        <v>0.5</v>
      </c>
      <c r="H55">
        <v>0.5</v>
      </c>
      <c r="I55">
        <v>3682</v>
      </c>
      <c r="J55">
        <v>6875</v>
      </c>
      <c r="L55">
        <v>2963</v>
      </c>
      <c r="M55">
        <v>3.24</v>
      </c>
      <c r="N55">
        <v>6.1029999999999998</v>
      </c>
      <c r="O55">
        <v>2.863</v>
      </c>
      <c r="Q55">
        <v>0.19400000000000001</v>
      </c>
      <c r="R55">
        <v>1</v>
      </c>
      <c r="S55">
        <v>0</v>
      </c>
      <c r="T55">
        <v>0</v>
      </c>
      <c r="V55">
        <v>0</v>
      </c>
      <c r="Y55" s="1">
        <v>45224</v>
      </c>
      <c r="Z55" s="6">
        <v>0.89628472222222222</v>
      </c>
      <c r="AB55">
        <v>1</v>
      </c>
      <c r="AD55" s="3">
        <f t="shared" si="4"/>
        <v>3.6408163591428777</v>
      </c>
      <c r="AE55" s="3">
        <f t="shared" si="5"/>
        <v>7.242584425890664</v>
      </c>
      <c r="AF55" s="3">
        <f t="shared" si="6"/>
        <v>3.6017680667477863</v>
      </c>
      <c r="AG55" s="3">
        <f t="shared" si="7"/>
        <v>0.33902101082922198</v>
      </c>
      <c r="AH55" s="3"/>
      <c r="BG55" s="3"/>
      <c r="BH55" s="3"/>
      <c r="BI55" s="3"/>
      <c r="BJ55" s="3"/>
      <c r="BK55" t="s">
        <v>68</v>
      </c>
    </row>
    <row r="56" spans="1:63" x14ac:dyDescent="0.3">
      <c r="A56">
        <v>32</v>
      </c>
      <c r="B56">
        <v>3</v>
      </c>
      <c r="D56" t="s">
        <v>85</v>
      </c>
      <c r="Y56" s="1">
        <v>45224</v>
      </c>
      <c r="Z56" s="6">
        <v>0.90031250000000007</v>
      </c>
      <c r="AB56">
        <v>1</v>
      </c>
      <c r="AD56" s="3"/>
      <c r="AE56" s="3"/>
      <c r="AF56" s="3"/>
      <c r="AG56" s="3"/>
      <c r="AH56" s="3"/>
      <c r="BG56" s="3"/>
      <c r="BH56" s="3"/>
      <c r="BI56" s="3"/>
      <c r="BJ56" s="3"/>
    </row>
    <row r="57" spans="1:63" x14ac:dyDescent="0.3">
      <c r="A57">
        <v>33</v>
      </c>
      <c r="B57">
        <v>9</v>
      </c>
      <c r="C57" t="s">
        <v>244</v>
      </c>
      <c r="D57" t="s">
        <v>27</v>
      </c>
      <c r="G57">
        <v>0.5</v>
      </c>
      <c r="H57">
        <v>0.5</v>
      </c>
      <c r="I57">
        <v>5010</v>
      </c>
      <c r="J57">
        <v>8740</v>
      </c>
      <c r="L57">
        <v>17360</v>
      </c>
      <c r="M57">
        <v>4.258</v>
      </c>
      <c r="N57">
        <v>7.6829999999999998</v>
      </c>
      <c r="O57">
        <v>3.4249999999999998</v>
      </c>
      <c r="Q57">
        <v>1.7</v>
      </c>
      <c r="R57">
        <v>1</v>
      </c>
      <c r="S57">
        <v>0</v>
      </c>
      <c r="T57">
        <v>0</v>
      </c>
      <c r="V57">
        <v>0</v>
      </c>
      <c r="Y57" s="1">
        <v>45224</v>
      </c>
      <c r="Z57" s="6">
        <v>0.91314814814814815</v>
      </c>
      <c r="AB57">
        <v>1</v>
      </c>
      <c r="AD57" s="3">
        <f t="shared" si="4"/>
        <v>4.9568906391707728</v>
      </c>
      <c r="AE57" s="3">
        <f t="shared" si="5"/>
        <v>9.1757035108315197</v>
      </c>
      <c r="AF57" s="3">
        <f t="shared" si="6"/>
        <v>4.2188128716607469</v>
      </c>
      <c r="AG57" s="3">
        <f t="shared" si="7"/>
        <v>2.023765268570382</v>
      </c>
      <c r="AH57" s="3"/>
      <c r="BG57" s="3"/>
      <c r="BH57" s="3"/>
      <c r="BI57" s="3"/>
      <c r="BJ57" s="3"/>
      <c r="BK57" t="s">
        <v>244</v>
      </c>
    </row>
    <row r="58" spans="1:63" x14ac:dyDescent="0.3">
      <c r="A58">
        <v>34</v>
      </c>
      <c r="B58">
        <v>9</v>
      </c>
      <c r="C58" t="s">
        <v>244</v>
      </c>
      <c r="D58" t="s">
        <v>27</v>
      </c>
      <c r="G58">
        <v>0.5</v>
      </c>
      <c r="H58">
        <v>0.5</v>
      </c>
      <c r="I58">
        <v>6324</v>
      </c>
      <c r="J58">
        <v>8884</v>
      </c>
      <c r="L58">
        <v>17677</v>
      </c>
      <c r="M58">
        <v>5.2670000000000003</v>
      </c>
      <c r="N58">
        <v>7.8049999999999997</v>
      </c>
      <c r="O58">
        <v>2.5379999999999998</v>
      </c>
      <c r="Q58">
        <v>1.7330000000000001</v>
      </c>
      <c r="R58">
        <v>1</v>
      </c>
      <c r="S58">
        <v>0</v>
      </c>
      <c r="T58">
        <v>0</v>
      </c>
      <c r="V58">
        <v>0</v>
      </c>
      <c r="Y58" s="1">
        <v>45224</v>
      </c>
      <c r="Z58" s="6">
        <v>0.92054398148148142</v>
      </c>
      <c r="AB58">
        <v>1</v>
      </c>
      <c r="AD58" s="3">
        <f t="shared" si="4"/>
        <v>6.2590906421501815</v>
      </c>
      <c r="AE58" s="3">
        <f t="shared" si="5"/>
        <v>9.3249631077384816</v>
      </c>
      <c r="AF58" s="3">
        <f t="shared" si="6"/>
        <v>3.0658724655883001</v>
      </c>
      <c r="AG58" s="3">
        <f t="shared" si="7"/>
        <v>2.0608607696958905</v>
      </c>
      <c r="AH58" s="3"/>
      <c r="AK58">
        <f>ABS(100*(AD58-AD59)/(AVERAGE(AD58:AD59)))</f>
        <v>1.6020586947120774</v>
      </c>
      <c r="AQ58">
        <f>ABS(100*(AE58-AE59)/(AVERAGE(AE58:AE59)))</f>
        <v>0.3451781068768876</v>
      </c>
      <c r="AW58">
        <f>ABS(100*(AF58-AF59)/(AVERAGE(AF58:AF59)))</f>
        <v>4.4416323022500634</v>
      </c>
      <c r="BC58">
        <f>ABS(100*(AG58-AG59)/(AVERAGE(AG58:AG59)))</f>
        <v>0.41930841214804448</v>
      </c>
      <c r="BG58" s="3">
        <f>AVERAGE(AD58:AD59)</f>
        <v>6.3096326513982408</v>
      </c>
      <c r="BH58" s="3">
        <f>AVERAGE(AE58:AE59)</f>
        <v>9.3088969705714124</v>
      </c>
      <c r="BI58" s="3">
        <f>AVERAGE(AF58:AF59)</f>
        <v>2.999264319173172</v>
      </c>
      <c r="BJ58" s="3">
        <f>AVERAGE(AG58:AG59)</f>
        <v>2.0651905285023382</v>
      </c>
      <c r="BK58" t="s">
        <v>244</v>
      </c>
    </row>
    <row r="59" spans="1:63" x14ac:dyDescent="0.3">
      <c r="A59">
        <v>35</v>
      </c>
      <c r="B59">
        <v>9</v>
      </c>
      <c r="C59" t="s">
        <v>244</v>
      </c>
      <c r="D59" t="s">
        <v>27</v>
      </c>
      <c r="G59">
        <v>0.5</v>
      </c>
      <c r="H59">
        <v>0.5</v>
      </c>
      <c r="I59">
        <v>6426</v>
      </c>
      <c r="J59">
        <v>8853</v>
      </c>
      <c r="L59">
        <v>17751</v>
      </c>
      <c r="M59">
        <v>5.3449999999999998</v>
      </c>
      <c r="N59">
        <v>7.7789999999999999</v>
      </c>
      <c r="O59">
        <v>2.4340000000000002</v>
      </c>
      <c r="Q59">
        <v>1.7410000000000001</v>
      </c>
      <c r="R59">
        <v>1</v>
      </c>
      <c r="S59">
        <v>0</v>
      </c>
      <c r="T59">
        <v>0</v>
      </c>
      <c r="V59">
        <v>0</v>
      </c>
      <c r="Y59" s="1">
        <v>45224</v>
      </c>
      <c r="Z59" s="6">
        <v>0.92837962962962972</v>
      </c>
      <c r="AB59">
        <v>1</v>
      </c>
      <c r="AD59" s="3">
        <f t="shared" si="4"/>
        <v>6.3601746606462992</v>
      </c>
      <c r="AE59" s="3">
        <f t="shared" si="5"/>
        <v>9.2928308334043432</v>
      </c>
      <c r="AF59" s="3">
        <f t="shared" si="6"/>
        <v>2.932656172758044</v>
      </c>
      <c r="AG59" s="3">
        <f t="shared" si="7"/>
        <v>2.0695202873087855</v>
      </c>
      <c r="AH59" s="3"/>
      <c r="BG59" s="3"/>
      <c r="BH59" s="3"/>
      <c r="BI59" s="3"/>
      <c r="BJ59" s="3"/>
      <c r="BK59" t="s">
        <v>244</v>
      </c>
    </row>
    <row r="60" spans="1:63" x14ac:dyDescent="0.3">
      <c r="A60">
        <v>36</v>
      </c>
      <c r="B60">
        <v>10</v>
      </c>
      <c r="C60" t="s">
        <v>245</v>
      </c>
      <c r="D60" t="s">
        <v>27</v>
      </c>
      <c r="G60">
        <v>0.5</v>
      </c>
      <c r="H60">
        <v>0.5</v>
      </c>
      <c r="I60">
        <v>6339</v>
      </c>
      <c r="J60">
        <v>7810</v>
      </c>
      <c r="L60">
        <v>8541</v>
      </c>
      <c r="M60">
        <v>5.2779999999999996</v>
      </c>
      <c r="N60">
        <v>6.8949999999999996</v>
      </c>
      <c r="O60">
        <v>1.617</v>
      </c>
      <c r="Q60">
        <v>0.77700000000000002</v>
      </c>
      <c r="R60">
        <v>1</v>
      </c>
      <c r="S60">
        <v>0</v>
      </c>
      <c r="T60">
        <v>0</v>
      </c>
      <c r="V60">
        <v>0</v>
      </c>
      <c r="Y60" s="1">
        <v>45224</v>
      </c>
      <c r="Z60" s="6">
        <v>0.94150462962962955</v>
      </c>
      <c r="AB60">
        <v>1</v>
      </c>
      <c r="AD60" s="3">
        <f t="shared" si="4"/>
        <v>6.2739559389878456</v>
      </c>
      <c r="AE60" s="3">
        <f t="shared" si="5"/>
        <v>8.2117352808073925</v>
      </c>
      <c r="AF60" s="3">
        <f t="shared" si="6"/>
        <v>1.9377793418195468</v>
      </c>
      <c r="AG60" s="3">
        <f t="shared" si="7"/>
        <v>0.99176140602823482</v>
      </c>
      <c r="AH60" s="3"/>
      <c r="BG60" s="3"/>
      <c r="BH60" s="3"/>
      <c r="BI60" s="3"/>
      <c r="BJ60" s="3"/>
      <c r="BK60" t="s">
        <v>245</v>
      </c>
    </row>
    <row r="61" spans="1:63" x14ac:dyDescent="0.3">
      <c r="A61">
        <v>37</v>
      </c>
      <c r="B61">
        <v>10</v>
      </c>
      <c r="C61" t="s">
        <v>245</v>
      </c>
      <c r="D61" t="s">
        <v>27</v>
      </c>
      <c r="G61">
        <v>0.5</v>
      </c>
      <c r="H61">
        <v>0.5</v>
      </c>
      <c r="I61">
        <v>6579</v>
      </c>
      <c r="J61">
        <v>7978</v>
      </c>
      <c r="L61">
        <v>8814</v>
      </c>
      <c r="M61">
        <v>5.4619999999999997</v>
      </c>
      <c r="N61">
        <v>7.0380000000000003</v>
      </c>
      <c r="O61">
        <v>1.5760000000000001</v>
      </c>
      <c r="Q61">
        <v>0.80600000000000005</v>
      </c>
      <c r="R61">
        <v>1</v>
      </c>
      <c r="S61">
        <v>0</v>
      </c>
      <c r="T61">
        <v>0</v>
      </c>
      <c r="V61">
        <v>0</v>
      </c>
      <c r="Y61" s="1">
        <v>45224</v>
      </c>
      <c r="Z61" s="6">
        <v>0.94887731481481474</v>
      </c>
      <c r="AB61">
        <v>1</v>
      </c>
      <c r="AD61" s="3">
        <f t="shared" si="4"/>
        <v>6.5118006883904771</v>
      </c>
      <c r="AE61" s="3">
        <f t="shared" si="5"/>
        <v>8.3858714771988474</v>
      </c>
      <c r="AF61" s="3">
        <f t="shared" si="6"/>
        <v>1.8740707888083703</v>
      </c>
      <c r="AG61" s="3">
        <f t="shared" si="7"/>
        <v>1.0237080047893194</v>
      </c>
      <c r="AH61" s="3"/>
      <c r="AK61">
        <f>ABS(100*(AD61-AD62)/(AVERAGE(AD61:AD62)))</f>
        <v>1.3020219163402487</v>
      </c>
      <c r="AQ61">
        <f>ABS(100*(AE61-AE62)/(AVERAGE(AE61:AE62)))</f>
        <v>0.99374303912411255</v>
      </c>
      <c r="AW61">
        <f>ABS(100*(AF61-AF62)/(AVERAGE(AF61:AF62)))</f>
        <v>7.0126637399840208E-2</v>
      </c>
      <c r="BC61">
        <f>ABS(100*(AG61-AG62)/(AVERAGE(AG61:AG62)))</f>
        <v>0.58468753832074316</v>
      </c>
      <c r="BG61" s="3">
        <f>AVERAGE(AD61:AD62)</f>
        <v>6.4696823473504281</v>
      </c>
      <c r="BH61" s="3">
        <f>AVERAGE(AE61:AE62)</f>
        <v>8.344410478058025</v>
      </c>
      <c r="BI61" s="3">
        <f>AVERAGE(AF61:AF62)</f>
        <v>1.8747281307075974</v>
      </c>
      <c r="BJ61" s="3">
        <f>AVERAGE(AG61:AG62)</f>
        <v>1.0207239818281193</v>
      </c>
      <c r="BK61" t="s">
        <v>245</v>
      </c>
    </row>
    <row r="62" spans="1:63" x14ac:dyDescent="0.3">
      <c r="A62">
        <v>38</v>
      </c>
      <c r="B62">
        <v>10</v>
      </c>
      <c r="C62" t="s">
        <v>245</v>
      </c>
      <c r="D62" t="s">
        <v>27</v>
      </c>
      <c r="G62">
        <v>0.5</v>
      </c>
      <c r="H62">
        <v>0.5</v>
      </c>
      <c r="I62">
        <v>6494</v>
      </c>
      <c r="J62">
        <v>7898</v>
      </c>
      <c r="L62">
        <v>8763</v>
      </c>
      <c r="M62">
        <v>5.3970000000000002</v>
      </c>
      <c r="N62">
        <v>6.9690000000000003</v>
      </c>
      <c r="O62">
        <v>1.573</v>
      </c>
      <c r="Q62">
        <v>0.80100000000000005</v>
      </c>
      <c r="R62">
        <v>1</v>
      </c>
      <c r="S62">
        <v>0</v>
      </c>
      <c r="T62">
        <v>0</v>
      </c>
      <c r="V62">
        <v>0</v>
      </c>
      <c r="Y62" s="1">
        <v>45224</v>
      </c>
      <c r="Z62" s="6">
        <v>0.95658564814814817</v>
      </c>
      <c r="AB62">
        <v>1</v>
      </c>
      <c r="AD62" s="3">
        <f t="shared" si="4"/>
        <v>6.4275640063103783</v>
      </c>
      <c r="AE62" s="3">
        <f t="shared" si="5"/>
        <v>8.3029494789172027</v>
      </c>
      <c r="AF62" s="3">
        <f t="shared" si="6"/>
        <v>1.8753854726068244</v>
      </c>
      <c r="AG62" s="3">
        <f t="shared" si="7"/>
        <v>1.0177399588669191</v>
      </c>
      <c r="AH62" s="3"/>
      <c r="BG62" s="3"/>
      <c r="BH62" s="3"/>
      <c r="BI62" s="3"/>
      <c r="BJ62" s="3"/>
      <c r="BK62" t="s">
        <v>245</v>
      </c>
    </row>
    <row r="63" spans="1:63" x14ac:dyDescent="0.3">
      <c r="A63">
        <v>39</v>
      </c>
      <c r="B63">
        <v>11</v>
      </c>
      <c r="C63" t="s">
        <v>246</v>
      </c>
      <c r="D63" t="s">
        <v>27</v>
      </c>
      <c r="G63">
        <v>0.5</v>
      </c>
      <c r="H63">
        <v>0.5</v>
      </c>
      <c r="I63">
        <v>4873</v>
      </c>
      <c r="J63">
        <v>8987</v>
      </c>
      <c r="L63">
        <v>3973</v>
      </c>
      <c r="M63">
        <v>4.1529999999999996</v>
      </c>
      <c r="N63">
        <v>7.8920000000000003</v>
      </c>
      <c r="O63">
        <v>3.7389999999999999</v>
      </c>
      <c r="Q63">
        <v>0.29899999999999999</v>
      </c>
      <c r="R63">
        <v>1</v>
      </c>
      <c r="S63">
        <v>0</v>
      </c>
      <c r="T63">
        <v>0</v>
      </c>
      <c r="V63">
        <v>0</v>
      </c>
      <c r="Y63" s="1">
        <v>45224</v>
      </c>
      <c r="Z63" s="6">
        <v>0.96968750000000004</v>
      </c>
      <c r="AB63">
        <v>1</v>
      </c>
      <c r="AD63" s="3">
        <f t="shared" si="4"/>
        <v>4.8211209280534373</v>
      </c>
      <c r="AE63" s="3">
        <f t="shared" si="5"/>
        <v>9.4317251805260991</v>
      </c>
      <c r="AF63" s="3">
        <f t="shared" si="6"/>
        <v>4.6106042524726618</v>
      </c>
      <c r="AG63" s="3">
        <f t="shared" si="7"/>
        <v>0.4572117241944072</v>
      </c>
      <c r="AH63" s="3"/>
      <c r="BG63" s="3"/>
      <c r="BH63" s="3"/>
      <c r="BI63" s="3"/>
      <c r="BJ63" s="3"/>
      <c r="BK63" t="s">
        <v>246</v>
      </c>
    </row>
    <row r="64" spans="1:63" x14ac:dyDescent="0.3">
      <c r="A64">
        <v>40</v>
      </c>
      <c r="B64">
        <v>11</v>
      </c>
      <c r="C64" t="s">
        <v>246</v>
      </c>
      <c r="D64" t="s">
        <v>27</v>
      </c>
      <c r="G64">
        <v>0.5</v>
      </c>
      <c r="H64">
        <v>0.5</v>
      </c>
      <c r="I64">
        <v>4623</v>
      </c>
      <c r="J64">
        <v>8987</v>
      </c>
      <c r="L64">
        <v>4003</v>
      </c>
      <c r="M64">
        <v>3.9609999999999999</v>
      </c>
      <c r="N64">
        <v>7.8929999999999998</v>
      </c>
      <c r="O64">
        <v>3.931</v>
      </c>
      <c r="Q64">
        <v>0.30299999999999999</v>
      </c>
      <c r="R64">
        <v>1</v>
      </c>
      <c r="S64">
        <v>0</v>
      </c>
      <c r="T64">
        <v>0</v>
      </c>
      <c r="V64">
        <v>0</v>
      </c>
      <c r="Y64" s="1">
        <v>45224</v>
      </c>
      <c r="Z64" s="6">
        <v>0.97675925925925933</v>
      </c>
      <c r="AB64">
        <v>1</v>
      </c>
      <c r="AD64" s="3">
        <f t="shared" si="4"/>
        <v>4.5733659807590286</v>
      </c>
      <c r="AE64" s="3">
        <f t="shared" si="5"/>
        <v>9.4317251805260991</v>
      </c>
      <c r="AF64" s="3">
        <f t="shared" si="6"/>
        <v>4.8583591997670705</v>
      </c>
      <c r="AG64" s="3">
        <f t="shared" si="7"/>
        <v>0.46072233944287805</v>
      </c>
      <c r="AH64" s="3"/>
      <c r="AK64">
        <f>ABS(100*(AD64-AD65)/(AVERAGE(AD64:AD65)))</f>
        <v>1.2647716803602509</v>
      </c>
      <c r="AQ64">
        <f>ABS(100*(AE64-AE65)/(AVERAGE(AE64:AE65)))</f>
        <v>8.7879535251340415E-2</v>
      </c>
      <c r="AW64">
        <f>ABS(100*(AF64-AF65)/(AVERAGE(AF64:AF65)))</f>
        <v>1.344675012201928</v>
      </c>
      <c r="BC64">
        <f>ABS(100*(AG64-AG65)/(AVERAGE(AG64:AG65)))</f>
        <v>3.2523618619768766</v>
      </c>
      <c r="BG64" s="3">
        <f>AVERAGE(AD64:AD65)</f>
        <v>4.5446264068728777</v>
      </c>
      <c r="BH64" s="3">
        <f>AVERAGE(AE64:AE65)</f>
        <v>9.4358712804401819</v>
      </c>
      <c r="BI64" s="3">
        <f>AVERAGE(AF64:AF65)</f>
        <v>4.8912448735673042</v>
      </c>
      <c r="BJ64" s="3">
        <f>AVERAGE(AG64:AG65)</f>
        <v>0.45335004742108925</v>
      </c>
      <c r="BK64" t="s">
        <v>246</v>
      </c>
    </row>
    <row r="65" spans="1:63" x14ac:dyDescent="0.3">
      <c r="A65">
        <v>41</v>
      </c>
      <c r="B65">
        <v>11</v>
      </c>
      <c r="C65" t="s">
        <v>246</v>
      </c>
      <c r="D65" t="s">
        <v>27</v>
      </c>
      <c r="G65">
        <v>0.5</v>
      </c>
      <c r="H65">
        <v>0.5</v>
      </c>
      <c r="I65">
        <v>4565</v>
      </c>
      <c r="J65">
        <v>8995</v>
      </c>
      <c r="L65">
        <v>3877</v>
      </c>
      <c r="M65">
        <v>3.9169999999999998</v>
      </c>
      <c r="N65">
        <v>7.899</v>
      </c>
      <c r="O65">
        <v>3.9809999999999999</v>
      </c>
      <c r="Q65">
        <v>0.28899999999999998</v>
      </c>
      <c r="R65">
        <v>1</v>
      </c>
      <c r="S65">
        <v>0</v>
      </c>
      <c r="T65">
        <v>0</v>
      </c>
      <c r="V65">
        <v>0</v>
      </c>
      <c r="Y65" s="1">
        <v>45224</v>
      </c>
      <c r="Z65" s="6">
        <v>0.98443287037037042</v>
      </c>
      <c r="AB65">
        <v>1</v>
      </c>
      <c r="AD65" s="3">
        <f t="shared" si="4"/>
        <v>4.5158868329867268</v>
      </c>
      <c r="AE65" s="3">
        <f t="shared" si="5"/>
        <v>9.4400173803542646</v>
      </c>
      <c r="AF65" s="3">
        <f t="shared" si="6"/>
        <v>4.9241305473675379</v>
      </c>
      <c r="AG65" s="3">
        <f t="shared" si="7"/>
        <v>0.44597775539930046</v>
      </c>
      <c r="AH65" s="3"/>
      <c r="BG65" s="3"/>
      <c r="BH65" s="3"/>
      <c r="BI65" s="3"/>
      <c r="BJ65" s="3"/>
      <c r="BK65" t="s">
        <v>246</v>
      </c>
    </row>
    <row r="66" spans="1:63" x14ac:dyDescent="0.3">
      <c r="A66">
        <v>42</v>
      </c>
      <c r="B66">
        <v>12</v>
      </c>
      <c r="C66" t="s">
        <v>247</v>
      </c>
      <c r="D66" t="s">
        <v>27</v>
      </c>
      <c r="G66">
        <v>0.5</v>
      </c>
      <c r="H66">
        <v>0.5</v>
      </c>
      <c r="I66">
        <v>3945</v>
      </c>
      <c r="J66">
        <v>7856</v>
      </c>
      <c r="L66">
        <v>1547</v>
      </c>
      <c r="M66">
        <v>3.4409999999999998</v>
      </c>
      <c r="N66">
        <v>6.9340000000000002</v>
      </c>
      <c r="O66">
        <v>3.492</v>
      </c>
      <c r="Q66">
        <v>4.5999999999999999E-2</v>
      </c>
      <c r="R66">
        <v>1</v>
      </c>
      <c r="S66">
        <v>0</v>
      </c>
      <c r="T66">
        <v>0</v>
      </c>
      <c r="V66">
        <v>0</v>
      </c>
      <c r="Y66" s="1">
        <v>45224</v>
      </c>
      <c r="Z66" s="6">
        <v>0.99738425925925922</v>
      </c>
      <c r="AB66">
        <v>1</v>
      </c>
      <c r="AD66" s="3">
        <f t="shared" si="4"/>
        <v>3.9014545636965949</v>
      </c>
      <c r="AE66" s="3">
        <f t="shared" si="5"/>
        <v>8.2594154298193381</v>
      </c>
      <c r="AF66" s="3">
        <f t="shared" si="6"/>
        <v>4.3579608661227436</v>
      </c>
      <c r="AG66" s="3">
        <f t="shared" si="7"/>
        <v>0.17331997110139799</v>
      </c>
      <c r="AH66" s="3"/>
      <c r="BG66" s="3"/>
      <c r="BH66" s="3"/>
      <c r="BI66" s="3"/>
      <c r="BJ66" s="3"/>
      <c r="BK66" t="s">
        <v>247</v>
      </c>
    </row>
    <row r="67" spans="1:63" x14ac:dyDescent="0.3">
      <c r="A67">
        <v>43</v>
      </c>
      <c r="B67">
        <v>12</v>
      </c>
      <c r="C67" t="s">
        <v>247</v>
      </c>
      <c r="D67" t="s">
        <v>27</v>
      </c>
      <c r="G67">
        <v>0.5</v>
      </c>
      <c r="H67">
        <v>0.5</v>
      </c>
      <c r="I67">
        <v>3738</v>
      </c>
      <c r="J67">
        <v>7959</v>
      </c>
      <c r="L67">
        <v>1613</v>
      </c>
      <c r="M67">
        <v>3.282</v>
      </c>
      <c r="N67">
        <v>7.0209999999999999</v>
      </c>
      <c r="O67">
        <v>3.7389999999999999</v>
      </c>
      <c r="Q67">
        <v>5.2999999999999999E-2</v>
      </c>
      <c r="R67">
        <v>1</v>
      </c>
      <c r="S67">
        <v>0</v>
      </c>
      <c r="T67">
        <v>0</v>
      </c>
      <c r="V67">
        <v>0</v>
      </c>
      <c r="Y67" s="1">
        <v>45225</v>
      </c>
      <c r="Z67" s="6">
        <v>4.6412037037037038E-3</v>
      </c>
      <c r="AB67">
        <v>1</v>
      </c>
      <c r="AD67" s="3">
        <f t="shared" si="4"/>
        <v>3.6963134673368252</v>
      </c>
      <c r="AE67" s="3">
        <f t="shared" si="5"/>
        <v>8.3661775026069574</v>
      </c>
      <c r="AF67" s="3">
        <f t="shared" si="6"/>
        <v>4.6698640352701322</v>
      </c>
      <c r="AG67" s="3">
        <f t="shared" si="7"/>
        <v>0.18104332464803383</v>
      </c>
      <c r="AH67" s="3"/>
      <c r="AK67">
        <f>ABS(100*(AD67-AD68)/(AVERAGE(AD67:AD68)))</f>
        <v>4.5075644059254785</v>
      </c>
      <c r="AQ67">
        <f>ABS(100*(AE67-AE68)/(AVERAGE(AE67:AE68)))</f>
        <v>0.29690583828321504</v>
      </c>
      <c r="AW67">
        <f>ABS(100*(AF67-AF68)/(AVERAGE(AF67:AF68)))</f>
        <v>3.1667705197668869</v>
      </c>
      <c r="BC67">
        <f>ABS(100*(AG67-AG68)/(AVERAGE(AG67:AG68)))</f>
        <v>3.5523799694648641</v>
      </c>
      <c r="BG67" s="3">
        <f>AVERAGE(AD67:AD68)</f>
        <v>3.7815411692061014</v>
      </c>
      <c r="BH67" s="3">
        <f>AVERAGE(AE67:AE68)</f>
        <v>8.3786158023492057</v>
      </c>
      <c r="BI67" s="3">
        <f>AVERAGE(AF67:AF68)</f>
        <v>4.5970746331431034</v>
      </c>
      <c r="BJ67" s="3">
        <f>AVERAGE(AG67:AG68)</f>
        <v>0.17788377092441007</v>
      </c>
      <c r="BK67" t="s">
        <v>247</v>
      </c>
    </row>
    <row r="68" spans="1:63" x14ac:dyDescent="0.3">
      <c r="A68">
        <v>44</v>
      </c>
      <c r="B68">
        <v>12</v>
      </c>
      <c r="C68" t="s">
        <v>247</v>
      </c>
      <c r="D68" t="s">
        <v>27</v>
      </c>
      <c r="G68">
        <v>0.5</v>
      </c>
      <c r="H68">
        <v>0.5</v>
      </c>
      <c r="I68">
        <v>3910</v>
      </c>
      <c r="J68">
        <v>7983</v>
      </c>
      <c r="L68">
        <v>1559</v>
      </c>
      <c r="M68">
        <v>3.4140000000000001</v>
      </c>
      <c r="N68">
        <v>7.0419999999999998</v>
      </c>
      <c r="O68">
        <v>3.6269999999999998</v>
      </c>
      <c r="Q68">
        <v>4.7E-2</v>
      </c>
      <c r="R68">
        <v>1</v>
      </c>
      <c r="S68">
        <v>0</v>
      </c>
      <c r="T68">
        <v>0</v>
      </c>
      <c r="V68">
        <v>0</v>
      </c>
      <c r="Y68" s="1">
        <v>45225</v>
      </c>
      <c r="Z68" s="6">
        <v>1.2314814814814815E-2</v>
      </c>
      <c r="AB68">
        <v>1</v>
      </c>
      <c r="AD68" s="3">
        <f t="shared" si="4"/>
        <v>3.8667688710753776</v>
      </c>
      <c r="AE68" s="3">
        <f t="shared" si="5"/>
        <v>8.3910541020914522</v>
      </c>
      <c r="AF68" s="3">
        <f t="shared" si="6"/>
        <v>4.5242852310160746</v>
      </c>
      <c r="AG68" s="3">
        <f t="shared" si="7"/>
        <v>0.17472421720078632</v>
      </c>
      <c r="AH68" s="3"/>
      <c r="BG68" s="3"/>
      <c r="BH68" s="3"/>
      <c r="BI68" s="3"/>
      <c r="BJ68" s="3"/>
      <c r="BK68" t="s">
        <v>247</v>
      </c>
    </row>
    <row r="69" spans="1:63" x14ac:dyDescent="0.3">
      <c r="A69">
        <v>45</v>
      </c>
      <c r="B69">
        <v>13</v>
      </c>
      <c r="C69" t="s">
        <v>248</v>
      </c>
      <c r="D69" t="s">
        <v>27</v>
      </c>
      <c r="G69">
        <v>0.5</v>
      </c>
      <c r="H69">
        <v>0.5</v>
      </c>
      <c r="I69">
        <v>4219</v>
      </c>
      <c r="J69">
        <v>9829</v>
      </c>
      <c r="L69">
        <v>4213</v>
      </c>
      <c r="M69">
        <v>3.6509999999999998</v>
      </c>
      <c r="N69">
        <v>8.6059999999999999</v>
      </c>
      <c r="O69">
        <v>4.9550000000000001</v>
      </c>
      <c r="Q69">
        <v>0.32500000000000001</v>
      </c>
      <c r="R69">
        <v>1</v>
      </c>
      <c r="S69">
        <v>0</v>
      </c>
      <c r="T69">
        <v>0</v>
      </c>
      <c r="V69">
        <v>0</v>
      </c>
      <c r="Y69" s="1">
        <v>45225</v>
      </c>
      <c r="Z69" s="6">
        <v>2.5127314814814811E-2</v>
      </c>
      <c r="AB69">
        <v>1</v>
      </c>
      <c r="AD69" s="3">
        <f t="shared" si="4"/>
        <v>4.1729939859312664</v>
      </c>
      <c r="AE69" s="3">
        <f t="shared" si="5"/>
        <v>10.304479212440416</v>
      </c>
      <c r="AF69" s="3">
        <f t="shared" si="6"/>
        <v>6.1314852265091497</v>
      </c>
      <c r="AG69" s="3">
        <f t="shared" si="7"/>
        <v>0.48529664618217394</v>
      </c>
      <c r="AH69" s="3"/>
      <c r="BG69" s="3"/>
      <c r="BH69" s="3"/>
      <c r="BI69" s="3"/>
      <c r="BJ69" s="3"/>
      <c r="BK69" t="s">
        <v>248</v>
      </c>
    </row>
    <row r="70" spans="1:63" x14ac:dyDescent="0.3">
      <c r="A70">
        <v>46</v>
      </c>
      <c r="B70">
        <v>13</v>
      </c>
      <c r="C70" t="s">
        <v>248</v>
      </c>
      <c r="D70" t="s">
        <v>27</v>
      </c>
      <c r="G70">
        <v>0.5</v>
      </c>
      <c r="H70">
        <v>0.5</v>
      </c>
      <c r="I70">
        <v>4309</v>
      </c>
      <c r="J70">
        <v>9901</v>
      </c>
      <c r="L70">
        <v>4469</v>
      </c>
      <c r="M70">
        <v>3.7210000000000001</v>
      </c>
      <c r="N70">
        <v>8.6660000000000004</v>
      </c>
      <c r="O70">
        <v>4.9450000000000003</v>
      </c>
      <c r="Q70">
        <v>0.35099999999999998</v>
      </c>
      <c r="R70">
        <v>1</v>
      </c>
      <c r="S70">
        <v>0</v>
      </c>
      <c r="T70">
        <v>0</v>
      </c>
      <c r="V70">
        <v>0</v>
      </c>
      <c r="Y70" s="1">
        <v>45225</v>
      </c>
      <c r="Z70" s="6">
        <v>3.2361111111111111E-2</v>
      </c>
      <c r="AB70">
        <v>1</v>
      </c>
      <c r="AD70" s="3">
        <f t="shared" si="4"/>
        <v>4.2621857669572529</v>
      </c>
      <c r="AE70" s="3">
        <f t="shared" si="5"/>
        <v>10.379109010893895</v>
      </c>
      <c r="AF70" s="3">
        <f t="shared" si="6"/>
        <v>6.1169232439366423</v>
      </c>
      <c r="AG70" s="3">
        <f t="shared" si="7"/>
        <v>0.51525389630245844</v>
      </c>
      <c r="AH70" s="3"/>
      <c r="AK70">
        <f>ABS(100*(AD70-AD71)/(AVERAGE(AD70:AD71)))</f>
        <v>2.6839122610561472</v>
      </c>
      <c r="AQ70">
        <f>ABS(100*(AE70-AE71)/(AVERAGE(AE70:AE71)))</f>
        <v>0.67135137288088786</v>
      </c>
      <c r="AW70">
        <f>ABS(100*(AF70-AF71)/(AVERAGE(AF70:AF71)))</f>
        <v>3.0775160109453972</v>
      </c>
      <c r="BC70">
        <f>ABS(100*(AG70-AG71)/(AVERAGE(AG70:AG71)))</f>
        <v>5.3397283733410976</v>
      </c>
      <c r="BG70" s="3">
        <f>AVERAGE(AD70:AD71)</f>
        <v>4.3201604246241443</v>
      </c>
      <c r="BH70" s="3">
        <f>AVERAGE(AE70:AE71)</f>
        <v>10.344385424113458</v>
      </c>
      <c r="BI70" s="3">
        <f>AVERAGE(AF70:AF71)</f>
        <v>6.0242249994893129</v>
      </c>
      <c r="BJ70" s="3">
        <f>AVERAGE(AG70:AG71)</f>
        <v>0.50185504810412807</v>
      </c>
      <c r="BK70" t="s">
        <v>248</v>
      </c>
    </row>
    <row r="71" spans="1:63" x14ac:dyDescent="0.3">
      <c r="A71">
        <v>47</v>
      </c>
      <c r="B71">
        <v>13</v>
      </c>
      <c r="C71" t="s">
        <v>248</v>
      </c>
      <c r="D71" t="s">
        <v>27</v>
      </c>
      <c r="G71">
        <v>0.5</v>
      </c>
      <c r="H71">
        <v>0.5</v>
      </c>
      <c r="I71">
        <v>4426</v>
      </c>
      <c r="J71">
        <v>9834</v>
      </c>
      <c r="L71">
        <v>4240</v>
      </c>
      <c r="M71">
        <v>3.81</v>
      </c>
      <c r="N71">
        <v>8.61</v>
      </c>
      <c r="O71">
        <v>4.8</v>
      </c>
      <c r="Q71">
        <v>0.32700000000000001</v>
      </c>
      <c r="R71">
        <v>1</v>
      </c>
      <c r="S71">
        <v>0</v>
      </c>
      <c r="T71">
        <v>0</v>
      </c>
      <c r="V71">
        <v>0</v>
      </c>
      <c r="Y71" s="1">
        <v>45225</v>
      </c>
      <c r="Z71" s="6">
        <v>4.0011574074074074E-2</v>
      </c>
      <c r="AB71">
        <v>1</v>
      </c>
      <c r="AD71" s="3">
        <f t="shared" si="4"/>
        <v>4.3781350822910357</v>
      </c>
      <c r="AE71" s="3">
        <f t="shared" si="5"/>
        <v>10.309661837333019</v>
      </c>
      <c r="AF71" s="3">
        <f t="shared" si="6"/>
        <v>5.9315267550419835</v>
      </c>
      <c r="AG71" s="3">
        <f t="shared" si="7"/>
        <v>0.48845619990579769</v>
      </c>
      <c r="AH71" s="3"/>
      <c r="BG71" s="3"/>
      <c r="BH71" s="3"/>
      <c r="BI71" s="3"/>
      <c r="BJ71" s="3"/>
      <c r="BK71" t="s">
        <v>248</v>
      </c>
    </row>
    <row r="72" spans="1:63" x14ac:dyDescent="0.3">
      <c r="A72">
        <v>48</v>
      </c>
      <c r="B72">
        <v>14</v>
      </c>
      <c r="C72" t="s">
        <v>249</v>
      </c>
      <c r="D72" t="s">
        <v>27</v>
      </c>
      <c r="G72">
        <v>0.5</v>
      </c>
      <c r="H72">
        <v>0.5</v>
      </c>
      <c r="I72">
        <v>4538</v>
      </c>
      <c r="J72">
        <v>9799</v>
      </c>
      <c r="L72">
        <v>3881</v>
      </c>
      <c r="M72">
        <v>3.8969999999999998</v>
      </c>
      <c r="N72">
        <v>8.58</v>
      </c>
      <c r="O72">
        <v>4.6840000000000002</v>
      </c>
      <c r="Q72">
        <v>0.28999999999999998</v>
      </c>
      <c r="R72">
        <v>1</v>
      </c>
      <c r="S72">
        <v>0</v>
      </c>
      <c r="T72">
        <v>0</v>
      </c>
      <c r="V72">
        <v>0</v>
      </c>
      <c r="Y72" s="1">
        <v>45225</v>
      </c>
      <c r="Z72" s="6">
        <v>5.2974537037037035E-2</v>
      </c>
      <c r="AB72">
        <v>1</v>
      </c>
      <c r="AD72" s="3">
        <f t="shared" si="4"/>
        <v>4.4891292986789306</v>
      </c>
      <c r="AE72" s="3">
        <f t="shared" si="5"/>
        <v>10.273383463084798</v>
      </c>
      <c r="AF72" s="3">
        <f t="shared" si="6"/>
        <v>5.7842541644058674</v>
      </c>
      <c r="AG72" s="3">
        <f t="shared" si="7"/>
        <v>0.44644583743242988</v>
      </c>
      <c r="AH72" s="3"/>
      <c r="BG72" s="3"/>
      <c r="BH72" s="3"/>
      <c r="BI72" s="3"/>
      <c r="BJ72" s="3"/>
      <c r="BK72" t="s">
        <v>249</v>
      </c>
    </row>
    <row r="73" spans="1:63" x14ac:dyDescent="0.3">
      <c r="A73">
        <v>49</v>
      </c>
      <c r="B73">
        <v>14</v>
      </c>
      <c r="C73" t="s">
        <v>249</v>
      </c>
      <c r="D73" t="s">
        <v>27</v>
      </c>
      <c r="G73">
        <v>0.5</v>
      </c>
      <c r="H73">
        <v>0.5</v>
      </c>
      <c r="I73">
        <v>4618</v>
      </c>
      <c r="J73">
        <v>9871</v>
      </c>
      <c r="L73">
        <v>4051</v>
      </c>
      <c r="M73">
        <v>3.9580000000000002</v>
      </c>
      <c r="N73">
        <v>8.641</v>
      </c>
      <c r="O73">
        <v>4.6829999999999998</v>
      </c>
      <c r="Q73">
        <v>0.308</v>
      </c>
      <c r="R73">
        <v>1</v>
      </c>
      <c r="S73">
        <v>0</v>
      </c>
      <c r="T73">
        <v>0</v>
      </c>
      <c r="V73">
        <v>0</v>
      </c>
      <c r="Y73" s="1">
        <v>45225</v>
      </c>
      <c r="Z73" s="6">
        <v>6.0208333333333336E-2</v>
      </c>
      <c r="AB73">
        <v>1</v>
      </c>
      <c r="AD73" s="3">
        <f t="shared" si="4"/>
        <v>4.5684108818131408</v>
      </c>
      <c r="AE73" s="3">
        <f t="shared" si="5"/>
        <v>10.348013261538281</v>
      </c>
      <c r="AF73" s="3">
        <f t="shared" si="6"/>
        <v>5.7796023797251399</v>
      </c>
      <c r="AG73" s="3">
        <f t="shared" si="7"/>
        <v>0.46633932384043136</v>
      </c>
      <c r="AH73" s="3"/>
      <c r="AK73">
        <f>ABS(100*(AD73-AD74)/(AVERAGE(AD73:AD74)))</f>
        <v>1.6991776240401875</v>
      </c>
      <c r="AQ73">
        <f>ABS(100*(AE73-AE74)/(AVERAGE(AE73:AE74)))</f>
        <v>0.75408178016593053</v>
      </c>
      <c r="AW73">
        <f>ABS(100*(AF73-AF74)/(AVERAGE(AF73:AF74)))</f>
        <v>2.7366051851323001</v>
      </c>
      <c r="BC73">
        <f>ABS(100*(AG73-AG74)/(AVERAGE(AG73:AG74)))</f>
        <v>7.5251949939719606E-2</v>
      </c>
      <c r="BG73" s="3">
        <f>AVERAGE(AD73:AD74)</f>
        <v>4.6075561634856577</v>
      </c>
      <c r="BH73" s="3">
        <f>AVERAGE(AE73:AE74)</f>
        <v>10.309143574843759</v>
      </c>
      <c r="BI73" s="3">
        <f>AVERAGE(AF73:AF74)</f>
        <v>5.7015874113581013</v>
      </c>
      <c r="BJ73" s="3">
        <f>AVERAGE(AG73:AG74)</f>
        <v>0.46651485460285491</v>
      </c>
      <c r="BK73" t="s">
        <v>249</v>
      </c>
    </row>
    <row r="74" spans="1:63" x14ac:dyDescent="0.3">
      <c r="A74">
        <v>50</v>
      </c>
      <c r="B74">
        <v>14</v>
      </c>
      <c r="C74" t="s">
        <v>249</v>
      </c>
      <c r="D74" t="s">
        <v>27</v>
      </c>
      <c r="G74">
        <v>0.5</v>
      </c>
      <c r="H74">
        <v>0.5</v>
      </c>
      <c r="I74">
        <v>4697</v>
      </c>
      <c r="J74">
        <v>9796</v>
      </c>
      <c r="L74">
        <v>4054</v>
      </c>
      <c r="M74">
        <v>4.0179999999999998</v>
      </c>
      <c r="N74">
        <v>8.5779999999999994</v>
      </c>
      <c r="O74">
        <v>4.5590000000000002</v>
      </c>
      <c r="Q74">
        <v>0.308</v>
      </c>
      <c r="R74">
        <v>1</v>
      </c>
      <c r="S74">
        <v>0</v>
      </c>
      <c r="T74">
        <v>0</v>
      </c>
      <c r="V74">
        <v>0</v>
      </c>
      <c r="Y74" s="1">
        <v>45225</v>
      </c>
      <c r="Z74" s="6">
        <v>6.7881944444444439E-2</v>
      </c>
      <c r="AB74">
        <v>1</v>
      </c>
      <c r="AD74" s="3">
        <f t="shared" si="4"/>
        <v>4.6467014451581736</v>
      </c>
      <c r="AE74" s="3">
        <f t="shared" si="5"/>
        <v>10.270273888149237</v>
      </c>
      <c r="AF74" s="3">
        <f t="shared" si="6"/>
        <v>5.6235724429910636</v>
      </c>
      <c r="AG74" s="3">
        <f t="shared" si="7"/>
        <v>0.46669038536527846</v>
      </c>
      <c r="AH74" s="3"/>
      <c r="BG74" s="3"/>
      <c r="BH74" s="3"/>
      <c r="BI74" s="3"/>
      <c r="BJ74" s="3"/>
      <c r="BK74" t="s">
        <v>249</v>
      </c>
    </row>
    <row r="75" spans="1:63" x14ac:dyDescent="0.3">
      <c r="A75">
        <v>51</v>
      </c>
      <c r="B75">
        <v>15</v>
      </c>
      <c r="C75" t="s">
        <v>250</v>
      </c>
      <c r="D75" t="s">
        <v>27</v>
      </c>
      <c r="G75">
        <v>0.5</v>
      </c>
      <c r="H75">
        <v>0.5</v>
      </c>
      <c r="I75">
        <v>4708</v>
      </c>
      <c r="J75">
        <v>6494</v>
      </c>
      <c r="L75">
        <v>1568</v>
      </c>
      <c r="M75">
        <v>4.0270000000000001</v>
      </c>
      <c r="N75">
        <v>5.78</v>
      </c>
      <c r="O75">
        <v>1.754</v>
      </c>
      <c r="Q75">
        <v>4.8000000000000001E-2</v>
      </c>
      <c r="R75">
        <v>1</v>
      </c>
      <c r="S75">
        <v>0</v>
      </c>
      <c r="T75">
        <v>0</v>
      </c>
      <c r="V75">
        <v>0</v>
      </c>
      <c r="Y75" s="1">
        <v>45225</v>
      </c>
      <c r="Z75" s="6">
        <v>8.0636574074074083E-2</v>
      </c>
      <c r="AB75">
        <v>1</v>
      </c>
      <c r="AD75" s="3">
        <f t="shared" si="4"/>
        <v>4.6576026628391274</v>
      </c>
      <c r="AE75" s="3">
        <f t="shared" si="5"/>
        <v>6.8476684090743287</v>
      </c>
      <c r="AF75" s="3">
        <f t="shared" si="6"/>
        <v>2.1900657462352013</v>
      </c>
      <c r="AG75" s="3">
        <f t="shared" si="7"/>
        <v>0.17577740177532755</v>
      </c>
      <c r="AH75" s="3"/>
      <c r="BG75" s="3"/>
      <c r="BH75" s="3"/>
      <c r="BI75" s="3"/>
      <c r="BJ75" s="3"/>
      <c r="BK75" t="s">
        <v>250</v>
      </c>
    </row>
    <row r="76" spans="1:63" x14ac:dyDescent="0.3">
      <c r="A76">
        <v>52</v>
      </c>
      <c r="B76">
        <v>15</v>
      </c>
      <c r="C76" t="s">
        <v>250</v>
      </c>
      <c r="D76" t="s">
        <v>27</v>
      </c>
      <c r="G76">
        <v>0.5</v>
      </c>
      <c r="H76">
        <v>0.5</v>
      </c>
      <c r="I76">
        <v>4816</v>
      </c>
      <c r="J76">
        <v>6561</v>
      </c>
      <c r="L76">
        <v>1529</v>
      </c>
      <c r="M76">
        <v>4.1100000000000003</v>
      </c>
      <c r="N76">
        <v>5.8369999999999997</v>
      </c>
      <c r="O76">
        <v>1.7270000000000001</v>
      </c>
      <c r="Q76">
        <v>4.3999999999999997E-2</v>
      </c>
      <c r="R76">
        <v>1</v>
      </c>
      <c r="S76">
        <v>0</v>
      </c>
      <c r="T76">
        <v>0</v>
      </c>
      <c r="V76">
        <v>0</v>
      </c>
      <c r="Y76" s="1">
        <v>45225</v>
      </c>
      <c r="Z76" s="6">
        <v>8.7800925925925921E-2</v>
      </c>
      <c r="AB76">
        <v>1</v>
      </c>
      <c r="AD76" s="3">
        <f t="shared" si="4"/>
        <v>4.7646328000703129</v>
      </c>
      <c r="AE76" s="3">
        <f t="shared" si="5"/>
        <v>6.9171155826352066</v>
      </c>
      <c r="AF76" s="3">
        <f t="shared" si="6"/>
        <v>2.1524827825648938</v>
      </c>
      <c r="AG76" s="3">
        <f t="shared" si="7"/>
        <v>0.17121360195231547</v>
      </c>
      <c r="AH76" s="3"/>
      <c r="AK76">
        <f>ABS(100*(AD76-AD77)/(AVERAGE(AD76:AD77)))</f>
        <v>2.0805715283671433</v>
      </c>
      <c r="AQ76">
        <f>ABS(100*(AE76-AE77)/(AVERAGE(AE76:AE77)))</f>
        <v>1.2060233287563218</v>
      </c>
      <c r="AW76">
        <f>ABS(100*(AF76-AF77)/(AVERAGE(AF76:AF77)))</f>
        <v>0.70316747957097026</v>
      </c>
      <c r="BC76">
        <f>ABS(100*(AG76-AG77)/(AVERAGE(AG76:AG77)))</f>
        <v>0.96146736894554907</v>
      </c>
      <c r="BG76" s="3">
        <f>AVERAGE(AD76:AD77)</f>
        <v>4.7155773205060196</v>
      </c>
      <c r="BH76" s="3">
        <f>AVERAGE(AE76:AE77)</f>
        <v>6.8756545834943843</v>
      </c>
      <c r="BI76" s="3">
        <f>AVERAGE(AF76:AF77)</f>
        <v>2.1600772629883642</v>
      </c>
      <c r="BJ76" s="3">
        <f>AVERAGE(AG76:AG77)</f>
        <v>0.17039445839433892</v>
      </c>
      <c r="BK76" t="s">
        <v>250</v>
      </c>
    </row>
    <row r="77" spans="1:63" x14ac:dyDescent="0.3">
      <c r="A77">
        <v>53</v>
      </c>
      <c r="B77">
        <v>15</v>
      </c>
      <c r="C77" t="s">
        <v>250</v>
      </c>
      <c r="D77" t="s">
        <v>27</v>
      </c>
      <c r="G77">
        <v>0.5</v>
      </c>
      <c r="H77">
        <v>0.5</v>
      </c>
      <c r="I77">
        <v>4717</v>
      </c>
      <c r="J77">
        <v>6481</v>
      </c>
      <c r="L77">
        <v>1515</v>
      </c>
      <c r="M77">
        <v>4.0339999999999998</v>
      </c>
      <c r="N77">
        <v>5.7690000000000001</v>
      </c>
      <c r="O77">
        <v>1.7350000000000001</v>
      </c>
      <c r="Q77">
        <v>4.2000000000000003E-2</v>
      </c>
      <c r="R77">
        <v>1</v>
      </c>
      <c r="S77">
        <v>0</v>
      </c>
      <c r="T77">
        <v>0</v>
      </c>
      <c r="V77">
        <v>0</v>
      </c>
      <c r="Y77" s="1">
        <v>45225</v>
      </c>
      <c r="Z77" s="6">
        <v>9.5358796296296289E-2</v>
      </c>
      <c r="AB77">
        <v>1</v>
      </c>
      <c r="AD77" s="3">
        <f t="shared" si="4"/>
        <v>4.6665218409417264</v>
      </c>
      <c r="AE77" s="3">
        <f t="shared" si="5"/>
        <v>6.8341935843535611</v>
      </c>
      <c r="AF77" s="3">
        <f t="shared" si="6"/>
        <v>2.1676717434118347</v>
      </c>
      <c r="AG77" s="3">
        <f t="shared" si="7"/>
        <v>0.1695753148363624</v>
      </c>
      <c r="AH77" s="3"/>
      <c r="BG77" s="3"/>
      <c r="BH77" s="3"/>
      <c r="BI77" s="3"/>
      <c r="BJ77" s="3"/>
      <c r="BK77" t="s">
        <v>250</v>
      </c>
    </row>
    <row r="78" spans="1:63" x14ac:dyDescent="0.3">
      <c r="A78">
        <v>54</v>
      </c>
      <c r="B78">
        <v>16</v>
      </c>
      <c r="C78" t="s">
        <v>251</v>
      </c>
      <c r="D78" t="s">
        <v>27</v>
      </c>
      <c r="G78">
        <v>0.5</v>
      </c>
      <c r="H78">
        <v>0.5</v>
      </c>
      <c r="I78">
        <v>4443</v>
      </c>
      <c r="J78">
        <v>6495</v>
      </c>
      <c r="L78">
        <v>2607</v>
      </c>
      <c r="M78">
        <v>3.823</v>
      </c>
      <c r="N78">
        <v>5.7809999999999997</v>
      </c>
      <c r="O78">
        <v>1.958</v>
      </c>
      <c r="Q78">
        <v>0.157</v>
      </c>
      <c r="R78">
        <v>1</v>
      </c>
      <c r="S78">
        <v>0</v>
      </c>
      <c r="T78">
        <v>0</v>
      </c>
      <c r="V78">
        <v>0</v>
      </c>
      <c r="Y78" s="1">
        <v>45225</v>
      </c>
      <c r="Z78" s="6">
        <v>0.10820601851851852</v>
      </c>
      <c r="AB78">
        <v>1</v>
      </c>
      <c r="AD78" s="3">
        <f t="shared" si="4"/>
        <v>4.3949824187070554</v>
      </c>
      <c r="AE78" s="3">
        <f t="shared" si="5"/>
        <v>6.848704934052849</v>
      </c>
      <c r="AF78" s="3">
        <f t="shared" si="6"/>
        <v>2.4537225153457936</v>
      </c>
      <c r="AG78" s="3">
        <f t="shared" si="7"/>
        <v>0.29736170988070126</v>
      </c>
      <c r="AH78" s="3"/>
      <c r="BG78" s="3"/>
      <c r="BH78" s="3"/>
      <c r="BI78" s="3"/>
      <c r="BJ78" s="3"/>
      <c r="BK78" t="s">
        <v>251</v>
      </c>
    </row>
    <row r="79" spans="1:63" x14ac:dyDescent="0.3">
      <c r="A79">
        <v>55</v>
      </c>
      <c r="B79">
        <v>16</v>
      </c>
      <c r="C79" t="s">
        <v>251</v>
      </c>
      <c r="D79" t="s">
        <v>27</v>
      </c>
      <c r="G79">
        <v>0.5</v>
      </c>
      <c r="H79">
        <v>0.5</v>
      </c>
      <c r="I79">
        <v>4547</v>
      </c>
      <c r="J79">
        <v>6552</v>
      </c>
      <c r="L79">
        <v>2595</v>
      </c>
      <c r="M79">
        <v>3.903</v>
      </c>
      <c r="N79">
        <v>5.8289999999999997</v>
      </c>
      <c r="O79">
        <v>1.9259999999999999</v>
      </c>
      <c r="Q79">
        <v>0.155</v>
      </c>
      <c r="R79">
        <v>1</v>
      </c>
      <c r="S79">
        <v>0</v>
      </c>
      <c r="T79">
        <v>0</v>
      </c>
      <c r="V79">
        <v>0</v>
      </c>
      <c r="Y79" s="1">
        <v>45225</v>
      </c>
      <c r="Z79" s="6">
        <v>0.11534722222222223</v>
      </c>
      <c r="AB79">
        <v>1</v>
      </c>
      <c r="AD79" s="3">
        <f t="shared" si="4"/>
        <v>4.4980484767815296</v>
      </c>
      <c r="AE79" s="3">
        <f t="shared" si="5"/>
        <v>6.9077868578285209</v>
      </c>
      <c r="AF79" s="3">
        <f t="shared" si="6"/>
        <v>2.4097383810469912</v>
      </c>
      <c r="AG79" s="3">
        <f t="shared" si="7"/>
        <v>0.29595746378131288</v>
      </c>
      <c r="AH79" s="3"/>
      <c r="AK79">
        <f>ABS(100*(AD79-AD80)/(AVERAGE(AD79:AD80)))</f>
        <v>1.0083721348488444</v>
      </c>
      <c r="AQ79">
        <f>ABS(100*(AE79-AE80)/(AVERAGE(AE79:AE80)))</f>
        <v>0</v>
      </c>
      <c r="AW79">
        <f>ABS(100*(AF79-AF80)/(AVERAGE(AF79:AF80)))</f>
        <v>1.9098434072608632</v>
      </c>
      <c r="BC79">
        <f>ABS(100*(AG79-AG80)/(AVERAGE(AG79:AG80)))</f>
        <v>0.59485859924427575</v>
      </c>
      <c r="BG79" s="3">
        <f>AVERAGE(AD79:AD80)</f>
        <v>4.5208419319326154</v>
      </c>
      <c r="BH79" s="3">
        <f>AVERAGE(AE79:AE80)</f>
        <v>6.9077868578285209</v>
      </c>
      <c r="BI79" s="3">
        <f>AVERAGE(AF79:AF80)</f>
        <v>2.3869449258959059</v>
      </c>
      <c r="BJ79" s="3">
        <f>AVERAGE(AG79:AG80)</f>
        <v>0.29507980996919514</v>
      </c>
      <c r="BK79" t="s">
        <v>251</v>
      </c>
    </row>
    <row r="80" spans="1:63" x14ac:dyDescent="0.3">
      <c r="A80">
        <v>56</v>
      </c>
      <c r="B80">
        <v>16</v>
      </c>
      <c r="C80" t="s">
        <v>251</v>
      </c>
      <c r="D80" t="s">
        <v>27</v>
      </c>
      <c r="G80">
        <v>0.5</v>
      </c>
      <c r="H80">
        <v>0.5</v>
      </c>
      <c r="I80">
        <v>4593</v>
      </c>
      <c r="J80">
        <v>6552</v>
      </c>
      <c r="L80">
        <v>2580</v>
      </c>
      <c r="M80">
        <v>3.9390000000000001</v>
      </c>
      <c r="N80">
        <v>5.8289999999999997</v>
      </c>
      <c r="O80">
        <v>1.891</v>
      </c>
      <c r="Q80">
        <v>0.154</v>
      </c>
      <c r="R80">
        <v>1</v>
      </c>
      <c r="S80">
        <v>0</v>
      </c>
      <c r="T80">
        <v>0</v>
      </c>
      <c r="V80">
        <v>0</v>
      </c>
      <c r="Y80" s="1">
        <v>45225</v>
      </c>
      <c r="Z80" s="6">
        <v>0.12305555555555554</v>
      </c>
      <c r="AB80">
        <v>1</v>
      </c>
      <c r="AD80" s="3">
        <f t="shared" si="4"/>
        <v>4.5436353870837003</v>
      </c>
      <c r="AE80" s="3">
        <f t="shared" si="5"/>
        <v>6.9077868578285209</v>
      </c>
      <c r="AF80" s="3">
        <f t="shared" si="6"/>
        <v>2.3641514707448206</v>
      </c>
      <c r="AG80" s="3">
        <f t="shared" si="7"/>
        <v>0.29420215615707745</v>
      </c>
      <c r="AH80" s="3"/>
      <c r="BG80" s="3"/>
      <c r="BH80" s="3"/>
      <c r="BI80" s="3"/>
      <c r="BJ80" s="3"/>
      <c r="BK80" t="s">
        <v>251</v>
      </c>
    </row>
    <row r="81" spans="1:63" x14ac:dyDescent="0.3">
      <c r="A81">
        <v>57</v>
      </c>
      <c r="B81">
        <v>17</v>
      </c>
      <c r="C81" t="s">
        <v>252</v>
      </c>
      <c r="D81" t="s">
        <v>27</v>
      </c>
      <c r="G81">
        <v>0.5</v>
      </c>
      <c r="H81">
        <v>0.5</v>
      </c>
      <c r="I81">
        <v>3773</v>
      </c>
      <c r="J81">
        <v>6941</v>
      </c>
      <c r="L81">
        <v>2554</v>
      </c>
      <c r="M81">
        <v>3.31</v>
      </c>
      <c r="N81">
        <v>6.1589999999999998</v>
      </c>
      <c r="O81">
        <v>2.85</v>
      </c>
      <c r="Q81">
        <v>0.151</v>
      </c>
      <c r="R81">
        <v>1</v>
      </c>
      <c r="S81">
        <v>0</v>
      </c>
      <c r="T81">
        <v>0</v>
      </c>
      <c r="V81">
        <v>0</v>
      </c>
      <c r="Y81" s="1">
        <v>45225</v>
      </c>
      <c r="Z81" s="6">
        <v>0.13582175925925927</v>
      </c>
      <c r="AB81">
        <v>1</v>
      </c>
      <c r="AD81" s="3">
        <f t="shared" si="4"/>
        <v>3.7309991599580421</v>
      </c>
      <c r="AE81" s="3">
        <f t="shared" si="5"/>
        <v>7.3109950744730217</v>
      </c>
      <c r="AF81" s="3">
        <f t="shared" si="6"/>
        <v>3.5799959145149796</v>
      </c>
      <c r="AG81" s="3">
        <f t="shared" si="7"/>
        <v>0.29115962294173608</v>
      </c>
      <c r="AH81" s="3"/>
      <c r="BG81" s="3"/>
      <c r="BH81" s="3"/>
      <c r="BI81" s="3"/>
      <c r="BJ81" s="3"/>
      <c r="BK81" t="s">
        <v>252</v>
      </c>
    </row>
    <row r="82" spans="1:63" x14ac:dyDescent="0.3">
      <c r="A82">
        <v>58</v>
      </c>
      <c r="B82">
        <v>17</v>
      </c>
      <c r="C82" t="s">
        <v>252</v>
      </c>
      <c r="D82" t="s">
        <v>27</v>
      </c>
      <c r="G82">
        <v>0.5</v>
      </c>
      <c r="H82">
        <v>0.5</v>
      </c>
      <c r="I82">
        <v>3685</v>
      </c>
      <c r="J82">
        <v>7053</v>
      </c>
      <c r="L82">
        <v>2634</v>
      </c>
      <c r="M82">
        <v>3.242</v>
      </c>
      <c r="N82">
        <v>6.2530000000000001</v>
      </c>
      <c r="O82">
        <v>3.0110000000000001</v>
      </c>
      <c r="Q82">
        <v>0.159</v>
      </c>
      <c r="R82">
        <v>1</v>
      </c>
      <c r="S82">
        <v>0</v>
      </c>
      <c r="T82">
        <v>0</v>
      </c>
      <c r="V82">
        <v>0</v>
      </c>
      <c r="Y82" s="1">
        <v>45225</v>
      </c>
      <c r="Z82" s="6">
        <v>0.14284722222222221</v>
      </c>
      <c r="AB82">
        <v>1</v>
      </c>
      <c r="AD82" s="3">
        <f t="shared" si="4"/>
        <v>3.6437894185104107</v>
      </c>
      <c r="AE82" s="3">
        <f t="shared" si="5"/>
        <v>7.427085872067325</v>
      </c>
      <c r="AF82" s="3">
        <f t="shared" si="6"/>
        <v>3.7832964535569142</v>
      </c>
      <c r="AG82" s="3">
        <f t="shared" si="7"/>
        <v>0.30052126360432502</v>
      </c>
      <c r="AH82" s="3"/>
      <c r="AK82">
        <f>ABS(100*(AD82-AD83)/(AVERAGE(AD82:AD83)))</f>
        <v>0.90156349250739953</v>
      </c>
      <c r="AQ82">
        <f>ABS(100*(AE82-AE83)/(AVERAGE(AE82:AE83)))</f>
        <v>0.72835549592011006</v>
      </c>
      <c r="AW82">
        <f>ABS(100*(AF82-AF83)/(AVERAGE(AF82:AF83)))</f>
        <v>0.56181656462260021</v>
      </c>
      <c r="BC82">
        <f>ABS(100*(AG82-AG83)/(AVERAGE(AG82:AG83)))</f>
        <v>0.23390831096160272</v>
      </c>
      <c r="BG82" s="3">
        <f>AVERAGE(AD82:AD83)</f>
        <v>3.6274375919889796</v>
      </c>
      <c r="BH82" s="3">
        <f>AVERAGE(AE82:AE83)</f>
        <v>7.4001362226257896</v>
      </c>
      <c r="BI82" s="3">
        <f>AVERAGE(AF82:AF83)</f>
        <v>3.7726986306368104</v>
      </c>
      <c r="BJ82" s="3">
        <f>AVERAGE(AG82:AG83)</f>
        <v>0.30017020207947798</v>
      </c>
      <c r="BK82" t="s">
        <v>252</v>
      </c>
    </row>
    <row r="83" spans="1:63" x14ac:dyDescent="0.3">
      <c r="A83">
        <v>59</v>
      </c>
      <c r="B83">
        <v>17</v>
      </c>
      <c r="C83" t="s">
        <v>252</v>
      </c>
      <c r="D83" t="s">
        <v>27</v>
      </c>
      <c r="G83">
        <v>0.5</v>
      </c>
      <c r="H83">
        <v>0.5</v>
      </c>
      <c r="I83">
        <v>3652</v>
      </c>
      <c r="J83">
        <v>7001</v>
      </c>
      <c r="L83">
        <v>2628</v>
      </c>
      <c r="M83">
        <v>3.2170000000000001</v>
      </c>
      <c r="N83">
        <v>6.21</v>
      </c>
      <c r="O83">
        <v>2.9929999999999999</v>
      </c>
      <c r="Q83">
        <v>0.159</v>
      </c>
      <c r="R83">
        <v>1</v>
      </c>
      <c r="S83">
        <v>0</v>
      </c>
      <c r="T83">
        <v>0</v>
      </c>
      <c r="V83">
        <v>0</v>
      </c>
      <c r="Y83" s="1">
        <v>45225</v>
      </c>
      <c r="Z83" s="6">
        <v>0.15038194444444444</v>
      </c>
      <c r="AB83">
        <v>1</v>
      </c>
      <c r="AD83" s="3">
        <f t="shared" si="4"/>
        <v>3.6110857654675486</v>
      </c>
      <c r="AE83" s="3">
        <f t="shared" si="5"/>
        <v>7.3731865731842552</v>
      </c>
      <c r="AF83" s="3">
        <f t="shared" si="6"/>
        <v>3.7621008077167066</v>
      </c>
      <c r="AG83" s="3">
        <f t="shared" si="7"/>
        <v>0.29981914055463088</v>
      </c>
      <c r="AH83" s="3"/>
      <c r="BG83" s="3"/>
      <c r="BH83" s="3"/>
      <c r="BI83" s="3"/>
      <c r="BJ83" s="3"/>
      <c r="BK83" t="s">
        <v>252</v>
      </c>
    </row>
    <row r="84" spans="1:63" x14ac:dyDescent="0.3">
      <c r="A84">
        <v>60</v>
      </c>
      <c r="B84">
        <v>18</v>
      </c>
      <c r="C84" t="s">
        <v>252</v>
      </c>
      <c r="D84" t="s">
        <v>27</v>
      </c>
      <c r="G84">
        <v>0.5</v>
      </c>
      <c r="H84">
        <v>0.5</v>
      </c>
      <c r="I84">
        <v>2950</v>
      </c>
      <c r="J84">
        <v>5841</v>
      </c>
      <c r="L84">
        <v>2074</v>
      </c>
      <c r="M84">
        <v>2.6779999999999999</v>
      </c>
      <c r="N84">
        <v>5.2270000000000003</v>
      </c>
      <c r="O84">
        <v>2.5489999999999999</v>
      </c>
      <c r="Q84">
        <v>0.10100000000000001</v>
      </c>
      <c r="R84">
        <v>1</v>
      </c>
      <c r="S84">
        <v>0</v>
      </c>
      <c r="T84">
        <v>0</v>
      </c>
      <c r="V84">
        <v>0</v>
      </c>
      <c r="Y84" s="1">
        <v>45225</v>
      </c>
      <c r="Z84" s="6">
        <v>0.16312499999999999</v>
      </c>
      <c r="AB84">
        <v>1</v>
      </c>
      <c r="AD84" s="3">
        <f t="shared" si="4"/>
        <v>2.9153898734648513</v>
      </c>
      <c r="AE84" s="3">
        <f t="shared" si="5"/>
        <v>6.1708175981003981</v>
      </c>
      <c r="AF84" s="3">
        <f t="shared" si="6"/>
        <v>3.2554277246355467</v>
      </c>
      <c r="AG84" s="3">
        <f t="shared" si="7"/>
        <v>0.23498977896620254</v>
      </c>
      <c r="AH84" s="3"/>
      <c r="BG84" s="3"/>
      <c r="BH84" s="3"/>
      <c r="BI84" s="3"/>
      <c r="BJ84" s="3"/>
      <c r="BK84" t="s">
        <v>252</v>
      </c>
    </row>
    <row r="85" spans="1:63" x14ac:dyDescent="0.3">
      <c r="A85">
        <v>61</v>
      </c>
      <c r="B85">
        <v>18</v>
      </c>
      <c r="C85" t="s">
        <v>252</v>
      </c>
      <c r="D85" t="s">
        <v>27</v>
      </c>
      <c r="G85">
        <v>0.5</v>
      </c>
      <c r="H85">
        <v>0.5</v>
      </c>
      <c r="I85">
        <v>2952</v>
      </c>
      <c r="J85">
        <v>5832</v>
      </c>
      <c r="L85">
        <v>2019</v>
      </c>
      <c r="M85">
        <v>2.6789999999999998</v>
      </c>
      <c r="N85">
        <v>5.2190000000000003</v>
      </c>
      <c r="O85">
        <v>2.54</v>
      </c>
      <c r="Q85">
        <v>9.5000000000000001E-2</v>
      </c>
      <c r="R85">
        <v>1</v>
      </c>
      <c r="S85">
        <v>0</v>
      </c>
      <c r="T85">
        <v>0</v>
      </c>
      <c r="V85">
        <v>0</v>
      </c>
      <c r="Y85" s="1">
        <v>45225</v>
      </c>
      <c r="Z85" s="6">
        <v>0.1701273148148148</v>
      </c>
      <c r="AB85">
        <v>1</v>
      </c>
      <c r="AD85" s="3">
        <f t="shared" si="4"/>
        <v>2.9173719130432065</v>
      </c>
      <c r="AE85" s="3">
        <f t="shared" si="5"/>
        <v>6.1614888732937141</v>
      </c>
      <c r="AF85" s="3">
        <f t="shared" si="6"/>
        <v>3.2441169602505076</v>
      </c>
      <c r="AG85" s="3">
        <f t="shared" si="7"/>
        <v>0.22855365101067263</v>
      </c>
      <c r="AH85" s="3"/>
      <c r="AK85">
        <f>ABS(100*(AD85-AD86)/(AVERAGE(AD85:AD86)))</f>
        <v>0.40846781990394487</v>
      </c>
      <c r="AQ85">
        <f>ABS(100*(AE85-AE86)/(AVERAGE(AE85:AE86)))</f>
        <v>8.4077830534904682E-2</v>
      </c>
      <c r="AW85">
        <f>ABS(100*(AF85-AF86)/(AVERAGE(AF85:AF86)))</f>
        <v>0.52495163358616326</v>
      </c>
      <c r="BC85">
        <f>ABS(100*(AG85-AG86)/(AVERAGE(AG85:AG86)))</f>
        <v>2.1737919106029659</v>
      </c>
      <c r="BG85" s="3">
        <f>AVERAGE(AD85:AD86)</f>
        <v>2.9114257943081405</v>
      </c>
      <c r="BH85" s="3">
        <f>AVERAGE(AE85:AE86)</f>
        <v>6.1640801857400156</v>
      </c>
      <c r="BI85" s="3">
        <f>AVERAGE(AF85:AF86)</f>
        <v>3.2526543914318742</v>
      </c>
      <c r="BJ85" s="3">
        <f>AVERAGE(AG85:AG86)</f>
        <v>0.22609622033674304</v>
      </c>
      <c r="BK85" t="s">
        <v>252</v>
      </c>
    </row>
    <row r="86" spans="1:63" x14ac:dyDescent="0.3">
      <c r="A86">
        <v>62</v>
      </c>
      <c r="B86">
        <v>18</v>
      </c>
      <c r="C86" t="s">
        <v>252</v>
      </c>
      <c r="D86" t="s">
        <v>27</v>
      </c>
      <c r="G86">
        <v>0.5</v>
      </c>
      <c r="H86">
        <v>0.5</v>
      </c>
      <c r="I86">
        <v>2940</v>
      </c>
      <c r="J86">
        <v>5837</v>
      </c>
      <c r="L86">
        <v>1977</v>
      </c>
      <c r="M86">
        <v>2.67</v>
      </c>
      <c r="N86">
        <v>5.2240000000000002</v>
      </c>
      <c r="O86">
        <v>2.5539999999999998</v>
      </c>
      <c r="Q86">
        <v>9.0999999999999998E-2</v>
      </c>
      <c r="R86">
        <v>1</v>
      </c>
      <c r="S86">
        <v>0</v>
      </c>
      <c r="T86">
        <v>0</v>
      </c>
      <c r="V86">
        <v>0</v>
      </c>
      <c r="Y86" s="1">
        <v>45225</v>
      </c>
      <c r="Z86" s="6">
        <v>0.17758101851851851</v>
      </c>
      <c r="AB86">
        <v>1</v>
      </c>
      <c r="AD86" s="3">
        <f t="shared" si="4"/>
        <v>2.905479675573075</v>
      </c>
      <c r="AE86" s="3">
        <f t="shared" si="5"/>
        <v>6.1666714981863162</v>
      </c>
      <c r="AF86" s="3">
        <f t="shared" si="6"/>
        <v>3.2611918226132413</v>
      </c>
      <c r="AG86" s="3">
        <f t="shared" si="7"/>
        <v>0.22363878966281345</v>
      </c>
      <c r="AH86" s="3"/>
      <c r="BK86" t="s">
        <v>252</v>
      </c>
    </row>
    <row r="87" spans="1:63" x14ac:dyDescent="0.3">
      <c r="A87">
        <v>63</v>
      </c>
      <c r="B87">
        <v>19</v>
      </c>
      <c r="C87" t="s">
        <v>229</v>
      </c>
      <c r="D87" t="s">
        <v>27</v>
      </c>
      <c r="G87">
        <v>0.5</v>
      </c>
      <c r="H87">
        <v>0.5</v>
      </c>
      <c r="I87">
        <v>6206</v>
      </c>
      <c r="J87">
        <v>14949</v>
      </c>
      <c r="L87">
        <v>6784</v>
      </c>
      <c r="M87">
        <v>5.1760000000000002</v>
      </c>
      <c r="N87">
        <v>12.943</v>
      </c>
      <c r="O87">
        <v>7.7670000000000003</v>
      </c>
      <c r="Q87">
        <v>0.59299999999999997</v>
      </c>
      <c r="R87">
        <v>1</v>
      </c>
      <c r="S87">
        <v>0</v>
      </c>
      <c r="T87">
        <v>0</v>
      </c>
      <c r="V87">
        <v>0</v>
      </c>
      <c r="Y87" s="1">
        <v>45225</v>
      </c>
      <c r="Z87" s="6">
        <v>0.19089120370370372</v>
      </c>
      <c r="AB87">
        <v>1</v>
      </c>
      <c r="AD87" s="3">
        <f t="shared" si="4"/>
        <v>6.1421503070272205</v>
      </c>
      <c r="AE87" s="3">
        <f t="shared" si="5"/>
        <v>15.611487102465714</v>
      </c>
      <c r="AF87" s="3">
        <f t="shared" si="6"/>
        <v>9.4693367954384939</v>
      </c>
      <c r="AG87" s="3">
        <f t="shared" si="7"/>
        <v>0.78615637297612551</v>
      </c>
      <c r="AH87" s="3"/>
      <c r="BG87" s="3"/>
      <c r="BH87" s="3"/>
      <c r="BI87" s="3"/>
      <c r="BJ87" s="3"/>
      <c r="BK87" t="s">
        <v>229</v>
      </c>
    </row>
    <row r="88" spans="1:63" x14ac:dyDescent="0.3">
      <c r="A88">
        <v>64</v>
      </c>
      <c r="B88">
        <v>19</v>
      </c>
      <c r="C88" t="s">
        <v>229</v>
      </c>
      <c r="D88" t="s">
        <v>27</v>
      </c>
      <c r="G88">
        <v>0.5</v>
      </c>
      <c r="H88">
        <v>0.5</v>
      </c>
      <c r="I88">
        <v>7299</v>
      </c>
      <c r="J88">
        <v>14989</v>
      </c>
      <c r="L88">
        <v>6808</v>
      </c>
      <c r="M88">
        <v>6.0140000000000002</v>
      </c>
      <c r="N88">
        <v>12.977</v>
      </c>
      <c r="O88">
        <v>6.9630000000000001</v>
      </c>
      <c r="Q88">
        <v>0.59599999999999997</v>
      </c>
      <c r="R88">
        <v>1</v>
      </c>
      <c r="S88">
        <v>0</v>
      </c>
      <c r="T88">
        <v>0</v>
      </c>
      <c r="V88">
        <v>0</v>
      </c>
      <c r="Y88" s="1">
        <v>45225</v>
      </c>
      <c r="Z88" s="6">
        <v>0.19837962962962963</v>
      </c>
      <c r="AB88">
        <v>1</v>
      </c>
      <c r="AD88" s="3">
        <f t="shared" si="4"/>
        <v>7.2253349365983723</v>
      </c>
      <c r="AE88" s="3">
        <f t="shared" si="5"/>
        <v>15.652948101606535</v>
      </c>
      <c r="AF88" s="3">
        <f t="shared" si="6"/>
        <v>8.4276131650081627</v>
      </c>
      <c r="AG88" s="3">
        <f t="shared" si="7"/>
        <v>0.78896486517490227</v>
      </c>
      <c r="AH88" s="3"/>
      <c r="AK88">
        <f>ABS(100*(AD88-AD89)/(AVERAGE(AD88:AD89)))</f>
        <v>2.2243899689551174</v>
      </c>
      <c r="AM88">
        <f>100*((AVERAGE(AD88:AD89)*25.225)-(AVERAGE(AD70:AD71)*25))/(1000*0.075)</f>
        <v>101.73991739068643</v>
      </c>
      <c r="AQ88">
        <f>ABS(100*(AE88-AE89)/(AVERAGE(AE88:AE89)))</f>
        <v>0.16541096744212241</v>
      </c>
      <c r="AS88">
        <f>100*((AVERAGE(AE88:AE89)*25.225)-(AVERAGE(AE70:AE71)*25))/(2000*0.075)</f>
        <v>91.041873028318761</v>
      </c>
      <c r="AW88">
        <f>ABS(100*(AF88-AF89)/(AVERAGE(AF88:AF89)))</f>
        <v>1.6342758508165074</v>
      </c>
      <c r="AY88">
        <f>100*((AVERAGE(AF88:AF89)*25.225)-(AVERAGE(AF70:AF71)*25))/(1000*0.075)</f>
        <v>80.34382866595115</v>
      </c>
      <c r="BC88">
        <f>ABS(100*(AG88-AG89)/(AVERAGE(AG88:AG89)))</f>
        <v>1.0586574257481796</v>
      </c>
      <c r="BE88">
        <f>100*((AVERAGE(AG88:AG89)*25.225)-(AVERAGE(AG70:AG71)*25))/(100*0.075)</f>
        <v>96.672961586976101</v>
      </c>
      <c r="BG88" s="3">
        <f>AVERAGE(AD88:AD89)</f>
        <v>7.3065985593109382</v>
      </c>
      <c r="BH88" s="3">
        <f>AVERAGE(AE88:AE89)</f>
        <v>15.665904663838042</v>
      </c>
      <c r="BI88" s="3">
        <f>AVERAGE(AF88:AF89)</f>
        <v>8.3593061045271035</v>
      </c>
      <c r="BJ88" s="3">
        <f>AVERAGE(AG88:AG89)</f>
        <v>0.78481063713087851</v>
      </c>
      <c r="BK88" t="s">
        <v>229</v>
      </c>
    </row>
    <row r="89" spans="1:63" x14ac:dyDescent="0.3">
      <c r="A89">
        <v>65</v>
      </c>
      <c r="B89">
        <v>19</v>
      </c>
      <c r="C89" t="s">
        <v>229</v>
      </c>
      <c r="D89" t="s">
        <v>27</v>
      </c>
      <c r="G89">
        <v>0.5</v>
      </c>
      <c r="H89">
        <v>0.5</v>
      </c>
      <c r="I89">
        <v>7463</v>
      </c>
      <c r="J89">
        <v>15014</v>
      </c>
      <c r="L89">
        <v>6737</v>
      </c>
      <c r="M89">
        <v>6.14</v>
      </c>
      <c r="N89">
        <v>12.997999999999999</v>
      </c>
      <c r="O89">
        <v>6.8570000000000002</v>
      </c>
      <c r="Q89">
        <v>0.58899999999999997</v>
      </c>
      <c r="R89">
        <v>1</v>
      </c>
      <c r="S89">
        <v>0</v>
      </c>
      <c r="T89">
        <v>0</v>
      </c>
      <c r="V89">
        <v>0</v>
      </c>
      <c r="Y89" s="1">
        <v>45225</v>
      </c>
      <c r="Z89" s="6">
        <v>0.20645833333333333</v>
      </c>
      <c r="AB89">
        <v>1</v>
      </c>
      <c r="AD89" s="3">
        <f t="shared" si="4"/>
        <v>7.387862182023504</v>
      </c>
      <c r="AE89" s="3">
        <f t="shared" si="5"/>
        <v>15.67886122606955</v>
      </c>
      <c r="AF89" s="3">
        <f t="shared" si="6"/>
        <v>8.2909990440460462</v>
      </c>
      <c r="AG89" s="3">
        <f t="shared" si="7"/>
        <v>0.78065640908685463</v>
      </c>
      <c r="AH89" s="3"/>
      <c r="BK89" t="s">
        <v>229</v>
      </c>
    </row>
    <row r="90" spans="1:63" x14ac:dyDescent="0.3">
      <c r="A90">
        <v>66</v>
      </c>
      <c r="B90">
        <v>20</v>
      </c>
      <c r="C90" t="s">
        <v>230</v>
      </c>
      <c r="D90" t="s">
        <v>27</v>
      </c>
      <c r="G90">
        <v>0.5</v>
      </c>
      <c r="H90">
        <v>0.5</v>
      </c>
      <c r="I90">
        <v>3972</v>
      </c>
      <c r="J90">
        <v>6153</v>
      </c>
      <c r="L90">
        <v>2149</v>
      </c>
      <c r="M90">
        <v>3.4620000000000002</v>
      </c>
      <c r="N90">
        <v>5.4909999999999997</v>
      </c>
      <c r="O90">
        <v>2.0289999999999999</v>
      </c>
      <c r="Q90">
        <v>0.109</v>
      </c>
      <c r="R90">
        <v>1</v>
      </c>
      <c r="S90">
        <v>0</v>
      </c>
      <c r="T90">
        <v>0</v>
      </c>
      <c r="V90">
        <v>0</v>
      </c>
      <c r="Y90" s="1">
        <v>45225</v>
      </c>
      <c r="Z90" s="6">
        <v>0.2195138888888889</v>
      </c>
      <c r="AB90">
        <v>1</v>
      </c>
      <c r="AD90" s="3">
        <f t="shared" ref="AD90:AD135" si="8">((I90*$F$21)+$F$22)*1000/G90</f>
        <v>3.9282120980043906</v>
      </c>
      <c r="AE90" s="3">
        <f t="shared" ref="AE90:AE135" si="9">((J90*$H$21)+$H$22)*1000/H90</f>
        <v>6.4942133913988158</v>
      </c>
      <c r="AF90" s="3">
        <f t="shared" ref="AF90:AF135" si="10">AE90-AD90</f>
        <v>2.5660012933944252</v>
      </c>
      <c r="AG90" s="3">
        <f t="shared" ref="AG90:AG135" si="11">((L90*$J$21)+$J$22)*1000/H90</f>
        <v>0.24376631708737964</v>
      </c>
      <c r="AH90" s="3"/>
      <c r="BG90" s="3"/>
      <c r="BH90" s="3"/>
      <c r="BI90" s="3"/>
      <c r="BJ90" s="3"/>
      <c r="BK90" t="s">
        <v>230</v>
      </c>
    </row>
    <row r="91" spans="1:63" x14ac:dyDescent="0.3">
      <c r="A91">
        <v>67</v>
      </c>
      <c r="B91">
        <v>20</v>
      </c>
      <c r="C91" t="s">
        <v>230</v>
      </c>
      <c r="D91" t="s">
        <v>27</v>
      </c>
      <c r="G91">
        <v>0.5</v>
      </c>
      <c r="H91">
        <v>0.5</v>
      </c>
      <c r="I91">
        <v>3113</v>
      </c>
      <c r="J91">
        <v>6230</v>
      </c>
      <c r="L91">
        <v>2139</v>
      </c>
      <c r="M91">
        <v>2.8029999999999999</v>
      </c>
      <c r="N91">
        <v>5.5570000000000004</v>
      </c>
      <c r="O91">
        <v>2.7530000000000001</v>
      </c>
      <c r="Q91">
        <v>0.108</v>
      </c>
      <c r="R91">
        <v>1</v>
      </c>
      <c r="S91">
        <v>0</v>
      </c>
      <c r="T91">
        <v>0</v>
      </c>
      <c r="V91">
        <v>0</v>
      </c>
      <c r="Y91" s="1">
        <v>45225</v>
      </c>
      <c r="Z91" s="6">
        <v>0.22650462962962961</v>
      </c>
      <c r="AB91">
        <v>1</v>
      </c>
      <c r="AD91" s="3">
        <f t="shared" si="8"/>
        <v>3.0769260991008052</v>
      </c>
      <c r="AE91" s="3">
        <f t="shared" si="9"/>
        <v>6.5740258147448989</v>
      </c>
      <c r="AF91" s="3">
        <f t="shared" si="10"/>
        <v>3.4970997156440937</v>
      </c>
      <c r="AG91" s="3">
        <f t="shared" si="11"/>
        <v>0.24259611200455605</v>
      </c>
      <c r="AH91" s="3"/>
      <c r="AK91">
        <f>ABS(100*(AD91-AD92)/(AVERAGE(AD91:AD92)))</f>
        <v>3.3068047607607638</v>
      </c>
      <c r="AL91">
        <f>ABS(100*((AVERAGE(AD91:AD92)-AVERAGE(AD85:AD86))/(AVERAGE(AD85:AD86,AD91:AD92))))</f>
        <v>3.8884428394258319</v>
      </c>
      <c r="AQ91">
        <f>ABS(100*(AE91-AE92)/(AVERAGE(AE91:AE92)))</f>
        <v>0.36329914991228118</v>
      </c>
      <c r="AR91">
        <f>ABS(100*((AVERAGE(AE91:AE92)-AVERAGE(AE85:AE86))/(AVERAGE(AE85:AE86,AE91:AE92))))</f>
        <v>6.2552219950558499</v>
      </c>
      <c r="AW91">
        <f>ABS(100*(AF91-AF92)/(AVERAGE(AF91:AF92)))</f>
        <v>2.1569461292464363</v>
      </c>
      <c r="AX91">
        <f>ABS(100*((AVERAGE(AF91:AF92)-AVERAGE(AF85:AF86))/(AVERAGE(AF85:AF86,AF91:AF92))))</f>
        <v>8.3257736618364557</v>
      </c>
      <c r="BC91">
        <f>ABS(100*(AG91-AG92)/(AVERAGE(AG91:AG92)))</f>
        <v>1.7517330461352492</v>
      </c>
      <c r="BD91">
        <f>ABS(100*((AVERAGE(AG91:AG92)-AVERAGE(AG85:AG86))/(AVERAGE(AG85:AG86,AG91:AG92))))</f>
        <v>6.1697194747373407</v>
      </c>
      <c r="BG91" s="3">
        <f>AVERAGE(AD91:AD92)</f>
        <v>3.0268795997473346</v>
      </c>
      <c r="BH91" s="3">
        <f>AVERAGE(AE91:AE92)</f>
        <v>6.5621057774919125</v>
      </c>
      <c r="BI91" s="3">
        <f>AVERAGE(AF91:AF92)</f>
        <v>3.5352261777445779</v>
      </c>
      <c r="BJ91" s="3">
        <f>AVERAGE(AG91:AG92)</f>
        <v>0.24048974285547353</v>
      </c>
      <c r="BK91" t="s">
        <v>230</v>
      </c>
    </row>
    <row r="92" spans="1:63" x14ac:dyDescent="0.3">
      <c r="A92">
        <v>68</v>
      </c>
      <c r="B92">
        <v>20</v>
      </c>
      <c r="C92" t="s">
        <v>230</v>
      </c>
      <c r="D92" t="s">
        <v>27</v>
      </c>
      <c r="G92">
        <v>0.5</v>
      </c>
      <c r="H92">
        <v>0.5</v>
      </c>
      <c r="I92">
        <v>3012</v>
      </c>
      <c r="J92">
        <v>6207</v>
      </c>
      <c r="L92">
        <v>2103</v>
      </c>
      <c r="M92">
        <v>2.726</v>
      </c>
      <c r="N92">
        <v>5.5369999999999999</v>
      </c>
      <c r="O92">
        <v>2.8109999999999999</v>
      </c>
      <c r="Q92">
        <v>0.104</v>
      </c>
      <c r="R92">
        <v>1</v>
      </c>
      <c r="S92">
        <v>0</v>
      </c>
      <c r="T92">
        <v>0</v>
      </c>
      <c r="V92">
        <v>0</v>
      </c>
      <c r="Y92" s="1">
        <v>45225</v>
      </c>
      <c r="Z92" s="6">
        <v>0.23399305555555558</v>
      </c>
      <c r="AB92">
        <v>1</v>
      </c>
      <c r="AD92" s="3">
        <f t="shared" si="8"/>
        <v>2.976833100393864</v>
      </c>
      <c r="AE92" s="3">
        <f t="shared" si="9"/>
        <v>6.5501857402389261</v>
      </c>
      <c r="AF92" s="3">
        <f t="shared" si="10"/>
        <v>3.5733526398450621</v>
      </c>
      <c r="AG92" s="3">
        <f t="shared" si="11"/>
        <v>0.23838337370639104</v>
      </c>
      <c r="AH92" s="3"/>
      <c r="BG92" s="3"/>
      <c r="BH92" s="3"/>
      <c r="BI92" s="3"/>
      <c r="BJ92" s="3"/>
      <c r="BK92" t="s">
        <v>230</v>
      </c>
    </row>
    <row r="93" spans="1:63" x14ac:dyDescent="0.3">
      <c r="A93">
        <v>69</v>
      </c>
      <c r="B93">
        <v>3</v>
      </c>
      <c r="C93" t="s">
        <v>28</v>
      </c>
      <c r="D93" t="s">
        <v>27</v>
      </c>
      <c r="G93">
        <v>0.5</v>
      </c>
      <c r="H93">
        <v>0.5</v>
      </c>
      <c r="I93">
        <v>816</v>
      </c>
      <c r="J93">
        <v>559</v>
      </c>
      <c r="L93">
        <v>502</v>
      </c>
      <c r="M93">
        <v>1.0409999999999999</v>
      </c>
      <c r="N93">
        <v>0.752</v>
      </c>
      <c r="O93">
        <v>0</v>
      </c>
      <c r="Q93">
        <v>0</v>
      </c>
      <c r="R93">
        <v>1</v>
      </c>
      <c r="S93">
        <v>0</v>
      </c>
      <c r="T93">
        <v>0</v>
      </c>
      <c r="V93">
        <v>0</v>
      </c>
      <c r="Y93" s="1">
        <v>45225</v>
      </c>
      <c r="Z93" s="6">
        <v>0.24582175925925928</v>
      </c>
      <c r="AB93">
        <v>1</v>
      </c>
      <c r="AD93" s="3">
        <f t="shared" si="8"/>
        <v>0.80055364335978452</v>
      </c>
      <c r="AE93" s="3">
        <f t="shared" si="9"/>
        <v>0.69589266155476892</v>
      </c>
      <c r="AF93" s="3">
        <f t="shared" si="10"/>
        <v>-0.1046609818050156</v>
      </c>
      <c r="AG93" s="3">
        <f t="shared" si="11"/>
        <v>5.1033539946330114E-2</v>
      </c>
      <c r="AH93" s="3"/>
      <c r="BK93" t="s">
        <v>28</v>
      </c>
    </row>
    <row r="94" spans="1:63" x14ac:dyDescent="0.3">
      <c r="A94">
        <v>70</v>
      </c>
      <c r="B94">
        <v>3</v>
      </c>
      <c r="C94" t="s">
        <v>28</v>
      </c>
      <c r="D94" t="s">
        <v>27</v>
      </c>
      <c r="G94">
        <v>0.5</v>
      </c>
      <c r="H94">
        <v>0.5</v>
      </c>
      <c r="I94">
        <v>204</v>
      </c>
      <c r="J94">
        <v>533</v>
      </c>
      <c r="L94">
        <v>485</v>
      </c>
      <c r="M94">
        <v>0.57099999999999995</v>
      </c>
      <c r="N94">
        <v>0.73</v>
      </c>
      <c r="O94">
        <v>0.159</v>
      </c>
      <c r="Q94">
        <v>0</v>
      </c>
      <c r="R94">
        <v>1</v>
      </c>
      <c r="S94">
        <v>0</v>
      </c>
      <c r="T94">
        <v>0</v>
      </c>
      <c r="V94">
        <v>0</v>
      </c>
      <c r="Y94" s="1">
        <v>45225</v>
      </c>
      <c r="Z94" s="6">
        <v>0.2519675925925926</v>
      </c>
      <c r="AB94">
        <v>1</v>
      </c>
      <c r="AD94" s="3">
        <f t="shared" si="8"/>
        <v>0.19404953238307376</v>
      </c>
      <c r="AE94" s="3">
        <f t="shared" si="9"/>
        <v>0.66894301211323426</v>
      </c>
      <c r="AF94" s="3">
        <f t="shared" si="10"/>
        <v>0.47489347973016049</v>
      </c>
      <c r="AG94" s="3">
        <f t="shared" si="11"/>
        <v>4.904419130552997E-2</v>
      </c>
      <c r="AH94" s="3"/>
      <c r="AK94">
        <f>ABS(100*(AD94-AD95)/(AVERAGE(AD94:AD95)))</f>
        <v>28.845154242425266</v>
      </c>
      <c r="AQ94">
        <f>ABS(100*(AE94-AE95)/(AVERAGE(AE94:AE95)))</f>
        <v>4.5429018787082267</v>
      </c>
      <c r="AW94">
        <f>ABS(100*(AF94-AF95)/(AVERAGE(AF94:AF95)))</f>
        <v>7.4958992077296198</v>
      </c>
      <c r="BC94">
        <f>ABS(100*(AG94-AG95)/(AVERAGE(AG94:AG95)))</f>
        <v>10.814681006314531</v>
      </c>
      <c r="BG94" s="3">
        <f>AVERAGE(AD94:AD95)</f>
        <v>0.22675318542593562</v>
      </c>
      <c r="BH94" s="3">
        <f>AVERAGE(AE94:AE95)</f>
        <v>0.68449088679104264</v>
      </c>
      <c r="BI94" s="3">
        <f>AVERAGE(AF94:AF95)</f>
        <v>0.45773770136510705</v>
      </c>
      <c r="BJ94" s="3">
        <f>AVERAGE(AG94:AG95)</f>
        <v>4.6528250377459196E-2</v>
      </c>
      <c r="BK94" t="s">
        <v>28</v>
      </c>
    </row>
    <row r="95" spans="1:63" x14ac:dyDescent="0.3">
      <c r="A95">
        <v>71</v>
      </c>
      <c r="B95">
        <v>3</v>
      </c>
      <c r="C95" t="s">
        <v>28</v>
      </c>
      <c r="D95" t="s">
        <v>27</v>
      </c>
      <c r="G95">
        <v>0.5</v>
      </c>
      <c r="H95">
        <v>0.5</v>
      </c>
      <c r="I95">
        <v>270</v>
      </c>
      <c r="J95">
        <v>563</v>
      </c>
      <c r="L95">
        <v>442</v>
      </c>
      <c r="M95">
        <v>0.622</v>
      </c>
      <c r="N95">
        <v>0.755</v>
      </c>
      <c r="O95">
        <v>0.13400000000000001</v>
      </c>
      <c r="Q95">
        <v>0</v>
      </c>
      <c r="R95">
        <v>1</v>
      </c>
      <c r="S95">
        <v>0</v>
      </c>
      <c r="T95">
        <v>0</v>
      </c>
      <c r="V95">
        <v>0</v>
      </c>
      <c r="Y95" s="1">
        <v>45225</v>
      </c>
      <c r="Z95" s="6">
        <v>0.2586458333333333</v>
      </c>
      <c r="AB95">
        <v>1</v>
      </c>
      <c r="AD95" s="3">
        <f t="shared" si="8"/>
        <v>0.25945683846879747</v>
      </c>
      <c r="AE95" s="3">
        <f t="shared" si="9"/>
        <v>0.70003876146885113</v>
      </c>
      <c r="AF95" s="3">
        <f t="shared" si="10"/>
        <v>0.44058192300005367</v>
      </c>
      <c r="AG95" s="3">
        <f t="shared" si="11"/>
        <v>4.4012309449388422E-2</v>
      </c>
      <c r="AH95" s="3"/>
      <c r="BG95" s="3"/>
      <c r="BH95" s="3"/>
      <c r="BI95" s="3"/>
      <c r="BJ95" s="3"/>
      <c r="BK95" t="s">
        <v>28</v>
      </c>
    </row>
    <row r="96" spans="1:63" x14ac:dyDescent="0.3">
      <c r="A96">
        <v>72</v>
      </c>
      <c r="B96">
        <v>1</v>
      </c>
      <c r="C96" t="s">
        <v>69</v>
      </c>
      <c r="D96" t="s">
        <v>27</v>
      </c>
      <c r="G96">
        <v>0.3</v>
      </c>
      <c r="H96">
        <v>0.3</v>
      </c>
      <c r="I96">
        <v>3957</v>
      </c>
      <c r="J96">
        <v>11345</v>
      </c>
      <c r="L96">
        <v>4630</v>
      </c>
      <c r="M96">
        <v>5.7510000000000003</v>
      </c>
      <c r="N96">
        <v>16.483000000000001</v>
      </c>
      <c r="O96">
        <v>10.731999999999999</v>
      </c>
      <c r="Q96">
        <v>0.61399999999999999</v>
      </c>
      <c r="R96">
        <v>1</v>
      </c>
      <c r="S96">
        <v>0</v>
      </c>
      <c r="T96">
        <v>0</v>
      </c>
      <c r="V96">
        <v>0</v>
      </c>
      <c r="Y96" s="1">
        <v>45225</v>
      </c>
      <c r="Z96" s="6">
        <v>0.27126157407407409</v>
      </c>
      <c r="AB96">
        <v>1</v>
      </c>
      <c r="AD96" s="3">
        <f t="shared" si="8"/>
        <v>6.5222446686112114</v>
      </c>
      <c r="AE96" s="3">
        <f t="shared" si="9"/>
        <v>19.793085133129324</v>
      </c>
      <c r="AF96" s="3">
        <f t="shared" si="10"/>
        <v>13.270840464518113</v>
      </c>
      <c r="AG96" s="3">
        <f t="shared" si="11"/>
        <v>0.89015699689319794</v>
      </c>
      <c r="AH96" s="3"/>
      <c r="BK96" t="s">
        <v>69</v>
      </c>
    </row>
    <row r="97" spans="1:63" x14ac:dyDescent="0.3">
      <c r="A97">
        <v>73</v>
      </c>
      <c r="B97">
        <v>1</v>
      </c>
      <c r="C97" t="s">
        <v>69</v>
      </c>
      <c r="D97" t="s">
        <v>27</v>
      </c>
      <c r="G97">
        <v>0.3</v>
      </c>
      <c r="H97">
        <v>0.3</v>
      </c>
      <c r="I97">
        <v>5709</v>
      </c>
      <c r="J97">
        <v>11341</v>
      </c>
      <c r="L97">
        <v>4563</v>
      </c>
      <c r="M97">
        <v>7.992</v>
      </c>
      <c r="N97">
        <v>16.478000000000002</v>
      </c>
      <c r="O97">
        <v>8.4860000000000007</v>
      </c>
      <c r="Q97">
        <v>0.60199999999999998</v>
      </c>
      <c r="R97">
        <v>1</v>
      </c>
      <c r="S97">
        <v>0</v>
      </c>
      <c r="T97">
        <v>0</v>
      </c>
      <c r="V97">
        <v>0</v>
      </c>
      <c r="Y97" s="1">
        <v>45225</v>
      </c>
      <c r="Z97" s="6">
        <v>0.27833333333333332</v>
      </c>
      <c r="AB97">
        <v>1</v>
      </c>
      <c r="AD97" s="3">
        <f t="shared" si="8"/>
        <v>9.4160224530098962</v>
      </c>
      <c r="AE97" s="3">
        <f t="shared" si="9"/>
        <v>19.786174966605856</v>
      </c>
      <c r="AF97" s="3">
        <f t="shared" si="10"/>
        <v>10.37015251359596</v>
      </c>
      <c r="AG97" s="3">
        <f t="shared" si="11"/>
        <v>0.87708970680166753</v>
      </c>
      <c r="AH97" s="3"/>
      <c r="AI97">
        <f>100*(AVERAGE(I97:I98))/(AVERAGE(I$51:I$52))</f>
        <v>91.805599245045613</v>
      </c>
      <c r="AK97">
        <f>ABS(100*(AD97-AD98)/(AVERAGE(AD97:AD98)))</f>
        <v>4.3919786536841867</v>
      </c>
      <c r="AO97">
        <f>100*(AVERAGE(J97:J98))/(AVERAGE(J$51:J$52))</f>
        <v>93.76362664033897</v>
      </c>
      <c r="AQ97">
        <f>ABS(100*(AE97-AE98)/(AVERAGE(AE97:AE98)))</f>
        <v>0.9644734170177498</v>
      </c>
      <c r="AU97">
        <f>100*(((AVERAGE(J97:J98))-(AVERAGE(I97:I98)))/((AVERAGE(J$51:J$52))-(AVERAGE($I$51:I52))))</f>
        <v>95.911325800051756</v>
      </c>
      <c r="AW97">
        <f>ABS(100*(AF97-AF98)/(AVERAGE(AF97:AF98)))</f>
        <v>2.2534051487437301</v>
      </c>
      <c r="BA97">
        <f>100*(AVERAGE(L97:L98))/(AVERAGE(L$51:L$52))</f>
        <v>91.299224197191393</v>
      </c>
      <c r="BC97">
        <f>ABS(100*(AG97-AG98)/(AVERAGE(AG97:AG98)))</f>
        <v>3.731499895183259</v>
      </c>
      <c r="BG97" s="3">
        <f>AVERAGE(AD97:AD98)</f>
        <v>9.6274400080344584</v>
      </c>
      <c r="BH97" s="3">
        <f>AVERAGE(AE97:AE98)</f>
        <v>19.882053527119005</v>
      </c>
      <c r="BI97" s="3">
        <f>AVERAGE(AF97:AF98)</f>
        <v>10.254613519084549</v>
      </c>
      <c r="BJ97" s="3">
        <f>AVERAGE(AG97:AG98)</f>
        <v>0.89376512923190399</v>
      </c>
      <c r="BK97" t="s">
        <v>69</v>
      </c>
    </row>
    <row r="98" spans="1:63" x14ac:dyDescent="0.3">
      <c r="A98">
        <v>74</v>
      </c>
      <c r="B98">
        <v>1</v>
      </c>
      <c r="C98" t="s">
        <v>69</v>
      </c>
      <c r="D98" t="s">
        <v>27</v>
      </c>
      <c r="G98">
        <v>0.3</v>
      </c>
      <c r="H98">
        <v>0.3</v>
      </c>
      <c r="I98">
        <v>5965</v>
      </c>
      <c r="J98">
        <v>11452</v>
      </c>
      <c r="L98">
        <v>4734</v>
      </c>
      <c r="M98">
        <v>8.3179999999999996</v>
      </c>
      <c r="N98">
        <v>16.634</v>
      </c>
      <c r="O98">
        <v>8.3160000000000007</v>
      </c>
      <c r="Q98">
        <v>0.63200000000000001</v>
      </c>
      <c r="R98">
        <v>1</v>
      </c>
      <c r="S98">
        <v>0</v>
      </c>
      <c r="T98">
        <v>0</v>
      </c>
      <c r="V98">
        <v>0</v>
      </c>
      <c r="Y98" s="1">
        <v>45225</v>
      </c>
      <c r="Z98" s="6">
        <v>0.28601851851851851</v>
      </c>
      <c r="AB98">
        <v>1</v>
      </c>
      <c r="AD98" s="3">
        <f t="shared" si="8"/>
        <v>9.8388575630590207</v>
      </c>
      <c r="AE98" s="3">
        <f t="shared" si="9"/>
        <v>19.977932087632158</v>
      </c>
      <c r="AF98" s="3">
        <f t="shared" si="10"/>
        <v>10.139074524573138</v>
      </c>
      <c r="AG98" s="3">
        <f t="shared" si="11"/>
        <v>0.91044055166214055</v>
      </c>
      <c r="AH98" s="3"/>
      <c r="BK98" t="s">
        <v>69</v>
      </c>
    </row>
    <row r="99" spans="1:63" x14ac:dyDescent="0.3">
      <c r="A99">
        <v>75</v>
      </c>
      <c r="B99">
        <v>3</v>
      </c>
      <c r="D99" t="s">
        <v>85</v>
      </c>
      <c r="Y99" s="1">
        <v>45225</v>
      </c>
      <c r="Z99" s="6">
        <v>0.29031250000000003</v>
      </c>
      <c r="AB99">
        <v>1</v>
      </c>
      <c r="AD99" s="3"/>
      <c r="AE99" s="3"/>
      <c r="AF99" s="3"/>
      <c r="AG99" s="3"/>
      <c r="AH99" s="3"/>
    </row>
    <row r="100" spans="1:63" x14ac:dyDescent="0.3">
      <c r="A100">
        <v>76</v>
      </c>
      <c r="B100">
        <v>21</v>
      </c>
      <c r="C100" t="s">
        <v>253</v>
      </c>
      <c r="D100" t="s">
        <v>27</v>
      </c>
      <c r="G100">
        <v>0.5</v>
      </c>
      <c r="H100">
        <v>0.5</v>
      </c>
      <c r="I100">
        <v>5089</v>
      </c>
      <c r="J100">
        <v>8177</v>
      </c>
      <c r="L100">
        <v>8537</v>
      </c>
      <c r="M100">
        <v>4.319</v>
      </c>
      <c r="N100">
        <v>7.2060000000000004</v>
      </c>
      <c r="O100">
        <v>2.8860000000000001</v>
      </c>
      <c r="Q100">
        <v>0.77700000000000002</v>
      </c>
      <c r="R100">
        <v>1</v>
      </c>
      <c r="S100">
        <v>0</v>
      </c>
      <c r="T100">
        <v>0</v>
      </c>
      <c r="V100">
        <v>0</v>
      </c>
      <c r="Y100" s="1">
        <v>45225</v>
      </c>
      <c r="Z100" s="6">
        <v>0.30340277777777774</v>
      </c>
      <c r="AB100">
        <v>1</v>
      </c>
      <c r="AD100" s="3">
        <f t="shared" si="8"/>
        <v>5.0351812025158056</v>
      </c>
      <c r="AE100" s="3">
        <f t="shared" si="9"/>
        <v>8.5921399479244407</v>
      </c>
      <c r="AF100" s="3">
        <f t="shared" si="10"/>
        <v>3.5569587454086351</v>
      </c>
      <c r="AG100" s="3">
        <f t="shared" si="11"/>
        <v>0.99129332399510539</v>
      </c>
      <c r="AH100" s="3"/>
      <c r="BK100" t="s">
        <v>253</v>
      </c>
    </row>
    <row r="101" spans="1:63" x14ac:dyDescent="0.3">
      <c r="A101">
        <v>77</v>
      </c>
      <c r="B101">
        <v>21</v>
      </c>
      <c r="C101" t="s">
        <v>253</v>
      </c>
      <c r="D101" t="s">
        <v>27</v>
      </c>
      <c r="G101">
        <v>0.5</v>
      </c>
      <c r="H101">
        <v>0.5</v>
      </c>
      <c r="I101">
        <v>6283</v>
      </c>
      <c r="J101">
        <v>8203</v>
      </c>
      <c r="L101">
        <v>8637</v>
      </c>
      <c r="M101">
        <v>5.2350000000000003</v>
      </c>
      <c r="N101">
        <v>7.2279999999999998</v>
      </c>
      <c r="O101">
        <v>1.9930000000000001</v>
      </c>
      <c r="Q101">
        <v>0.78700000000000003</v>
      </c>
      <c r="R101">
        <v>1</v>
      </c>
      <c r="S101">
        <v>0</v>
      </c>
      <c r="T101">
        <v>0</v>
      </c>
      <c r="V101">
        <v>0</v>
      </c>
      <c r="Y101" s="1">
        <v>45225</v>
      </c>
      <c r="Z101" s="6">
        <v>0.31065972222222221</v>
      </c>
      <c r="AB101">
        <v>1</v>
      </c>
      <c r="AD101" s="3">
        <f t="shared" si="8"/>
        <v>6.2184588307938986</v>
      </c>
      <c r="AE101" s="3">
        <f t="shared" si="9"/>
        <v>8.619089597365976</v>
      </c>
      <c r="AF101" s="3">
        <f t="shared" si="10"/>
        <v>2.4006307665720774</v>
      </c>
      <c r="AG101" s="3">
        <f t="shared" si="11"/>
        <v>1.0029953748233416</v>
      </c>
      <c r="AH101" s="3"/>
      <c r="AK101">
        <f>ABS(100*(AD101-AD102)/(AVERAGE(AD101:AD102)))</f>
        <v>0.75184266292468238</v>
      </c>
      <c r="AQ101">
        <f>ABS(100*(AE101-AE102)/(AVERAGE(AE101:AE102)))</f>
        <v>1.1002980443058947</v>
      </c>
      <c r="AW101">
        <f>ABS(100*(AF101-AF102)/(AVERAGE(AF101:AF102)))</f>
        <v>5.7427672346010183</v>
      </c>
      <c r="BC101">
        <f>ABS(100*(AG101-AG102)/(AVERAGE(AG101:AG102)))</f>
        <v>1.5742366615265693</v>
      </c>
      <c r="BG101" s="3">
        <f>AVERAGE(AD101:AD102)</f>
        <v>6.1951698657482241</v>
      </c>
      <c r="BH101" s="3">
        <f>AVERAGE(AE101:AE102)</f>
        <v>8.6667697463779216</v>
      </c>
      <c r="BI101" s="3">
        <f>AVERAGE(AF101:AF102)</f>
        <v>2.4715998806296975</v>
      </c>
      <c r="BJ101" s="3">
        <f>AVERAGE(AG101:AG102)</f>
        <v>1.0109527693865421</v>
      </c>
      <c r="BK101" t="s">
        <v>253</v>
      </c>
    </row>
    <row r="102" spans="1:63" x14ac:dyDescent="0.3">
      <c r="A102">
        <v>78</v>
      </c>
      <c r="B102">
        <v>21</v>
      </c>
      <c r="C102" t="s">
        <v>253</v>
      </c>
      <c r="D102" t="s">
        <v>27</v>
      </c>
      <c r="G102">
        <v>0.5</v>
      </c>
      <c r="H102">
        <v>0.5</v>
      </c>
      <c r="I102">
        <v>6236</v>
      </c>
      <c r="J102">
        <v>8295</v>
      </c>
      <c r="L102">
        <v>8773</v>
      </c>
      <c r="M102">
        <v>5.1989999999999998</v>
      </c>
      <c r="N102">
        <v>7.306</v>
      </c>
      <c r="O102">
        <v>2.1070000000000002</v>
      </c>
      <c r="Q102">
        <v>0.80200000000000005</v>
      </c>
      <c r="R102">
        <v>1</v>
      </c>
      <c r="S102">
        <v>0</v>
      </c>
      <c r="T102">
        <v>0</v>
      </c>
      <c r="V102">
        <v>0</v>
      </c>
      <c r="Y102" s="1">
        <v>45225</v>
      </c>
      <c r="Z102" s="6">
        <v>0.3184953703703704</v>
      </c>
      <c r="AB102">
        <v>1</v>
      </c>
      <c r="AD102" s="3">
        <f t="shared" si="8"/>
        <v>6.1718809007025497</v>
      </c>
      <c r="AE102" s="3">
        <f t="shared" si="9"/>
        <v>8.7144498953898673</v>
      </c>
      <c r="AF102" s="3">
        <f t="shared" si="10"/>
        <v>2.5425689946873176</v>
      </c>
      <c r="AG102" s="3">
        <f t="shared" si="11"/>
        <v>1.0189101639497427</v>
      </c>
      <c r="AH102" s="3"/>
      <c r="BG102" s="3"/>
      <c r="BH102" s="3"/>
      <c r="BI102" s="3"/>
      <c r="BJ102" s="3"/>
      <c r="BK102" t="s">
        <v>253</v>
      </c>
    </row>
    <row r="103" spans="1:63" x14ac:dyDescent="0.3">
      <c r="A103">
        <v>79</v>
      </c>
      <c r="B103">
        <v>22</v>
      </c>
      <c r="C103" t="s">
        <v>254</v>
      </c>
      <c r="D103" t="s">
        <v>27</v>
      </c>
      <c r="G103">
        <v>0.5</v>
      </c>
      <c r="H103">
        <v>0.5</v>
      </c>
      <c r="I103">
        <v>5174</v>
      </c>
      <c r="J103">
        <v>9964</v>
      </c>
      <c r="L103">
        <v>4453</v>
      </c>
      <c r="M103">
        <v>4.3840000000000003</v>
      </c>
      <c r="N103">
        <v>8.7200000000000006</v>
      </c>
      <c r="O103">
        <v>4.3360000000000003</v>
      </c>
      <c r="Q103">
        <v>0.35</v>
      </c>
      <c r="R103">
        <v>1</v>
      </c>
      <c r="S103">
        <v>0</v>
      </c>
      <c r="T103">
        <v>0</v>
      </c>
      <c r="V103">
        <v>0</v>
      </c>
      <c r="Y103" s="1">
        <v>45225</v>
      </c>
      <c r="Z103" s="6">
        <v>0.33155092592592594</v>
      </c>
      <c r="AB103">
        <v>1</v>
      </c>
      <c r="AD103" s="3">
        <f t="shared" si="8"/>
        <v>5.1194178845959044</v>
      </c>
      <c r="AE103" s="3">
        <f t="shared" si="9"/>
        <v>10.444410084540694</v>
      </c>
      <c r="AF103" s="3">
        <f t="shared" si="10"/>
        <v>5.3249921999447896</v>
      </c>
      <c r="AG103" s="3">
        <f t="shared" si="11"/>
        <v>0.51338156816994074</v>
      </c>
      <c r="AH103" s="3"/>
      <c r="BG103" s="3"/>
      <c r="BH103" s="3"/>
      <c r="BI103" s="3"/>
      <c r="BJ103" s="3"/>
      <c r="BK103" t="s">
        <v>254</v>
      </c>
    </row>
    <row r="104" spans="1:63" x14ac:dyDescent="0.3">
      <c r="A104">
        <v>80</v>
      </c>
      <c r="B104">
        <v>22</v>
      </c>
      <c r="C104" t="s">
        <v>254</v>
      </c>
      <c r="D104" t="s">
        <v>27</v>
      </c>
      <c r="G104">
        <v>0.5</v>
      </c>
      <c r="H104">
        <v>0.5</v>
      </c>
      <c r="I104">
        <v>4944</v>
      </c>
      <c r="J104">
        <v>10075</v>
      </c>
      <c r="L104">
        <v>4712</v>
      </c>
      <c r="M104">
        <v>4.2080000000000002</v>
      </c>
      <c r="N104">
        <v>8.8140000000000001</v>
      </c>
      <c r="O104">
        <v>4.6059999999999999</v>
      </c>
      <c r="Q104">
        <v>0.377</v>
      </c>
      <c r="R104">
        <v>1</v>
      </c>
      <c r="S104">
        <v>0</v>
      </c>
      <c r="T104">
        <v>0</v>
      </c>
      <c r="V104">
        <v>0</v>
      </c>
      <c r="Y104" s="1">
        <v>45225</v>
      </c>
      <c r="Z104" s="6">
        <v>0.33877314814814818</v>
      </c>
      <c r="AB104">
        <v>1</v>
      </c>
      <c r="AD104" s="3">
        <f t="shared" si="8"/>
        <v>4.8914833330850493</v>
      </c>
      <c r="AE104" s="3">
        <f t="shared" si="9"/>
        <v>10.559464357156475</v>
      </c>
      <c r="AF104" s="3">
        <f t="shared" si="10"/>
        <v>5.6679810240714259</v>
      </c>
      <c r="AG104" s="3">
        <f t="shared" si="11"/>
        <v>0.54368987981507233</v>
      </c>
      <c r="AH104" s="3"/>
      <c r="AK104">
        <f>ABS(100*(AD104-AD105)/(AVERAGE(AD104:AD105)))</f>
        <v>3.2291449522695066</v>
      </c>
      <c r="AQ104">
        <f>ABS(100*(AE104-AE105)/(AVERAGE(AE104:AE105)))</f>
        <v>0.71915012060858996</v>
      </c>
      <c r="AW104">
        <f>ABS(100*(AF104-AF105)/(AVERAGE(AF104:AF105)))</f>
        <v>4.2561592510991071</v>
      </c>
      <c r="BC104">
        <f>ABS(100*(AG104-AG105)/(AVERAGE(AG104:AG105)))</f>
        <v>1.6492670228339541</v>
      </c>
      <c r="BG104" s="3">
        <f>AVERAGE(AD104:AD105)</f>
        <v>4.9717559360084369</v>
      </c>
      <c r="BH104" s="3">
        <f>AVERAGE(AE104:AE105)</f>
        <v>10.521631195440474</v>
      </c>
      <c r="BI104" s="3">
        <f>AVERAGE(AF104:AF105)</f>
        <v>5.5498752594320369</v>
      </c>
      <c r="BJ104" s="3">
        <f>AVERAGE(AG104:AG105)</f>
        <v>0.53924310050034263</v>
      </c>
      <c r="BK104" t="s">
        <v>254</v>
      </c>
    </row>
    <row r="105" spans="1:63" x14ac:dyDescent="0.3">
      <c r="A105">
        <v>81</v>
      </c>
      <c r="B105">
        <v>22</v>
      </c>
      <c r="C105" t="s">
        <v>254</v>
      </c>
      <c r="D105" t="s">
        <v>27</v>
      </c>
      <c r="G105">
        <v>0.5</v>
      </c>
      <c r="H105">
        <v>0.5</v>
      </c>
      <c r="I105">
        <v>5106</v>
      </c>
      <c r="J105">
        <v>10002</v>
      </c>
      <c r="L105">
        <v>4636</v>
      </c>
      <c r="M105">
        <v>4.3319999999999999</v>
      </c>
      <c r="N105">
        <v>8.7520000000000007</v>
      </c>
      <c r="O105">
        <v>4.42</v>
      </c>
      <c r="Q105">
        <v>0.36899999999999999</v>
      </c>
      <c r="R105">
        <v>1</v>
      </c>
      <c r="S105">
        <v>0</v>
      </c>
      <c r="T105">
        <v>0</v>
      </c>
      <c r="V105">
        <v>0</v>
      </c>
      <c r="Y105" s="1">
        <v>45225</v>
      </c>
      <c r="Z105" s="6">
        <v>0.34660879629629626</v>
      </c>
      <c r="AB105">
        <v>1</v>
      </c>
      <c r="AD105" s="3">
        <f t="shared" si="8"/>
        <v>5.0520285389318254</v>
      </c>
      <c r="AE105" s="3">
        <f t="shared" si="9"/>
        <v>10.483798033724474</v>
      </c>
      <c r="AF105" s="3">
        <f t="shared" si="10"/>
        <v>5.4317694947926487</v>
      </c>
      <c r="AG105" s="3">
        <f t="shared" si="11"/>
        <v>0.53479632118561282</v>
      </c>
      <c r="AH105" s="3"/>
      <c r="BG105" s="3"/>
      <c r="BH105" s="3"/>
      <c r="BI105" s="3"/>
      <c r="BJ105" s="3"/>
      <c r="BK105" t="s">
        <v>254</v>
      </c>
    </row>
    <row r="106" spans="1:63" x14ac:dyDescent="0.3">
      <c r="A106">
        <v>82</v>
      </c>
      <c r="B106">
        <v>23</v>
      </c>
      <c r="C106" t="s">
        <v>255</v>
      </c>
      <c r="D106" t="s">
        <v>27</v>
      </c>
      <c r="G106">
        <v>0.5</v>
      </c>
      <c r="H106">
        <v>0.5</v>
      </c>
      <c r="I106">
        <v>6374</v>
      </c>
      <c r="J106">
        <v>8431</v>
      </c>
      <c r="L106">
        <v>11445</v>
      </c>
      <c r="M106">
        <v>5.3049999999999997</v>
      </c>
      <c r="N106">
        <v>7.4210000000000003</v>
      </c>
      <c r="O106">
        <v>2.117</v>
      </c>
      <c r="Q106">
        <v>1.081</v>
      </c>
      <c r="R106">
        <v>1</v>
      </c>
      <c r="S106">
        <v>0</v>
      </c>
      <c r="T106">
        <v>0</v>
      </c>
      <c r="V106">
        <v>0</v>
      </c>
      <c r="Y106" s="1">
        <v>45225</v>
      </c>
      <c r="Z106" s="6">
        <v>0.35965277777777777</v>
      </c>
      <c r="AB106">
        <v>1</v>
      </c>
      <c r="AD106" s="3">
        <f t="shared" si="8"/>
        <v>6.3086416316090634</v>
      </c>
      <c r="AE106" s="3">
        <f t="shared" si="9"/>
        <v>8.8554172924686654</v>
      </c>
      <c r="AF106" s="3">
        <f t="shared" si="10"/>
        <v>2.5467756608596019</v>
      </c>
      <c r="AG106" s="3">
        <f t="shared" si="11"/>
        <v>1.331588962080213</v>
      </c>
      <c r="AH106" s="3"/>
      <c r="BG106" s="3"/>
      <c r="BH106" s="3"/>
      <c r="BI106" s="3"/>
      <c r="BJ106" s="3"/>
      <c r="BK106" t="s">
        <v>255</v>
      </c>
    </row>
    <row r="107" spans="1:63" x14ac:dyDescent="0.3">
      <c r="A107">
        <v>83</v>
      </c>
      <c r="B107">
        <v>23</v>
      </c>
      <c r="C107" t="s">
        <v>255</v>
      </c>
      <c r="D107" t="s">
        <v>27</v>
      </c>
      <c r="G107">
        <v>0.5</v>
      </c>
      <c r="H107">
        <v>0.5</v>
      </c>
      <c r="I107">
        <v>6952</v>
      </c>
      <c r="J107">
        <v>8508</v>
      </c>
      <c r="L107">
        <v>11622</v>
      </c>
      <c r="M107">
        <v>5.7480000000000002</v>
      </c>
      <c r="N107">
        <v>7.4859999999999998</v>
      </c>
      <c r="O107">
        <v>1.738</v>
      </c>
      <c r="Q107">
        <v>1.1000000000000001</v>
      </c>
      <c r="R107">
        <v>1</v>
      </c>
      <c r="S107">
        <v>0</v>
      </c>
      <c r="T107">
        <v>0</v>
      </c>
      <c r="V107">
        <v>0</v>
      </c>
      <c r="Y107" s="1">
        <v>45225</v>
      </c>
      <c r="Z107" s="6">
        <v>0.3669675925925926</v>
      </c>
      <c r="AB107">
        <v>1</v>
      </c>
      <c r="AD107" s="3">
        <f t="shared" si="8"/>
        <v>6.8814510697537346</v>
      </c>
      <c r="AE107" s="3">
        <f t="shared" si="9"/>
        <v>8.9352297158147493</v>
      </c>
      <c r="AF107" s="3">
        <f t="shared" si="10"/>
        <v>2.0537786460610148</v>
      </c>
      <c r="AG107" s="3">
        <f t="shared" si="11"/>
        <v>1.3523015920461909</v>
      </c>
      <c r="AH107" s="3"/>
      <c r="AK107">
        <f>ABS(100*(AD107-AD108)/(AVERAGE(AD107:AD108)))</f>
        <v>4.9439535942104449</v>
      </c>
      <c r="AQ107">
        <f>ABS(100*(AE107-AE108)/(AVERAGE(AE107:AE108)))</f>
        <v>1.378283945315635</v>
      </c>
      <c r="AW107">
        <f>ABS(100*(AF107-AF108)/(AVERAGE(AF107:AF108)))</f>
        <v>25.91287139223175</v>
      </c>
      <c r="BC107">
        <f>ABS(100*(AG107-AG108)/(AVERAGE(AG107:AG108)))</f>
        <v>2.3432607308993569</v>
      </c>
      <c r="BG107" s="3">
        <f>AVERAGE(AD107:AD108)</f>
        <v>7.0558705526489973</v>
      </c>
      <c r="BH107" s="3">
        <f>AVERAGE(AE107:AE108)</f>
        <v>8.8740747420820369</v>
      </c>
      <c r="BI107" s="3">
        <f>AVERAGE(AF107:AF108)</f>
        <v>1.8182041894330383</v>
      </c>
      <c r="BJ107" s="3">
        <f>AVERAGE(AG107:AG108)</f>
        <v>1.3683334016808746</v>
      </c>
      <c r="BK107" t="s">
        <v>255</v>
      </c>
    </row>
    <row r="108" spans="1:63" x14ac:dyDescent="0.3">
      <c r="A108">
        <v>84</v>
      </c>
      <c r="B108">
        <v>23</v>
      </c>
      <c r="C108" t="s">
        <v>255</v>
      </c>
      <c r="D108" t="s">
        <v>27</v>
      </c>
      <c r="G108">
        <v>0.5</v>
      </c>
      <c r="H108">
        <v>0.5</v>
      </c>
      <c r="I108">
        <v>7304</v>
      </c>
      <c r="J108">
        <v>8390</v>
      </c>
      <c r="L108">
        <v>11896</v>
      </c>
      <c r="M108">
        <v>6.0190000000000001</v>
      </c>
      <c r="N108">
        <v>7.3869999999999996</v>
      </c>
      <c r="O108">
        <v>1.3680000000000001</v>
      </c>
      <c r="Q108">
        <v>1.1279999999999999</v>
      </c>
      <c r="R108">
        <v>1</v>
      </c>
      <c r="S108">
        <v>0</v>
      </c>
      <c r="T108">
        <v>0</v>
      </c>
      <c r="V108">
        <v>0</v>
      </c>
      <c r="X108" t="s">
        <v>233</v>
      </c>
      <c r="Y108" s="1">
        <v>45225</v>
      </c>
      <c r="Z108" s="6">
        <v>0.3865277777777778</v>
      </c>
      <c r="AB108">
        <v>1</v>
      </c>
      <c r="AD108" s="3">
        <f t="shared" si="8"/>
        <v>7.230290035544261</v>
      </c>
      <c r="AE108" s="3">
        <f t="shared" si="9"/>
        <v>8.8129197683493228</v>
      </c>
      <c r="AF108" s="3">
        <f t="shared" si="10"/>
        <v>1.5826297328050618</v>
      </c>
      <c r="AG108" s="3">
        <f t="shared" si="11"/>
        <v>1.3843652113155582</v>
      </c>
      <c r="AH108" s="3"/>
      <c r="BG108" s="3"/>
      <c r="BH108" s="3"/>
      <c r="BI108" s="3"/>
      <c r="BJ108" s="3"/>
      <c r="BK108" t="s">
        <v>255</v>
      </c>
    </row>
    <row r="109" spans="1:63" x14ac:dyDescent="0.3">
      <c r="A109">
        <v>85</v>
      </c>
      <c r="B109">
        <v>24</v>
      </c>
      <c r="C109" t="s">
        <v>256</v>
      </c>
      <c r="D109" t="s">
        <v>27</v>
      </c>
      <c r="G109">
        <v>0.5</v>
      </c>
      <c r="H109">
        <v>0.5</v>
      </c>
      <c r="I109">
        <v>7137</v>
      </c>
      <c r="J109">
        <v>6292</v>
      </c>
      <c r="L109">
        <v>5636</v>
      </c>
      <c r="M109">
        <v>5.89</v>
      </c>
      <c r="N109">
        <v>5.609</v>
      </c>
      <c r="O109">
        <v>0</v>
      </c>
      <c r="Q109">
        <v>0.47299999999999998</v>
      </c>
      <c r="R109">
        <v>1</v>
      </c>
      <c r="S109">
        <v>0</v>
      </c>
      <c r="T109">
        <v>0</v>
      </c>
      <c r="V109">
        <v>0</v>
      </c>
      <c r="X109" t="s">
        <v>233</v>
      </c>
      <c r="Y109" s="1">
        <v>45225</v>
      </c>
      <c r="Z109" s="6">
        <v>0.40355324074074073</v>
      </c>
      <c r="AB109">
        <v>1</v>
      </c>
      <c r="AD109" s="3">
        <f t="shared" si="8"/>
        <v>7.0647897307515954</v>
      </c>
      <c r="AE109" s="3">
        <f t="shared" si="9"/>
        <v>6.6382903634131747</v>
      </c>
      <c r="AF109" s="3">
        <f t="shared" si="10"/>
        <v>-0.42649936733842075</v>
      </c>
      <c r="AG109" s="3">
        <f t="shared" si="11"/>
        <v>0.65181682946797448</v>
      </c>
      <c r="AH109" s="3"/>
      <c r="BG109" s="3"/>
      <c r="BH109" s="3"/>
      <c r="BI109" s="3"/>
      <c r="BJ109" s="3"/>
      <c r="BK109" t="s">
        <v>256</v>
      </c>
    </row>
    <row r="110" spans="1:63" x14ac:dyDescent="0.3">
      <c r="A110">
        <v>86</v>
      </c>
      <c r="B110">
        <v>24</v>
      </c>
      <c r="C110" t="s">
        <v>256</v>
      </c>
      <c r="D110" t="s">
        <v>27</v>
      </c>
      <c r="G110">
        <v>0.5</v>
      </c>
      <c r="H110">
        <v>0.5</v>
      </c>
      <c r="I110">
        <v>4790</v>
      </c>
      <c r="J110">
        <v>6316</v>
      </c>
      <c r="L110">
        <v>5698</v>
      </c>
      <c r="M110">
        <v>4.0890000000000004</v>
      </c>
      <c r="N110">
        <v>5.63</v>
      </c>
      <c r="O110">
        <v>1.54</v>
      </c>
      <c r="Q110">
        <v>0.48</v>
      </c>
      <c r="R110">
        <v>1</v>
      </c>
      <c r="S110">
        <v>0</v>
      </c>
      <c r="T110">
        <v>0</v>
      </c>
      <c r="V110">
        <v>0</v>
      </c>
      <c r="Y110" s="1">
        <v>45225</v>
      </c>
      <c r="Z110" s="6">
        <v>0.41084490740740742</v>
      </c>
      <c r="AB110">
        <v>1</v>
      </c>
      <c r="AD110" s="3">
        <f t="shared" si="8"/>
        <v>4.7388662855516941</v>
      </c>
      <c r="AE110" s="3">
        <f t="shared" si="9"/>
        <v>6.6631669628976677</v>
      </c>
      <c r="AF110" s="3">
        <f t="shared" si="10"/>
        <v>1.9243006773459737</v>
      </c>
      <c r="AG110" s="3">
        <f t="shared" si="11"/>
        <v>0.65907210098148095</v>
      </c>
      <c r="AH110" s="3"/>
      <c r="AK110">
        <f>ABS(100*(AD110-AD111)/(AVERAGE(AD110:AD111)))</f>
        <v>1.8573990613646976</v>
      </c>
      <c r="AQ110">
        <f>ABS(100*(AE110-AE111)/(AVERAGE(AE110:AE111)))</f>
        <v>0.42089701582907274</v>
      </c>
      <c r="AW110">
        <f>ABS(100*(AF110-AF111)/(AVERAGE(AF110:AF111)))</f>
        <v>3.0310245834409932</v>
      </c>
      <c r="BC110">
        <f>ABS(100*(AG110-AG111)/(AVERAGE(AG110:AG111)))</f>
        <v>3.2144748309199933</v>
      </c>
      <c r="BG110" s="3">
        <f>AVERAGE(AD110:AD111)</f>
        <v>4.6952614148278782</v>
      </c>
      <c r="BH110" s="3">
        <f>AVERAGE(AE110:AE111)</f>
        <v>6.64917387568764</v>
      </c>
      <c r="BI110" s="3">
        <f>AVERAGE(AF110:AF111)</f>
        <v>1.9539124608597618</v>
      </c>
      <c r="BJ110" s="3">
        <f>AVERAGE(AG110:AG111)</f>
        <v>0.66983798774345815</v>
      </c>
      <c r="BK110" t="s">
        <v>256</v>
      </c>
    </row>
    <row r="111" spans="1:63" x14ac:dyDescent="0.3">
      <c r="A111">
        <v>87</v>
      </c>
      <c r="B111">
        <v>24</v>
      </c>
      <c r="C111" t="s">
        <v>256</v>
      </c>
      <c r="D111" t="s">
        <v>27</v>
      </c>
      <c r="G111">
        <v>0.5</v>
      </c>
      <c r="H111">
        <v>0.5</v>
      </c>
      <c r="I111">
        <v>4702</v>
      </c>
      <c r="J111">
        <v>6289</v>
      </c>
      <c r="L111">
        <v>5882</v>
      </c>
      <c r="M111">
        <v>4.0220000000000002</v>
      </c>
      <c r="N111">
        <v>5.6059999999999999</v>
      </c>
      <c r="O111">
        <v>1.5840000000000001</v>
      </c>
      <c r="Q111">
        <v>0.499</v>
      </c>
      <c r="R111">
        <v>1</v>
      </c>
      <c r="S111">
        <v>0</v>
      </c>
      <c r="T111">
        <v>0</v>
      </c>
      <c r="V111">
        <v>0</v>
      </c>
      <c r="Y111" s="1">
        <v>45225</v>
      </c>
      <c r="Z111" s="6">
        <v>0.4183101851851852</v>
      </c>
      <c r="AB111">
        <v>1</v>
      </c>
      <c r="AD111" s="3">
        <f t="shared" si="8"/>
        <v>4.6516565441040623</v>
      </c>
      <c r="AE111" s="3">
        <f t="shared" si="9"/>
        <v>6.6351807884776122</v>
      </c>
      <c r="AF111" s="3">
        <f t="shared" si="10"/>
        <v>1.9835242443735499</v>
      </c>
      <c r="AG111" s="3">
        <f t="shared" si="11"/>
        <v>0.68060387450543536</v>
      </c>
      <c r="AH111" s="3"/>
      <c r="BG111" s="3"/>
      <c r="BH111" s="3"/>
      <c r="BI111" s="3"/>
      <c r="BJ111" s="3"/>
      <c r="BK111" t="s">
        <v>256</v>
      </c>
    </row>
    <row r="112" spans="1:63" x14ac:dyDescent="0.3">
      <c r="A112">
        <v>88</v>
      </c>
      <c r="B112">
        <v>25</v>
      </c>
      <c r="C112" t="s">
        <v>257</v>
      </c>
      <c r="D112" t="s">
        <v>27</v>
      </c>
      <c r="G112">
        <v>0.5</v>
      </c>
      <c r="H112">
        <v>0.5</v>
      </c>
      <c r="I112">
        <v>5176</v>
      </c>
      <c r="J112">
        <v>8423</v>
      </c>
      <c r="L112">
        <v>3318</v>
      </c>
      <c r="M112">
        <v>4.3860000000000001</v>
      </c>
      <c r="N112">
        <v>7.4139999999999997</v>
      </c>
      <c r="O112">
        <v>3.028</v>
      </c>
      <c r="Q112">
        <v>0.23100000000000001</v>
      </c>
      <c r="R112">
        <v>1</v>
      </c>
      <c r="S112">
        <v>0</v>
      </c>
      <c r="T112">
        <v>0</v>
      </c>
      <c r="V112">
        <v>0</v>
      </c>
      <c r="Y112" s="1">
        <v>45225</v>
      </c>
      <c r="Z112" s="6">
        <v>0.43122685185185183</v>
      </c>
      <c r="AB112">
        <v>1</v>
      </c>
      <c r="AD112" s="3">
        <f t="shared" si="8"/>
        <v>5.12139992417426</v>
      </c>
      <c r="AE112" s="3">
        <f t="shared" si="9"/>
        <v>8.8471250926404998</v>
      </c>
      <c r="AF112" s="3">
        <f t="shared" si="10"/>
        <v>3.7257251684662398</v>
      </c>
      <c r="AG112" s="3">
        <f t="shared" si="11"/>
        <v>0.38056329126946031</v>
      </c>
      <c r="BK112" t="s">
        <v>257</v>
      </c>
    </row>
    <row r="113" spans="1:63" x14ac:dyDescent="0.3">
      <c r="A113">
        <v>89</v>
      </c>
      <c r="B113">
        <v>25</v>
      </c>
      <c r="C113" t="s">
        <v>257</v>
      </c>
      <c r="D113" t="s">
        <v>27</v>
      </c>
      <c r="G113">
        <v>0.5</v>
      </c>
      <c r="H113">
        <v>0.5</v>
      </c>
      <c r="I113">
        <v>5527</v>
      </c>
      <c r="J113">
        <v>8470</v>
      </c>
      <c r="L113">
        <v>3452</v>
      </c>
      <c r="M113">
        <v>4.6550000000000002</v>
      </c>
      <c r="N113">
        <v>7.4539999999999997</v>
      </c>
      <c r="O113">
        <v>2.7989999999999999</v>
      </c>
      <c r="Q113">
        <v>0.245</v>
      </c>
      <c r="R113">
        <v>1</v>
      </c>
      <c r="S113">
        <v>0</v>
      </c>
      <c r="T113">
        <v>0</v>
      </c>
      <c r="V113">
        <v>0</v>
      </c>
      <c r="Y113" s="1">
        <v>45225</v>
      </c>
      <c r="Z113" s="6">
        <v>0.43850694444444444</v>
      </c>
      <c r="AB113">
        <v>1</v>
      </c>
      <c r="AD113" s="3">
        <f t="shared" si="8"/>
        <v>5.4692478701756091</v>
      </c>
      <c r="AE113" s="3">
        <f t="shared" si="9"/>
        <v>8.8958417666309675</v>
      </c>
      <c r="AF113" s="3">
        <f t="shared" si="10"/>
        <v>3.4265938964553584</v>
      </c>
      <c r="AG113" s="3">
        <f t="shared" si="11"/>
        <v>0.39624403937929675</v>
      </c>
      <c r="AH113" s="3"/>
      <c r="AK113">
        <f>ABS(100*(AD113-AD114)/(AVERAGE(AD113:AD114)))</f>
        <v>0.25335661644822277</v>
      </c>
      <c r="AQ113">
        <f>ABS(100*(AE113-AE114)/(AVERAGE(AE113:AE114)))</f>
        <v>2.3300869013747869E-2</v>
      </c>
      <c r="AW113">
        <f>ABS(100*(AF113-AF114)/(AVERAGE(AF113:AF114)))</f>
        <v>0.34499518417530156</v>
      </c>
      <c r="BC113">
        <f>ABS(100*(AG113-AG114)/(AVERAGE(AG113:AG114)))</f>
        <v>1.0688494443335717</v>
      </c>
      <c r="BG113" s="3">
        <f>AVERAGE(AD113:AD114)</f>
        <v>5.4761850086998525</v>
      </c>
      <c r="BH113" s="3">
        <f>AVERAGE(AE113:AE114)</f>
        <v>8.8968782916094877</v>
      </c>
      <c r="BI113" s="3">
        <f>AVERAGE(AF113:AF114)</f>
        <v>3.4206932829096353</v>
      </c>
      <c r="BJ113" s="3">
        <f>AVERAGE(AG113:AG114)</f>
        <v>0.39413767023021429</v>
      </c>
      <c r="BK113" t="s">
        <v>257</v>
      </c>
    </row>
    <row r="114" spans="1:63" x14ac:dyDescent="0.3">
      <c r="A114">
        <v>90</v>
      </c>
      <c r="B114">
        <v>25</v>
      </c>
      <c r="C114" t="s">
        <v>257</v>
      </c>
      <c r="D114" t="s">
        <v>27</v>
      </c>
      <c r="G114">
        <v>0.5</v>
      </c>
      <c r="H114">
        <v>0.5</v>
      </c>
      <c r="I114">
        <v>5541</v>
      </c>
      <c r="J114">
        <v>8472</v>
      </c>
      <c r="L114">
        <v>3416</v>
      </c>
      <c r="M114">
        <v>4.6660000000000004</v>
      </c>
      <c r="N114">
        <v>7.4560000000000004</v>
      </c>
      <c r="O114">
        <v>2.79</v>
      </c>
      <c r="Q114">
        <v>0.24099999999999999</v>
      </c>
      <c r="R114">
        <v>1</v>
      </c>
      <c r="S114">
        <v>0</v>
      </c>
      <c r="T114">
        <v>0</v>
      </c>
      <c r="V114">
        <v>0</v>
      </c>
      <c r="Y114" s="1">
        <v>45225</v>
      </c>
      <c r="Z114" s="6">
        <v>0.44621527777777775</v>
      </c>
      <c r="AB114">
        <v>1</v>
      </c>
      <c r="AD114" s="3">
        <f t="shared" si="8"/>
        <v>5.4831221472240959</v>
      </c>
      <c r="AE114" s="3">
        <f t="shared" si="9"/>
        <v>8.897914816588008</v>
      </c>
      <c r="AF114" s="3">
        <f t="shared" si="10"/>
        <v>3.4147926693639121</v>
      </c>
      <c r="AG114" s="3">
        <f t="shared" si="11"/>
        <v>0.39203130108113182</v>
      </c>
      <c r="BK114" t="s">
        <v>257</v>
      </c>
    </row>
    <row r="115" spans="1:63" x14ac:dyDescent="0.3">
      <c r="A115">
        <v>91</v>
      </c>
      <c r="B115">
        <v>26</v>
      </c>
      <c r="C115" t="s">
        <v>258</v>
      </c>
      <c r="D115" t="s">
        <v>27</v>
      </c>
      <c r="G115">
        <v>0.5</v>
      </c>
      <c r="H115">
        <v>0.5</v>
      </c>
      <c r="I115">
        <v>5135</v>
      </c>
      <c r="J115">
        <v>6668</v>
      </c>
      <c r="L115">
        <v>1770</v>
      </c>
      <c r="M115">
        <v>4.3550000000000004</v>
      </c>
      <c r="N115">
        <v>5.9279999999999999</v>
      </c>
      <c r="O115">
        <v>1.573</v>
      </c>
      <c r="Q115">
        <v>6.9000000000000006E-2</v>
      </c>
      <c r="R115">
        <v>1</v>
      </c>
      <c r="S115">
        <v>0</v>
      </c>
      <c r="T115">
        <v>0</v>
      </c>
      <c r="V115">
        <v>0</v>
      </c>
      <c r="Y115" s="1">
        <v>45225</v>
      </c>
      <c r="Z115" s="6">
        <v>0.45934027777777775</v>
      </c>
      <c r="AB115">
        <v>1</v>
      </c>
      <c r="AD115" s="3">
        <f t="shared" si="8"/>
        <v>5.0807681128179762</v>
      </c>
      <c r="AE115" s="3">
        <f t="shared" si="9"/>
        <v>7.0280237553369069</v>
      </c>
      <c r="AF115" s="3">
        <f t="shared" si="10"/>
        <v>1.9472556425189307</v>
      </c>
      <c r="AG115" s="3">
        <f t="shared" si="11"/>
        <v>0.1994155444483646</v>
      </c>
      <c r="BK115" t="s">
        <v>258</v>
      </c>
    </row>
    <row r="116" spans="1:63" x14ac:dyDescent="0.3">
      <c r="A116">
        <v>92</v>
      </c>
      <c r="B116">
        <v>26</v>
      </c>
      <c r="C116" t="s">
        <v>258</v>
      </c>
      <c r="D116" t="s">
        <v>27</v>
      </c>
      <c r="G116">
        <v>0.5</v>
      </c>
      <c r="H116">
        <v>0.5</v>
      </c>
      <c r="I116">
        <v>5268</v>
      </c>
      <c r="J116">
        <v>6630</v>
      </c>
      <c r="L116">
        <v>1839</v>
      </c>
      <c r="M116">
        <v>4.4569999999999999</v>
      </c>
      <c r="N116">
        <v>5.8959999999999999</v>
      </c>
      <c r="O116">
        <v>1.4390000000000001</v>
      </c>
      <c r="Q116">
        <v>7.5999999999999998E-2</v>
      </c>
      <c r="R116">
        <v>1</v>
      </c>
      <c r="S116">
        <v>0</v>
      </c>
      <c r="T116">
        <v>0</v>
      </c>
      <c r="V116">
        <v>0</v>
      </c>
      <c r="Y116" s="1">
        <v>45225</v>
      </c>
      <c r="Z116" s="6">
        <v>0.46655092592592595</v>
      </c>
      <c r="AB116">
        <v>1</v>
      </c>
      <c r="AD116" s="3">
        <f t="shared" si="8"/>
        <v>5.2125737447786014</v>
      </c>
      <c r="AE116" s="3">
        <f t="shared" si="9"/>
        <v>6.9886358061531251</v>
      </c>
      <c r="AF116" s="3">
        <f t="shared" si="10"/>
        <v>1.7760620613745237</v>
      </c>
      <c r="AG116" s="3">
        <f t="shared" si="11"/>
        <v>0.20748995951984756</v>
      </c>
      <c r="AH116" s="3"/>
      <c r="AK116">
        <f>ABS(100*(AD116-AD117)/(AVERAGE(AD116:AD117)))</f>
        <v>1.5712400440426462</v>
      </c>
      <c r="AQ116">
        <f>ABS(100*(AE116-AE117)/(AVERAGE(AE116:AE117)))</f>
        <v>0.8418414885859864</v>
      </c>
      <c r="AW116">
        <f>ABS(100*(AF116-AF117)/(AVERAGE(AF116:AF117)))</f>
        <v>7.6017169569453271</v>
      </c>
      <c r="BC116">
        <f>ABS(100*(AG116-AG117)/(AVERAGE(AG116:AG117)))</f>
        <v>3.0344536576713765</v>
      </c>
      <c r="BG116" s="3">
        <f>AVERAGE(AD116:AD117)</f>
        <v>5.1719419334223193</v>
      </c>
      <c r="BH116" s="3">
        <f>AVERAGE(AE116:AE117)</f>
        <v>7.018176768040961</v>
      </c>
      <c r="BI116" s="3">
        <f>AVERAGE(AF116:AF117)</f>
        <v>1.8462348346186421</v>
      </c>
      <c r="BJ116" s="3">
        <f>AVERAGE(AG116:AG117)</f>
        <v>0.20438891605036497</v>
      </c>
      <c r="BK116" t="s">
        <v>258</v>
      </c>
    </row>
    <row r="117" spans="1:63" x14ac:dyDescent="0.3">
      <c r="A117">
        <v>93</v>
      </c>
      <c r="B117">
        <v>26</v>
      </c>
      <c r="C117" t="s">
        <v>258</v>
      </c>
      <c r="D117" t="s">
        <v>27</v>
      </c>
      <c r="G117">
        <v>0.5</v>
      </c>
      <c r="H117">
        <v>0.5</v>
      </c>
      <c r="I117">
        <v>5186</v>
      </c>
      <c r="J117">
        <v>6687</v>
      </c>
      <c r="L117">
        <v>1786</v>
      </c>
      <c r="M117">
        <v>4.3940000000000001</v>
      </c>
      <c r="N117">
        <v>5.9429999999999996</v>
      </c>
      <c r="O117">
        <v>1.55</v>
      </c>
      <c r="Q117">
        <v>7.0999999999999994E-2</v>
      </c>
      <c r="R117">
        <v>1</v>
      </c>
      <c r="S117">
        <v>0</v>
      </c>
      <c r="T117">
        <v>0</v>
      </c>
      <c r="V117">
        <v>0</v>
      </c>
      <c r="Y117" s="1">
        <v>45225</v>
      </c>
      <c r="Z117" s="6">
        <v>0.47423611111111108</v>
      </c>
      <c r="AB117">
        <v>1</v>
      </c>
      <c r="AD117" s="3">
        <f t="shared" si="8"/>
        <v>5.1313101220660364</v>
      </c>
      <c r="AE117" s="3">
        <f t="shared" si="9"/>
        <v>7.047717729928797</v>
      </c>
      <c r="AF117" s="3">
        <f t="shared" si="10"/>
        <v>1.9164076078627605</v>
      </c>
      <c r="AG117" s="3">
        <f t="shared" si="11"/>
        <v>0.20128787258088238</v>
      </c>
      <c r="BK117" t="s">
        <v>258</v>
      </c>
    </row>
    <row r="118" spans="1:63" x14ac:dyDescent="0.3">
      <c r="A118">
        <v>94</v>
      </c>
      <c r="B118">
        <v>27</v>
      </c>
      <c r="C118" t="s">
        <v>259</v>
      </c>
      <c r="D118" t="s">
        <v>27</v>
      </c>
      <c r="G118">
        <v>0.5</v>
      </c>
      <c r="H118">
        <v>0.5</v>
      </c>
      <c r="I118">
        <v>3545</v>
      </c>
      <c r="J118">
        <v>6480</v>
      </c>
      <c r="L118">
        <v>2288</v>
      </c>
      <c r="M118">
        <v>3.1349999999999998</v>
      </c>
      <c r="N118">
        <v>5.7679999999999998</v>
      </c>
      <c r="O118">
        <v>2.6339999999999999</v>
      </c>
      <c r="Q118">
        <v>0.123</v>
      </c>
      <c r="R118">
        <v>1</v>
      </c>
      <c r="S118">
        <v>0</v>
      </c>
      <c r="T118">
        <v>0</v>
      </c>
      <c r="V118">
        <v>0</v>
      </c>
      <c r="Y118" s="1">
        <v>45225</v>
      </c>
      <c r="Z118" s="6">
        <v>0.48714120370370373</v>
      </c>
      <c r="AB118">
        <v>1</v>
      </c>
      <c r="AD118" s="3">
        <f t="shared" si="8"/>
        <v>3.5050466480255422</v>
      </c>
      <c r="AE118" s="3">
        <f t="shared" si="9"/>
        <v>6.8331570593750408</v>
      </c>
      <c r="AF118" s="3">
        <f t="shared" si="10"/>
        <v>3.3281104113494986</v>
      </c>
      <c r="AG118" s="3">
        <f t="shared" si="11"/>
        <v>0.26003216773862786</v>
      </c>
      <c r="BK118" t="s">
        <v>259</v>
      </c>
    </row>
    <row r="119" spans="1:63" x14ac:dyDescent="0.3">
      <c r="A119">
        <v>95</v>
      </c>
      <c r="B119">
        <v>27</v>
      </c>
      <c r="C119" t="s">
        <v>259</v>
      </c>
      <c r="D119" t="s">
        <v>27</v>
      </c>
      <c r="G119">
        <v>0.5</v>
      </c>
      <c r="H119">
        <v>0.5</v>
      </c>
      <c r="I119">
        <v>3132</v>
      </c>
      <c r="J119">
        <v>6545</v>
      </c>
      <c r="L119">
        <v>2347</v>
      </c>
      <c r="M119">
        <v>2.8180000000000001</v>
      </c>
      <c r="N119">
        <v>5.8230000000000004</v>
      </c>
      <c r="O119">
        <v>3.0059999999999998</v>
      </c>
      <c r="Q119">
        <v>0.129</v>
      </c>
      <c r="R119">
        <v>1</v>
      </c>
      <c r="S119">
        <v>0</v>
      </c>
      <c r="T119">
        <v>0</v>
      </c>
      <c r="V119">
        <v>0</v>
      </c>
      <c r="Y119" s="1">
        <v>45225</v>
      </c>
      <c r="Z119" s="6">
        <v>0.49425925925925923</v>
      </c>
      <c r="AB119">
        <v>1</v>
      </c>
      <c r="AD119" s="3">
        <f t="shared" si="8"/>
        <v>3.0957554750951801</v>
      </c>
      <c r="AE119" s="3">
        <f t="shared" si="9"/>
        <v>6.9005311829788774</v>
      </c>
      <c r="AF119" s="3">
        <f t="shared" si="10"/>
        <v>3.8047757078836972</v>
      </c>
      <c r="AG119" s="3">
        <f t="shared" si="11"/>
        <v>0.26693637772728723</v>
      </c>
      <c r="AH119" s="3"/>
      <c r="AK119">
        <f>ABS(100*(AD119-AD120)/(AVERAGE(AD119:AD120)))</f>
        <v>3.1197728748438953</v>
      </c>
      <c r="AQ119">
        <f>ABS(100*(AE119-AE120)/(AVERAGE(AE119:AE120)))</f>
        <v>0.51201959559151478</v>
      </c>
      <c r="AW119">
        <f>ABS(100*(AF119-AF120)/(AVERAGE(AF119:AF120)))</f>
        <v>3.5673960899552055</v>
      </c>
      <c r="BC119">
        <f>ABS(100*(AG119-AG120)/(AVERAGE(AG119:AG120)))</f>
        <v>0.21943224757428512</v>
      </c>
      <c r="BG119" s="3">
        <f>AVERAGE(AD119:AD120)</f>
        <v>3.1448109546594729</v>
      </c>
      <c r="BH119" s="3">
        <f>AVERAGE(AE119:AE120)</f>
        <v>6.8829102583440278</v>
      </c>
      <c r="BI119" s="3">
        <f>AVERAGE(AF119:AF120)</f>
        <v>3.7380993036845545</v>
      </c>
      <c r="BJ119" s="3">
        <f>AVERAGE(AG119:AG120)</f>
        <v>0.26664382645658136</v>
      </c>
      <c r="BK119" t="s">
        <v>259</v>
      </c>
    </row>
    <row r="120" spans="1:63" x14ac:dyDescent="0.3">
      <c r="A120">
        <v>96</v>
      </c>
      <c r="B120">
        <v>27</v>
      </c>
      <c r="C120" t="s">
        <v>259</v>
      </c>
      <c r="D120" t="s">
        <v>27</v>
      </c>
      <c r="G120">
        <v>0.5</v>
      </c>
      <c r="H120">
        <v>0.5</v>
      </c>
      <c r="I120">
        <v>3231</v>
      </c>
      <c r="J120">
        <v>6511</v>
      </c>
      <c r="L120">
        <v>2342</v>
      </c>
      <c r="M120">
        <v>2.8940000000000001</v>
      </c>
      <c r="N120">
        <v>5.7949999999999999</v>
      </c>
      <c r="O120">
        <v>2.9009999999999998</v>
      </c>
      <c r="Q120">
        <v>0.129</v>
      </c>
      <c r="R120">
        <v>1</v>
      </c>
      <c r="S120">
        <v>0</v>
      </c>
      <c r="T120">
        <v>0</v>
      </c>
      <c r="V120">
        <v>0</v>
      </c>
      <c r="Y120" s="1">
        <v>45225</v>
      </c>
      <c r="Z120" s="6">
        <v>0.50177083333333339</v>
      </c>
      <c r="AB120">
        <v>1</v>
      </c>
      <c r="AD120" s="3">
        <f t="shared" si="8"/>
        <v>3.1938664342237657</v>
      </c>
      <c r="AE120" s="3">
        <f t="shared" si="9"/>
        <v>6.8652893337091774</v>
      </c>
      <c r="AF120" s="3">
        <f t="shared" si="10"/>
        <v>3.6714228994854117</v>
      </c>
      <c r="AG120" s="3">
        <f t="shared" si="11"/>
        <v>0.26635127518587548</v>
      </c>
      <c r="BK120" t="s">
        <v>259</v>
      </c>
    </row>
    <row r="121" spans="1:63" x14ac:dyDescent="0.3">
      <c r="A121">
        <v>97</v>
      </c>
      <c r="B121">
        <v>28</v>
      </c>
      <c r="C121" t="s">
        <v>260</v>
      </c>
      <c r="D121" t="s">
        <v>27</v>
      </c>
      <c r="G121">
        <v>0.5</v>
      </c>
      <c r="H121">
        <v>0.5</v>
      </c>
      <c r="I121">
        <v>4877</v>
      </c>
      <c r="J121">
        <v>11262</v>
      </c>
      <c r="L121">
        <v>6221</v>
      </c>
      <c r="M121">
        <v>4.1559999999999997</v>
      </c>
      <c r="N121">
        <v>9.8190000000000008</v>
      </c>
      <c r="O121">
        <v>5.6630000000000003</v>
      </c>
      <c r="Q121">
        <v>0.53500000000000003</v>
      </c>
      <c r="R121">
        <v>1</v>
      </c>
      <c r="S121">
        <v>0</v>
      </c>
      <c r="T121">
        <v>0</v>
      </c>
      <c r="V121">
        <v>0</v>
      </c>
      <c r="Y121" s="1">
        <v>45225</v>
      </c>
      <c r="Z121" s="6">
        <v>0.51500000000000001</v>
      </c>
      <c r="AB121">
        <v>1</v>
      </c>
      <c r="AD121" s="3">
        <f t="shared" si="8"/>
        <v>4.8250850072101477</v>
      </c>
      <c r="AE121" s="3">
        <f t="shared" si="9"/>
        <v>11.789819506660388</v>
      </c>
      <c r="AF121" s="3">
        <f t="shared" si="10"/>
        <v>6.9647344994502403</v>
      </c>
      <c r="AG121" s="3">
        <f t="shared" si="11"/>
        <v>0.72027382681315599</v>
      </c>
      <c r="BK121" t="s">
        <v>260</v>
      </c>
    </row>
    <row r="122" spans="1:63" x14ac:dyDescent="0.3">
      <c r="A122">
        <v>98</v>
      </c>
      <c r="B122">
        <v>28</v>
      </c>
      <c r="C122" t="s">
        <v>260</v>
      </c>
      <c r="D122" t="s">
        <v>27</v>
      </c>
      <c r="G122">
        <v>0.5</v>
      </c>
      <c r="H122">
        <v>0.5</v>
      </c>
      <c r="I122">
        <v>5602</v>
      </c>
      <c r="J122">
        <v>11316</v>
      </c>
      <c r="L122">
        <v>6308</v>
      </c>
      <c r="M122">
        <v>4.7119999999999997</v>
      </c>
      <c r="N122">
        <v>9.8650000000000002</v>
      </c>
      <c r="O122">
        <v>5.1529999999999996</v>
      </c>
      <c r="Q122">
        <v>0.54400000000000004</v>
      </c>
      <c r="R122">
        <v>1</v>
      </c>
      <c r="S122">
        <v>0</v>
      </c>
      <c r="T122">
        <v>0</v>
      </c>
      <c r="V122">
        <v>0</v>
      </c>
      <c r="Y122" s="1">
        <v>45225</v>
      </c>
      <c r="Z122" s="6">
        <v>0.52255787037037038</v>
      </c>
      <c r="AB122">
        <v>1</v>
      </c>
      <c r="AD122" s="3">
        <f t="shared" si="8"/>
        <v>5.5435743543639315</v>
      </c>
      <c r="AE122" s="3">
        <f t="shared" si="9"/>
        <v>11.845791855500497</v>
      </c>
      <c r="AF122" s="3">
        <f t="shared" si="10"/>
        <v>6.3022175011365658</v>
      </c>
      <c r="AG122" s="3">
        <f t="shared" si="11"/>
        <v>0.73045461103372156</v>
      </c>
      <c r="AH122" s="3"/>
      <c r="AK122">
        <f>ABS(100*(AD122-AD123)/(AVERAGE(AD122:AD123)))</f>
        <v>0.53487301366852569</v>
      </c>
      <c r="AQ122">
        <f>ABS(100*(AE122-AE123)/(AVERAGE(AE122:AE123)))</f>
        <v>0.11381673076581275</v>
      </c>
      <c r="AW122">
        <f>ABS(100*(AF122-AF123)/(AVERAGE(AF122:AF123)))</f>
        <v>0.68791702448542691</v>
      </c>
      <c r="BC122">
        <f>ABS(100*(AG122-AG123)/(AVERAGE(AG122:AG123)))</f>
        <v>0.73965595260107808</v>
      </c>
      <c r="BG122" s="3">
        <f>AVERAGE(AD122:AD123)</f>
        <v>5.5584396512015957</v>
      </c>
      <c r="BH122" s="3">
        <f>AVERAGE(AE122:AE123)</f>
        <v>11.839054443140114</v>
      </c>
      <c r="BI122" s="3">
        <f>AVERAGE(AF122:AF123)</f>
        <v>6.2806147919385182</v>
      </c>
      <c r="BJ122" s="3">
        <f>AVERAGE(AG122:AG123)</f>
        <v>0.72776313934322723</v>
      </c>
      <c r="BK122" t="s">
        <v>260</v>
      </c>
    </row>
    <row r="123" spans="1:63" x14ac:dyDescent="0.3">
      <c r="A123">
        <v>99</v>
      </c>
      <c r="B123">
        <v>28</v>
      </c>
      <c r="C123" t="s">
        <v>260</v>
      </c>
      <c r="D123" t="s">
        <v>27</v>
      </c>
      <c r="G123">
        <v>0.5</v>
      </c>
      <c r="H123">
        <v>0.5</v>
      </c>
      <c r="I123">
        <v>5632</v>
      </c>
      <c r="J123">
        <v>11303</v>
      </c>
      <c r="L123">
        <v>6262</v>
      </c>
      <c r="M123">
        <v>4.7359999999999998</v>
      </c>
      <c r="N123">
        <v>9.8539999999999992</v>
      </c>
      <c r="O123">
        <v>5.1180000000000003</v>
      </c>
      <c r="Q123">
        <v>0.53900000000000003</v>
      </c>
      <c r="R123">
        <v>1</v>
      </c>
      <c r="S123">
        <v>0</v>
      </c>
      <c r="T123">
        <v>0</v>
      </c>
      <c r="V123">
        <v>0</v>
      </c>
      <c r="Y123" s="1">
        <v>45225</v>
      </c>
      <c r="Z123" s="6">
        <v>0.53054398148148152</v>
      </c>
      <c r="AB123">
        <v>1</v>
      </c>
      <c r="AD123" s="3">
        <f t="shared" si="8"/>
        <v>5.5733049480392598</v>
      </c>
      <c r="AE123" s="3">
        <f t="shared" si="9"/>
        <v>11.832317030779731</v>
      </c>
      <c r="AF123" s="3">
        <f t="shared" si="10"/>
        <v>6.2590120827404707</v>
      </c>
      <c r="AG123" s="3">
        <f t="shared" si="11"/>
        <v>0.7250716676527329</v>
      </c>
      <c r="BK123" t="s">
        <v>260</v>
      </c>
    </row>
    <row r="124" spans="1:63" x14ac:dyDescent="0.3">
      <c r="A124">
        <v>100</v>
      </c>
      <c r="B124">
        <v>29</v>
      </c>
      <c r="C124" t="s">
        <v>261</v>
      </c>
      <c r="D124" t="s">
        <v>27</v>
      </c>
      <c r="G124">
        <v>0.5</v>
      </c>
      <c r="H124">
        <v>0.5</v>
      </c>
      <c r="I124">
        <v>5409</v>
      </c>
      <c r="J124">
        <v>7804</v>
      </c>
      <c r="L124">
        <v>5038</v>
      </c>
      <c r="M124">
        <v>4.5650000000000004</v>
      </c>
      <c r="N124">
        <v>6.89</v>
      </c>
      <c r="O124">
        <v>2.3250000000000002</v>
      </c>
      <c r="Q124">
        <v>0.41099999999999998</v>
      </c>
      <c r="R124">
        <v>1</v>
      </c>
      <c r="S124">
        <v>0</v>
      </c>
      <c r="T124">
        <v>0</v>
      </c>
      <c r="V124">
        <v>0</v>
      </c>
      <c r="Y124" s="1">
        <v>45225</v>
      </c>
      <c r="Z124" s="6">
        <v>0.54349537037037032</v>
      </c>
      <c r="AB124">
        <v>1</v>
      </c>
      <c r="AD124" s="3">
        <f t="shared" si="8"/>
        <v>5.3523075350526481</v>
      </c>
      <c r="AE124" s="3">
        <f t="shared" si="9"/>
        <v>8.2055161309362692</v>
      </c>
      <c r="AF124" s="3">
        <f t="shared" si="10"/>
        <v>2.8532085958836211</v>
      </c>
      <c r="AG124" s="3">
        <f t="shared" si="11"/>
        <v>0.58183856551512225</v>
      </c>
      <c r="BK124" t="s">
        <v>261</v>
      </c>
    </row>
    <row r="125" spans="1:63" x14ac:dyDescent="0.3">
      <c r="A125">
        <v>101</v>
      </c>
      <c r="B125">
        <v>29</v>
      </c>
      <c r="C125" t="s">
        <v>261</v>
      </c>
      <c r="D125" t="s">
        <v>27</v>
      </c>
      <c r="G125">
        <v>0.5</v>
      </c>
      <c r="H125">
        <v>0.5</v>
      </c>
      <c r="I125">
        <v>5452</v>
      </c>
      <c r="J125">
        <v>7863</v>
      </c>
      <c r="L125">
        <v>5088</v>
      </c>
      <c r="M125">
        <v>4.5979999999999999</v>
      </c>
      <c r="N125">
        <v>6.94</v>
      </c>
      <c r="O125">
        <v>2.343</v>
      </c>
      <c r="Q125">
        <v>0.41599999999999998</v>
      </c>
      <c r="R125">
        <v>1</v>
      </c>
      <c r="S125">
        <v>0</v>
      </c>
      <c r="T125">
        <v>0</v>
      </c>
      <c r="V125">
        <v>0</v>
      </c>
      <c r="Y125" s="1">
        <v>45225</v>
      </c>
      <c r="Z125" s="6">
        <v>0.5506712962962963</v>
      </c>
      <c r="AB125">
        <v>1</v>
      </c>
      <c r="AD125" s="3">
        <f t="shared" si="8"/>
        <v>5.3949213859872858</v>
      </c>
      <c r="AE125" s="3">
        <f t="shared" si="9"/>
        <v>8.2666711046689834</v>
      </c>
      <c r="AF125" s="3">
        <f t="shared" si="10"/>
        <v>2.8717497186816976</v>
      </c>
      <c r="AG125" s="3">
        <f t="shared" si="11"/>
        <v>0.58768959092924034</v>
      </c>
      <c r="AH125" s="3"/>
      <c r="AK125">
        <f>ABS(100*(AD125-AD126)/(AVERAGE(AD125:AD126)))</f>
        <v>0.73209015618363038</v>
      </c>
      <c r="AQ125">
        <f>ABS(100*(AE125-AE126)/(AVERAGE(AE125:AE126)))</f>
        <v>1.8140317167493323</v>
      </c>
      <c r="AW125">
        <f>ABS(100*(AF125-AF126)/(AVERAGE(AF125:AF126)))</f>
        <v>3.8151394109670171</v>
      </c>
      <c r="BC125">
        <f>ABS(100*(AG125-AG126)/(AVERAGE(AG125:AG126)))</f>
        <v>1.3841904249862325</v>
      </c>
      <c r="BG125" s="3">
        <f>AVERAGE(AD125:AD126)</f>
        <v>5.4147417817708394</v>
      </c>
      <c r="BH125" s="3">
        <f>AVERAGE(AE125:AE126)</f>
        <v>8.3423374281009846</v>
      </c>
      <c r="BI125" s="3">
        <f>AVERAGE(AF125:AF126)</f>
        <v>2.9275956463301456</v>
      </c>
      <c r="BJ125" s="3">
        <f>AVERAGE(AG125:AG126)</f>
        <v>0.59178530871912294</v>
      </c>
      <c r="BK125" t="s">
        <v>261</v>
      </c>
    </row>
    <row r="126" spans="1:63" x14ac:dyDescent="0.3">
      <c r="A126">
        <v>102</v>
      </c>
      <c r="B126">
        <v>29</v>
      </c>
      <c r="C126" t="s">
        <v>261</v>
      </c>
      <c r="D126" t="s">
        <v>27</v>
      </c>
      <c r="G126">
        <v>0.5</v>
      </c>
      <c r="H126">
        <v>0.5</v>
      </c>
      <c r="I126">
        <v>5492</v>
      </c>
      <c r="J126">
        <v>8009</v>
      </c>
      <c r="L126">
        <v>5158</v>
      </c>
      <c r="M126">
        <v>4.6280000000000001</v>
      </c>
      <c r="N126">
        <v>7.0629999999999997</v>
      </c>
      <c r="O126">
        <v>2.4350000000000001</v>
      </c>
      <c r="Q126">
        <v>0.42299999999999999</v>
      </c>
      <c r="R126">
        <v>1</v>
      </c>
      <c r="S126">
        <v>0</v>
      </c>
      <c r="T126">
        <v>0</v>
      </c>
      <c r="V126">
        <v>0</v>
      </c>
      <c r="Y126" s="1">
        <v>45225</v>
      </c>
      <c r="Z126" s="6">
        <v>0.5584837962962963</v>
      </c>
      <c r="AB126">
        <v>1</v>
      </c>
      <c r="AD126" s="3">
        <f t="shared" si="8"/>
        <v>5.4345621775543922</v>
      </c>
      <c r="AE126" s="3">
        <f t="shared" si="9"/>
        <v>8.4180037515329857</v>
      </c>
      <c r="AF126" s="3">
        <f t="shared" si="10"/>
        <v>2.9834415739785936</v>
      </c>
      <c r="AG126" s="3">
        <f t="shared" si="11"/>
        <v>0.59588102650900565</v>
      </c>
      <c r="BK126" t="s">
        <v>261</v>
      </c>
    </row>
    <row r="127" spans="1:63" x14ac:dyDescent="0.3">
      <c r="A127">
        <v>103</v>
      </c>
      <c r="B127">
        <v>30</v>
      </c>
      <c r="C127" t="s">
        <v>262</v>
      </c>
      <c r="D127" t="s">
        <v>27</v>
      </c>
      <c r="G127">
        <v>0.5</v>
      </c>
      <c r="H127">
        <v>0.5</v>
      </c>
      <c r="I127">
        <v>5692</v>
      </c>
      <c r="J127">
        <v>7789</v>
      </c>
      <c r="L127">
        <v>2041</v>
      </c>
      <c r="M127">
        <v>4.782</v>
      </c>
      <c r="N127">
        <v>6.8769999999999998</v>
      </c>
      <c r="O127">
        <v>2.0960000000000001</v>
      </c>
      <c r="Q127">
        <v>9.7000000000000003E-2</v>
      </c>
      <c r="R127">
        <v>1</v>
      </c>
      <c r="S127">
        <v>0</v>
      </c>
      <c r="T127">
        <v>0</v>
      </c>
      <c r="V127">
        <v>0</v>
      </c>
      <c r="Y127" s="1">
        <v>45225</v>
      </c>
      <c r="Z127" s="6">
        <v>0.57146990740740744</v>
      </c>
      <c r="AB127">
        <v>1</v>
      </c>
      <c r="AD127" s="3">
        <f t="shared" si="8"/>
        <v>5.6327661353899181</v>
      </c>
      <c r="AE127" s="3">
        <f t="shared" si="9"/>
        <v>8.1899682562584619</v>
      </c>
      <c r="AF127" s="3">
        <f t="shared" si="10"/>
        <v>2.5572021208685438</v>
      </c>
      <c r="AG127" s="3">
        <f t="shared" si="11"/>
        <v>0.2311281021928846</v>
      </c>
      <c r="BK127" t="s">
        <v>262</v>
      </c>
    </row>
    <row r="128" spans="1:63" x14ac:dyDescent="0.3">
      <c r="A128">
        <v>104</v>
      </c>
      <c r="B128">
        <v>30</v>
      </c>
      <c r="C128" t="s">
        <v>262</v>
      </c>
      <c r="D128" t="s">
        <v>27</v>
      </c>
      <c r="G128">
        <v>0.5</v>
      </c>
      <c r="H128">
        <v>0.5</v>
      </c>
      <c r="I128">
        <v>5741</v>
      </c>
      <c r="J128">
        <v>7813</v>
      </c>
      <c r="L128">
        <v>2097</v>
      </c>
      <c r="M128">
        <v>4.819</v>
      </c>
      <c r="N128">
        <v>6.8979999999999997</v>
      </c>
      <c r="O128">
        <v>2.0790000000000002</v>
      </c>
      <c r="Q128">
        <v>0.10299999999999999</v>
      </c>
      <c r="R128">
        <v>1</v>
      </c>
      <c r="S128">
        <v>0</v>
      </c>
      <c r="T128">
        <v>0</v>
      </c>
      <c r="V128">
        <v>0</v>
      </c>
      <c r="Y128" s="1">
        <v>45225</v>
      </c>
      <c r="Z128" s="6">
        <v>0.5786458333333333</v>
      </c>
      <c r="AB128">
        <v>1</v>
      </c>
      <c r="AD128" s="3">
        <f t="shared" si="8"/>
        <v>5.6813261050596218</v>
      </c>
      <c r="AE128" s="3">
        <f t="shared" si="9"/>
        <v>8.214844855742955</v>
      </c>
      <c r="AF128" s="3">
        <f t="shared" si="10"/>
        <v>2.5335187506833332</v>
      </c>
      <c r="AG128" s="3">
        <f t="shared" si="11"/>
        <v>0.23768125065669685</v>
      </c>
      <c r="AH128" s="3"/>
      <c r="AK128">
        <f>ABS(100*(AD128-AD129)/(AVERAGE(AD128:AD129)))</f>
        <v>3.2939839902631252</v>
      </c>
      <c r="AQ128">
        <f>ABS(100*(AE128-AE129)/(AVERAGE(AE128:AE129)))</f>
        <v>0.7667293890019663</v>
      </c>
      <c r="AW128">
        <f>ABS(100*(AF128-AF129)/(AVERAGE(AF128:AF129)))</f>
        <v>5.1436453471007511</v>
      </c>
      <c r="BC128">
        <f>ABS(100*(AG128-AG129)/(AVERAGE(AG128:AG129)))</f>
        <v>2.0948962071297861</v>
      </c>
      <c r="BG128" s="3">
        <f>AVERAGE(AD128:AD129)</f>
        <v>5.7764640048206743</v>
      </c>
      <c r="BH128" s="3">
        <f>AVERAGE(AE128:AE129)</f>
        <v>8.2464588675878332</v>
      </c>
      <c r="BI128" s="3">
        <f>AVERAGE(AF128:AF129)</f>
        <v>2.469994862767158</v>
      </c>
      <c r="BJ128" s="3">
        <f>AVERAGE(AG128:AG129)</f>
        <v>0.24019719158476763</v>
      </c>
      <c r="BK128" t="s">
        <v>262</v>
      </c>
    </row>
    <row r="129" spans="1:63" x14ac:dyDescent="0.3">
      <c r="A129">
        <v>105</v>
      </c>
      <c r="B129">
        <v>30</v>
      </c>
      <c r="C129" t="s">
        <v>262</v>
      </c>
      <c r="D129" t="s">
        <v>27</v>
      </c>
      <c r="G129">
        <v>0.5</v>
      </c>
      <c r="H129">
        <v>0.5</v>
      </c>
      <c r="I129">
        <v>5933</v>
      </c>
      <c r="J129">
        <v>7874</v>
      </c>
      <c r="L129">
        <v>2140</v>
      </c>
      <c r="M129">
        <v>4.9660000000000002</v>
      </c>
      <c r="N129">
        <v>6.95</v>
      </c>
      <c r="O129">
        <v>1.9830000000000001</v>
      </c>
      <c r="Q129">
        <v>0.108</v>
      </c>
      <c r="R129">
        <v>1</v>
      </c>
      <c r="S129">
        <v>0</v>
      </c>
      <c r="T129">
        <v>0</v>
      </c>
      <c r="V129">
        <v>0</v>
      </c>
      <c r="Y129" s="1">
        <v>45225</v>
      </c>
      <c r="Z129" s="6">
        <v>0.5864583333333333</v>
      </c>
      <c r="AB129">
        <v>1</v>
      </c>
      <c r="AD129" s="3">
        <f t="shared" si="8"/>
        <v>5.8716019045817269</v>
      </c>
      <c r="AE129" s="3">
        <f t="shared" si="9"/>
        <v>8.2780728794327096</v>
      </c>
      <c r="AF129" s="3">
        <f t="shared" si="10"/>
        <v>2.4064709748509827</v>
      </c>
      <c r="AG129" s="3">
        <f t="shared" si="11"/>
        <v>0.24271313251283841</v>
      </c>
      <c r="BK129" t="s">
        <v>262</v>
      </c>
    </row>
    <row r="130" spans="1:63" x14ac:dyDescent="0.3">
      <c r="A130">
        <v>106</v>
      </c>
      <c r="B130">
        <v>31</v>
      </c>
      <c r="C130" t="s">
        <v>229</v>
      </c>
      <c r="D130" t="s">
        <v>27</v>
      </c>
      <c r="G130">
        <v>0.5</v>
      </c>
      <c r="H130">
        <v>0.5</v>
      </c>
      <c r="I130">
        <v>8717</v>
      </c>
      <c r="J130">
        <v>14852</v>
      </c>
      <c r="L130">
        <v>5473</v>
      </c>
      <c r="M130">
        <v>7.1020000000000003</v>
      </c>
      <c r="N130">
        <v>12.861000000000001</v>
      </c>
      <c r="O130">
        <v>5.7590000000000003</v>
      </c>
      <c r="Q130">
        <v>0.45600000000000002</v>
      </c>
      <c r="R130">
        <v>1</v>
      </c>
      <c r="S130">
        <v>0</v>
      </c>
      <c r="T130">
        <v>0</v>
      </c>
      <c r="V130">
        <v>0</v>
      </c>
      <c r="Y130" s="1">
        <v>45225</v>
      </c>
      <c r="Z130" s="6">
        <v>0.60025462962962961</v>
      </c>
      <c r="AB130">
        <v>1</v>
      </c>
      <c r="AD130" s="3">
        <f t="shared" si="8"/>
        <v>8.6306009976522553</v>
      </c>
      <c r="AE130" s="3">
        <f t="shared" si="9"/>
        <v>15.51094417954922</v>
      </c>
      <c r="AF130" s="3">
        <f t="shared" si="10"/>
        <v>6.8803431818969649</v>
      </c>
      <c r="AG130" s="3">
        <f t="shared" si="11"/>
        <v>0.63274248661794952</v>
      </c>
      <c r="AH130" s="3"/>
      <c r="BG130" s="3"/>
      <c r="BH130" s="3"/>
      <c r="BI130" s="3"/>
      <c r="BJ130" s="3"/>
      <c r="BK130" t="s">
        <v>229</v>
      </c>
    </row>
    <row r="131" spans="1:63" x14ac:dyDescent="0.3">
      <c r="A131">
        <v>107</v>
      </c>
      <c r="B131">
        <v>31</v>
      </c>
      <c r="C131" t="s">
        <v>229</v>
      </c>
      <c r="D131" t="s">
        <v>27</v>
      </c>
      <c r="G131">
        <v>0.5</v>
      </c>
      <c r="H131">
        <v>0.5</v>
      </c>
      <c r="I131">
        <v>9926</v>
      </c>
      <c r="J131">
        <v>14973</v>
      </c>
      <c r="L131">
        <v>5576</v>
      </c>
      <c r="M131">
        <v>8.0299999999999994</v>
      </c>
      <c r="N131">
        <v>12.962999999999999</v>
      </c>
      <c r="O131">
        <v>4.9340000000000002</v>
      </c>
      <c r="Q131">
        <v>0.46700000000000003</v>
      </c>
      <c r="R131">
        <v>1</v>
      </c>
      <c r="S131">
        <v>0</v>
      </c>
      <c r="T131">
        <v>0</v>
      </c>
      <c r="V131">
        <v>0</v>
      </c>
      <c r="Y131" s="1">
        <v>45225</v>
      </c>
      <c r="Z131" s="6">
        <v>0.60788194444444443</v>
      </c>
      <c r="AB131">
        <v>1</v>
      </c>
      <c r="AD131" s="3">
        <f t="shared" si="8"/>
        <v>9.8287439227680125</v>
      </c>
      <c r="AE131" s="3">
        <f t="shared" si="9"/>
        <v>15.636363701950206</v>
      </c>
      <c r="AF131" s="3">
        <f t="shared" si="10"/>
        <v>5.8076197791821933</v>
      </c>
      <c r="AG131" s="3">
        <f t="shared" si="11"/>
        <v>0.64479559897103278</v>
      </c>
      <c r="AH131" s="3"/>
      <c r="AK131">
        <f>ABS(100*(AD131-AD132)/(AVERAGE(AD131:AD132)))</f>
        <v>1.8480949968236835</v>
      </c>
      <c r="AM131">
        <f>100*((AVERAGE(AD131:AD132)*25.225)-(AVERAGE(AD113:AD114)*25))/(1000*0.075)</f>
        <v>151.1170654615498</v>
      </c>
      <c r="AQ131">
        <f>ABS(100*(AE131-AE132)/(AVERAGE(AE131:AE132)))</f>
        <v>0.22513021515206835</v>
      </c>
      <c r="AS131">
        <f>100*((AVERAGE(AE131:AE132)*25.225)-(AVERAGE(AE113:AE114)*25))/(2000*0.075)</f>
        <v>114.96653661024725</v>
      </c>
      <c r="AW131">
        <f>ABS(100*(AF131-AF132)/(AVERAGE(AF131:AF132)))</f>
        <v>2.5829766839102106</v>
      </c>
      <c r="AY131">
        <f>100*((AVERAGE(AF131:AF132)*25.225)-(AVERAGE(AF113:AF114)*25))/(1000*0.075)</f>
        <v>78.816007758944778</v>
      </c>
      <c r="BC131">
        <f>ABS(100*(AG131-AG132)/(AVERAGE(AG131:AG132)))</f>
        <v>9.0701176450457652E-2</v>
      </c>
      <c r="BE131">
        <f>100*((AVERAGE(AG131:AG132)*25.225)-(AVERAGE(AG113:AG114)*25))/(100*0.075)</f>
        <v>85.585424454566692</v>
      </c>
      <c r="BG131" s="3">
        <f>AVERAGE(AD131:AD132)</f>
        <v>9.9204132532669433</v>
      </c>
      <c r="BH131" s="3">
        <f>AVERAGE(AE131:AE132)</f>
        <v>15.653984626585057</v>
      </c>
      <c r="BI131" s="3">
        <f>AVERAGE(AF131:AF132)</f>
        <v>5.7335713733181146</v>
      </c>
      <c r="BJ131" s="3">
        <f>AVERAGE(AG131:AG132)</f>
        <v>0.64508815024173871</v>
      </c>
      <c r="BK131" t="s">
        <v>229</v>
      </c>
    </row>
    <row r="132" spans="1:63" x14ac:dyDescent="0.3">
      <c r="A132">
        <v>108</v>
      </c>
      <c r="B132">
        <v>31</v>
      </c>
      <c r="C132" t="s">
        <v>229</v>
      </c>
      <c r="D132" t="s">
        <v>27</v>
      </c>
      <c r="G132">
        <v>0.5</v>
      </c>
      <c r="H132">
        <v>0.5</v>
      </c>
      <c r="I132">
        <v>10111</v>
      </c>
      <c r="J132">
        <v>15007</v>
      </c>
      <c r="L132">
        <v>5581</v>
      </c>
      <c r="M132">
        <v>8.1720000000000006</v>
      </c>
      <c r="N132">
        <v>12.992000000000001</v>
      </c>
      <c r="O132">
        <v>4.82</v>
      </c>
      <c r="Q132">
        <v>0.46800000000000003</v>
      </c>
      <c r="R132">
        <v>1</v>
      </c>
      <c r="S132">
        <v>0</v>
      </c>
      <c r="T132">
        <v>0</v>
      </c>
      <c r="V132">
        <v>0</v>
      </c>
      <c r="Y132" s="1">
        <v>45225</v>
      </c>
      <c r="Z132" s="6">
        <v>0.61659722222222224</v>
      </c>
      <c r="AB132">
        <v>1</v>
      </c>
      <c r="AD132" s="3">
        <f t="shared" si="8"/>
        <v>10.012082583765872</v>
      </c>
      <c r="AE132" s="3">
        <f t="shared" si="9"/>
        <v>15.671605551219908</v>
      </c>
      <c r="AF132" s="3">
        <f t="shared" si="10"/>
        <v>5.6595229674540359</v>
      </c>
      <c r="AG132" s="3">
        <f t="shared" si="11"/>
        <v>0.64538070151244453</v>
      </c>
      <c r="AH132" s="3"/>
      <c r="BK132" t="s">
        <v>229</v>
      </c>
    </row>
    <row r="133" spans="1:63" x14ac:dyDescent="0.3">
      <c r="A133">
        <v>109</v>
      </c>
      <c r="B133">
        <v>32</v>
      </c>
      <c r="C133" t="s">
        <v>230</v>
      </c>
      <c r="D133" t="s">
        <v>27</v>
      </c>
      <c r="G133">
        <v>0.5</v>
      </c>
      <c r="H133">
        <v>0.5</v>
      </c>
      <c r="I133">
        <v>6879</v>
      </c>
      <c r="J133">
        <v>8173</v>
      </c>
      <c r="L133">
        <v>1976</v>
      </c>
      <c r="M133">
        <v>5.6920000000000002</v>
      </c>
      <c r="N133">
        <v>7.2030000000000003</v>
      </c>
      <c r="O133">
        <v>1.51</v>
      </c>
      <c r="Q133">
        <v>9.0999999999999998E-2</v>
      </c>
      <c r="R133">
        <v>1</v>
      </c>
      <c r="S133">
        <v>0</v>
      </c>
      <c r="T133">
        <v>0</v>
      </c>
      <c r="V133">
        <v>0</v>
      </c>
      <c r="Y133" s="1">
        <v>45225</v>
      </c>
      <c r="Z133" s="6">
        <v>0.62974537037037037</v>
      </c>
      <c r="AB133">
        <v>1</v>
      </c>
      <c r="AD133" s="3">
        <f t="shared" si="8"/>
        <v>6.8091066251437669</v>
      </c>
      <c r="AE133" s="3">
        <f t="shared" si="9"/>
        <v>8.5879938480103579</v>
      </c>
      <c r="AF133" s="3">
        <f t="shared" si="10"/>
        <v>1.7788872228665911</v>
      </c>
      <c r="AG133" s="3">
        <f t="shared" si="11"/>
        <v>0.22352176915453109</v>
      </c>
      <c r="AH133" s="3"/>
      <c r="BG133" s="3"/>
      <c r="BH133" s="3"/>
      <c r="BI133" s="3"/>
      <c r="BJ133" s="3"/>
      <c r="BK133" t="s">
        <v>230</v>
      </c>
    </row>
    <row r="134" spans="1:63" x14ac:dyDescent="0.3">
      <c r="A134">
        <v>110</v>
      </c>
      <c r="B134">
        <v>32</v>
      </c>
      <c r="C134" t="s">
        <v>230</v>
      </c>
      <c r="D134" t="s">
        <v>27</v>
      </c>
      <c r="G134">
        <v>0.5</v>
      </c>
      <c r="H134">
        <v>0.5</v>
      </c>
      <c r="I134">
        <v>6070</v>
      </c>
      <c r="J134">
        <v>8170</v>
      </c>
      <c r="L134">
        <v>2017</v>
      </c>
      <c r="M134">
        <v>5.0720000000000001</v>
      </c>
      <c r="N134">
        <v>7.2</v>
      </c>
      <c r="O134">
        <v>2.1280000000000001</v>
      </c>
      <c r="Q134">
        <v>9.5000000000000001E-2</v>
      </c>
      <c r="R134">
        <v>1</v>
      </c>
      <c r="S134">
        <v>0</v>
      </c>
      <c r="T134">
        <v>0</v>
      </c>
      <c r="V134">
        <v>0</v>
      </c>
      <c r="Y134" s="1">
        <v>45225</v>
      </c>
      <c r="Z134" s="6">
        <v>0.63695601851851846</v>
      </c>
      <c r="AB134">
        <v>1</v>
      </c>
      <c r="AD134" s="3">
        <f t="shared" si="8"/>
        <v>6.0073716156990633</v>
      </c>
      <c r="AE134" s="3">
        <f t="shared" si="9"/>
        <v>8.5848842730747972</v>
      </c>
      <c r="AF134" s="3">
        <f t="shared" si="10"/>
        <v>2.5775126573757339</v>
      </c>
      <c r="AG134" s="3">
        <f t="shared" si="11"/>
        <v>0.22831960999410791</v>
      </c>
      <c r="AH134" s="3"/>
      <c r="AK134">
        <f>ABS(100*(AD134-AD135)/(AVERAGE(AD134:AD135)))</f>
        <v>2.5247145410517793</v>
      </c>
      <c r="AL134">
        <f>ABS(100*((AVERAGE(AD134:AD135)-AVERAGE(AD128:AD129))/(AVERAGE(AD128:AD129,AD134:AD135))))</f>
        <v>5.1887866676934769</v>
      </c>
      <c r="AQ134">
        <f>ABS(100*(AE134-AE135)/(AVERAGE(AE134:AE135)))</f>
        <v>1.0568830229570321</v>
      </c>
      <c r="AR134">
        <f>ABS(100*((AVERAGE(AE134:AE135)-AVERAGE(AE128:AE129))/(AVERAGE(AE128:AE129,AE134:AE135))))</f>
        <v>4.550970395564744</v>
      </c>
      <c r="AW134">
        <f>ABS(100*(AF134-AF135)/(AVERAGE(AF134:AF135)))</f>
        <v>2.450358714545497</v>
      </c>
      <c r="AX134">
        <f>ABS(100*((AVERAGE(AF134:AF135)-AVERAGE(AF128:AF129))/(AVERAGE(AF128:AF129,AF134:AF135))))</f>
        <v>3.0429080775927311</v>
      </c>
      <c r="BC134">
        <f>ABS(100*(AG134-AG135)/(AVERAGE(AG134:AG135)))</f>
        <v>5.7471032277454386</v>
      </c>
      <c r="BD134">
        <f>ABS(100*((AVERAGE(AG134:AG135)-AVERAGE(AG128:AG129))/(AVERAGE(AG128:AG129,AG134:AG135))))</f>
        <v>7.9003036006952705</v>
      </c>
      <c r="BG134" s="3">
        <f>AVERAGE(AD134:AD135)</f>
        <v>6.0841756493603292</v>
      </c>
      <c r="BH134" s="3">
        <f>AVERAGE(AE134:AE135)</f>
        <v>8.6304913721297023</v>
      </c>
      <c r="BI134" s="3">
        <f>AVERAGE(AF134:AF135)</f>
        <v>2.5463157227693731</v>
      </c>
      <c r="BJ134" s="3">
        <f>AVERAGE(AG134:AG135)</f>
        <v>0.22194199229271921</v>
      </c>
      <c r="BK134" t="s">
        <v>230</v>
      </c>
    </row>
    <row r="135" spans="1:63" x14ac:dyDescent="0.3">
      <c r="A135">
        <v>111</v>
      </c>
      <c r="B135">
        <v>32</v>
      </c>
      <c r="C135" t="s">
        <v>230</v>
      </c>
      <c r="D135" t="s">
        <v>27</v>
      </c>
      <c r="G135">
        <v>0.5</v>
      </c>
      <c r="H135">
        <v>0.5</v>
      </c>
      <c r="I135">
        <v>6225</v>
      </c>
      <c r="J135">
        <v>8258</v>
      </c>
      <c r="L135">
        <v>1908</v>
      </c>
      <c r="M135">
        <v>5.19</v>
      </c>
      <c r="N135">
        <v>7.274</v>
      </c>
      <c r="O135">
        <v>2.0840000000000001</v>
      </c>
      <c r="Q135">
        <v>8.3000000000000004E-2</v>
      </c>
      <c r="R135">
        <v>1</v>
      </c>
      <c r="S135">
        <v>0</v>
      </c>
      <c r="T135">
        <v>0</v>
      </c>
      <c r="V135">
        <v>0</v>
      </c>
      <c r="Y135" s="1">
        <v>45225</v>
      </c>
      <c r="Z135" s="6">
        <v>0.64478009259259261</v>
      </c>
      <c r="AB135">
        <v>1</v>
      </c>
      <c r="AD135" s="3">
        <f t="shared" si="8"/>
        <v>6.160979683021595</v>
      </c>
      <c r="AE135" s="3">
        <f t="shared" si="9"/>
        <v>8.6760984711846074</v>
      </c>
      <c r="AF135" s="3">
        <f t="shared" si="10"/>
        <v>2.5151187881630124</v>
      </c>
      <c r="AG135" s="3">
        <f t="shared" si="11"/>
        <v>0.21556437459133052</v>
      </c>
      <c r="AH135" s="3"/>
      <c r="BG135" s="3"/>
      <c r="BH135" s="3"/>
      <c r="BI135" s="3"/>
      <c r="BJ135" s="3"/>
      <c r="BK135" t="s">
        <v>230</v>
      </c>
    </row>
    <row r="136" spans="1:63" x14ac:dyDescent="0.3">
      <c r="A136">
        <v>112</v>
      </c>
      <c r="B136">
        <v>1</v>
      </c>
      <c r="C136" t="s">
        <v>26</v>
      </c>
      <c r="D136" t="s">
        <v>27</v>
      </c>
      <c r="G136">
        <v>0.3</v>
      </c>
      <c r="H136">
        <v>0.3</v>
      </c>
      <c r="I136">
        <v>5638</v>
      </c>
      <c r="J136">
        <v>10310</v>
      </c>
      <c r="L136">
        <v>4844</v>
      </c>
      <c r="M136">
        <v>7.9009999999999998</v>
      </c>
      <c r="N136">
        <v>15.021000000000001</v>
      </c>
      <c r="O136">
        <v>7.1210000000000004</v>
      </c>
      <c r="Q136">
        <v>0.65100000000000002</v>
      </c>
      <c r="R136">
        <v>1</v>
      </c>
      <c r="S136">
        <v>0</v>
      </c>
      <c r="T136">
        <v>0</v>
      </c>
      <c r="V136">
        <v>0</v>
      </c>
      <c r="Y136" s="1">
        <v>45225</v>
      </c>
      <c r="Z136" s="6">
        <v>0.65790509259259256</v>
      </c>
      <c r="AB136">
        <v>1</v>
      </c>
      <c r="AD136" s="3">
        <f t="shared" ref="AD136:AD141" si="12">((I136*$F$21)+$F$22)*1000/G136</f>
        <v>9.2987517779572109</v>
      </c>
      <c r="AE136" s="3">
        <f t="shared" ref="AE136:AE141" si="13">((J136*$H$21)+$H$22)*1000/H136</f>
        <v>18.005079545181349</v>
      </c>
      <c r="AF136" s="3">
        <f t="shared" ref="AF136:AF141" si="14">AE136-AD136</f>
        <v>8.7063277672241384</v>
      </c>
      <c r="AG136" s="3">
        <f t="shared" ref="AG136:AG141" si="15">((L136*$J$21)+$J$22)*1000/H136</f>
        <v>0.93189431151390689</v>
      </c>
      <c r="AH136" s="3"/>
      <c r="BG136" s="3"/>
      <c r="BH136" s="3"/>
      <c r="BI136" s="3"/>
      <c r="BJ136" s="3"/>
      <c r="BK136" t="s">
        <v>26</v>
      </c>
    </row>
    <row r="137" spans="1:63" x14ac:dyDescent="0.3">
      <c r="A137">
        <v>113</v>
      </c>
      <c r="B137">
        <v>1</v>
      </c>
      <c r="C137" t="s">
        <v>26</v>
      </c>
      <c r="D137" t="s">
        <v>27</v>
      </c>
      <c r="G137">
        <v>0.3</v>
      </c>
      <c r="H137">
        <v>0.3</v>
      </c>
      <c r="I137">
        <v>6585</v>
      </c>
      <c r="J137">
        <v>10305</v>
      </c>
      <c r="L137">
        <v>4760</v>
      </c>
      <c r="M137">
        <v>9.1110000000000007</v>
      </c>
      <c r="N137">
        <v>15.015000000000001</v>
      </c>
      <c r="O137">
        <v>5.9039999999999999</v>
      </c>
      <c r="Q137">
        <v>0.63600000000000001</v>
      </c>
      <c r="R137">
        <v>1</v>
      </c>
      <c r="S137">
        <v>0</v>
      </c>
      <c r="T137">
        <v>0</v>
      </c>
      <c r="V137">
        <v>0</v>
      </c>
      <c r="Y137" s="1">
        <v>45225</v>
      </c>
      <c r="Z137" s="6">
        <v>0.66490740740740739</v>
      </c>
      <c r="AB137">
        <v>1</v>
      </c>
      <c r="AD137" s="3">
        <f t="shared" si="12"/>
        <v>10.862911345209239</v>
      </c>
      <c r="AE137" s="3">
        <f t="shared" si="13"/>
        <v>17.996441837027014</v>
      </c>
      <c r="AF137" s="3">
        <f t="shared" si="14"/>
        <v>7.1335304918177744</v>
      </c>
      <c r="AG137" s="3">
        <f t="shared" si="15"/>
        <v>0.91551144035437626</v>
      </c>
      <c r="AH137" s="3"/>
      <c r="AK137">
        <f>ABS(100*(AD137-AD138)/(AVERAGE(AD137:AD138)))</f>
        <v>1.1940193964574517</v>
      </c>
      <c r="AQ137">
        <f>ABS(100*(AE137-AE138)/(AVERAGE(AE137:AE138)))</f>
        <v>0.98386923883097099</v>
      </c>
      <c r="AW137">
        <f>ABS(100*(AF137-AF138)/(AVERAGE(AF137:AF138)))</f>
        <v>0.66299865153948456</v>
      </c>
      <c r="BC137">
        <f>ABS(100*(AG137-AG138)/(AVERAGE(AG137:AG138)))</f>
        <v>0.74284623278425943</v>
      </c>
      <c r="BG137" s="3">
        <f>AVERAGE(AD137:AD138)</f>
        <v>10.928153481330099</v>
      </c>
      <c r="BH137" s="3">
        <f>AVERAGE(AE137:AE138)</f>
        <v>18.085410231016695</v>
      </c>
      <c r="BI137" s="3">
        <f>AVERAGE(AF137:AF138)</f>
        <v>7.1572567496865949</v>
      </c>
      <c r="BJ137" s="3">
        <f>AVERAGE(AG137:AG138)</f>
        <v>0.9189245385126118</v>
      </c>
      <c r="BK137" t="s">
        <v>26</v>
      </c>
    </row>
    <row r="138" spans="1:63" x14ac:dyDescent="0.3">
      <c r="A138">
        <v>114</v>
      </c>
      <c r="B138">
        <v>1</v>
      </c>
      <c r="C138" t="s">
        <v>26</v>
      </c>
      <c r="D138" t="s">
        <v>27</v>
      </c>
      <c r="G138">
        <v>0.3</v>
      </c>
      <c r="H138">
        <v>0.3</v>
      </c>
      <c r="I138">
        <v>6664</v>
      </c>
      <c r="J138">
        <v>10408</v>
      </c>
      <c r="L138">
        <v>4795</v>
      </c>
      <c r="M138">
        <v>9.2129999999999992</v>
      </c>
      <c r="N138">
        <v>15.16</v>
      </c>
      <c r="O138">
        <v>5.9470000000000001</v>
      </c>
      <c r="Q138">
        <v>0.64200000000000002</v>
      </c>
      <c r="R138">
        <v>1</v>
      </c>
      <c r="S138">
        <v>0</v>
      </c>
      <c r="T138">
        <v>0</v>
      </c>
      <c r="V138">
        <v>0</v>
      </c>
      <c r="Y138" s="1">
        <v>45225</v>
      </c>
      <c r="Z138" s="6">
        <v>0.67240740740740745</v>
      </c>
      <c r="AB138">
        <v>1</v>
      </c>
      <c r="AD138" s="3">
        <f t="shared" si="12"/>
        <v>10.993395617450961</v>
      </c>
      <c r="AE138" s="3">
        <f t="shared" si="13"/>
        <v>18.174378625006376</v>
      </c>
      <c r="AF138" s="3">
        <f t="shared" si="14"/>
        <v>7.1809830075554153</v>
      </c>
      <c r="AG138" s="3">
        <f t="shared" si="15"/>
        <v>0.92233763667084734</v>
      </c>
      <c r="AH138" s="3"/>
      <c r="BG138" s="3"/>
      <c r="BH138" s="3"/>
      <c r="BI138" s="3"/>
      <c r="BJ138" s="3"/>
      <c r="BK138" t="s">
        <v>26</v>
      </c>
    </row>
    <row r="139" spans="1:63" x14ac:dyDescent="0.3">
      <c r="A139">
        <v>115</v>
      </c>
      <c r="B139">
        <v>3</v>
      </c>
      <c r="C139" t="s">
        <v>83</v>
      </c>
      <c r="D139" t="s">
        <v>27</v>
      </c>
      <c r="G139">
        <v>0.5</v>
      </c>
      <c r="H139">
        <v>0.5</v>
      </c>
      <c r="I139">
        <v>2975</v>
      </c>
      <c r="J139">
        <v>880</v>
      </c>
      <c r="L139">
        <v>543</v>
      </c>
      <c r="M139">
        <v>2.6970000000000001</v>
      </c>
      <c r="N139">
        <v>1.024</v>
      </c>
      <c r="O139">
        <v>0</v>
      </c>
      <c r="Q139">
        <v>0</v>
      </c>
      <c r="R139">
        <v>1</v>
      </c>
      <c r="S139">
        <v>0</v>
      </c>
      <c r="T139">
        <v>0</v>
      </c>
      <c r="V139">
        <v>0</v>
      </c>
      <c r="Y139" s="1">
        <v>45225</v>
      </c>
      <c r="Z139" s="6">
        <v>0.68479166666666658</v>
      </c>
      <c r="AB139">
        <v>1</v>
      </c>
      <c r="AD139" s="3">
        <f t="shared" si="12"/>
        <v>2.9401653681942919</v>
      </c>
      <c r="AE139" s="3">
        <f t="shared" si="13"/>
        <v>1.0286171796598707</v>
      </c>
      <c r="AF139" s="3">
        <f t="shared" si="14"/>
        <v>-1.9115481885344212</v>
      </c>
      <c r="AG139" s="3">
        <f t="shared" si="15"/>
        <v>5.5831380785906944E-2</v>
      </c>
      <c r="AH139" s="3"/>
      <c r="BG139" s="3"/>
      <c r="BH139" s="3"/>
      <c r="BI139" s="3"/>
      <c r="BJ139" s="3"/>
      <c r="BK139" t="s">
        <v>83</v>
      </c>
    </row>
    <row r="140" spans="1:63" x14ac:dyDescent="0.3">
      <c r="A140">
        <v>116</v>
      </c>
      <c r="B140">
        <v>3</v>
      </c>
      <c r="C140" t="s">
        <v>83</v>
      </c>
      <c r="D140" t="s">
        <v>27</v>
      </c>
      <c r="G140">
        <v>0.5</v>
      </c>
      <c r="H140">
        <v>0.5</v>
      </c>
      <c r="I140">
        <v>546</v>
      </c>
      <c r="J140">
        <v>923</v>
      </c>
      <c r="L140">
        <v>601</v>
      </c>
      <c r="M140">
        <v>0.83399999999999996</v>
      </c>
      <c r="N140">
        <v>1.06</v>
      </c>
      <c r="O140">
        <v>0.22700000000000001</v>
      </c>
      <c r="Q140">
        <v>0</v>
      </c>
      <c r="R140">
        <v>1</v>
      </c>
      <c r="S140">
        <v>0</v>
      </c>
      <c r="T140">
        <v>0</v>
      </c>
      <c r="V140">
        <v>0</v>
      </c>
      <c r="Y140" s="1">
        <v>45225</v>
      </c>
      <c r="Z140" s="6">
        <v>0.69123842592592588</v>
      </c>
      <c r="AB140">
        <v>1</v>
      </c>
      <c r="AD140" s="3">
        <f t="shared" si="12"/>
        <v>0.5329783002818238</v>
      </c>
      <c r="AE140" s="3">
        <f t="shared" si="13"/>
        <v>1.0731877537362551</v>
      </c>
      <c r="AF140" s="3">
        <f t="shared" si="14"/>
        <v>0.54020945345443128</v>
      </c>
      <c r="AG140" s="3">
        <f t="shared" si="15"/>
        <v>6.2618570266283924E-2</v>
      </c>
      <c r="AH140" s="3"/>
      <c r="AK140">
        <f>ABS(100*(AD140-AD141)/(AVERAGE(AD140:AD141)))</f>
        <v>6.1282469537804642</v>
      </c>
      <c r="AQ140">
        <f>ABS(100*(AE140-AE141)/(AVERAGE(AE140:AE141)))</f>
        <v>5.5590252284367265</v>
      </c>
      <c r="AW140">
        <f>ABS(100*(AF140-AF141)/(AVERAGE(AF140:AF141)))</f>
        <v>18.558113788941466</v>
      </c>
      <c r="BC140">
        <f>ABS(100*(AG140-AG141)/(AVERAGE(AG140:AG141)))</f>
        <v>10.007698879424014</v>
      </c>
      <c r="BG140" s="3">
        <f>AVERAGE(AD140:AD141)</f>
        <v>0.54982563669784357</v>
      </c>
      <c r="BH140" s="3">
        <f>AVERAGE(AE140:AE141)</f>
        <v>1.0441650543376793</v>
      </c>
      <c r="BI140" s="3">
        <f>AVERAGE(AF140:AF141)</f>
        <v>0.49433941763983563</v>
      </c>
      <c r="BJ140" s="3">
        <f>AVERAGE(AG140:AG141)</f>
        <v>5.9634547305083704E-2</v>
      </c>
      <c r="BK140" t="s">
        <v>83</v>
      </c>
    </row>
    <row r="141" spans="1:63" x14ac:dyDescent="0.3">
      <c r="A141">
        <v>117</v>
      </c>
      <c r="B141">
        <v>3</v>
      </c>
      <c r="C141" t="s">
        <v>83</v>
      </c>
      <c r="D141" t="s">
        <v>27</v>
      </c>
      <c r="G141">
        <v>0.5</v>
      </c>
      <c r="H141">
        <v>0.5</v>
      </c>
      <c r="I141">
        <v>580</v>
      </c>
      <c r="J141">
        <v>867</v>
      </c>
      <c r="L141">
        <v>550</v>
      </c>
      <c r="M141">
        <v>0.85899999999999999</v>
      </c>
      <c r="N141">
        <v>1.0129999999999999</v>
      </c>
      <c r="O141">
        <v>0.153</v>
      </c>
      <c r="Q141">
        <v>0</v>
      </c>
      <c r="R141">
        <v>1</v>
      </c>
      <c r="S141">
        <v>0</v>
      </c>
      <c r="T141">
        <v>0</v>
      </c>
      <c r="V141">
        <v>0</v>
      </c>
      <c r="Y141" s="1">
        <v>45225</v>
      </c>
      <c r="Z141" s="6">
        <v>0.69802083333333342</v>
      </c>
      <c r="AB141">
        <v>1</v>
      </c>
      <c r="AD141" s="3">
        <f t="shared" si="12"/>
        <v>0.56667297311386344</v>
      </c>
      <c r="AE141" s="3">
        <f t="shared" si="13"/>
        <v>1.0151423549391034</v>
      </c>
      <c r="AF141" s="3">
        <f t="shared" si="14"/>
        <v>0.44846938182523999</v>
      </c>
      <c r="AG141" s="3">
        <f t="shared" si="15"/>
        <v>5.6650524343883478E-2</v>
      </c>
      <c r="AH141" s="3"/>
      <c r="BG141" s="3"/>
      <c r="BH141" s="3"/>
      <c r="BI141" s="3"/>
      <c r="BJ141" s="3"/>
      <c r="BK141" t="s">
        <v>83</v>
      </c>
    </row>
    <row r="142" spans="1:63" x14ac:dyDescent="0.3">
      <c r="A142">
        <v>118</v>
      </c>
      <c r="B142">
        <v>3</v>
      </c>
      <c r="D142" t="s">
        <v>85</v>
      </c>
      <c r="Y142" s="1">
        <v>45225</v>
      </c>
      <c r="Z142" s="6">
        <v>0.70182870370370365</v>
      </c>
    </row>
    <row r="143" spans="1:63" x14ac:dyDescent="0.3">
      <c r="A143">
        <v>119</v>
      </c>
      <c r="B143">
        <v>3</v>
      </c>
      <c r="C143" t="s">
        <v>84</v>
      </c>
      <c r="D143" t="s">
        <v>27</v>
      </c>
      <c r="G143">
        <v>0.5</v>
      </c>
      <c r="H143">
        <v>0.5</v>
      </c>
      <c r="I143">
        <v>137</v>
      </c>
      <c r="J143">
        <v>184</v>
      </c>
      <c r="L143">
        <v>345</v>
      </c>
      <c r="M143">
        <v>0.52</v>
      </c>
      <c r="N143">
        <v>0.434</v>
      </c>
      <c r="O143">
        <v>0</v>
      </c>
      <c r="Q143">
        <v>0</v>
      </c>
      <c r="R143">
        <v>1</v>
      </c>
      <c r="S143">
        <v>0</v>
      </c>
      <c r="T143">
        <v>0</v>
      </c>
      <c r="V143">
        <v>0</v>
      </c>
      <c r="Y143" s="1">
        <v>45225</v>
      </c>
      <c r="Z143" s="6">
        <v>0.71237268518518515</v>
      </c>
      <c r="AB143">
        <v>1</v>
      </c>
      <c r="AD143" s="3">
        <f t="shared" ref="AD143:AD206" si="16">((I143*$F$21)+$F$22)*1000/G143</f>
        <v>0.12765120650817244</v>
      </c>
      <c r="AE143" s="3">
        <f t="shared" ref="AE143:AE206" si="17">((J143*$H$21)+$H$22)*1000/H143</f>
        <v>0.30719579460955665</v>
      </c>
      <c r="AF143" s="3">
        <f t="shared" ref="AF143:AF206" si="18">AE143-AD143</f>
        <v>0.17954458810138421</v>
      </c>
      <c r="AG143" s="3">
        <f t="shared" ref="AG143:AG206" si="19">((L143*$J$21)+$J$22)*1000/H143</f>
        <v>3.2661320145999352E-2</v>
      </c>
      <c r="AH143" s="3"/>
      <c r="BG143" s="3"/>
      <c r="BH143" s="3"/>
      <c r="BI143" s="3"/>
      <c r="BJ143" s="3"/>
      <c r="BK143" t="s">
        <v>84</v>
      </c>
    </row>
    <row r="144" spans="1:63" x14ac:dyDescent="0.3">
      <c r="A144">
        <v>120</v>
      </c>
      <c r="B144">
        <v>3</v>
      </c>
      <c r="C144" t="s">
        <v>84</v>
      </c>
      <c r="D144" t="s">
        <v>27</v>
      </c>
      <c r="G144">
        <v>0.5</v>
      </c>
      <c r="H144">
        <v>0.5</v>
      </c>
      <c r="I144">
        <v>58</v>
      </c>
      <c r="J144">
        <v>211</v>
      </c>
      <c r="L144">
        <v>333</v>
      </c>
      <c r="M144">
        <v>0.45900000000000002</v>
      </c>
      <c r="N144">
        <v>0.45700000000000002</v>
      </c>
      <c r="O144">
        <v>0</v>
      </c>
      <c r="Q144">
        <v>0</v>
      </c>
      <c r="R144">
        <v>1</v>
      </c>
      <c r="S144">
        <v>0</v>
      </c>
      <c r="T144">
        <v>0</v>
      </c>
      <c r="V144">
        <v>0</v>
      </c>
      <c r="Y144" s="1">
        <v>45225</v>
      </c>
      <c r="Z144" s="6">
        <v>0.71809027777777779</v>
      </c>
      <c r="AB144">
        <v>1</v>
      </c>
      <c r="AD144" s="3">
        <f t="shared" si="16"/>
        <v>4.9360643163139505E-2</v>
      </c>
      <c r="AE144" s="3">
        <f t="shared" si="17"/>
        <v>0.33518196902961189</v>
      </c>
      <c r="AF144" s="3">
        <f t="shared" si="18"/>
        <v>0.28582132586647241</v>
      </c>
      <c r="AG144" s="3">
        <f t="shared" si="19"/>
        <v>3.1257074046611009E-2</v>
      </c>
      <c r="AH144" s="3"/>
      <c r="AK144">
        <f>ABS(100*(AD144-AD145)/(AVERAGE(AD144:AD145)))</f>
        <v>32.704221790686724</v>
      </c>
      <c r="AQ144">
        <f>ABS(100*(AE144-AE145)/(AVERAGE(AE144:AE145)))</f>
        <v>8.041924664013349</v>
      </c>
      <c r="AW144">
        <f>ABS(100*(AF144-AF145)/(AVERAGE(AF144:AF145)))</f>
        <v>4.302632441604044</v>
      </c>
      <c r="BC144">
        <f>ABS(100*(AG144-AG145)/(AVERAGE(AG144:AG145)))</f>
        <v>4.3938716456387077</v>
      </c>
      <c r="BG144" s="3">
        <f>AVERAGE(AD144:AD145)</f>
        <v>4.2423504638896083E-2</v>
      </c>
      <c r="BH144" s="3">
        <f>AVERAGE(AE144:AE145)</f>
        <v>0.32222540679810485</v>
      </c>
      <c r="BI144" s="3">
        <f>AVERAGE(AF144:AF145)</f>
        <v>0.27980190215920875</v>
      </c>
      <c r="BJ144" s="3">
        <f>AVERAGE(AG144:AG145)</f>
        <v>3.1959197096305181E-2</v>
      </c>
      <c r="BK144" t="s">
        <v>84</v>
      </c>
    </row>
    <row r="145" spans="1:63" x14ac:dyDescent="0.3">
      <c r="A145">
        <v>121</v>
      </c>
      <c r="B145">
        <v>3</v>
      </c>
      <c r="C145" t="s">
        <v>84</v>
      </c>
      <c r="D145" t="s">
        <v>27</v>
      </c>
      <c r="G145">
        <v>0.5</v>
      </c>
      <c r="H145">
        <v>0.5</v>
      </c>
      <c r="I145">
        <v>44</v>
      </c>
      <c r="J145">
        <v>186</v>
      </c>
      <c r="L145">
        <v>345</v>
      </c>
      <c r="M145">
        <v>0.44900000000000001</v>
      </c>
      <c r="N145">
        <v>0.436</v>
      </c>
      <c r="O145">
        <v>0</v>
      </c>
      <c r="Q145">
        <v>0</v>
      </c>
      <c r="R145">
        <v>1</v>
      </c>
      <c r="S145">
        <v>0</v>
      </c>
      <c r="T145">
        <v>0</v>
      </c>
      <c r="V145">
        <v>0</v>
      </c>
      <c r="Y145" s="1">
        <v>45225</v>
      </c>
      <c r="Z145" s="6">
        <v>0.7241319444444444</v>
      </c>
      <c r="AB145">
        <v>1</v>
      </c>
      <c r="AD145" s="3">
        <f t="shared" si="16"/>
        <v>3.5486366114652661E-2</v>
      </c>
      <c r="AE145" s="3">
        <f t="shared" si="17"/>
        <v>0.30926884456659776</v>
      </c>
      <c r="AF145" s="3">
        <f t="shared" si="18"/>
        <v>0.27378247845194509</v>
      </c>
      <c r="AG145" s="3">
        <f t="shared" si="19"/>
        <v>3.2661320145999352E-2</v>
      </c>
      <c r="AH145" s="3"/>
      <c r="BG145" s="3"/>
      <c r="BH145" s="3"/>
      <c r="BI145" s="3"/>
      <c r="BJ145" s="3"/>
      <c r="BK145" t="s">
        <v>84</v>
      </c>
    </row>
    <row r="146" spans="1:63" x14ac:dyDescent="0.3">
      <c r="A146">
        <v>122</v>
      </c>
      <c r="B146">
        <v>4</v>
      </c>
      <c r="C146" t="s">
        <v>61</v>
      </c>
      <c r="D146" t="s">
        <v>27</v>
      </c>
      <c r="G146">
        <v>0.2</v>
      </c>
      <c r="H146">
        <v>0.2</v>
      </c>
      <c r="I146">
        <v>673</v>
      </c>
      <c r="J146">
        <v>2138</v>
      </c>
      <c r="L146">
        <v>1292</v>
      </c>
      <c r="M146">
        <v>2.3279999999999998</v>
      </c>
      <c r="N146">
        <v>5.2240000000000002</v>
      </c>
      <c r="O146">
        <v>2.895</v>
      </c>
      <c r="Q146">
        <v>4.8000000000000001E-2</v>
      </c>
      <c r="R146">
        <v>1</v>
      </c>
      <c r="S146">
        <v>0</v>
      </c>
      <c r="T146">
        <v>0</v>
      </c>
      <c r="V146">
        <v>0</v>
      </c>
      <c r="Y146" s="1">
        <v>45225</v>
      </c>
      <c r="Z146" s="6">
        <v>0.73517361111111112</v>
      </c>
      <c r="AB146">
        <v>1</v>
      </c>
      <c r="AD146" s="3">
        <f t="shared" si="16"/>
        <v>1.6470945337684577</v>
      </c>
      <c r="AE146" s="3">
        <f t="shared" si="17"/>
        <v>5.831414006596856</v>
      </c>
      <c r="AF146" s="3">
        <f t="shared" si="18"/>
        <v>4.1843194728283981</v>
      </c>
      <c r="AG146" s="3">
        <f t="shared" si="19"/>
        <v>0.35869935372348938</v>
      </c>
      <c r="AH146" s="3"/>
      <c r="BG146" s="3"/>
      <c r="BH146" s="3"/>
      <c r="BI146" s="3"/>
      <c r="BJ146" s="3"/>
      <c r="BK146" t="s">
        <v>61</v>
      </c>
    </row>
    <row r="147" spans="1:63" x14ac:dyDescent="0.3">
      <c r="A147">
        <v>123</v>
      </c>
      <c r="B147">
        <v>4</v>
      </c>
      <c r="C147" t="s">
        <v>61</v>
      </c>
      <c r="D147" t="s">
        <v>27</v>
      </c>
      <c r="G147">
        <v>0.2</v>
      </c>
      <c r="H147">
        <v>0.2</v>
      </c>
      <c r="I147">
        <v>1199</v>
      </c>
      <c r="J147">
        <v>2208</v>
      </c>
      <c r="L147">
        <v>1292</v>
      </c>
      <c r="M147">
        <v>3.3370000000000002</v>
      </c>
      <c r="N147">
        <v>5.3739999999999997</v>
      </c>
      <c r="O147">
        <v>2.0369999999999999</v>
      </c>
      <c r="Q147">
        <v>4.8000000000000001E-2</v>
      </c>
      <c r="R147">
        <v>1</v>
      </c>
      <c r="S147">
        <v>0</v>
      </c>
      <c r="T147">
        <v>0</v>
      </c>
      <c r="V147">
        <v>0</v>
      </c>
      <c r="Y147" s="1">
        <v>45225</v>
      </c>
      <c r="Z147" s="6">
        <v>0.74143518518518514</v>
      </c>
      <c r="AB147">
        <v>1</v>
      </c>
      <c r="AD147" s="3">
        <f t="shared" si="16"/>
        <v>2.9502855565370436</v>
      </c>
      <c r="AE147" s="3">
        <f t="shared" si="17"/>
        <v>6.0128058778379554</v>
      </c>
      <c r="AF147" s="3">
        <f t="shared" si="18"/>
        <v>3.0625203213009118</v>
      </c>
      <c r="AG147" s="3">
        <f t="shared" si="19"/>
        <v>0.35869935372348938</v>
      </c>
      <c r="AH147" s="3"/>
      <c r="AK147">
        <f>ABS(100*(AD147-AD148)/(AVERAGE(AD147:AD148)))</f>
        <v>8.9829393451129924</v>
      </c>
      <c r="AQ147">
        <f>ABS(100*(AE147-AE148)/(AVERAGE(AE147:AE148)))</f>
        <v>0.82220085795581166</v>
      </c>
      <c r="AW147">
        <f>ABS(100*(AF147-AF148)/(AVERAGE(AF147:AF148)))</f>
        <v>11.269487304721052</v>
      </c>
      <c r="BC147">
        <f>ABS(100*(AG147-AG148)/(AVERAGE(AG147:AG148)))</f>
        <v>0.48815902781592779</v>
      </c>
      <c r="BG147" s="3">
        <f>AVERAGE(AD147:AD148)</f>
        <v>3.0890283270219121</v>
      </c>
      <c r="BH147" s="3">
        <f>AVERAGE(AE147:AE148)</f>
        <v>5.9881884095980924</v>
      </c>
      <c r="BI147" s="3">
        <f>AVERAGE(AF147:AF148)</f>
        <v>2.8991600825761803</v>
      </c>
      <c r="BJ147" s="3">
        <f>AVERAGE(AG147:AG148)</f>
        <v>0.35957700753560706</v>
      </c>
      <c r="BK147" t="s">
        <v>61</v>
      </c>
    </row>
    <row r="148" spans="1:63" x14ac:dyDescent="0.3">
      <c r="A148">
        <v>124</v>
      </c>
      <c r="B148">
        <v>4</v>
      </c>
      <c r="C148" t="s">
        <v>61</v>
      </c>
      <c r="D148" t="s">
        <v>27</v>
      </c>
      <c r="G148">
        <v>0.2</v>
      </c>
      <c r="H148">
        <v>0.2</v>
      </c>
      <c r="I148">
        <v>1311</v>
      </c>
      <c r="J148">
        <v>2189</v>
      </c>
      <c r="L148">
        <v>1298</v>
      </c>
      <c r="M148">
        <v>3.552</v>
      </c>
      <c r="N148">
        <v>5.3319999999999999</v>
      </c>
      <c r="O148">
        <v>1.78</v>
      </c>
      <c r="Q148">
        <v>4.9000000000000002E-2</v>
      </c>
      <c r="R148">
        <v>1</v>
      </c>
      <c r="S148">
        <v>0</v>
      </c>
      <c r="T148">
        <v>0</v>
      </c>
      <c r="V148">
        <v>0</v>
      </c>
      <c r="Y148" s="1">
        <v>45225</v>
      </c>
      <c r="Z148" s="6">
        <v>0.74818287037037035</v>
      </c>
      <c r="AB148">
        <v>1</v>
      </c>
      <c r="AD148" s="3">
        <f t="shared" si="16"/>
        <v>3.2277710975067806</v>
      </c>
      <c r="AE148" s="3">
        <f t="shared" si="17"/>
        <v>5.9635709413582294</v>
      </c>
      <c r="AF148" s="3">
        <f t="shared" si="18"/>
        <v>2.7357998438514488</v>
      </c>
      <c r="AG148" s="3">
        <f t="shared" si="19"/>
        <v>0.3604546613477248</v>
      </c>
      <c r="AH148" s="3"/>
      <c r="BG148" s="3"/>
      <c r="BH148" s="3"/>
      <c r="BI148" s="3"/>
      <c r="BJ148" s="3"/>
      <c r="BK148" t="s">
        <v>61</v>
      </c>
    </row>
    <row r="149" spans="1:63" x14ac:dyDescent="0.3">
      <c r="A149">
        <v>125</v>
      </c>
      <c r="B149">
        <v>5</v>
      </c>
      <c r="C149" t="s">
        <v>61</v>
      </c>
      <c r="D149" t="s">
        <v>27</v>
      </c>
      <c r="G149">
        <v>0.6</v>
      </c>
      <c r="H149">
        <v>0.6</v>
      </c>
      <c r="I149">
        <v>3981</v>
      </c>
      <c r="J149">
        <v>7398</v>
      </c>
      <c r="L149">
        <v>3567</v>
      </c>
      <c r="M149">
        <v>2.891</v>
      </c>
      <c r="N149">
        <v>5.4550000000000001</v>
      </c>
      <c r="O149">
        <v>2.5640000000000001</v>
      </c>
      <c r="Q149">
        <v>0.214</v>
      </c>
      <c r="R149">
        <v>1</v>
      </c>
      <c r="S149">
        <v>0</v>
      </c>
      <c r="T149">
        <v>0</v>
      </c>
      <c r="V149">
        <v>0</v>
      </c>
      <c r="Y149" s="1">
        <v>45225</v>
      </c>
      <c r="Z149" s="6">
        <v>0.76148148148148154</v>
      </c>
      <c r="AB149">
        <v>1</v>
      </c>
      <c r="AD149" s="3">
        <f t="shared" si="16"/>
        <v>3.280942730089158</v>
      </c>
      <c r="AE149" s="3">
        <f t="shared" si="17"/>
        <v>6.4872391580474336</v>
      </c>
      <c r="AF149" s="3">
        <f t="shared" si="18"/>
        <v>3.2062964279582755</v>
      </c>
      <c r="AG149" s="3">
        <f t="shared" si="19"/>
        <v>0.3414178315264737</v>
      </c>
      <c r="AH149" s="3"/>
      <c r="BG149" s="3"/>
      <c r="BH149" s="3"/>
      <c r="BI149" s="3"/>
      <c r="BJ149" s="3"/>
      <c r="BK149" t="s">
        <v>61</v>
      </c>
    </row>
    <row r="150" spans="1:63" x14ac:dyDescent="0.3">
      <c r="A150">
        <v>126</v>
      </c>
      <c r="B150">
        <v>5</v>
      </c>
      <c r="C150" t="s">
        <v>61</v>
      </c>
      <c r="D150" t="s">
        <v>27</v>
      </c>
      <c r="G150">
        <v>0.6</v>
      </c>
      <c r="H150">
        <v>0.6</v>
      </c>
      <c r="I150">
        <v>3959</v>
      </c>
      <c r="J150">
        <v>7606</v>
      </c>
      <c r="L150">
        <v>3690</v>
      </c>
      <c r="M150">
        <v>2.8769999999999998</v>
      </c>
      <c r="N150">
        <v>5.6020000000000003</v>
      </c>
      <c r="O150">
        <v>2.7250000000000001</v>
      </c>
      <c r="Q150">
        <v>0.22500000000000001</v>
      </c>
      <c r="R150">
        <v>1</v>
      </c>
      <c r="S150">
        <v>0</v>
      </c>
      <c r="T150">
        <v>0</v>
      </c>
      <c r="V150">
        <v>0</v>
      </c>
      <c r="Y150" s="1">
        <v>45225</v>
      </c>
      <c r="Z150" s="6">
        <v>0.76900462962962957</v>
      </c>
      <c r="AB150">
        <v>1</v>
      </c>
      <c r="AD150" s="3">
        <f t="shared" si="16"/>
        <v>3.2627740339542353</v>
      </c>
      <c r="AE150" s="3">
        <f t="shared" si="17"/>
        <v>6.6669034876576649</v>
      </c>
      <c r="AF150" s="3">
        <f t="shared" si="18"/>
        <v>3.4041294537034297</v>
      </c>
      <c r="AG150" s="3">
        <f t="shared" si="19"/>
        <v>0.35341243362541569</v>
      </c>
      <c r="AH150" s="3"/>
      <c r="AK150">
        <f>ABS(100*(AD150-AD151)/(AVERAGE(AD150:AD151)))</f>
        <v>2.1533333983950511</v>
      </c>
      <c r="AQ150">
        <f>ABS(100*(AE150-AE151)/(AVERAGE(AE150:AE151)))</f>
        <v>1.0942670902884317</v>
      </c>
      <c r="AW150">
        <f>ABS(100*(AF150-AF151)/(AVERAGE(AF150:AF151)))</f>
        <v>4.3086795866049661</v>
      </c>
      <c r="BC150">
        <f>ABS(100*(AG150-AG151)/(AVERAGE(AG150:AG151)))</f>
        <v>1.7536008931710301</v>
      </c>
      <c r="BG150" s="3">
        <f>AVERAGE(AD150:AD151)</f>
        <v>3.2982855763997669</v>
      </c>
      <c r="BH150" s="3">
        <f>AVERAGE(AE150:AE151)</f>
        <v>6.6306251134094456</v>
      </c>
      <c r="BI150" s="3">
        <f>AVERAGE(AF150:AF151)</f>
        <v>3.3323395370096787</v>
      </c>
      <c r="BJ150" s="3">
        <f>AVERAGE(AG150:AG151)</f>
        <v>0.35034064528300374</v>
      </c>
      <c r="BK150" t="s">
        <v>61</v>
      </c>
    </row>
    <row r="151" spans="1:63" x14ac:dyDescent="0.3">
      <c r="A151">
        <v>127</v>
      </c>
      <c r="B151">
        <v>5</v>
      </c>
      <c r="C151" t="s">
        <v>61</v>
      </c>
      <c r="D151" t="s">
        <v>27</v>
      </c>
      <c r="G151">
        <v>0.6</v>
      </c>
      <c r="H151">
        <v>0.6</v>
      </c>
      <c r="I151">
        <v>4045</v>
      </c>
      <c r="J151">
        <v>7522</v>
      </c>
      <c r="L151">
        <v>3627</v>
      </c>
      <c r="M151">
        <v>2.9319999999999999</v>
      </c>
      <c r="N151">
        <v>5.5430000000000001</v>
      </c>
      <c r="O151">
        <v>2.6110000000000002</v>
      </c>
      <c r="Q151">
        <v>0.219</v>
      </c>
      <c r="R151">
        <v>1</v>
      </c>
      <c r="S151">
        <v>0</v>
      </c>
      <c r="T151">
        <v>0</v>
      </c>
      <c r="V151">
        <v>0</v>
      </c>
      <c r="Y151" s="1">
        <v>45225</v>
      </c>
      <c r="Z151" s="6">
        <v>0.77684027777777775</v>
      </c>
      <c r="AB151">
        <v>1</v>
      </c>
      <c r="AD151" s="3">
        <f t="shared" si="16"/>
        <v>3.3337971188452982</v>
      </c>
      <c r="AE151" s="3">
        <f t="shared" si="17"/>
        <v>6.5943467391612254</v>
      </c>
      <c r="AF151" s="3">
        <f t="shared" si="18"/>
        <v>3.2605496203159272</v>
      </c>
      <c r="AG151" s="3">
        <f t="shared" si="19"/>
        <v>0.34726885694059179</v>
      </c>
      <c r="AH151" s="3"/>
      <c r="BG151" s="3"/>
      <c r="BH151" s="3"/>
      <c r="BI151" s="3"/>
      <c r="BJ151" s="3"/>
      <c r="BK151" t="s">
        <v>61</v>
      </c>
    </row>
    <row r="152" spans="1:63" x14ac:dyDescent="0.3">
      <c r="A152">
        <v>128</v>
      </c>
      <c r="B152">
        <v>6</v>
      </c>
      <c r="C152" t="s">
        <v>63</v>
      </c>
      <c r="D152" t="s">
        <v>27</v>
      </c>
      <c r="G152">
        <v>0.33</v>
      </c>
      <c r="H152">
        <v>0.33</v>
      </c>
      <c r="I152">
        <v>4854</v>
      </c>
      <c r="J152">
        <v>11070</v>
      </c>
      <c r="L152">
        <v>5394</v>
      </c>
      <c r="M152">
        <v>6.2709999999999999</v>
      </c>
      <c r="N152">
        <v>14.632</v>
      </c>
      <c r="O152">
        <v>8.3610000000000007</v>
      </c>
      <c r="Q152">
        <v>0.67900000000000005</v>
      </c>
      <c r="R152">
        <v>1</v>
      </c>
      <c r="S152">
        <v>0</v>
      </c>
      <c r="T152">
        <v>0</v>
      </c>
      <c r="V152">
        <v>0</v>
      </c>
      <c r="Y152" s="1">
        <v>45225</v>
      </c>
      <c r="Z152" s="6">
        <v>0.7898842592592592</v>
      </c>
      <c r="AB152">
        <v>1</v>
      </c>
      <c r="AD152" s="3">
        <f t="shared" si="16"/>
        <v>7.2761993213016085</v>
      </c>
      <c r="AE152" s="3">
        <f t="shared" si="17"/>
        <v>17.561828349673391</v>
      </c>
      <c r="AF152" s="3">
        <f t="shared" si="18"/>
        <v>10.285629028371783</v>
      </c>
      <c r="AG152" s="3">
        <f t="shared" si="19"/>
        <v>0.9446937370661258</v>
      </c>
      <c r="AH152" s="3"/>
      <c r="BG152" s="3"/>
      <c r="BH152" s="3"/>
      <c r="BI152" s="3"/>
      <c r="BJ152" s="3"/>
      <c r="BK152" t="s">
        <v>63</v>
      </c>
    </row>
    <row r="153" spans="1:63" x14ac:dyDescent="0.3">
      <c r="A153">
        <v>129</v>
      </c>
      <c r="B153">
        <v>6</v>
      </c>
      <c r="C153" t="s">
        <v>63</v>
      </c>
      <c r="D153" t="s">
        <v>27</v>
      </c>
      <c r="G153">
        <v>0.33</v>
      </c>
      <c r="H153">
        <v>0.33</v>
      </c>
      <c r="I153">
        <v>5943</v>
      </c>
      <c r="J153">
        <v>11109</v>
      </c>
      <c r="L153">
        <v>5321</v>
      </c>
      <c r="M153">
        <v>7.5369999999999999</v>
      </c>
      <c r="N153">
        <v>14.682</v>
      </c>
      <c r="O153">
        <v>7.1449999999999996</v>
      </c>
      <c r="Q153">
        <v>0.66700000000000004</v>
      </c>
      <c r="R153">
        <v>1</v>
      </c>
      <c r="S153">
        <v>0</v>
      </c>
      <c r="T153">
        <v>0</v>
      </c>
      <c r="V153">
        <v>0</v>
      </c>
      <c r="Y153" s="1">
        <v>45225</v>
      </c>
      <c r="Z153" s="6">
        <v>0.79711805555555548</v>
      </c>
      <c r="AB153">
        <v>1</v>
      </c>
      <c r="AD153" s="3">
        <f t="shared" si="16"/>
        <v>8.9113819734447031</v>
      </c>
      <c r="AE153" s="3">
        <f t="shared" si="17"/>
        <v>17.623077552949606</v>
      </c>
      <c r="AF153" s="3">
        <f t="shared" si="18"/>
        <v>8.7116955795049034</v>
      </c>
      <c r="AG153" s="3">
        <f t="shared" si="19"/>
        <v>0.93175055963489484</v>
      </c>
      <c r="AH153" s="3"/>
      <c r="AK153">
        <f>ABS(100*(AD153-AD154)/(AVERAGE(AD153:AD154)))</f>
        <v>1.9356535596823172</v>
      </c>
      <c r="AQ153">
        <f>ABS(100*(AE153-AE154)/(AVERAGE(AE153:AE154)))</f>
        <v>0.57757904666513138</v>
      </c>
      <c r="AW153">
        <f>ABS(100*(AF153-AF154)/(AVERAGE(AF153:AF154)))</f>
        <v>0.83103001435101786</v>
      </c>
      <c r="BC153">
        <f>ABS(100*(AG153-AG154)/(AVERAGE(AG153:AG154)))</f>
        <v>0.58816747525956048</v>
      </c>
      <c r="BG153" s="3">
        <f>AVERAGE(AD153:AD154)</f>
        <v>8.9984715912815254</v>
      </c>
      <c r="BH153" s="3">
        <f>AVERAGE(AE153:AE154)</f>
        <v>17.674118555679787</v>
      </c>
      <c r="BI153" s="3">
        <f>AVERAGE(AF153:AF154)</f>
        <v>8.6756469643982612</v>
      </c>
      <c r="BJ153" s="3">
        <f>AVERAGE(AG153:AG154)</f>
        <v>0.93449876854152603</v>
      </c>
      <c r="BK153" t="s">
        <v>63</v>
      </c>
    </row>
    <row r="154" spans="1:63" x14ac:dyDescent="0.3">
      <c r="A154">
        <v>130</v>
      </c>
      <c r="B154">
        <v>6</v>
      </c>
      <c r="C154" t="s">
        <v>63</v>
      </c>
      <c r="D154" t="s">
        <v>27</v>
      </c>
      <c r="G154">
        <v>0.33</v>
      </c>
      <c r="H154">
        <v>0.33</v>
      </c>
      <c r="I154">
        <v>6059</v>
      </c>
      <c r="J154">
        <v>11174</v>
      </c>
      <c r="L154">
        <v>5352</v>
      </c>
      <c r="M154">
        <v>7.6719999999999997</v>
      </c>
      <c r="N154">
        <v>14.765000000000001</v>
      </c>
      <c r="O154">
        <v>7.093</v>
      </c>
      <c r="Q154">
        <v>0.67200000000000004</v>
      </c>
      <c r="R154">
        <v>1</v>
      </c>
      <c r="S154">
        <v>0</v>
      </c>
      <c r="T154">
        <v>0</v>
      </c>
      <c r="V154">
        <v>0</v>
      </c>
      <c r="Y154" s="1">
        <v>45225</v>
      </c>
      <c r="Z154" s="6">
        <v>0.80473379629629627</v>
      </c>
      <c r="AB154">
        <v>1</v>
      </c>
      <c r="AD154" s="3">
        <f t="shared" si="16"/>
        <v>9.085561209118346</v>
      </c>
      <c r="AE154" s="3">
        <f t="shared" si="17"/>
        <v>17.725159558409967</v>
      </c>
      <c r="AF154" s="3">
        <f t="shared" si="18"/>
        <v>8.6395983492916208</v>
      </c>
      <c r="AG154" s="3">
        <f t="shared" si="19"/>
        <v>0.93724697744815721</v>
      </c>
      <c r="AH154" s="3"/>
      <c r="BG154" s="3"/>
      <c r="BH154" s="3"/>
      <c r="BI154" s="3"/>
      <c r="BJ154" s="3"/>
      <c r="BK154" t="s">
        <v>63</v>
      </c>
    </row>
    <row r="155" spans="1:63" x14ac:dyDescent="0.3">
      <c r="A155">
        <v>131</v>
      </c>
      <c r="B155">
        <v>7</v>
      </c>
      <c r="C155" t="s">
        <v>63</v>
      </c>
      <c r="D155" t="s">
        <v>27</v>
      </c>
      <c r="G155">
        <v>0.47</v>
      </c>
      <c r="H155">
        <v>0.47</v>
      </c>
      <c r="I155">
        <v>8722</v>
      </c>
      <c r="J155">
        <v>16771</v>
      </c>
      <c r="L155">
        <v>7855</v>
      </c>
      <c r="M155">
        <v>7.56</v>
      </c>
      <c r="N155">
        <v>15.411</v>
      </c>
      <c r="O155">
        <v>7.851</v>
      </c>
      <c r="Q155">
        <v>0.751</v>
      </c>
      <c r="R155">
        <v>1</v>
      </c>
      <c r="S155">
        <v>0</v>
      </c>
      <c r="T155">
        <v>0</v>
      </c>
      <c r="V155">
        <v>0</v>
      </c>
      <c r="Y155" s="1">
        <v>45225</v>
      </c>
      <c r="Z155" s="6">
        <v>0.81871527777777775</v>
      </c>
      <c r="AB155">
        <v>1</v>
      </c>
      <c r="AD155" s="3">
        <f t="shared" si="16"/>
        <v>9.186761804891642</v>
      </c>
      <c r="AE155" s="3">
        <f t="shared" si="17"/>
        <v>18.617059163117222</v>
      </c>
      <c r="AF155" s="3">
        <f t="shared" si="18"/>
        <v>9.4302973582255802</v>
      </c>
      <c r="AG155" s="3">
        <f t="shared" si="19"/>
        <v>0.96966525249631375</v>
      </c>
      <c r="AH155" s="3"/>
      <c r="BG155" s="3"/>
      <c r="BH155" s="3"/>
      <c r="BI155" s="3"/>
      <c r="BJ155" s="3"/>
      <c r="BK155" t="s">
        <v>63</v>
      </c>
    </row>
    <row r="156" spans="1:63" x14ac:dyDescent="0.3">
      <c r="A156">
        <v>132</v>
      </c>
      <c r="B156">
        <v>7</v>
      </c>
      <c r="C156" t="s">
        <v>63</v>
      </c>
      <c r="D156" t="s">
        <v>27</v>
      </c>
      <c r="G156">
        <v>0.47</v>
      </c>
      <c r="H156">
        <v>0.47</v>
      </c>
      <c r="I156">
        <v>8909</v>
      </c>
      <c r="J156">
        <v>16740</v>
      </c>
      <c r="L156">
        <v>7922</v>
      </c>
      <c r="M156">
        <v>7.7130000000000001</v>
      </c>
      <c r="N156">
        <v>15.384</v>
      </c>
      <c r="O156">
        <v>7.6710000000000003</v>
      </c>
      <c r="Q156">
        <v>0.75800000000000001</v>
      </c>
      <c r="R156">
        <v>1</v>
      </c>
      <c r="S156">
        <v>0</v>
      </c>
      <c r="T156">
        <v>0</v>
      </c>
      <c r="V156">
        <v>0</v>
      </c>
      <c r="Y156" s="1">
        <v>45225</v>
      </c>
      <c r="Z156" s="6">
        <v>0.82655092592592594</v>
      </c>
      <c r="AB156">
        <v>1</v>
      </c>
      <c r="AD156" s="3">
        <f t="shared" si="16"/>
        <v>9.3839114863557036</v>
      </c>
      <c r="AE156" s="3">
        <f t="shared" si="17"/>
        <v>18.582875892548984</v>
      </c>
      <c r="AF156" s="3">
        <f t="shared" si="18"/>
        <v>9.19896440619328</v>
      </c>
      <c r="AG156" s="3">
        <f t="shared" si="19"/>
        <v>0.97800607595899258</v>
      </c>
      <c r="AH156" s="3"/>
      <c r="AK156">
        <f>ABS(100*(AD156-AD157)/(AVERAGE(AD156:AD157)))</f>
        <v>0.57462794991185684</v>
      </c>
      <c r="AQ156">
        <f>ABS(100*(AE156-AE157)/(AVERAGE(AE156:AE157)))</f>
        <v>0.65649898173923638</v>
      </c>
      <c r="AW156">
        <f>ABS(100*(AF156-AF157)/(AVERAGE(AF156:AF157)))</f>
        <v>1.8969027200625914</v>
      </c>
      <c r="BC156">
        <f>ABS(100*(AG156-AG157)/(AVERAGE(AG156:AG157)))</f>
        <v>0.61286185135067983</v>
      </c>
      <c r="BG156" s="3">
        <f>AVERAGE(AD156:AD157)</f>
        <v>9.3570274388833319</v>
      </c>
      <c r="BH156" s="3">
        <f>AVERAGE(AE156:AE157)</f>
        <v>18.644074973727594</v>
      </c>
      <c r="BI156" s="3">
        <f>AVERAGE(AF156:AF157)</f>
        <v>9.2870475348442625</v>
      </c>
      <c r="BJ156" s="3">
        <f>AVERAGE(AG156:AG157)</f>
        <v>0.9750183183007195</v>
      </c>
      <c r="BK156" t="s">
        <v>63</v>
      </c>
    </row>
    <row r="157" spans="1:63" x14ac:dyDescent="0.3">
      <c r="A157">
        <v>133</v>
      </c>
      <c r="B157">
        <v>7</v>
      </c>
      <c r="C157" t="s">
        <v>63</v>
      </c>
      <c r="D157" t="s">
        <v>27</v>
      </c>
      <c r="G157">
        <v>0.47</v>
      </c>
      <c r="H157">
        <v>0.47</v>
      </c>
      <c r="I157">
        <v>8858</v>
      </c>
      <c r="J157">
        <v>16851</v>
      </c>
      <c r="L157">
        <v>7874</v>
      </c>
      <c r="M157">
        <v>7.6710000000000003</v>
      </c>
      <c r="N157">
        <v>15.483000000000001</v>
      </c>
      <c r="O157">
        <v>7.8120000000000003</v>
      </c>
      <c r="Q157">
        <v>0.753</v>
      </c>
      <c r="R157">
        <v>1</v>
      </c>
      <c r="S157">
        <v>0</v>
      </c>
      <c r="T157">
        <v>0</v>
      </c>
      <c r="V157">
        <v>0</v>
      </c>
      <c r="Y157" s="1">
        <v>45225</v>
      </c>
      <c r="Z157" s="6">
        <v>0.83472222222222225</v>
      </c>
      <c r="AB157">
        <v>1</v>
      </c>
      <c r="AD157" s="3">
        <f t="shared" si="16"/>
        <v>9.3301433914109584</v>
      </c>
      <c r="AE157" s="3">
        <f t="shared" si="17"/>
        <v>18.705274054906205</v>
      </c>
      <c r="AF157" s="3">
        <f t="shared" si="18"/>
        <v>9.3751306634952467</v>
      </c>
      <c r="AG157" s="3">
        <f t="shared" si="19"/>
        <v>0.97203056064244653</v>
      </c>
      <c r="AH157" s="3"/>
      <c r="BG157" s="3"/>
      <c r="BH157" s="3"/>
      <c r="BI157" s="3"/>
      <c r="BJ157" s="3"/>
      <c r="BK157" t="s">
        <v>63</v>
      </c>
    </row>
    <row r="158" spans="1:63" x14ac:dyDescent="0.3">
      <c r="A158">
        <v>134</v>
      </c>
      <c r="B158">
        <v>8</v>
      </c>
      <c r="C158" t="s">
        <v>63</v>
      </c>
      <c r="D158" t="s">
        <v>27</v>
      </c>
      <c r="G158">
        <v>0.6</v>
      </c>
      <c r="H158">
        <v>0.6</v>
      </c>
      <c r="I158">
        <v>11206</v>
      </c>
      <c r="J158">
        <v>21419</v>
      </c>
      <c r="L158">
        <v>10124</v>
      </c>
      <c r="M158">
        <v>7.51</v>
      </c>
      <c r="N158">
        <v>15.353999999999999</v>
      </c>
      <c r="O158">
        <v>7.8440000000000003</v>
      </c>
      <c r="Q158">
        <v>0.78600000000000003</v>
      </c>
      <c r="R158">
        <v>1</v>
      </c>
      <c r="S158">
        <v>0</v>
      </c>
      <c r="T158">
        <v>0</v>
      </c>
      <c r="V158">
        <v>0</v>
      </c>
      <c r="Y158" s="1">
        <v>45225</v>
      </c>
      <c r="Z158" s="6">
        <v>0.84964120370370377</v>
      </c>
      <c r="AB158">
        <v>1</v>
      </c>
      <c r="AD158" s="3">
        <f t="shared" si="16"/>
        <v>9.2477077107628158</v>
      </c>
      <c r="AE158" s="3">
        <f t="shared" si="17"/>
        <v>18.598169761244812</v>
      </c>
      <c r="AF158" s="3">
        <f t="shared" si="18"/>
        <v>9.3504620504819957</v>
      </c>
      <c r="AG158" s="3">
        <f t="shared" si="19"/>
        <v>0.98083739219934452</v>
      </c>
      <c r="AH158" s="3"/>
      <c r="BG158" s="3"/>
      <c r="BH158" s="3"/>
      <c r="BI158" s="3"/>
      <c r="BJ158" s="3"/>
      <c r="BK158" t="s">
        <v>63</v>
      </c>
    </row>
    <row r="159" spans="1:63" x14ac:dyDescent="0.3">
      <c r="A159">
        <v>135</v>
      </c>
      <c r="B159">
        <v>8</v>
      </c>
      <c r="C159" t="s">
        <v>63</v>
      </c>
      <c r="D159" t="s">
        <v>27</v>
      </c>
      <c r="G159">
        <v>0.6</v>
      </c>
      <c r="H159">
        <v>0.6</v>
      </c>
      <c r="I159">
        <v>11454</v>
      </c>
      <c r="J159">
        <v>21520</v>
      </c>
      <c r="L159">
        <v>10125</v>
      </c>
      <c r="M159">
        <v>7.6689999999999996</v>
      </c>
      <c r="N159">
        <v>15.425000000000001</v>
      </c>
      <c r="O159">
        <v>7.7560000000000002</v>
      </c>
      <c r="Q159">
        <v>0.78600000000000003</v>
      </c>
      <c r="R159">
        <v>1</v>
      </c>
      <c r="S159">
        <v>0</v>
      </c>
      <c r="T159">
        <v>0</v>
      </c>
      <c r="V159">
        <v>0</v>
      </c>
      <c r="Y159" s="1">
        <v>45225</v>
      </c>
      <c r="Z159" s="6">
        <v>0.85802083333333334</v>
      </c>
      <c r="AB159">
        <v>1</v>
      </c>
      <c r="AD159" s="3">
        <f t="shared" si="16"/>
        <v>9.4525184671928617</v>
      </c>
      <c r="AE159" s="3">
        <f t="shared" si="17"/>
        <v>18.685410613603629</v>
      </c>
      <c r="AF159" s="3">
        <f t="shared" si="18"/>
        <v>9.2328921464107676</v>
      </c>
      <c r="AG159" s="3">
        <f t="shared" si="19"/>
        <v>0.98093490928957994</v>
      </c>
      <c r="AH159" s="3"/>
      <c r="AK159">
        <f>ABS(100*(AD159-AD160)/(AVERAGE(AD159:AD160)))</f>
        <v>0.11351423731135665</v>
      </c>
      <c r="AQ159">
        <f>ABS(100*(AE159-AE160)/(AVERAGE(AE159:AE160)))</f>
        <v>0.15704844370291304</v>
      </c>
      <c r="AW159">
        <f>ABS(100*(AF159-AF160)/(AVERAGE(AF159:AF160)))</f>
        <v>0.20159857419581054</v>
      </c>
      <c r="BC159">
        <f>ABS(100*(AG159-AG160)/(AVERAGE(AG159:AG160)))</f>
        <v>0.66385221998469179</v>
      </c>
      <c r="BG159" s="3">
        <f>AVERAGE(AD159:AD160)</f>
        <v>9.4578864910509068</v>
      </c>
      <c r="BH159" s="3">
        <f>AVERAGE(AE159:AE160)</f>
        <v>18.700094717466005</v>
      </c>
      <c r="BI159" s="3">
        <f>AVERAGE(AF159:AF160)</f>
        <v>9.242208226415098</v>
      </c>
      <c r="BJ159" s="3">
        <f>AVERAGE(AG159:AG160)</f>
        <v>0.98420173181246229</v>
      </c>
      <c r="BK159" t="s">
        <v>63</v>
      </c>
    </row>
    <row r="160" spans="1:63" x14ac:dyDescent="0.3">
      <c r="A160">
        <v>136</v>
      </c>
      <c r="B160">
        <v>8</v>
      </c>
      <c r="C160" t="s">
        <v>63</v>
      </c>
      <c r="D160" t="s">
        <v>27</v>
      </c>
      <c r="G160">
        <v>0.6</v>
      </c>
      <c r="H160">
        <v>0.6</v>
      </c>
      <c r="I160">
        <v>11467</v>
      </c>
      <c r="J160">
        <v>21554</v>
      </c>
      <c r="L160">
        <v>10192</v>
      </c>
      <c r="M160">
        <v>7.6769999999999996</v>
      </c>
      <c r="N160">
        <v>15.449</v>
      </c>
      <c r="O160">
        <v>7.7729999999999997</v>
      </c>
      <c r="Q160">
        <v>0.79200000000000004</v>
      </c>
      <c r="R160">
        <v>1</v>
      </c>
      <c r="S160">
        <v>0</v>
      </c>
      <c r="T160">
        <v>0</v>
      </c>
      <c r="V160">
        <v>0</v>
      </c>
      <c r="Y160" s="1">
        <v>45225</v>
      </c>
      <c r="Z160" s="6">
        <v>0.86682870370370368</v>
      </c>
      <c r="AB160">
        <v>1</v>
      </c>
      <c r="AD160" s="3">
        <f t="shared" si="16"/>
        <v>9.463254514908952</v>
      </c>
      <c r="AE160" s="3">
        <f t="shared" si="17"/>
        <v>18.71477882132838</v>
      </c>
      <c r="AF160" s="3">
        <f t="shared" si="18"/>
        <v>9.2515243064194284</v>
      </c>
      <c r="AG160" s="3">
        <f t="shared" si="19"/>
        <v>0.98746855433534475</v>
      </c>
      <c r="AH160" s="3"/>
      <c r="BG160" s="3"/>
      <c r="BH160" s="3"/>
      <c r="BI160" s="3"/>
      <c r="BJ160" s="3"/>
      <c r="BK160" t="s">
        <v>63</v>
      </c>
    </row>
    <row r="161" spans="1:63" x14ac:dyDescent="0.3">
      <c r="A161">
        <v>137</v>
      </c>
      <c r="B161">
        <v>1</v>
      </c>
      <c r="C161" t="s">
        <v>69</v>
      </c>
      <c r="D161" t="s">
        <v>27</v>
      </c>
      <c r="G161">
        <v>0.3</v>
      </c>
      <c r="H161">
        <v>0.3</v>
      </c>
      <c r="I161">
        <v>6569</v>
      </c>
      <c r="J161">
        <v>10337</v>
      </c>
      <c r="L161">
        <v>5002</v>
      </c>
      <c r="M161">
        <v>9.0909999999999993</v>
      </c>
      <c r="N161">
        <v>15.06</v>
      </c>
      <c r="O161">
        <v>5.9690000000000003</v>
      </c>
      <c r="Q161">
        <v>0.67800000000000005</v>
      </c>
      <c r="R161">
        <v>1</v>
      </c>
      <c r="S161">
        <v>0</v>
      </c>
      <c r="T161">
        <v>0</v>
      </c>
      <c r="V161">
        <v>0</v>
      </c>
      <c r="Y161" s="1">
        <v>45225</v>
      </c>
      <c r="Z161" s="6">
        <v>0.87994212962962959</v>
      </c>
      <c r="AB161">
        <v>1</v>
      </c>
      <c r="AD161" s="3">
        <f t="shared" si="16"/>
        <v>10.83648415083117</v>
      </c>
      <c r="AE161" s="3">
        <f t="shared" si="17"/>
        <v>18.051723169214775</v>
      </c>
      <c r="AF161" s="3">
        <f t="shared" si="18"/>
        <v>7.2152390183836044</v>
      </c>
      <c r="AG161" s="3">
        <f t="shared" si="19"/>
        <v>0.96270971202826228</v>
      </c>
      <c r="AH161" s="3"/>
      <c r="BG161" s="3"/>
      <c r="BH161" s="3"/>
      <c r="BI161" s="3"/>
      <c r="BJ161" s="3"/>
      <c r="BK161" t="s">
        <v>69</v>
      </c>
    </row>
    <row r="162" spans="1:63" x14ac:dyDescent="0.3">
      <c r="A162">
        <v>138</v>
      </c>
      <c r="B162">
        <v>1</v>
      </c>
      <c r="C162" t="s">
        <v>69</v>
      </c>
      <c r="D162" t="s">
        <v>27</v>
      </c>
      <c r="G162">
        <v>0.3</v>
      </c>
      <c r="H162">
        <v>0.3</v>
      </c>
      <c r="I162">
        <v>6948</v>
      </c>
      <c r="J162">
        <v>10294</v>
      </c>
      <c r="L162">
        <v>4778</v>
      </c>
      <c r="M162">
        <v>9.5749999999999993</v>
      </c>
      <c r="N162">
        <v>14.999000000000001</v>
      </c>
      <c r="O162">
        <v>5.4240000000000004</v>
      </c>
      <c r="Q162">
        <v>0.64</v>
      </c>
      <c r="R162">
        <v>1</v>
      </c>
      <c r="S162">
        <v>0</v>
      </c>
      <c r="T162">
        <v>0</v>
      </c>
      <c r="V162">
        <v>0</v>
      </c>
      <c r="Y162" s="1">
        <v>45225</v>
      </c>
      <c r="Z162" s="6">
        <v>0.88704861111111111</v>
      </c>
      <c r="AB162">
        <v>1</v>
      </c>
      <c r="AD162" s="3">
        <f t="shared" si="16"/>
        <v>11.462478317661706</v>
      </c>
      <c r="AE162" s="3">
        <f t="shared" si="17"/>
        <v>17.977438879087465</v>
      </c>
      <c r="AF162" s="3">
        <f t="shared" si="18"/>
        <v>6.5149605614257595</v>
      </c>
      <c r="AG162" s="3">
        <f t="shared" si="19"/>
        <v>0.91902205560284711</v>
      </c>
      <c r="AH162" s="3"/>
      <c r="AI162">
        <f>100*(AVERAGE(I162:I163))/(AVERAGE(I$51:I$52))</f>
        <v>109.88518402013212</v>
      </c>
      <c r="AK162">
        <f>ABS(100*(AD162-AD163)/(AVERAGE(AD162:AD163)))</f>
        <v>1.1034193501478955</v>
      </c>
      <c r="AO162">
        <f>100*(AVERAGE(J162:J163))/(AVERAGE(J$51:J$52))</f>
        <v>84.520136574931101</v>
      </c>
      <c r="AQ162">
        <f>ABS(100*(AE162-AE163)/(AVERAGE(AE162:AE163)))</f>
        <v>0.40441502363722814</v>
      </c>
      <c r="AU162">
        <f>100*(((AVERAGE(J162:J163))-(AVERAGE(I162:I163)))/((AVERAGE(J$51:J$52))-(AVERAGE($I49:I$51))))</f>
        <v>75.514111745107797</v>
      </c>
      <c r="AW162">
        <f>ABS(100*(AF162-AF163)/(AVERAGE(AF162:AF163)))</f>
        <v>3.1135582966360977</v>
      </c>
      <c r="BA162">
        <f>100*(AVERAGE(L162:L163))/(AVERAGE(L$51:L$52))</f>
        <v>94.048905037808112</v>
      </c>
      <c r="BC162">
        <f>ABS(100*(AG162-AG163)/(AVERAGE(AG162:AG163)))</f>
        <v>0.44466958755414182</v>
      </c>
      <c r="BG162" s="3">
        <f>AVERAGE(AD162:AD163)</f>
        <v>11.526068754133938</v>
      </c>
      <c r="BH162" s="3">
        <f>AVERAGE(AE162:AE163)</f>
        <v>17.941160504839246</v>
      </c>
      <c r="BI162" s="3">
        <f>AVERAGE(AF162:AF163)</f>
        <v>6.415091750705308</v>
      </c>
      <c r="BJ162" s="3">
        <f>AVERAGE(AG162:AG163)</f>
        <v>0.92106991449778841</v>
      </c>
      <c r="BK162" t="s">
        <v>69</v>
      </c>
    </row>
    <row r="163" spans="1:63" x14ac:dyDescent="0.3">
      <c r="A163">
        <v>139</v>
      </c>
      <c r="B163">
        <v>1</v>
      </c>
      <c r="C163" t="s">
        <v>69</v>
      </c>
      <c r="D163" t="s">
        <v>27</v>
      </c>
      <c r="G163">
        <v>0.3</v>
      </c>
      <c r="H163">
        <v>0.3</v>
      </c>
      <c r="I163">
        <v>7025</v>
      </c>
      <c r="J163">
        <v>10252</v>
      </c>
      <c r="L163">
        <v>4799</v>
      </c>
      <c r="M163">
        <v>9.6739999999999995</v>
      </c>
      <c r="N163">
        <v>14.94</v>
      </c>
      <c r="O163">
        <v>5.2649999999999997</v>
      </c>
      <c r="Q163">
        <v>0.64300000000000002</v>
      </c>
      <c r="R163">
        <v>1</v>
      </c>
      <c r="S163">
        <v>0</v>
      </c>
      <c r="T163">
        <v>0</v>
      </c>
      <c r="V163">
        <v>0</v>
      </c>
      <c r="Y163" s="1">
        <v>45225</v>
      </c>
      <c r="Z163" s="6">
        <v>0.89447916666666671</v>
      </c>
      <c r="AB163">
        <v>1</v>
      </c>
      <c r="AD163" s="3">
        <f t="shared" si="16"/>
        <v>11.58965919060617</v>
      </c>
      <c r="AE163" s="3">
        <f t="shared" si="17"/>
        <v>17.904882130591027</v>
      </c>
      <c r="AF163" s="3">
        <f t="shared" si="18"/>
        <v>6.3152229399848565</v>
      </c>
      <c r="AG163" s="3">
        <f t="shared" si="19"/>
        <v>0.92311777339272971</v>
      </c>
      <c r="AH163" s="3"/>
      <c r="BG163" s="3"/>
      <c r="BH163" s="3"/>
      <c r="BI163" s="3"/>
      <c r="BJ163" s="3"/>
      <c r="BK163" t="s">
        <v>69</v>
      </c>
    </row>
    <row r="164" spans="1:63" x14ac:dyDescent="0.3">
      <c r="A164">
        <v>140</v>
      </c>
      <c r="B164">
        <v>2</v>
      </c>
      <c r="C164" t="s">
        <v>68</v>
      </c>
      <c r="D164" t="s">
        <v>27</v>
      </c>
      <c r="G164">
        <v>0.5</v>
      </c>
      <c r="H164">
        <v>0.5</v>
      </c>
      <c r="I164">
        <v>5617</v>
      </c>
      <c r="J164">
        <v>7148</v>
      </c>
      <c r="L164">
        <v>3452</v>
      </c>
      <c r="M164">
        <v>4.7240000000000002</v>
      </c>
      <c r="N164">
        <v>6.3339999999999996</v>
      </c>
      <c r="O164">
        <v>1.61</v>
      </c>
      <c r="Q164">
        <v>0.245</v>
      </c>
      <c r="R164">
        <v>1</v>
      </c>
      <c r="S164">
        <v>0</v>
      </c>
      <c r="T164">
        <v>0</v>
      </c>
      <c r="V164">
        <v>0</v>
      </c>
      <c r="Y164" s="1">
        <v>45225</v>
      </c>
      <c r="Z164" s="6">
        <v>0.90773148148148142</v>
      </c>
      <c r="AB164">
        <v>1</v>
      </c>
      <c r="AD164" s="3">
        <f t="shared" si="16"/>
        <v>5.5584396512015957</v>
      </c>
      <c r="AE164" s="3">
        <f t="shared" si="17"/>
        <v>7.5255557450267787</v>
      </c>
      <c r="AF164" s="3">
        <f t="shared" si="18"/>
        <v>1.967116093825183</v>
      </c>
      <c r="AG164" s="3">
        <f t="shared" si="19"/>
        <v>0.39624403937929675</v>
      </c>
      <c r="AH164" s="3"/>
      <c r="BG164" s="3"/>
      <c r="BH164" s="3"/>
      <c r="BI164" s="3"/>
      <c r="BJ164" s="3"/>
      <c r="BK164" t="s">
        <v>68</v>
      </c>
    </row>
    <row r="165" spans="1:63" x14ac:dyDescent="0.3">
      <c r="A165">
        <v>141</v>
      </c>
      <c r="B165">
        <v>2</v>
      </c>
      <c r="C165" t="s">
        <v>68</v>
      </c>
      <c r="D165" t="s">
        <v>27</v>
      </c>
      <c r="G165">
        <v>0.5</v>
      </c>
      <c r="H165">
        <v>0.5</v>
      </c>
      <c r="I165">
        <v>3927</v>
      </c>
      <c r="J165">
        <v>7107</v>
      </c>
      <c r="L165">
        <v>3543</v>
      </c>
      <c r="M165">
        <v>3.4279999999999999</v>
      </c>
      <c r="N165">
        <v>6.2990000000000004</v>
      </c>
      <c r="O165">
        <v>2.8719999999999999</v>
      </c>
      <c r="Q165">
        <v>0.255</v>
      </c>
      <c r="R165">
        <v>1</v>
      </c>
      <c r="S165">
        <v>0</v>
      </c>
      <c r="T165">
        <v>0</v>
      </c>
      <c r="V165">
        <v>0</v>
      </c>
      <c r="Y165" s="1">
        <v>45225</v>
      </c>
      <c r="Z165" s="6">
        <v>0.9148842592592592</v>
      </c>
      <c r="AB165">
        <v>1</v>
      </c>
      <c r="AD165" s="3">
        <f t="shared" si="16"/>
        <v>3.8836162074913978</v>
      </c>
      <c r="AE165" s="3">
        <f t="shared" si="17"/>
        <v>7.4830582209074352</v>
      </c>
      <c r="AF165" s="3">
        <f t="shared" si="18"/>
        <v>3.5994420134160374</v>
      </c>
      <c r="AG165" s="3">
        <f t="shared" si="19"/>
        <v>0.40689290563299169</v>
      </c>
      <c r="AH165" s="3"/>
      <c r="AK165">
        <f>ABS(100*(AD165-AD166)/(AVERAGE(AD165:AD166)))</f>
        <v>1.9958022826852886</v>
      </c>
      <c r="AQ165">
        <f>ABS(100*(AE165-AE166)/(AVERAGE(AE165:AE166)))</f>
        <v>0.92377213568315442</v>
      </c>
      <c r="AW165">
        <f>ABS(100*(AF165-AF166)/(AVERAGE(AF165:AF166)))</f>
        <v>0.2459899806014392</v>
      </c>
      <c r="BC165">
        <f>ABS(100*(AG165-AG166)/(AVERAGE(AG165:AG166)))</f>
        <v>2.0336377281153983</v>
      </c>
      <c r="BG165" s="3">
        <f>AVERAGE(AD165:AD166)</f>
        <v>3.9227614891639142</v>
      </c>
      <c r="BH165" s="3">
        <f>AVERAGE(AE165:AE166)</f>
        <v>7.5177818076878742</v>
      </c>
      <c r="BI165" s="3">
        <f>AVERAGE(AF165:AF166)</f>
        <v>3.59502031852396</v>
      </c>
      <c r="BJ165" s="3">
        <f>AVERAGE(AG165:AG166)</f>
        <v>0.40279718784310903</v>
      </c>
      <c r="BK165" t="s">
        <v>68</v>
      </c>
    </row>
    <row r="166" spans="1:63" x14ac:dyDescent="0.3">
      <c r="A166">
        <v>142</v>
      </c>
      <c r="B166">
        <v>2</v>
      </c>
      <c r="C166" t="s">
        <v>68</v>
      </c>
      <c r="D166" t="s">
        <v>27</v>
      </c>
      <c r="G166">
        <v>0.5</v>
      </c>
      <c r="H166">
        <v>0.5</v>
      </c>
      <c r="I166">
        <v>4006</v>
      </c>
      <c r="J166">
        <v>7174</v>
      </c>
      <c r="L166">
        <v>3473</v>
      </c>
      <c r="M166">
        <v>3.488</v>
      </c>
      <c r="N166">
        <v>6.3559999999999999</v>
      </c>
      <c r="O166">
        <v>2.8679999999999999</v>
      </c>
      <c r="Q166">
        <v>0.247</v>
      </c>
      <c r="R166">
        <v>1</v>
      </c>
      <c r="S166">
        <v>0</v>
      </c>
      <c r="T166">
        <v>0</v>
      </c>
      <c r="V166">
        <v>0</v>
      </c>
      <c r="Y166" s="1">
        <v>45225</v>
      </c>
      <c r="Z166" s="6">
        <v>0.92253472222222221</v>
      </c>
      <c r="AB166">
        <v>1</v>
      </c>
      <c r="AD166" s="3">
        <f t="shared" si="16"/>
        <v>3.9619067708364306</v>
      </c>
      <c r="AE166" s="3">
        <f t="shared" si="17"/>
        <v>7.5525053944683131</v>
      </c>
      <c r="AF166" s="3">
        <f t="shared" si="18"/>
        <v>3.5905986236318825</v>
      </c>
      <c r="AG166" s="3">
        <f t="shared" si="19"/>
        <v>0.39870147005322637</v>
      </c>
      <c r="AH166" s="3"/>
      <c r="BG166" s="3"/>
      <c r="BH166" s="3"/>
      <c r="BI166" s="3"/>
      <c r="BJ166" s="3"/>
      <c r="BK166" t="s">
        <v>68</v>
      </c>
    </row>
    <row r="167" spans="1:63" x14ac:dyDescent="0.3">
      <c r="A167">
        <v>143</v>
      </c>
      <c r="B167">
        <v>9</v>
      </c>
      <c r="C167" t="s">
        <v>263</v>
      </c>
      <c r="D167" t="s">
        <v>27</v>
      </c>
      <c r="G167">
        <v>0.5</v>
      </c>
      <c r="H167">
        <v>0.5</v>
      </c>
      <c r="I167">
        <v>5092</v>
      </c>
      <c r="J167">
        <v>7730</v>
      </c>
      <c r="L167">
        <v>3844</v>
      </c>
      <c r="M167">
        <v>4.3209999999999997</v>
      </c>
      <c r="N167">
        <v>6.827</v>
      </c>
      <c r="O167">
        <v>2.5049999999999999</v>
      </c>
      <c r="Q167">
        <v>0.28599999999999998</v>
      </c>
      <c r="R167">
        <v>1</v>
      </c>
      <c r="S167">
        <v>0</v>
      </c>
      <c r="T167">
        <v>0</v>
      </c>
      <c r="V167">
        <v>0</v>
      </c>
      <c r="Y167" s="1">
        <v>45225</v>
      </c>
      <c r="Z167" s="6">
        <v>0.93555555555555558</v>
      </c>
      <c r="AB167">
        <v>1</v>
      </c>
      <c r="AD167" s="3">
        <f t="shared" si="16"/>
        <v>5.0381542618833386</v>
      </c>
      <c r="AE167" s="3">
        <f t="shared" si="17"/>
        <v>8.1288132825257478</v>
      </c>
      <c r="AF167" s="3">
        <f t="shared" si="18"/>
        <v>3.0906590206424092</v>
      </c>
      <c r="AG167" s="3">
        <f t="shared" si="19"/>
        <v>0.44211607862598251</v>
      </c>
      <c r="AH167" s="3"/>
      <c r="BG167" s="3"/>
      <c r="BH167" s="3"/>
      <c r="BI167" s="3"/>
      <c r="BJ167" s="3"/>
      <c r="BK167" t="s">
        <v>263</v>
      </c>
    </row>
    <row r="168" spans="1:63" x14ac:dyDescent="0.3">
      <c r="A168">
        <v>144</v>
      </c>
      <c r="B168">
        <v>9</v>
      </c>
      <c r="C168" t="s">
        <v>263</v>
      </c>
      <c r="D168" t="s">
        <v>27</v>
      </c>
      <c r="G168">
        <v>0.5</v>
      </c>
      <c r="H168">
        <v>0.5</v>
      </c>
      <c r="I168">
        <v>5271</v>
      </c>
      <c r="J168">
        <v>7754</v>
      </c>
      <c r="L168">
        <v>3752</v>
      </c>
      <c r="M168">
        <v>4.4589999999999996</v>
      </c>
      <c r="N168">
        <v>6.8479999999999999</v>
      </c>
      <c r="O168">
        <v>2.3889999999999998</v>
      </c>
      <c r="Q168">
        <v>0.27600000000000002</v>
      </c>
      <c r="R168">
        <v>1</v>
      </c>
      <c r="S168">
        <v>0</v>
      </c>
      <c r="T168">
        <v>0</v>
      </c>
      <c r="V168">
        <v>0</v>
      </c>
      <c r="Y168" s="1">
        <v>45225</v>
      </c>
      <c r="Z168" s="6">
        <v>0.94271990740740741</v>
      </c>
      <c r="AB168">
        <v>1</v>
      </c>
      <c r="AD168" s="3">
        <f t="shared" si="16"/>
        <v>5.2155468041461353</v>
      </c>
      <c r="AE168" s="3">
        <f t="shared" si="17"/>
        <v>8.1536898820102408</v>
      </c>
      <c r="AF168" s="3">
        <f t="shared" si="18"/>
        <v>2.9381430778641056</v>
      </c>
      <c r="AG168" s="3">
        <f t="shared" si="19"/>
        <v>0.43135019186400525</v>
      </c>
      <c r="AH168" s="3"/>
      <c r="AK168">
        <f>ABS(100*(AD168-AD169)/(AVERAGE(AD168:AD169)))</f>
        <v>1.5086346907745356</v>
      </c>
      <c r="AQ168">
        <f>ABS(100*(AE168-AE169)/(AVERAGE(AE168:AE169)))</f>
        <v>1.2407470242619585</v>
      </c>
      <c r="AW168">
        <f>ABS(100*(AF168-AF169)/(AVERAGE(AF168:AF169)))</f>
        <v>6.3135510114734057</v>
      </c>
      <c r="BC168">
        <f>ABS(100*(AG168-AG169)/(AVERAGE(AG168:AG169)))</f>
        <v>1.8619385392036889</v>
      </c>
      <c r="BG168" s="3">
        <f>AVERAGE(AD168:AD169)</f>
        <v>5.2551875957132399</v>
      </c>
      <c r="BH168" s="3">
        <f>AVERAGE(AE168:AE169)</f>
        <v>8.1034184205519928</v>
      </c>
      <c r="BI168" s="3">
        <f>AVERAGE(AF168:AF169)</f>
        <v>2.8482308248387533</v>
      </c>
      <c r="BJ168" s="3">
        <f>AVERAGE(AG168:AG169)</f>
        <v>0.42737149458240498</v>
      </c>
      <c r="BK168" t="s">
        <v>263</v>
      </c>
    </row>
    <row r="169" spans="1:63" x14ac:dyDescent="0.3">
      <c r="A169">
        <v>145</v>
      </c>
      <c r="B169">
        <v>9</v>
      </c>
      <c r="C169" t="s">
        <v>263</v>
      </c>
      <c r="D169" t="s">
        <v>27</v>
      </c>
      <c r="G169">
        <v>0.5</v>
      </c>
      <c r="H169">
        <v>0.5</v>
      </c>
      <c r="I169">
        <v>5351</v>
      </c>
      <c r="J169">
        <v>7657</v>
      </c>
      <c r="L169">
        <v>3684</v>
      </c>
      <c r="M169">
        <v>4.5199999999999996</v>
      </c>
      <c r="N169">
        <v>6.766</v>
      </c>
      <c r="O169">
        <v>2.246</v>
      </c>
      <c r="Q169">
        <v>0.26900000000000002</v>
      </c>
      <c r="R169">
        <v>1</v>
      </c>
      <c r="S169">
        <v>0</v>
      </c>
      <c r="T169">
        <v>0</v>
      </c>
      <c r="V169">
        <v>0</v>
      </c>
      <c r="Y169" s="1">
        <v>45225</v>
      </c>
      <c r="Z169" s="6">
        <v>0.95038194444444446</v>
      </c>
      <c r="AB169">
        <v>1</v>
      </c>
      <c r="AD169" s="3">
        <f t="shared" si="16"/>
        <v>5.2948283872803454</v>
      </c>
      <c r="AE169" s="3">
        <f t="shared" si="17"/>
        <v>8.0531469590937466</v>
      </c>
      <c r="AF169" s="3">
        <f t="shared" si="18"/>
        <v>2.7583185718134011</v>
      </c>
      <c r="AG169" s="3">
        <f t="shared" si="19"/>
        <v>0.42339279730080465</v>
      </c>
      <c r="AH169" s="3"/>
      <c r="BG169" s="3"/>
      <c r="BH169" s="3"/>
      <c r="BI169" s="3"/>
      <c r="BJ169" s="3"/>
      <c r="BK169" t="s">
        <v>263</v>
      </c>
    </row>
    <row r="170" spans="1:63" x14ac:dyDescent="0.3">
      <c r="A170">
        <v>146</v>
      </c>
      <c r="B170">
        <v>10</v>
      </c>
      <c r="C170" t="s">
        <v>264</v>
      </c>
      <c r="D170" t="s">
        <v>27</v>
      </c>
      <c r="G170">
        <v>0.5</v>
      </c>
      <c r="H170">
        <v>0.5</v>
      </c>
      <c r="I170">
        <v>5479</v>
      </c>
      <c r="J170">
        <v>8379</v>
      </c>
      <c r="L170">
        <v>9029</v>
      </c>
      <c r="M170">
        <v>4.6180000000000003</v>
      </c>
      <c r="N170">
        <v>7.3769999999999998</v>
      </c>
      <c r="O170">
        <v>2.76</v>
      </c>
      <c r="Q170">
        <v>0.82799999999999996</v>
      </c>
      <c r="R170">
        <v>1</v>
      </c>
      <c r="S170">
        <v>0</v>
      </c>
      <c r="T170">
        <v>0</v>
      </c>
      <c r="V170">
        <v>0</v>
      </c>
      <c r="Y170" s="1">
        <v>45225</v>
      </c>
      <c r="Z170" s="6">
        <v>0.96355324074074078</v>
      </c>
      <c r="AB170">
        <v>1</v>
      </c>
      <c r="AD170" s="3">
        <f t="shared" si="16"/>
        <v>5.4216789202950828</v>
      </c>
      <c r="AE170" s="3">
        <f t="shared" si="17"/>
        <v>8.8015179935855965</v>
      </c>
      <c r="AF170" s="3">
        <f t="shared" si="18"/>
        <v>3.3798390732905137</v>
      </c>
      <c r="AG170" s="3">
        <f t="shared" si="19"/>
        <v>1.0488674140700271</v>
      </c>
      <c r="AH170" s="3"/>
      <c r="BG170" s="3"/>
      <c r="BH170" s="3"/>
      <c r="BI170" s="3"/>
      <c r="BJ170" s="3"/>
      <c r="BK170" t="s">
        <v>264</v>
      </c>
    </row>
    <row r="171" spans="1:63" x14ac:dyDescent="0.3">
      <c r="A171">
        <v>147</v>
      </c>
      <c r="B171">
        <v>10</v>
      </c>
      <c r="C171" t="s">
        <v>264</v>
      </c>
      <c r="D171" t="s">
        <v>27</v>
      </c>
      <c r="G171">
        <v>0.5</v>
      </c>
      <c r="H171">
        <v>0.5</v>
      </c>
      <c r="I171">
        <v>5541</v>
      </c>
      <c r="J171">
        <v>8456</v>
      </c>
      <c r="L171">
        <v>9198</v>
      </c>
      <c r="M171">
        <v>4.6660000000000004</v>
      </c>
      <c r="N171">
        <v>7.4429999999999996</v>
      </c>
      <c r="O171">
        <v>2.7770000000000001</v>
      </c>
      <c r="Q171">
        <v>0.84599999999999997</v>
      </c>
      <c r="R171">
        <v>1</v>
      </c>
      <c r="S171">
        <v>0</v>
      </c>
      <c r="T171">
        <v>0</v>
      </c>
      <c r="V171">
        <v>0</v>
      </c>
      <c r="Y171" s="1">
        <v>45225</v>
      </c>
      <c r="Z171" s="6">
        <v>0.97071759259259249</v>
      </c>
      <c r="AB171">
        <v>1</v>
      </c>
      <c r="AD171" s="3">
        <f t="shared" si="16"/>
        <v>5.4831221472240959</v>
      </c>
      <c r="AE171" s="3">
        <f t="shared" si="17"/>
        <v>8.8813304169316787</v>
      </c>
      <c r="AF171" s="3">
        <f t="shared" si="18"/>
        <v>3.3982082697075828</v>
      </c>
      <c r="AG171" s="3">
        <f t="shared" si="19"/>
        <v>1.0686438799697466</v>
      </c>
      <c r="AH171" s="3"/>
      <c r="AK171">
        <f>ABS(100*(AD171-AD172)/(AVERAGE(AD171:AD172)))</f>
        <v>0.95335607737814942</v>
      </c>
      <c r="AQ171">
        <f>ABS(100*(AE171-AE172)/(AVERAGE(AE171:AE172)))</f>
        <v>0.10509266372510247</v>
      </c>
      <c r="AW171">
        <f>ABS(100*(AF171-AF172)/(AVERAGE(AF171:AF172)))</f>
        <v>1.8368754320025964</v>
      </c>
      <c r="BC171">
        <f>ABS(100*(AG171-AG172)/(AVERAGE(AG171:AG172)))</f>
        <v>2.7418221477049221</v>
      </c>
      <c r="BG171" s="3">
        <f>AVERAGE(AD171:AD172)</f>
        <v>5.5093841716373024</v>
      </c>
      <c r="BH171" s="3">
        <f>AVERAGE(AE171:AE172)</f>
        <v>8.8766660545283358</v>
      </c>
      <c r="BI171" s="3">
        <f>AVERAGE(AF171:AF172)</f>
        <v>3.3672818828910329</v>
      </c>
      <c r="BJ171" s="3">
        <f>AVERAGE(AG171:AG172)</f>
        <v>1.0541918471968748</v>
      </c>
      <c r="BK171" t="s">
        <v>264</v>
      </c>
    </row>
    <row r="172" spans="1:63" x14ac:dyDescent="0.3">
      <c r="A172">
        <v>148</v>
      </c>
      <c r="B172">
        <v>10</v>
      </c>
      <c r="C172" t="s">
        <v>264</v>
      </c>
      <c r="D172" t="s">
        <v>27</v>
      </c>
      <c r="G172">
        <v>0.5</v>
      </c>
      <c r="H172">
        <v>0.5</v>
      </c>
      <c r="I172">
        <v>5594</v>
      </c>
      <c r="J172">
        <v>8447</v>
      </c>
      <c r="L172">
        <v>8951</v>
      </c>
      <c r="M172">
        <v>4.7060000000000004</v>
      </c>
      <c r="N172">
        <v>7.4340000000000002</v>
      </c>
      <c r="O172">
        <v>2.7280000000000002</v>
      </c>
      <c r="Q172">
        <v>0.82</v>
      </c>
      <c r="R172">
        <v>1</v>
      </c>
      <c r="S172">
        <v>0</v>
      </c>
      <c r="T172">
        <v>0</v>
      </c>
      <c r="V172">
        <v>0</v>
      </c>
      <c r="Y172" s="1">
        <v>45225</v>
      </c>
      <c r="Z172" s="6">
        <v>0.9787499999999999</v>
      </c>
      <c r="AB172">
        <v>1</v>
      </c>
      <c r="AD172" s="3">
        <f t="shared" si="16"/>
        <v>5.5356461960505099</v>
      </c>
      <c r="AE172" s="3">
        <f t="shared" si="17"/>
        <v>8.8720016921249929</v>
      </c>
      <c r="AF172" s="3">
        <f t="shared" si="18"/>
        <v>3.336355496074483</v>
      </c>
      <c r="AG172" s="3">
        <f t="shared" si="19"/>
        <v>1.0397398144240031</v>
      </c>
      <c r="AH172" s="3"/>
      <c r="BG172" s="3"/>
      <c r="BH172" s="3"/>
      <c r="BI172" s="3"/>
      <c r="BJ172" s="3"/>
      <c r="BK172" t="s">
        <v>264</v>
      </c>
    </row>
    <row r="173" spans="1:63" x14ac:dyDescent="0.3">
      <c r="A173">
        <v>149</v>
      </c>
      <c r="B173">
        <v>11</v>
      </c>
      <c r="C173" t="s">
        <v>265</v>
      </c>
      <c r="D173" t="s">
        <v>27</v>
      </c>
      <c r="G173">
        <v>0.5</v>
      </c>
      <c r="H173">
        <v>0.5</v>
      </c>
      <c r="I173">
        <v>3826</v>
      </c>
      <c r="J173">
        <v>7375</v>
      </c>
      <c r="L173">
        <v>3312</v>
      </c>
      <c r="M173">
        <v>3.35</v>
      </c>
      <c r="N173">
        <v>6.5270000000000001</v>
      </c>
      <c r="O173">
        <v>3.1760000000000002</v>
      </c>
      <c r="Q173">
        <v>0.23</v>
      </c>
      <c r="R173">
        <v>1</v>
      </c>
      <c r="S173">
        <v>0</v>
      </c>
      <c r="T173">
        <v>0</v>
      </c>
      <c r="V173">
        <v>0</v>
      </c>
      <c r="Y173" s="1">
        <v>45225</v>
      </c>
      <c r="Z173" s="6">
        <v>0.99164351851851851</v>
      </c>
      <c r="AB173">
        <v>1</v>
      </c>
      <c r="AD173" s="3">
        <f t="shared" si="16"/>
        <v>3.7835232087844566</v>
      </c>
      <c r="AE173" s="3">
        <f t="shared" si="17"/>
        <v>7.7608469151509469</v>
      </c>
      <c r="AF173" s="3">
        <f t="shared" si="18"/>
        <v>3.9773237063664904</v>
      </c>
      <c r="AG173" s="3">
        <f t="shared" si="19"/>
        <v>0.37986116821976618</v>
      </c>
      <c r="AH173" s="3"/>
      <c r="BG173" s="3"/>
      <c r="BH173" s="3"/>
      <c r="BI173" s="3"/>
      <c r="BJ173" s="3"/>
      <c r="BK173" t="s">
        <v>265</v>
      </c>
    </row>
    <row r="174" spans="1:63" x14ac:dyDescent="0.3">
      <c r="A174">
        <v>150</v>
      </c>
      <c r="B174">
        <v>11</v>
      </c>
      <c r="C174" t="s">
        <v>265</v>
      </c>
      <c r="D174" t="s">
        <v>27</v>
      </c>
      <c r="G174">
        <v>0.5</v>
      </c>
      <c r="H174">
        <v>0.5</v>
      </c>
      <c r="I174">
        <v>3443</v>
      </c>
      <c r="J174">
        <v>7435</v>
      </c>
      <c r="L174">
        <v>3342</v>
      </c>
      <c r="M174">
        <v>3.056</v>
      </c>
      <c r="N174">
        <v>6.577</v>
      </c>
      <c r="O174">
        <v>3.5209999999999999</v>
      </c>
      <c r="Q174">
        <v>0.23400000000000001</v>
      </c>
      <c r="R174">
        <v>1</v>
      </c>
      <c r="S174">
        <v>0</v>
      </c>
      <c r="T174">
        <v>0</v>
      </c>
      <c r="V174">
        <v>0</v>
      </c>
      <c r="Y174" s="1">
        <v>45225</v>
      </c>
      <c r="Z174" s="6">
        <v>0.99879629629629629</v>
      </c>
      <c r="AB174">
        <v>1</v>
      </c>
      <c r="AD174" s="3">
        <f t="shared" si="16"/>
        <v>3.4039626295294236</v>
      </c>
      <c r="AE174" s="3">
        <f t="shared" si="17"/>
        <v>7.8230384138621814</v>
      </c>
      <c r="AF174" s="3">
        <f t="shared" si="18"/>
        <v>4.4190757843327582</v>
      </c>
      <c r="AG174" s="3">
        <f t="shared" si="19"/>
        <v>0.38337178346823703</v>
      </c>
      <c r="AH174" s="3"/>
      <c r="AK174">
        <f>ABS(100*(AD174-AD175)/(AVERAGE(AD174:AD175)))</f>
        <v>0.64255940920416299</v>
      </c>
      <c r="AQ174">
        <f>ABS(100*(AE174-AE175)/(AVERAGE(AE174:AE175)))</f>
        <v>0.14585240467235935</v>
      </c>
      <c r="AW174">
        <f>ABS(100*(AF174-AF175)/(AVERAGE(AF174:AF175)))</f>
        <v>0.23508163434430424</v>
      </c>
      <c r="BC174">
        <f>ABS(100*(AG174-AG175)/(AVERAGE(AG174:AG175)))</f>
        <v>1.0432303426350931</v>
      </c>
      <c r="BG174" s="3">
        <f>AVERAGE(AD174:AD175)</f>
        <v>3.3930614118484694</v>
      </c>
      <c r="BH174" s="3">
        <f>AVERAGE(AE174:AE175)</f>
        <v>7.8173375264803182</v>
      </c>
      <c r="BI174" s="3">
        <f>AVERAGE(AF174:AF175)</f>
        <v>4.4242761146318488</v>
      </c>
      <c r="BJ174" s="3">
        <f>AVERAGE(AG174:AG175)</f>
        <v>0.38138243482743683</v>
      </c>
      <c r="BK174" t="s">
        <v>265</v>
      </c>
    </row>
    <row r="175" spans="1:63" x14ac:dyDescent="0.3">
      <c r="A175">
        <v>151</v>
      </c>
      <c r="B175">
        <v>11</v>
      </c>
      <c r="C175" t="s">
        <v>265</v>
      </c>
      <c r="D175" t="s">
        <v>27</v>
      </c>
      <c r="G175">
        <v>0.5</v>
      </c>
      <c r="H175">
        <v>0.5</v>
      </c>
      <c r="I175">
        <v>3421</v>
      </c>
      <c r="J175">
        <v>7424</v>
      </c>
      <c r="L175">
        <v>3308</v>
      </c>
      <c r="M175">
        <v>3.0390000000000001</v>
      </c>
      <c r="N175">
        <v>6.5679999999999996</v>
      </c>
      <c r="O175">
        <v>3.5289999999999999</v>
      </c>
      <c r="Q175">
        <v>0.23</v>
      </c>
      <c r="R175">
        <v>1</v>
      </c>
      <c r="S175">
        <v>0</v>
      </c>
      <c r="T175">
        <v>0</v>
      </c>
      <c r="V175">
        <v>0</v>
      </c>
      <c r="Y175" s="1">
        <v>45226</v>
      </c>
      <c r="Z175" s="6">
        <v>6.3657407407407404E-3</v>
      </c>
      <c r="AB175">
        <v>1</v>
      </c>
      <c r="AD175" s="3">
        <f t="shared" si="16"/>
        <v>3.3821601941675157</v>
      </c>
      <c r="AE175" s="3">
        <f t="shared" si="17"/>
        <v>7.8116366390984551</v>
      </c>
      <c r="AF175" s="3">
        <f t="shared" si="18"/>
        <v>4.4294764449309394</v>
      </c>
      <c r="AG175" s="3">
        <f t="shared" si="19"/>
        <v>0.3793930861866367</v>
      </c>
      <c r="AH175" s="3"/>
      <c r="BG175" s="3"/>
      <c r="BH175" s="3"/>
      <c r="BI175" s="3"/>
      <c r="BJ175" s="3"/>
      <c r="BK175" t="s">
        <v>265</v>
      </c>
    </row>
    <row r="176" spans="1:63" x14ac:dyDescent="0.3">
      <c r="A176">
        <v>152</v>
      </c>
      <c r="B176">
        <v>12</v>
      </c>
      <c r="C176" t="s">
        <v>266</v>
      </c>
      <c r="D176" t="s">
        <v>27</v>
      </c>
      <c r="G176">
        <v>0.5</v>
      </c>
      <c r="H176">
        <v>0.5</v>
      </c>
      <c r="I176">
        <v>2990</v>
      </c>
      <c r="J176">
        <v>5822</v>
      </c>
      <c r="L176">
        <v>2190</v>
      </c>
      <c r="M176">
        <v>2.7090000000000001</v>
      </c>
      <c r="N176">
        <v>5.2110000000000003</v>
      </c>
      <c r="O176">
        <v>2.5019999999999998</v>
      </c>
      <c r="Q176">
        <v>0.113</v>
      </c>
      <c r="R176">
        <v>1</v>
      </c>
      <c r="S176">
        <v>0</v>
      </c>
      <c r="T176">
        <v>0</v>
      </c>
      <c r="V176">
        <v>0</v>
      </c>
      <c r="Y176" s="1">
        <v>45226</v>
      </c>
      <c r="Z176" s="6">
        <v>1.909722222222222E-2</v>
      </c>
      <c r="AB176">
        <v>1</v>
      </c>
      <c r="AD176" s="3">
        <f t="shared" si="16"/>
        <v>2.955030665031956</v>
      </c>
      <c r="AE176" s="3">
        <f t="shared" si="17"/>
        <v>6.1511236235085081</v>
      </c>
      <c r="AF176" s="3">
        <f t="shared" si="18"/>
        <v>3.1960929584765521</v>
      </c>
      <c r="AG176" s="3">
        <f t="shared" si="19"/>
        <v>0.24856415792695646</v>
      </c>
      <c r="AH176" s="3"/>
      <c r="BG176" s="3"/>
      <c r="BH176" s="3"/>
      <c r="BI176" s="3"/>
      <c r="BJ176" s="3"/>
      <c r="BK176" t="s">
        <v>266</v>
      </c>
    </row>
    <row r="177" spans="1:63" x14ac:dyDescent="0.3">
      <c r="A177">
        <v>153</v>
      </c>
      <c r="B177">
        <v>12</v>
      </c>
      <c r="C177" t="s">
        <v>266</v>
      </c>
      <c r="D177" t="s">
        <v>27</v>
      </c>
      <c r="G177">
        <v>0.5</v>
      </c>
      <c r="H177">
        <v>0.5</v>
      </c>
      <c r="I177">
        <v>2857</v>
      </c>
      <c r="J177">
        <v>5904</v>
      </c>
      <c r="L177">
        <v>2306</v>
      </c>
      <c r="M177">
        <v>2.6059999999999999</v>
      </c>
      <c r="N177">
        <v>5.28</v>
      </c>
      <c r="O177">
        <v>2.6739999999999999</v>
      </c>
      <c r="Q177">
        <v>0.125</v>
      </c>
      <c r="R177">
        <v>1</v>
      </c>
      <c r="S177">
        <v>0</v>
      </c>
      <c r="T177">
        <v>0</v>
      </c>
      <c r="V177">
        <v>0</v>
      </c>
      <c r="Y177" s="1">
        <v>45226</v>
      </c>
      <c r="Z177" s="6">
        <v>2.613425925925926E-2</v>
      </c>
      <c r="AB177">
        <v>1</v>
      </c>
      <c r="AD177" s="3">
        <f t="shared" si="16"/>
        <v>2.8232250330713313</v>
      </c>
      <c r="AE177" s="3">
        <f t="shared" si="17"/>
        <v>6.2361186717471941</v>
      </c>
      <c r="AF177" s="3">
        <f t="shared" si="18"/>
        <v>3.4128936386758628</v>
      </c>
      <c r="AG177" s="3">
        <f t="shared" si="19"/>
        <v>0.26213853688771044</v>
      </c>
      <c r="AH177" s="3"/>
      <c r="AK177">
        <f>ABS(100*(AD177-AD178)/(AVERAGE(AD177:AD178)))</f>
        <v>0.14031110126708596</v>
      </c>
      <c r="AQ177">
        <f>ABS(100*(AE177-AE178)/(AVERAGE(AE177:AE178)))</f>
        <v>0.28296214098038164</v>
      </c>
      <c r="AW177">
        <f>ABS(100*(AF177-AF178)/(AVERAGE(AF177:AF178)))</f>
        <v>0.63446096761218096</v>
      </c>
      <c r="BC177">
        <f>ABS(100*(AG177-AG178)/(AVERAGE(AG177:AG178)))</f>
        <v>5.2689268048174736</v>
      </c>
      <c r="BG177" s="3">
        <f>AVERAGE(AD177:AD178)</f>
        <v>2.8252070726496865</v>
      </c>
      <c r="BH177" s="3">
        <f>AVERAGE(AE177:AE178)</f>
        <v>6.2273082094297694</v>
      </c>
      <c r="BI177" s="3">
        <f>AVERAGE(AF177:AF178)</f>
        <v>3.4021011367800829</v>
      </c>
      <c r="BJ177" s="3">
        <f>AVERAGE(AG177:AG178)</f>
        <v>0.25540985766147462</v>
      </c>
      <c r="BK177" t="s">
        <v>266</v>
      </c>
    </row>
    <row r="178" spans="1:63" x14ac:dyDescent="0.3">
      <c r="A178">
        <v>154</v>
      </c>
      <c r="B178">
        <v>12</v>
      </c>
      <c r="C178" t="s">
        <v>266</v>
      </c>
      <c r="D178" t="s">
        <v>27</v>
      </c>
      <c r="G178">
        <v>0.5</v>
      </c>
      <c r="H178">
        <v>0.5</v>
      </c>
      <c r="I178">
        <v>2861</v>
      </c>
      <c r="J178">
        <v>5887</v>
      </c>
      <c r="L178">
        <v>2191</v>
      </c>
      <c r="M178">
        <v>2.609</v>
      </c>
      <c r="N178">
        <v>5.266</v>
      </c>
      <c r="O178">
        <v>2.657</v>
      </c>
      <c r="Q178">
        <v>0.113</v>
      </c>
      <c r="R178">
        <v>1</v>
      </c>
      <c r="S178">
        <v>0</v>
      </c>
      <c r="T178">
        <v>0</v>
      </c>
      <c r="V178">
        <v>0</v>
      </c>
      <c r="Y178" s="1">
        <v>45226</v>
      </c>
      <c r="Z178" s="6">
        <v>3.3587962962962965E-2</v>
      </c>
      <c r="AB178">
        <v>1</v>
      </c>
      <c r="AD178" s="3">
        <f t="shared" si="16"/>
        <v>2.8271891122280417</v>
      </c>
      <c r="AE178" s="3">
        <f t="shared" si="17"/>
        <v>6.2184977471123446</v>
      </c>
      <c r="AF178" s="3">
        <f t="shared" si="18"/>
        <v>3.3913086348843029</v>
      </c>
      <c r="AG178" s="3">
        <f t="shared" si="19"/>
        <v>0.24868117843523885</v>
      </c>
      <c r="AH178" s="3"/>
      <c r="BG178" s="3"/>
      <c r="BH178" s="3"/>
      <c r="BI178" s="3"/>
      <c r="BJ178" s="3"/>
      <c r="BK178" t="s">
        <v>266</v>
      </c>
    </row>
    <row r="179" spans="1:63" x14ac:dyDescent="0.3">
      <c r="A179">
        <v>155</v>
      </c>
      <c r="B179">
        <v>13</v>
      </c>
      <c r="C179" t="s">
        <v>267</v>
      </c>
      <c r="D179" t="s">
        <v>27</v>
      </c>
      <c r="G179">
        <v>0.5</v>
      </c>
      <c r="H179">
        <v>0.5</v>
      </c>
      <c r="I179">
        <v>4043</v>
      </c>
      <c r="J179">
        <v>15402</v>
      </c>
      <c r="L179">
        <v>3193</v>
      </c>
      <c r="M179">
        <v>3.516</v>
      </c>
      <c r="N179">
        <v>13.327</v>
      </c>
      <c r="O179">
        <v>9.81</v>
      </c>
      <c r="Q179">
        <v>0.218</v>
      </c>
      <c r="R179">
        <v>1</v>
      </c>
      <c r="S179">
        <v>0</v>
      </c>
      <c r="T179">
        <v>0</v>
      </c>
      <c r="V179">
        <v>0</v>
      </c>
      <c r="Y179" s="1">
        <v>45226</v>
      </c>
      <c r="Z179" s="6">
        <v>4.7372685185185191E-2</v>
      </c>
      <c r="AB179">
        <v>1</v>
      </c>
      <c r="AD179" s="3">
        <f t="shared" si="16"/>
        <v>3.9985745030360031</v>
      </c>
      <c r="AE179" s="3">
        <f t="shared" si="17"/>
        <v>16.081032917735531</v>
      </c>
      <c r="AF179" s="3">
        <f t="shared" si="18"/>
        <v>12.082458414699527</v>
      </c>
      <c r="AG179" s="3">
        <f t="shared" si="19"/>
        <v>0.36593572773416516</v>
      </c>
      <c r="AH179" s="3"/>
      <c r="BG179" s="3"/>
      <c r="BH179" s="3"/>
      <c r="BI179" s="3"/>
      <c r="BJ179" s="3"/>
      <c r="BK179" t="s">
        <v>267</v>
      </c>
    </row>
    <row r="180" spans="1:63" x14ac:dyDescent="0.3">
      <c r="A180">
        <v>156</v>
      </c>
      <c r="B180">
        <v>13</v>
      </c>
      <c r="C180" t="s">
        <v>267</v>
      </c>
      <c r="D180" t="s">
        <v>27</v>
      </c>
      <c r="G180">
        <v>0.5</v>
      </c>
      <c r="H180">
        <v>0.5</v>
      </c>
      <c r="I180">
        <v>4469</v>
      </c>
      <c r="J180">
        <v>15502</v>
      </c>
      <c r="L180">
        <v>2974</v>
      </c>
      <c r="M180">
        <v>3.843</v>
      </c>
      <c r="N180">
        <v>13.411</v>
      </c>
      <c r="O180">
        <v>9.5679999999999996</v>
      </c>
      <c r="Q180">
        <v>0.19500000000000001</v>
      </c>
      <c r="R180">
        <v>1</v>
      </c>
      <c r="S180">
        <v>0</v>
      </c>
      <c r="T180">
        <v>0</v>
      </c>
      <c r="V180">
        <v>0</v>
      </c>
      <c r="Y180" s="1">
        <v>45226</v>
      </c>
      <c r="Z180" s="6">
        <v>5.5057870370370375E-2</v>
      </c>
      <c r="AB180">
        <v>1</v>
      </c>
      <c r="AD180" s="3">
        <f t="shared" si="16"/>
        <v>4.4207489332256742</v>
      </c>
      <c r="AE180" s="3">
        <f t="shared" si="17"/>
        <v>16.184685415587587</v>
      </c>
      <c r="AF180" s="3">
        <f t="shared" si="18"/>
        <v>11.763936482361913</v>
      </c>
      <c r="AG180" s="3">
        <f t="shared" si="19"/>
        <v>0.34030823642032798</v>
      </c>
      <c r="AH180" s="3"/>
      <c r="AK180">
        <f>ABS(100*(AD180-AD181)/(AVERAGE(AD180:AD181)))</f>
        <v>2.3130259105469597</v>
      </c>
      <c r="AQ180">
        <f>ABS(100*(AE180-AE181)/(AVERAGE(AE180:AE181)))</f>
        <v>0.96529004549185538</v>
      </c>
      <c r="AW180">
        <f>ABS(100*(AF180-AF181)/(AVERAGE(AF180:AF181)))</f>
        <v>0.46345690855069283</v>
      </c>
      <c r="BC180">
        <f>ABS(100*(AG180-AG181)/(AVERAGE(AG180:AG181)))</f>
        <v>5.0609871419921175</v>
      </c>
      <c r="BG180" s="3">
        <f>AVERAGE(AD180:AD181)</f>
        <v>4.370206923977614</v>
      </c>
      <c r="BH180" s="3">
        <f>AVERAGE(AE180:AE181)</f>
        <v>16.106946042198544</v>
      </c>
      <c r="BI180" s="3">
        <f>AVERAGE(AF180:AF181)</f>
        <v>11.73673911822093</v>
      </c>
      <c r="BJ180" s="3">
        <f>AVERAGE(AG180:AG181)</f>
        <v>0.34914328479564627</v>
      </c>
      <c r="BK180" t="s">
        <v>267</v>
      </c>
    </row>
    <row r="181" spans="1:63" x14ac:dyDescent="0.3">
      <c r="A181">
        <v>157</v>
      </c>
      <c r="B181">
        <v>13</v>
      </c>
      <c r="C181" t="s">
        <v>267</v>
      </c>
      <c r="D181" t="s">
        <v>27</v>
      </c>
      <c r="G181">
        <v>0.5</v>
      </c>
      <c r="H181">
        <v>0.5</v>
      </c>
      <c r="I181">
        <v>4367</v>
      </c>
      <c r="J181">
        <v>15352</v>
      </c>
      <c r="L181">
        <v>3125</v>
      </c>
      <c r="M181">
        <v>3.7650000000000001</v>
      </c>
      <c r="N181">
        <v>13.284000000000001</v>
      </c>
      <c r="O181">
        <v>9.5190000000000001</v>
      </c>
      <c r="Q181">
        <v>0.21099999999999999</v>
      </c>
      <c r="R181">
        <v>1</v>
      </c>
      <c r="S181">
        <v>0</v>
      </c>
      <c r="T181">
        <v>0</v>
      </c>
      <c r="V181">
        <v>0</v>
      </c>
      <c r="Y181" s="1">
        <v>45226</v>
      </c>
      <c r="Z181" s="6">
        <v>6.3043981481481479E-2</v>
      </c>
      <c r="AB181">
        <v>1</v>
      </c>
      <c r="AD181" s="3">
        <f t="shared" si="16"/>
        <v>4.3196649147295547</v>
      </c>
      <c r="AE181" s="3">
        <f t="shared" si="17"/>
        <v>16.029206668809501</v>
      </c>
      <c r="AF181" s="3">
        <f t="shared" si="18"/>
        <v>11.709541754079947</v>
      </c>
      <c r="AG181" s="3">
        <f t="shared" si="19"/>
        <v>0.35797833317096456</v>
      </c>
      <c r="AH181" s="3"/>
      <c r="BG181" s="3"/>
      <c r="BH181" s="3"/>
      <c r="BI181" s="3"/>
      <c r="BJ181" s="3"/>
      <c r="BK181" t="s">
        <v>267</v>
      </c>
    </row>
    <row r="182" spans="1:63" x14ac:dyDescent="0.3">
      <c r="A182">
        <v>158</v>
      </c>
      <c r="B182">
        <v>14</v>
      </c>
      <c r="C182" t="s">
        <v>268</v>
      </c>
      <c r="D182" t="s">
        <v>27</v>
      </c>
      <c r="G182">
        <v>0.5</v>
      </c>
      <c r="H182">
        <v>0.5</v>
      </c>
      <c r="I182">
        <v>11661</v>
      </c>
      <c r="J182">
        <v>15921</v>
      </c>
      <c r="L182">
        <v>2796</v>
      </c>
      <c r="M182">
        <v>9.3610000000000007</v>
      </c>
      <c r="N182">
        <v>13.766999999999999</v>
      </c>
      <c r="O182">
        <v>4.4059999999999997</v>
      </c>
      <c r="Q182">
        <v>0.17599999999999999</v>
      </c>
      <c r="R182">
        <v>1</v>
      </c>
      <c r="S182">
        <v>0</v>
      </c>
      <c r="T182">
        <v>0</v>
      </c>
      <c r="V182">
        <v>0</v>
      </c>
      <c r="Y182" s="1">
        <v>45226</v>
      </c>
      <c r="Z182" s="6">
        <v>7.6562499999999992E-2</v>
      </c>
      <c r="AB182">
        <v>1</v>
      </c>
      <c r="AD182" s="3">
        <f t="shared" si="16"/>
        <v>11.548163256991202</v>
      </c>
      <c r="AE182" s="3">
        <f t="shared" si="17"/>
        <v>16.618989381587703</v>
      </c>
      <c r="AF182" s="3">
        <f t="shared" si="18"/>
        <v>5.0708261245965005</v>
      </c>
      <c r="AG182" s="3">
        <f t="shared" si="19"/>
        <v>0.31947858594606759</v>
      </c>
      <c r="AH182" s="3"/>
      <c r="BG182" s="3"/>
      <c r="BH182" s="3"/>
      <c r="BI182" s="3"/>
      <c r="BJ182" s="3"/>
      <c r="BK182" t="s">
        <v>268</v>
      </c>
    </row>
    <row r="183" spans="1:63" x14ac:dyDescent="0.3">
      <c r="A183">
        <v>159</v>
      </c>
      <c r="B183">
        <v>14</v>
      </c>
      <c r="C183" t="s">
        <v>268</v>
      </c>
      <c r="D183" t="s">
        <v>27</v>
      </c>
      <c r="G183">
        <v>0.5</v>
      </c>
      <c r="H183">
        <v>0.5</v>
      </c>
      <c r="I183">
        <v>13845</v>
      </c>
      <c r="J183">
        <v>15777</v>
      </c>
      <c r="L183">
        <v>2852</v>
      </c>
      <c r="M183">
        <v>11.037000000000001</v>
      </c>
      <c r="N183">
        <v>13.644</v>
      </c>
      <c r="O183">
        <v>2.6070000000000002</v>
      </c>
      <c r="Q183">
        <v>0.182</v>
      </c>
      <c r="R183">
        <v>1</v>
      </c>
      <c r="S183">
        <v>0</v>
      </c>
      <c r="T183">
        <v>0</v>
      </c>
      <c r="V183">
        <v>0</v>
      </c>
      <c r="Y183" s="1">
        <v>45226</v>
      </c>
      <c r="Z183" s="6">
        <v>8.4050925925925932E-2</v>
      </c>
      <c r="AB183">
        <v>1</v>
      </c>
      <c r="AD183" s="3">
        <f t="shared" si="16"/>
        <v>13.712550476555151</v>
      </c>
      <c r="AE183" s="3">
        <f t="shared" si="17"/>
        <v>16.469729784680744</v>
      </c>
      <c r="AF183" s="3">
        <f t="shared" si="18"/>
        <v>2.7571793081255933</v>
      </c>
      <c r="AG183" s="3">
        <f t="shared" si="19"/>
        <v>0.32603173440987981</v>
      </c>
      <c r="AH183" s="3"/>
      <c r="AK183">
        <f>ABS(100*(AD183-AD184)/(AVERAGE(AD183:AD184)))</f>
        <v>0.76314950172721951</v>
      </c>
      <c r="AQ183">
        <f>ABS(100*(AE183-AE184)/(AVERAGE(AE183:AE184)))</f>
        <v>0.11321914782101433</v>
      </c>
      <c r="AW183">
        <f>ABS(100*(AF183-AF184)/(AVERAGE(AF183:AF184)))</f>
        <v>3.1831672016267896</v>
      </c>
      <c r="BC183">
        <f>ABS(100*(AG183-AG184)/(AVERAGE(AG183:AG184)))</f>
        <v>0</v>
      </c>
      <c r="BG183" s="3">
        <f>AVERAGE(AD183:AD184)</f>
        <v>13.765074525381566</v>
      </c>
      <c r="BH183" s="3">
        <f>AVERAGE(AE183:AE184)</f>
        <v>16.47905850948743</v>
      </c>
      <c r="BI183" s="3">
        <f>AVERAGE(AF183:AF184)</f>
        <v>2.7139839841058624</v>
      </c>
      <c r="BJ183" s="3">
        <f>AVERAGE(AG183:AG184)</f>
        <v>0.32603173440987981</v>
      </c>
      <c r="BK183" t="s">
        <v>268</v>
      </c>
    </row>
    <row r="184" spans="1:63" x14ac:dyDescent="0.3">
      <c r="A184">
        <v>160</v>
      </c>
      <c r="B184">
        <v>14</v>
      </c>
      <c r="C184" t="s">
        <v>268</v>
      </c>
      <c r="D184" t="s">
        <v>27</v>
      </c>
      <c r="G184">
        <v>0.5</v>
      </c>
      <c r="H184">
        <v>0.5</v>
      </c>
      <c r="I184">
        <v>13951</v>
      </c>
      <c r="J184">
        <v>15795</v>
      </c>
      <c r="L184">
        <v>2852</v>
      </c>
      <c r="M184">
        <v>11.118</v>
      </c>
      <c r="N184">
        <v>13.66</v>
      </c>
      <c r="O184">
        <v>2.5430000000000001</v>
      </c>
      <c r="Q184">
        <v>0.182</v>
      </c>
      <c r="R184">
        <v>1</v>
      </c>
      <c r="S184">
        <v>0</v>
      </c>
      <c r="T184">
        <v>0</v>
      </c>
      <c r="V184">
        <v>0</v>
      </c>
      <c r="Y184" s="1">
        <v>45226</v>
      </c>
      <c r="Z184" s="6">
        <v>9.2048611111111109E-2</v>
      </c>
      <c r="AB184">
        <v>1</v>
      </c>
      <c r="AD184" s="3">
        <f t="shared" si="16"/>
        <v>13.817598574207981</v>
      </c>
      <c r="AE184" s="3">
        <f t="shared" si="17"/>
        <v>16.488387234294112</v>
      </c>
      <c r="AF184" s="3">
        <f t="shared" si="18"/>
        <v>2.6707886600861315</v>
      </c>
      <c r="AG184" s="3">
        <f t="shared" si="19"/>
        <v>0.32603173440987981</v>
      </c>
      <c r="AH184" s="3"/>
      <c r="BG184" s="3"/>
      <c r="BH184" s="3"/>
      <c r="BI184" s="3"/>
      <c r="BJ184" s="3"/>
      <c r="BK184" t="s">
        <v>268</v>
      </c>
    </row>
    <row r="185" spans="1:63" x14ac:dyDescent="0.3">
      <c r="A185">
        <v>161</v>
      </c>
      <c r="B185">
        <v>15</v>
      </c>
      <c r="C185" t="s">
        <v>269</v>
      </c>
      <c r="D185" t="s">
        <v>27</v>
      </c>
      <c r="G185">
        <v>0.5</v>
      </c>
      <c r="H185">
        <v>0.5</v>
      </c>
      <c r="I185">
        <v>7752</v>
      </c>
      <c r="J185">
        <v>7661</v>
      </c>
      <c r="L185">
        <v>6831</v>
      </c>
      <c r="M185">
        <v>6.3620000000000001</v>
      </c>
      <c r="N185">
        <v>6.7690000000000001</v>
      </c>
      <c r="O185">
        <v>0.40699999999999997</v>
      </c>
      <c r="Q185">
        <v>0.59799999999999998</v>
      </c>
      <c r="R185">
        <v>1</v>
      </c>
      <c r="S185">
        <v>0</v>
      </c>
      <c r="T185">
        <v>0</v>
      </c>
      <c r="V185">
        <v>0</v>
      </c>
      <c r="Y185" s="1">
        <v>45226</v>
      </c>
      <c r="Z185" s="6">
        <v>0.10530092592592592</v>
      </c>
      <c r="AB185">
        <v>1</v>
      </c>
      <c r="AD185" s="3">
        <f t="shared" si="16"/>
        <v>7.6742669010958391</v>
      </c>
      <c r="AE185" s="3">
        <f t="shared" si="17"/>
        <v>8.0572930590078276</v>
      </c>
      <c r="AF185" s="3">
        <f t="shared" si="18"/>
        <v>0.38302615791198846</v>
      </c>
      <c r="AG185" s="3">
        <f t="shared" si="19"/>
        <v>0.79165633686539649</v>
      </c>
      <c r="AH185" s="3"/>
      <c r="BG185" s="3"/>
      <c r="BH185" s="3"/>
      <c r="BI185" s="3"/>
      <c r="BJ185" s="3"/>
      <c r="BK185" t="s">
        <v>269</v>
      </c>
    </row>
    <row r="186" spans="1:63" x14ac:dyDescent="0.3">
      <c r="A186">
        <v>162</v>
      </c>
      <c r="B186">
        <v>15</v>
      </c>
      <c r="C186" t="s">
        <v>269</v>
      </c>
      <c r="D186" t="s">
        <v>27</v>
      </c>
      <c r="G186">
        <v>0.5</v>
      </c>
      <c r="H186">
        <v>0.5</v>
      </c>
      <c r="I186">
        <v>6266</v>
      </c>
      <c r="J186">
        <v>7802</v>
      </c>
      <c r="L186">
        <v>6949</v>
      </c>
      <c r="M186">
        <v>5.2220000000000004</v>
      </c>
      <c r="N186">
        <v>6.8890000000000002</v>
      </c>
      <c r="O186">
        <v>1.6659999999999999</v>
      </c>
      <c r="Q186">
        <v>0.61099999999999999</v>
      </c>
      <c r="R186">
        <v>1</v>
      </c>
      <c r="S186">
        <v>0</v>
      </c>
      <c r="T186">
        <v>0</v>
      </c>
      <c r="V186">
        <v>0</v>
      </c>
      <c r="Y186" s="1">
        <v>45226</v>
      </c>
      <c r="Z186" s="6">
        <v>0.1125</v>
      </c>
      <c r="AB186">
        <v>1</v>
      </c>
      <c r="AD186" s="3">
        <f t="shared" si="16"/>
        <v>6.201611494377878</v>
      </c>
      <c r="AE186" s="3">
        <f t="shared" si="17"/>
        <v>8.2034430809792287</v>
      </c>
      <c r="AF186" s="3">
        <f t="shared" si="18"/>
        <v>2.0018315866013507</v>
      </c>
      <c r="AG186" s="3">
        <f t="shared" si="19"/>
        <v>0.80546475684271523</v>
      </c>
      <c r="AH186" s="3"/>
      <c r="AK186">
        <f>ABS(100*(AD186-AD187)/(AVERAGE(AD186:AD187)))</f>
        <v>0.94728778143041714</v>
      </c>
      <c r="AQ186">
        <f>ABS(100*(AE186-AE187)/(AVERAGE(AE186:AE187)))</f>
        <v>0.34057063355592138</v>
      </c>
      <c r="AW186">
        <f>ABS(100*(AF186-AF187)/(AVERAGE(AF186:AF187)))</f>
        <v>4.2275704492533022</v>
      </c>
      <c r="BC186">
        <f>ABS(100*(AG186-AG187)/(AVERAGE(AG186:AG187)))</f>
        <v>0.78146394619545534</v>
      </c>
      <c r="BG186" s="3">
        <f>AVERAGE(AD186:AD187)</f>
        <v>6.1723764105971384</v>
      </c>
      <c r="BH186" s="3">
        <f>AVERAGE(AE186:AE187)</f>
        <v>8.2174361681892556</v>
      </c>
      <c r="BI186" s="3">
        <f>AVERAGE(AF186:AF187)</f>
        <v>2.0450597575921186</v>
      </c>
      <c r="BJ186" s="3">
        <f>AVERAGE(AG186:AG187)</f>
        <v>0.80862431056633899</v>
      </c>
      <c r="BK186" t="s">
        <v>269</v>
      </c>
    </row>
    <row r="187" spans="1:63" x14ac:dyDescent="0.3">
      <c r="A187">
        <v>163</v>
      </c>
      <c r="B187">
        <v>15</v>
      </c>
      <c r="C187" t="s">
        <v>269</v>
      </c>
      <c r="D187" t="s">
        <v>27</v>
      </c>
      <c r="G187">
        <v>0.5</v>
      </c>
      <c r="H187">
        <v>0.5</v>
      </c>
      <c r="I187">
        <v>6207</v>
      </c>
      <c r="J187">
        <v>7829</v>
      </c>
      <c r="L187">
        <v>7003</v>
      </c>
      <c r="M187">
        <v>5.1769999999999996</v>
      </c>
      <c r="N187">
        <v>6.9109999999999996</v>
      </c>
      <c r="O187">
        <v>1.734</v>
      </c>
      <c r="Q187">
        <v>0.61599999999999999</v>
      </c>
      <c r="R187">
        <v>1</v>
      </c>
      <c r="S187">
        <v>0</v>
      </c>
      <c r="T187">
        <v>0</v>
      </c>
      <c r="V187">
        <v>0</v>
      </c>
      <c r="Y187" s="1">
        <v>45226</v>
      </c>
      <c r="Z187" s="6">
        <v>0.12016203703703704</v>
      </c>
      <c r="AB187">
        <v>1</v>
      </c>
      <c r="AD187" s="3">
        <f t="shared" si="16"/>
        <v>6.1431413268163979</v>
      </c>
      <c r="AE187" s="3">
        <f t="shared" si="17"/>
        <v>8.2314292553992843</v>
      </c>
      <c r="AF187" s="3">
        <f t="shared" si="18"/>
        <v>2.0882879285828864</v>
      </c>
      <c r="AG187" s="3">
        <f t="shared" si="19"/>
        <v>0.81178386428996274</v>
      </c>
      <c r="AH187" s="3"/>
      <c r="BG187" s="3"/>
      <c r="BH187" s="3"/>
      <c r="BI187" s="3"/>
      <c r="BJ187" s="3"/>
      <c r="BK187" t="s">
        <v>269</v>
      </c>
    </row>
    <row r="188" spans="1:63" x14ac:dyDescent="0.3">
      <c r="A188">
        <v>164</v>
      </c>
      <c r="B188">
        <v>16</v>
      </c>
      <c r="C188" t="s">
        <v>270</v>
      </c>
      <c r="D188" t="s">
        <v>27</v>
      </c>
      <c r="G188">
        <v>0.5</v>
      </c>
      <c r="H188">
        <v>0.5</v>
      </c>
      <c r="I188">
        <v>4803</v>
      </c>
      <c r="J188">
        <v>6465</v>
      </c>
      <c r="L188">
        <v>2874</v>
      </c>
      <c r="M188">
        <v>4.0990000000000002</v>
      </c>
      <c r="N188">
        <v>5.7560000000000002</v>
      </c>
      <c r="O188">
        <v>1.6559999999999999</v>
      </c>
      <c r="Q188">
        <v>0.185</v>
      </c>
      <c r="R188">
        <v>1</v>
      </c>
      <c r="S188">
        <v>0</v>
      </c>
      <c r="T188">
        <v>0</v>
      </c>
      <c r="V188">
        <v>0</v>
      </c>
      <c r="Y188" s="1">
        <v>45226</v>
      </c>
      <c r="Z188" s="6">
        <v>0.13322916666666665</v>
      </c>
      <c r="AB188">
        <v>1</v>
      </c>
      <c r="AD188" s="3">
        <f t="shared" si="16"/>
        <v>4.7517495428110035</v>
      </c>
      <c r="AE188" s="3">
        <f t="shared" si="17"/>
        <v>6.8176091846972318</v>
      </c>
      <c r="AF188" s="3">
        <f t="shared" si="18"/>
        <v>2.0658596418862283</v>
      </c>
      <c r="AG188" s="3">
        <f t="shared" si="19"/>
        <v>0.32860618559209176</v>
      </c>
      <c r="AH188" s="3"/>
      <c r="BG188" s="3"/>
      <c r="BH188" s="3"/>
      <c r="BI188" s="3"/>
      <c r="BJ188" s="3"/>
      <c r="BK188" t="s">
        <v>270</v>
      </c>
    </row>
    <row r="189" spans="1:63" x14ac:dyDescent="0.3">
      <c r="A189">
        <v>165</v>
      </c>
      <c r="B189">
        <v>16</v>
      </c>
      <c r="C189" t="s">
        <v>270</v>
      </c>
      <c r="D189" t="s">
        <v>27</v>
      </c>
      <c r="G189">
        <v>0.5</v>
      </c>
      <c r="H189">
        <v>0.5</v>
      </c>
      <c r="I189">
        <v>4408</v>
      </c>
      <c r="J189">
        <v>6486</v>
      </c>
      <c r="L189">
        <v>2893</v>
      </c>
      <c r="M189">
        <v>3.7959999999999998</v>
      </c>
      <c r="N189">
        <v>5.7729999999999997</v>
      </c>
      <c r="O189">
        <v>1.9770000000000001</v>
      </c>
      <c r="Q189">
        <v>0.187</v>
      </c>
      <c r="R189">
        <v>1</v>
      </c>
      <c r="S189">
        <v>0</v>
      </c>
      <c r="T189">
        <v>0</v>
      </c>
      <c r="V189">
        <v>0</v>
      </c>
      <c r="Y189" s="1">
        <v>45226</v>
      </c>
      <c r="Z189" s="6">
        <v>0.14033564814814814</v>
      </c>
      <c r="AB189">
        <v>1</v>
      </c>
      <c r="AD189" s="3">
        <f t="shared" si="16"/>
        <v>4.3602967260858385</v>
      </c>
      <c r="AE189" s="3">
        <f t="shared" si="17"/>
        <v>6.8393762092461641</v>
      </c>
      <c r="AF189" s="3">
        <f t="shared" si="18"/>
        <v>2.4790794831603256</v>
      </c>
      <c r="AG189" s="3">
        <f t="shared" si="19"/>
        <v>0.33082957524945666</v>
      </c>
      <c r="AH189" s="3"/>
      <c r="AK189">
        <f>ABS(100*(AD189-AD190)/(AVERAGE(AD189:AD190)))</f>
        <v>2.4470692583611973</v>
      </c>
      <c r="AQ189">
        <f>ABS(100*(AE189-AE190)/(AVERAGE(AE189:AE190)))</f>
        <v>0.589313403837598</v>
      </c>
      <c r="AW189">
        <f>ABS(100*(AF189-AF190)/(AVERAGE(AF189:AF190)))</f>
        <v>2.7643726402028523</v>
      </c>
      <c r="BC189">
        <f>ABS(100*(AG189-AG190)/(AVERAGE(AG189:AG190)))</f>
        <v>2.0367270779261166</v>
      </c>
      <c r="BG189" s="3">
        <f>AVERAGE(AD189:AD190)</f>
        <v>4.4143073045960195</v>
      </c>
      <c r="BH189" s="3">
        <f>AVERAGE(AE189:AE190)</f>
        <v>6.8595884463273151</v>
      </c>
      <c r="BI189" s="3">
        <f>AVERAGE(AF189:AF190)</f>
        <v>2.4452811417312956</v>
      </c>
      <c r="BJ189" s="3">
        <f>AVERAGE(AG189:AG190)</f>
        <v>0.32749449076340936</v>
      </c>
      <c r="BK189" t="s">
        <v>270</v>
      </c>
    </row>
    <row r="190" spans="1:63" x14ac:dyDescent="0.3">
      <c r="A190">
        <v>166</v>
      </c>
      <c r="B190">
        <v>16</v>
      </c>
      <c r="C190" t="s">
        <v>270</v>
      </c>
      <c r="D190" t="s">
        <v>27</v>
      </c>
      <c r="G190">
        <v>0.5</v>
      </c>
      <c r="H190">
        <v>0.5</v>
      </c>
      <c r="I190">
        <v>4517</v>
      </c>
      <c r="J190">
        <v>6525</v>
      </c>
      <c r="L190">
        <v>2836</v>
      </c>
      <c r="M190">
        <v>3.88</v>
      </c>
      <c r="N190">
        <v>5.806</v>
      </c>
      <c r="O190">
        <v>1.9259999999999999</v>
      </c>
      <c r="Q190">
        <v>0.18099999999999999</v>
      </c>
      <c r="R190">
        <v>1</v>
      </c>
      <c r="S190">
        <v>0</v>
      </c>
      <c r="T190">
        <v>0</v>
      </c>
      <c r="V190">
        <v>0</v>
      </c>
      <c r="Y190" s="1">
        <v>45226</v>
      </c>
      <c r="Z190" s="6">
        <v>0.1479513888888889</v>
      </c>
      <c r="AB190">
        <v>1</v>
      </c>
      <c r="AD190" s="3">
        <f t="shared" si="16"/>
        <v>4.4683178831062005</v>
      </c>
      <c r="AE190" s="3">
        <f t="shared" si="17"/>
        <v>6.8798006834084662</v>
      </c>
      <c r="AF190" s="3">
        <f t="shared" si="18"/>
        <v>2.4114828003022657</v>
      </c>
      <c r="AG190" s="3">
        <f t="shared" si="19"/>
        <v>0.32415940627736206</v>
      </c>
      <c r="AH190" s="3"/>
      <c r="BG190" s="3"/>
      <c r="BH190" s="3"/>
      <c r="BI190" s="3"/>
      <c r="BJ190" s="3"/>
      <c r="BK190" t="s">
        <v>270</v>
      </c>
    </row>
    <row r="191" spans="1:63" x14ac:dyDescent="0.3">
      <c r="A191">
        <v>167</v>
      </c>
      <c r="B191">
        <v>17</v>
      </c>
      <c r="C191" t="s">
        <v>271</v>
      </c>
      <c r="D191" t="s">
        <v>27</v>
      </c>
      <c r="G191">
        <v>0.5</v>
      </c>
      <c r="H191">
        <v>0.5</v>
      </c>
      <c r="I191">
        <v>3159</v>
      </c>
      <c r="J191">
        <v>5213</v>
      </c>
      <c r="L191">
        <v>2953</v>
      </c>
      <c r="M191">
        <v>2.8380000000000001</v>
      </c>
      <c r="N191">
        <v>4.6950000000000003</v>
      </c>
      <c r="O191">
        <v>1.857</v>
      </c>
      <c r="Q191">
        <v>0.193</v>
      </c>
      <c r="R191">
        <v>1</v>
      </c>
      <c r="S191">
        <v>0</v>
      </c>
      <c r="T191">
        <v>0</v>
      </c>
      <c r="V191">
        <v>0</v>
      </c>
      <c r="Y191" s="1">
        <v>45226</v>
      </c>
      <c r="Z191" s="6">
        <v>0.16083333333333333</v>
      </c>
      <c r="AB191">
        <v>1</v>
      </c>
      <c r="AD191" s="3">
        <f t="shared" si="16"/>
        <v>3.1225130094029763</v>
      </c>
      <c r="AE191" s="3">
        <f t="shared" si="17"/>
        <v>5.5198799115894825</v>
      </c>
      <c r="AF191" s="3">
        <f t="shared" si="18"/>
        <v>2.3973669021865063</v>
      </c>
      <c r="AG191" s="3">
        <f t="shared" si="19"/>
        <v>0.33785080574639836</v>
      </c>
      <c r="AH191" s="3"/>
      <c r="BG191" s="3"/>
      <c r="BH191" s="3"/>
      <c r="BI191" s="3"/>
      <c r="BJ191" s="3"/>
      <c r="BK191" t="s">
        <v>271</v>
      </c>
    </row>
    <row r="192" spans="1:63" x14ac:dyDescent="0.3">
      <c r="A192">
        <v>168</v>
      </c>
      <c r="B192">
        <v>17</v>
      </c>
      <c r="C192" t="s">
        <v>271</v>
      </c>
      <c r="D192" t="s">
        <v>27</v>
      </c>
      <c r="G192">
        <v>0.5</v>
      </c>
      <c r="H192">
        <v>0.5</v>
      </c>
      <c r="I192">
        <v>2836</v>
      </c>
      <c r="J192">
        <v>5306</v>
      </c>
      <c r="L192">
        <v>2927</v>
      </c>
      <c r="M192">
        <v>2.59</v>
      </c>
      <c r="N192">
        <v>4.774</v>
      </c>
      <c r="O192">
        <v>2.1840000000000002</v>
      </c>
      <c r="Q192">
        <v>0.19</v>
      </c>
      <c r="R192">
        <v>1</v>
      </c>
      <c r="S192">
        <v>0</v>
      </c>
      <c r="T192">
        <v>0</v>
      </c>
      <c r="V192">
        <v>0</v>
      </c>
      <c r="Y192" s="1">
        <v>45226</v>
      </c>
      <c r="Z192" s="6">
        <v>0.16780092592592591</v>
      </c>
      <c r="AB192">
        <v>1</v>
      </c>
      <c r="AD192" s="3">
        <f t="shared" si="16"/>
        <v>2.8024136174986012</v>
      </c>
      <c r="AE192" s="3">
        <f t="shared" si="17"/>
        <v>5.6162767345918958</v>
      </c>
      <c r="AF192" s="3">
        <f t="shared" si="18"/>
        <v>2.8138631170932946</v>
      </c>
      <c r="AG192" s="3">
        <f t="shared" si="19"/>
        <v>0.33480827253105694</v>
      </c>
      <c r="AH192" s="3"/>
      <c r="AK192">
        <f>ABS(100*(AD192-AD193)/(AVERAGE(AD192:AD193)))</f>
        <v>2.0362175740741719</v>
      </c>
      <c r="AQ192">
        <f>ABS(100*(AE192-AE193)/(AVERAGE(AE192:AE193)))</f>
        <v>2.4472848969616336</v>
      </c>
      <c r="AW192">
        <f>ABS(100*(AF192-AF193)/(AVERAGE(AF192:AF193)))</f>
        <v>2.8583455162239679</v>
      </c>
      <c r="BC192">
        <f>ABS(100*(AG192-AG193)/(AVERAGE(AG192:AG193)))</f>
        <v>0.63111222123358313</v>
      </c>
      <c r="BG192" s="3">
        <f>AVERAGE(AD192:AD193)</f>
        <v>2.7741695535070385</v>
      </c>
      <c r="BH192" s="3">
        <f>AVERAGE(AE192:AE193)</f>
        <v>5.5483843484987982</v>
      </c>
      <c r="BI192" s="3">
        <f>AVERAGE(AF192:AF193)</f>
        <v>2.7742147949917602</v>
      </c>
      <c r="BJ192" s="3">
        <f>AVERAGE(AG192:AG193)</f>
        <v>0.33375508795651571</v>
      </c>
      <c r="BK192" t="s">
        <v>271</v>
      </c>
    </row>
    <row r="193" spans="1:63" x14ac:dyDescent="0.3">
      <c r="A193">
        <v>169</v>
      </c>
      <c r="B193">
        <v>17</v>
      </c>
      <c r="C193" t="s">
        <v>271</v>
      </c>
      <c r="D193" t="s">
        <v>27</v>
      </c>
      <c r="G193">
        <v>0.5</v>
      </c>
      <c r="H193">
        <v>0.5</v>
      </c>
      <c r="I193">
        <v>2779</v>
      </c>
      <c r="J193">
        <v>5175</v>
      </c>
      <c r="L193">
        <v>2909</v>
      </c>
      <c r="M193">
        <v>2.5470000000000002</v>
      </c>
      <c r="N193">
        <v>4.6619999999999999</v>
      </c>
      <c r="O193">
        <v>2.1150000000000002</v>
      </c>
      <c r="Q193">
        <v>0.188</v>
      </c>
      <c r="R193">
        <v>1</v>
      </c>
      <c r="S193">
        <v>0</v>
      </c>
      <c r="T193">
        <v>0</v>
      </c>
      <c r="V193">
        <v>0</v>
      </c>
      <c r="Y193" s="1">
        <v>45226</v>
      </c>
      <c r="Z193" s="6">
        <v>0.17515046296296297</v>
      </c>
      <c r="AB193">
        <v>1</v>
      </c>
      <c r="AD193" s="3">
        <f t="shared" si="16"/>
        <v>2.7459254895154759</v>
      </c>
      <c r="AE193" s="3">
        <f t="shared" si="17"/>
        <v>5.4804919624057016</v>
      </c>
      <c r="AF193" s="3">
        <f t="shared" si="18"/>
        <v>2.7345664728902257</v>
      </c>
      <c r="AG193" s="3">
        <f t="shared" si="19"/>
        <v>0.33270190338197447</v>
      </c>
      <c r="AH193" s="3"/>
      <c r="BG193" s="3"/>
      <c r="BH193" s="3"/>
      <c r="BI193" s="3"/>
      <c r="BJ193" s="3"/>
      <c r="BK193" t="s">
        <v>271</v>
      </c>
    </row>
    <row r="194" spans="1:63" x14ac:dyDescent="0.3">
      <c r="A194">
        <v>170</v>
      </c>
      <c r="B194">
        <v>18</v>
      </c>
      <c r="C194" t="s">
        <v>272</v>
      </c>
      <c r="D194" t="s">
        <v>27</v>
      </c>
      <c r="G194">
        <v>0.5</v>
      </c>
      <c r="H194">
        <v>0.5</v>
      </c>
      <c r="I194">
        <v>3003</v>
      </c>
      <c r="J194">
        <v>5926</v>
      </c>
      <c r="L194">
        <v>2009</v>
      </c>
      <c r="M194">
        <v>2.7189999999999999</v>
      </c>
      <c r="N194">
        <v>5.2990000000000004</v>
      </c>
      <c r="O194">
        <v>2.58</v>
      </c>
      <c r="Q194">
        <v>9.4E-2</v>
      </c>
      <c r="R194">
        <v>1</v>
      </c>
      <c r="S194">
        <v>0</v>
      </c>
      <c r="T194">
        <v>0</v>
      </c>
      <c r="V194">
        <v>0</v>
      </c>
      <c r="Y194" s="1">
        <v>45226</v>
      </c>
      <c r="Z194" s="6">
        <v>0.18788194444444442</v>
      </c>
      <c r="AB194">
        <v>1</v>
      </c>
      <c r="AD194" s="3">
        <f t="shared" si="16"/>
        <v>2.9679139222912654</v>
      </c>
      <c r="AE194" s="3">
        <f t="shared" si="17"/>
        <v>6.2589222212746467</v>
      </c>
      <c r="AF194" s="3">
        <f t="shared" si="18"/>
        <v>3.2910082989833813</v>
      </c>
      <c r="AG194" s="3">
        <f t="shared" si="19"/>
        <v>0.22738344592784904</v>
      </c>
      <c r="AH194" s="3"/>
      <c r="BG194" s="3"/>
      <c r="BH194" s="3"/>
      <c r="BI194" s="3"/>
      <c r="BJ194" s="3"/>
      <c r="BK194" t="s">
        <v>272</v>
      </c>
    </row>
    <row r="195" spans="1:63" x14ac:dyDescent="0.3">
      <c r="A195">
        <v>171</v>
      </c>
      <c r="B195">
        <v>18</v>
      </c>
      <c r="C195" t="s">
        <v>272</v>
      </c>
      <c r="D195" t="s">
        <v>27</v>
      </c>
      <c r="G195">
        <v>0.5</v>
      </c>
      <c r="H195">
        <v>0.5</v>
      </c>
      <c r="I195">
        <v>3012</v>
      </c>
      <c r="J195">
        <v>6032</v>
      </c>
      <c r="L195">
        <v>2114</v>
      </c>
      <c r="M195">
        <v>2.7250000000000001</v>
      </c>
      <c r="N195">
        <v>5.3890000000000002</v>
      </c>
      <c r="O195">
        <v>2.6629999999999998</v>
      </c>
      <c r="Q195">
        <v>0.105</v>
      </c>
      <c r="R195">
        <v>1</v>
      </c>
      <c r="S195">
        <v>0</v>
      </c>
      <c r="T195">
        <v>0</v>
      </c>
      <c r="V195">
        <v>0</v>
      </c>
      <c r="Y195" s="1">
        <v>45226</v>
      </c>
      <c r="Z195" s="6">
        <v>0.19484953703703703</v>
      </c>
      <c r="AB195">
        <v>1</v>
      </c>
      <c r="AD195" s="3">
        <f t="shared" si="16"/>
        <v>2.976833100393864</v>
      </c>
      <c r="AE195" s="3">
        <f t="shared" si="17"/>
        <v>6.3687938689978267</v>
      </c>
      <c r="AF195" s="3">
        <f t="shared" si="18"/>
        <v>3.3919607686039628</v>
      </c>
      <c r="AG195" s="3">
        <f t="shared" si="19"/>
        <v>0.23967059929749698</v>
      </c>
      <c r="AH195" s="3"/>
      <c r="AK195">
        <f>ABS(100*(AD195-AD196)/(AVERAGE(AD195:AD196)))</f>
        <v>1.0596700437179167</v>
      </c>
      <c r="AQ195">
        <f>ABS(100*(AE195-AE196)/(AVERAGE(AE195:AE196)))</f>
        <v>0.8334871123212626</v>
      </c>
      <c r="AW195">
        <f>ABS(100*(AF195-AF196)/(AVERAGE(AF195:AF196)))</f>
        <v>2.5248854296055332</v>
      </c>
      <c r="BC195">
        <f>ABS(100*(AG195-AG196)/(AVERAGE(AG195:AG196)))</f>
        <v>5.0047353324117827</v>
      </c>
      <c r="BG195" s="3">
        <f>AVERAGE(AD195:AD196)</f>
        <v>2.9926894170207063</v>
      </c>
      <c r="BH195" s="3">
        <f>AVERAGE(AE195:AE196)</f>
        <v>6.3423624820455524</v>
      </c>
      <c r="BI195" s="3">
        <f>AVERAGE(AF195:AF196)</f>
        <v>3.3496730650248461</v>
      </c>
      <c r="BJ195" s="3">
        <f>AVERAGE(AG195:AG196)</f>
        <v>0.23381957388337893</v>
      </c>
      <c r="BK195" t="s">
        <v>272</v>
      </c>
    </row>
    <row r="196" spans="1:63" x14ac:dyDescent="0.3">
      <c r="A196">
        <v>172</v>
      </c>
      <c r="B196">
        <v>18</v>
      </c>
      <c r="C196" t="s">
        <v>272</v>
      </c>
      <c r="D196" t="s">
        <v>27</v>
      </c>
      <c r="G196">
        <v>0.5</v>
      </c>
      <c r="H196">
        <v>0.5</v>
      </c>
      <c r="I196">
        <v>3044</v>
      </c>
      <c r="J196">
        <v>5981</v>
      </c>
      <c r="L196">
        <v>2014</v>
      </c>
      <c r="M196">
        <v>2.75</v>
      </c>
      <c r="N196">
        <v>5.3460000000000001</v>
      </c>
      <c r="O196">
        <v>2.5950000000000002</v>
      </c>
      <c r="Q196">
        <v>9.5000000000000001E-2</v>
      </c>
      <c r="R196">
        <v>1</v>
      </c>
      <c r="S196">
        <v>0</v>
      </c>
      <c r="T196">
        <v>0</v>
      </c>
      <c r="V196">
        <v>0</v>
      </c>
      <c r="Y196" s="1">
        <v>45226</v>
      </c>
      <c r="Z196" s="6">
        <v>0.20237268518518517</v>
      </c>
      <c r="AB196">
        <v>1</v>
      </c>
      <c r="AD196" s="3">
        <f t="shared" si="16"/>
        <v>3.0085457336475487</v>
      </c>
      <c r="AE196" s="3">
        <f t="shared" si="17"/>
        <v>6.3159310950932781</v>
      </c>
      <c r="AF196" s="3">
        <f t="shared" si="18"/>
        <v>3.3073853614457294</v>
      </c>
      <c r="AG196" s="3">
        <f t="shared" si="19"/>
        <v>0.22796854846926085</v>
      </c>
      <c r="AH196" s="3"/>
      <c r="BG196" s="3"/>
      <c r="BH196" s="3"/>
      <c r="BI196" s="3"/>
      <c r="BJ196" s="3"/>
      <c r="BK196" t="s">
        <v>272</v>
      </c>
    </row>
    <row r="197" spans="1:63" x14ac:dyDescent="0.3">
      <c r="A197">
        <v>173</v>
      </c>
      <c r="B197">
        <v>19</v>
      </c>
      <c r="C197" t="s">
        <v>273</v>
      </c>
      <c r="D197" t="s">
        <v>27</v>
      </c>
      <c r="G197">
        <v>0.5</v>
      </c>
      <c r="H197">
        <v>0.5</v>
      </c>
      <c r="I197">
        <v>8081</v>
      </c>
      <c r="J197">
        <v>18121</v>
      </c>
      <c r="L197">
        <v>7404</v>
      </c>
      <c r="M197">
        <v>6.6150000000000002</v>
      </c>
      <c r="N197">
        <v>15.63</v>
      </c>
      <c r="O197">
        <v>9.0150000000000006</v>
      </c>
      <c r="Q197">
        <v>0.65800000000000003</v>
      </c>
      <c r="R197">
        <v>1</v>
      </c>
      <c r="S197">
        <v>0</v>
      </c>
      <c r="T197">
        <v>0</v>
      </c>
      <c r="V197">
        <v>0</v>
      </c>
      <c r="Y197" s="1">
        <v>45226</v>
      </c>
      <c r="Z197" s="6">
        <v>0.21592592592592594</v>
      </c>
      <c r="AB197">
        <v>1</v>
      </c>
      <c r="AD197" s="3">
        <f t="shared" si="16"/>
        <v>8.0003124117352797</v>
      </c>
      <c r="AE197" s="3">
        <f t="shared" si="17"/>
        <v>18.899344334332948</v>
      </c>
      <c r="AF197" s="3">
        <f t="shared" si="18"/>
        <v>10.899031922597668</v>
      </c>
      <c r="AG197" s="3">
        <f t="shared" si="19"/>
        <v>0.85870908811118984</v>
      </c>
      <c r="AH197" s="3"/>
      <c r="BG197" s="3"/>
      <c r="BH197" s="3"/>
      <c r="BI197" s="3"/>
      <c r="BJ197" s="3"/>
      <c r="BK197" t="s">
        <v>273</v>
      </c>
    </row>
    <row r="198" spans="1:63" x14ac:dyDescent="0.3">
      <c r="A198">
        <v>174</v>
      </c>
      <c r="B198">
        <v>19</v>
      </c>
      <c r="C198" t="s">
        <v>273</v>
      </c>
      <c r="D198" t="s">
        <v>27</v>
      </c>
      <c r="G198">
        <v>0.5</v>
      </c>
      <c r="H198">
        <v>0.5</v>
      </c>
      <c r="I198">
        <v>9634</v>
      </c>
      <c r="J198">
        <v>18388</v>
      </c>
      <c r="L198">
        <v>7370</v>
      </c>
      <c r="M198">
        <v>7.806</v>
      </c>
      <c r="N198">
        <v>15.856</v>
      </c>
      <c r="O198">
        <v>8.0510000000000002</v>
      </c>
      <c r="Q198">
        <v>0.65500000000000003</v>
      </c>
      <c r="R198">
        <v>1</v>
      </c>
      <c r="S198">
        <v>0</v>
      </c>
      <c r="T198">
        <v>0</v>
      </c>
      <c r="V198">
        <v>0</v>
      </c>
      <c r="Y198" s="1">
        <v>45226</v>
      </c>
      <c r="Z198" s="6">
        <v>0.22386574074074073</v>
      </c>
      <c r="AB198">
        <v>1</v>
      </c>
      <c r="AD198" s="3">
        <f t="shared" si="16"/>
        <v>9.5393661443281434</v>
      </c>
      <c r="AE198" s="3">
        <f t="shared" si="17"/>
        <v>19.17609650359794</v>
      </c>
      <c r="AF198" s="3">
        <f t="shared" si="18"/>
        <v>9.6367303592697962</v>
      </c>
      <c r="AG198" s="3">
        <f t="shared" si="19"/>
        <v>0.85473039082958946</v>
      </c>
      <c r="AH198" s="3"/>
      <c r="AK198">
        <f>ABS(100*(AD198-AD199)/(AVERAGE(AD198:AD199)))</f>
        <v>0.26005616573391427</v>
      </c>
      <c r="AM198">
        <f>100*((AVERAGE(AD198:AD199)*25.225)-(AVERAGE(AD180:AD181)*25))/(1000*0.075)</f>
        <v>174.75047595194928</v>
      </c>
      <c r="AQ198">
        <f>ABS(100*(AE198-AE199)/(AVERAGE(AE198:AE199)))</f>
        <v>4.8659509305205718E-2</v>
      </c>
      <c r="AS198">
        <f>100*((AVERAGE(AE198:AE199)*25.225)-(AVERAGE(AE180:AE181)*25))/(2000*0.075)</f>
        <v>53.950483137780068</v>
      </c>
      <c r="AW198">
        <f>ABS(100*(AF198-AF199)/(AVERAGE(AF198:AF199)))</f>
        <v>0.16016220651164509</v>
      </c>
      <c r="AY198">
        <f>100*((AVERAGE(AF198:AF199)*25.225)-(AVERAGE(AF180:AF181)*25))/(1000*0.075)</f>
        <v>-66.849509676389133</v>
      </c>
      <c r="BC198">
        <f>ABS(100*(AG198-AG199)/(AVERAGE(AG198:AG199)))</f>
        <v>0.55975694409322152</v>
      </c>
      <c r="BE198">
        <f>100*((AVERAGE(AG198:AG199)*25.225)-(AVERAGE(AG180:AG181)*25))/(100*0.075)</f>
        <v>171.90006341832535</v>
      </c>
      <c r="BG198" s="3">
        <f>AVERAGE(AD198:AD199)</f>
        <v>9.5269783969634219</v>
      </c>
      <c r="BH198" s="3">
        <f>AVERAGE(AE198:AE199)</f>
        <v>19.171432141194597</v>
      </c>
      <c r="BI198" s="3">
        <f>AVERAGE(AF198:AF199)</f>
        <v>9.6444537442311749</v>
      </c>
      <c r="BJ198" s="3">
        <f>AVERAGE(AG198:AG199)</f>
        <v>0.85712931124937786</v>
      </c>
      <c r="BK198" t="s">
        <v>273</v>
      </c>
    </row>
    <row r="199" spans="1:63" x14ac:dyDescent="0.3">
      <c r="A199">
        <v>175</v>
      </c>
      <c r="B199">
        <v>19</v>
      </c>
      <c r="C199" t="s">
        <v>273</v>
      </c>
      <c r="D199" t="s">
        <v>27</v>
      </c>
      <c r="G199">
        <v>0.5</v>
      </c>
      <c r="H199">
        <v>0.5</v>
      </c>
      <c r="I199">
        <v>9609</v>
      </c>
      <c r="J199">
        <v>18379</v>
      </c>
      <c r="L199">
        <v>7411</v>
      </c>
      <c r="M199">
        <v>7.7859999999999996</v>
      </c>
      <c r="N199">
        <v>15.849</v>
      </c>
      <c r="O199">
        <v>8.0630000000000006</v>
      </c>
      <c r="Q199">
        <v>0.65900000000000003</v>
      </c>
      <c r="R199">
        <v>1</v>
      </c>
      <c r="S199">
        <v>0</v>
      </c>
      <c r="T199">
        <v>0</v>
      </c>
      <c r="V199">
        <v>0</v>
      </c>
      <c r="Y199" s="1">
        <v>45226</v>
      </c>
      <c r="Z199" s="6">
        <v>0.23207175925925927</v>
      </c>
      <c r="AB199">
        <v>1</v>
      </c>
      <c r="AD199" s="3">
        <f t="shared" si="16"/>
        <v>9.514590649598702</v>
      </c>
      <c r="AE199" s="3">
        <f t="shared" si="17"/>
        <v>19.166767778791254</v>
      </c>
      <c r="AF199" s="3">
        <f t="shared" si="18"/>
        <v>9.6521771291925518</v>
      </c>
      <c r="AG199" s="3">
        <f t="shared" si="19"/>
        <v>0.85952823166916625</v>
      </c>
      <c r="AH199" s="3"/>
      <c r="BG199" s="3"/>
      <c r="BH199" s="3"/>
      <c r="BI199" s="3"/>
      <c r="BJ199" s="3"/>
      <c r="BK199" t="s">
        <v>273</v>
      </c>
    </row>
    <row r="200" spans="1:63" x14ac:dyDescent="0.3">
      <c r="A200">
        <v>176</v>
      </c>
      <c r="B200">
        <v>20</v>
      </c>
      <c r="C200" t="s">
        <v>274</v>
      </c>
      <c r="D200" t="s">
        <v>27</v>
      </c>
      <c r="G200">
        <v>0.5</v>
      </c>
      <c r="H200">
        <v>0.5</v>
      </c>
      <c r="I200">
        <v>4557</v>
      </c>
      <c r="J200">
        <v>6102</v>
      </c>
      <c r="L200">
        <v>2135</v>
      </c>
      <c r="M200">
        <v>3.911</v>
      </c>
      <c r="N200">
        <v>5.4480000000000004</v>
      </c>
      <c r="O200">
        <v>1.5369999999999999</v>
      </c>
      <c r="Q200">
        <v>0.107</v>
      </c>
      <c r="R200">
        <v>1</v>
      </c>
      <c r="S200">
        <v>0</v>
      </c>
      <c r="T200">
        <v>0</v>
      </c>
      <c r="V200">
        <v>0</v>
      </c>
      <c r="Y200" s="1">
        <v>45226</v>
      </c>
      <c r="Z200" s="6">
        <v>0.24513888888888888</v>
      </c>
      <c r="AB200">
        <v>1</v>
      </c>
      <c r="AD200" s="3">
        <f t="shared" si="16"/>
        <v>4.5079586746733051</v>
      </c>
      <c r="AE200" s="3">
        <f t="shared" si="17"/>
        <v>6.4413506174942672</v>
      </c>
      <c r="AF200" s="3">
        <f t="shared" si="18"/>
        <v>1.9333919428209621</v>
      </c>
      <c r="AG200" s="3">
        <f t="shared" si="19"/>
        <v>0.24212802997142657</v>
      </c>
      <c r="AH200" s="3"/>
      <c r="BG200" s="3"/>
      <c r="BH200" s="3"/>
      <c r="BI200" s="3"/>
      <c r="BJ200" s="3"/>
      <c r="BK200" t="s">
        <v>274</v>
      </c>
    </row>
    <row r="201" spans="1:63" x14ac:dyDescent="0.3">
      <c r="A201">
        <v>177</v>
      </c>
      <c r="B201">
        <v>20</v>
      </c>
      <c r="C201" t="s">
        <v>274</v>
      </c>
      <c r="D201" t="s">
        <v>27</v>
      </c>
      <c r="G201">
        <v>0.5</v>
      </c>
      <c r="H201">
        <v>0.5</v>
      </c>
      <c r="I201">
        <v>3085</v>
      </c>
      <c r="J201">
        <v>6211</v>
      </c>
      <c r="L201">
        <v>2197</v>
      </c>
      <c r="M201">
        <v>2.782</v>
      </c>
      <c r="N201">
        <v>5.54</v>
      </c>
      <c r="O201">
        <v>2.7589999999999999</v>
      </c>
      <c r="Q201">
        <v>0.114</v>
      </c>
      <c r="R201">
        <v>1</v>
      </c>
      <c r="S201">
        <v>0</v>
      </c>
      <c r="T201">
        <v>0</v>
      </c>
      <c r="V201">
        <v>0</v>
      </c>
      <c r="Y201" s="1">
        <v>45226</v>
      </c>
      <c r="Z201" s="6">
        <v>0.25210648148148146</v>
      </c>
      <c r="AB201">
        <v>1</v>
      </c>
      <c r="AD201" s="3">
        <f t="shared" si="16"/>
        <v>3.0491775450038312</v>
      </c>
      <c r="AE201" s="3">
        <f t="shared" si="17"/>
        <v>6.554331840153008</v>
      </c>
      <c r="AF201" s="3">
        <f t="shared" si="18"/>
        <v>3.5051542951491768</v>
      </c>
      <c r="AG201" s="3">
        <f t="shared" si="19"/>
        <v>0.24938330148493298</v>
      </c>
      <c r="AH201" s="3"/>
      <c r="AK201">
        <f>ABS(100*(AD201-AD202)/(AVERAGE(AD201:AD202)))</f>
        <v>2.2812652739632093</v>
      </c>
      <c r="AL201">
        <f>ABS(100*((AVERAGE(AD201:AD202)-AVERAGE(AD195:AD196))/(AVERAGE(AD195:AD196,AD201:AD202))))</f>
        <v>3.0169032075086273</v>
      </c>
      <c r="AQ201">
        <f>ABS(100*(AE201-AE202)/(AVERAGE(AE201:AE202)))</f>
        <v>0.41032951815813506</v>
      </c>
      <c r="AR201">
        <f>ABS(100*((AVERAGE(AE201:AE202)-AVERAGE(AE195:AE196))/(AVERAGE(AE195:AE196,AE201:AE202))))</f>
        <v>3.4925054856003745</v>
      </c>
      <c r="AW201">
        <f>ABS(100*(AF201-AF202)/(AVERAGE(AF201:AF202)))</f>
        <v>1.2462582079611484</v>
      </c>
      <c r="AX201">
        <f>ABS(100*((AVERAGE(AF201:AF202)-AVERAGE(AF195:AF196))/(AVERAGE(AF195:AF196,AF201:AF202))))</f>
        <v>3.9154832081640536</v>
      </c>
      <c r="BC201">
        <f>ABS(100*(AG201-AG202)/(AVERAGE(AG201:AG202)))</f>
        <v>1.397879545850637</v>
      </c>
      <c r="BD201">
        <f>ABS(100*((AVERAGE(AG201:AG202)-AVERAGE(AG195:AG196))/(AVERAGE(AG195:AG196,AG201:AG202))))</f>
        <v>7.1424860258747849</v>
      </c>
      <c r="BG201" s="3">
        <f>AVERAGE(AD201:AD202)</f>
        <v>3.0843587475196372</v>
      </c>
      <c r="BH201" s="3">
        <f>AVERAGE(AE201:AE202)</f>
        <v>6.5678066648737747</v>
      </c>
      <c r="BI201" s="3">
        <f>AVERAGE(AF201:AF202)</f>
        <v>3.4834479173541379</v>
      </c>
      <c r="BJ201" s="3">
        <f>AVERAGE(AG201:AG202)</f>
        <v>0.25113860910916841</v>
      </c>
      <c r="BK201" t="s">
        <v>274</v>
      </c>
    </row>
    <row r="202" spans="1:63" x14ac:dyDescent="0.3">
      <c r="A202">
        <v>178</v>
      </c>
      <c r="B202">
        <v>20</v>
      </c>
      <c r="C202" t="s">
        <v>274</v>
      </c>
      <c r="D202" t="s">
        <v>27</v>
      </c>
      <c r="G202">
        <v>0.5</v>
      </c>
      <c r="H202">
        <v>0.5</v>
      </c>
      <c r="I202">
        <v>3156</v>
      </c>
      <c r="J202">
        <v>6237</v>
      </c>
      <c r="L202">
        <v>2227</v>
      </c>
      <c r="M202">
        <v>2.8359999999999999</v>
      </c>
      <c r="N202">
        <v>5.5620000000000003</v>
      </c>
      <c r="O202">
        <v>2.726</v>
      </c>
      <c r="Q202">
        <v>0.11700000000000001</v>
      </c>
      <c r="R202">
        <v>1</v>
      </c>
      <c r="S202">
        <v>0</v>
      </c>
      <c r="T202">
        <v>0</v>
      </c>
      <c r="V202">
        <v>0</v>
      </c>
      <c r="Y202" s="1">
        <v>45226</v>
      </c>
      <c r="Z202" s="6">
        <v>0.2596296296296296</v>
      </c>
      <c r="AB202">
        <v>1</v>
      </c>
      <c r="AD202" s="3">
        <f t="shared" si="16"/>
        <v>3.1195399500354433</v>
      </c>
      <c r="AE202" s="3">
        <f t="shared" si="17"/>
        <v>6.5812814895945424</v>
      </c>
      <c r="AF202" s="3">
        <f t="shared" si="18"/>
        <v>3.4617415395590991</v>
      </c>
      <c r="AG202" s="3">
        <f t="shared" si="19"/>
        <v>0.25289391673340383</v>
      </c>
      <c r="AH202" s="3"/>
      <c r="BG202" s="3"/>
      <c r="BH202" s="3"/>
      <c r="BI202" s="3"/>
      <c r="BJ202" s="3"/>
      <c r="BK202" t="s">
        <v>274</v>
      </c>
    </row>
    <row r="203" spans="1:63" x14ac:dyDescent="0.3">
      <c r="A203">
        <v>179</v>
      </c>
      <c r="B203">
        <v>3</v>
      </c>
      <c r="C203" t="s">
        <v>28</v>
      </c>
      <c r="D203" t="s">
        <v>27</v>
      </c>
      <c r="G203">
        <v>0.5</v>
      </c>
      <c r="H203">
        <v>0.5</v>
      </c>
      <c r="I203">
        <v>867</v>
      </c>
      <c r="J203">
        <v>440</v>
      </c>
      <c r="L203">
        <v>383</v>
      </c>
      <c r="M203">
        <v>1.08</v>
      </c>
      <c r="N203">
        <v>0.65100000000000002</v>
      </c>
      <c r="O203">
        <v>0</v>
      </c>
      <c r="Q203">
        <v>0</v>
      </c>
      <c r="R203">
        <v>1</v>
      </c>
      <c r="S203">
        <v>0</v>
      </c>
      <c r="T203">
        <v>0</v>
      </c>
      <c r="V203">
        <v>0</v>
      </c>
      <c r="Y203" s="1">
        <v>45226</v>
      </c>
      <c r="Z203" s="6">
        <v>0.27127314814814812</v>
      </c>
      <c r="AB203">
        <v>1</v>
      </c>
      <c r="AD203" s="3">
        <f t="shared" si="16"/>
        <v>0.8510956526078437</v>
      </c>
      <c r="AE203" s="3">
        <f t="shared" si="17"/>
        <v>0.57254618911082156</v>
      </c>
      <c r="AF203" s="3">
        <f t="shared" si="18"/>
        <v>-0.27854946349702214</v>
      </c>
      <c r="AG203" s="3">
        <f t="shared" si="19"/>
        <v>3.7108099460729092E-2</v>
      </c>
      <c r="AH203" s="3"/>
      <c r="BG203" s="3"/>
      <c r="BH203" s="3"/>
      <c r="BI203" s="3"/>
      <c r="BJ203" s="3"/>
      <c r="BK203" t="s">
        <v>28</v>
      </c>
    </row>
    <row r="204" spans="1:63" x14ac:dyDescent="0.3">
      <c r="A204">
        <v>180</v>
      </c>
      <c r="B204">
        <v>3</v>
      </c>
      <c r="C204" t="s">
        <v>28</v>
      </c>
      <c r="D204" t="s">
        <v>27</v>
      </c>
      <c r="G204">
        <v>0.5</v>
      </c>
      <c r="H204">
        <v>0.5</v>
      </c>
      <c r="I204">
        <v>213</v>
      </c>
      <c r="J204">
        <v>480</v>
      </c>
      <c r="L204">
        <v>410</v>
      </c>
      <c r="M204">
        <v>0.57799999999999996</v>
      </c>
      <c r="N204">
        <v>0.68500000000000005</v>
      </c>
      <c r="O204">
        <v>0.107</v>
      </c>
      <c r="Q204">
        <v>0</v>
      </c>
      <c r="R204">
        <v>1</v>
      </c>
      <c r="S204">
        <v>0</v>
      </c>
      <c r="T204">
        <v>0</v>
      </c>
      <c r="V204">
        <v>0</v>
      </c>
      <c r="Y204" s="1">
        <v>45226</v>
      </c>
      <c r="Z204" s="6">
        <v>0.27737268518518515</v>
      </c>
      <c r="AB204">
        <v>1</v>
      </c>
      <c r="AD204" s="3">
        <f t="shared" si="16"/>
        <v>0.20296871048567244</v>
      </c>
      <c r="AE204" s="3">
        <f t="shared" si="17"/>
        <v>0.61400718825164413</v>
      </c>
      <c r="AF204" s="3">
        <f t="shared" si="18"/>
        <v>0.41103847776597169</v>
      </c>
      <c r="AG204" s="3">
        <f t="shared" si="19"/>
        <v>4.0267653184352853E-2</v>
      </c>
      <c r="AH204" s="3"/>
      <c r="AK204">
        <f>ABS(100*(AD204-AD205)/(AVERAGE(AD204:AD205)))</f>
        <v>3.8312721377420846</v>
      </c>
      <c r="AQ204">
        <f>ABS(100*(AE204-AE205)/(AVERAGE(AE204:AE205)))</f>
        <v>7.004730655675627</v>
      </c>
      <c r="AW204">
        <f>ABS(100*(AF204-AF205)/(AVERAGE(AF204:AF205)))</f>
        <v>8.5342003424723902</v>
      </c>
      <c r="BC204">
        <f>ABS(100*(AG204-AG205)/(AVERAGE(AG204:AG205)))</f>
        <v>3.1463841567215716</v>
      </c>
      <c r="BG204" s="3">
        <f>AVERAGE(AD204:AD205)</f>
        <v>0.20693278964238299</v>
      </c>
      <c r="BH204" s="3">
        <f>AVERAGE(AE204:AE205)</f>
        <v>0.63629247528983635</v>
      </c>
      <c r="BI204" s="3">
        <f>AVERAGE(AF204:AF205)</f>
        <v>0.42935968564745336</v>
      </c>
      <c r="BJ204" s="3">
        <f>AVERAGE(AG204:AG205)</f>
        <v>4.0911265979905839E-2</v>
      </c>
      <c r="BK204" t="s">
        <v>28</v>
      </c>
    </row>
    <row r="205" spans="1:63" x14ac:dyDescent="0.3">
      <c r="A205">
        <v>181</v>
      </c>
      <c r="B205">
        <v>3</v>
      </c>
      <c r="C205" t="s">
        <v>28</v>
      </c>
      <c r="D205" t="s">
        <v>27</v>
      </c>
      <c r="G205">
        <v>0.5</v>
      </c>
      <c r="H205">
        <v>0.5</v>
      </c>
      <c r="I205">
        <v>221</v>
      </c>
      <c r="J205">
        <v>523</v>
      </c>
      <c r="L205">
        <v>421</v>
      </c>
      <c r="M205">
        <v>0.58399999999999996</v>
      </c>
      <c r="N205">
        <v>0.72099999999999997</v>
      </c>
      <c r="O205">
        <v>0.13700000000000001</v>
      </c>
      <c r="Q205">
        <v>0</v>
      </c>
      <c r="R205">
        <v>1</v>
      </c>
      <c r="S205">
        <v>0</v>
      </c>
      <c r="T205">
        <v>0</v>
      </c>
      <c r="V205">
        <v>0</v>
      </c>
      <c r="Y205" s="1">
        <v>45226</v>
      </c>
      <c r="Z205" s="6">
        <v>0.28394675925925927</v>
      </c>
      <c r="AB205">
        <v>1</v>
      </c>
      <c r="AD205" s="3">
        <f t="shared" si="16"/>
        <v>0.2108968687990935</v>
      </c>
      <c r="AE205" s="3">
        <f t="shared" si="17"/>
        <v>0.65857776232802856</v>
      </c>
      <c r="AF205" s="3">
        <f t="shared" si="18"/>
        <v>0.44768089352893503</v>
      </c>
      <c r="AG205" s="3">
        <f t="shared" si="19"/>
        <v>4.1554878775458833E-2</v>
      </c>
      <c r="AH205" s="3"/>
      <c r="BG205" s="3"/>
      <c r="BH205" s="3"/>
      <c r="BI205" s="3"/>
      <c r="BJ205" s="3"/>
      <c r="BK205" t="s">
        <v>28</v>
      </c>
    </row>
    <row r="206" spans="1:63" x14ac:dyDescent="0.3">
      <c r="A206">
        <v>182</v>
      </c>
      <c r="B206">
        <v>1</v>
      </c>
      <c r="C206" t="s">
        <v>69</v>
      </c>
      <c r="D206" t="s">
        <v>27</v>
      </c>
      <c r="G206">
        <v>0.3</v>
      </c>
      <c r="H206">
        <v>0.3</v>
      </c>
      <c r="I206">
        <v>4932</v>
      </c>
      <c r="J206">
        <v>8281</v>
      </c>
      <c r="L206">
        <v>4364</v>
      </c>
      <c r="M206">
        <v>6.9980000000000002</v>
      </c>
      <c r="N206">
        <v>12.157</v>
      </c>
      <c r="O206">
        <v>5.1589999999999998</v>
      </c>
      <c r="Q206">
        <v>0.56699999999999995</v>
      </c>
      <c r="R206">
        <v>1</v>
      </c>
      <c r="S206">
        <v>0</v>
      </c>
      <c r="T206">
        <v>0</v>
      </c>
      <c r="V206">
        <v>0</v>
      </c>
      <c r="Y206" s="1">
        <v>45226</v>
      </c>
      <c r="Z206" s="6">
        <v>0.29593750000000002</v>
      </c>
      <c r="AB206">
        <v>1</v>
      </c>
      <c r="AD206" s="3">
        <f t="shared" si="16"/>
        <v>8.1326518260248637</v>
      </c>
      <c r="AE206" s="3">
        <f t="shared" si="17"/>
        <v>14.499897576150968</v>
      </c>
      <c r="AF206" s="3">
        <f t="shared" si="18"/>
        <v>6.3672457501261039</v>
      </c>
      <c r="AG206" s="3">
        <f t="shared" si="19"/>
        <v>0.83827790488801757</v>
      </c>
      <c r="AH206" s="3"/>
      <c r="BG206" s="3"/>
      <c r="BH206" s="3"/>
      <c r="BI206" s="3"/>
      <c r="BJ206" s="3"/>
      <c r="BK206" t="s">
        <v>69</v>
      </c>
    </row>
    <row r="207" spans="1:63" x14ac:dyDescent="0.3">
      <c r="A207">
        <v>183</v>
      </c>
      <c r="B207">
        <v>1</v>
      </c>
      <c r="C207" t="s">
        <v>69</v>
      </c>
      <c r="D207" t="s">
        <v>27</v>
      </c>
      <c r="G207">
        <v>0.3</v>
      </c>
      <c r="H207">
        <v>0.3</v>
      </c>
      <c r="I207">
        <v>7117</v>
      </c>
      <c r="J207">
        <v>8405</v>
      </c>
      <c r="L207">
        <v>4328</v>
      </c>
      <c r="M207">
        <v>9.7910000000000004</v>
      </c>
      <c r="N207">
        <v>12.332000000000001</v>
      </c>
      <c r="O207">
        <v>2.5409999999999999</v>
      </c>
      <c r="Q207">
        <v>0.56100000000000005</v>
      </c>
      <c r="R207">
        <v>1</v>
      </c>
      <c r="S207">
        <v>0</v>
      </c>
      <c r="T207">
        <v>0</v>
      </c>
      <c r="V207">
        <v>0</v>
      </c>
      <c r="Y207" s="1">
        <v>45226</v>
      </c>
      <c r="Z207" s="6">
        <v>0.30292824074074071</v>
      </c>
      <c r="AB207">
        <v>1</v>
      </c>
      <c r="AD207" s="3">
        <f t="shared" ref="AD207:AD208" si="20">((I207*$F$21)+$F$22)*1000/G207</f>
        <v>11.741615558280072</v>
      </c>
      <c r="AE207" s="3">
        <f t="shared" ref="AE207:AE208" si="21">((J207*$H$21)+$H$22)*1000/H207</f>
        <v>14.714112738378551</v>
      </c>
      <c r="AF207" s="3">
        <f t="shared" ref="AF207:AF208" si="22">AE207-AD207</f>
        <v>2.972497180098479</v>
      </c>
      <c r="AG207" s="3">
        <f t="shared" ref="AG207:AG208" si="23">((L207*$J$21)+$J$22)*1000/H207</f>
        <v>0.83125667439107587</v>
      </c>
      <c r="AH207" s="3"/>
      <c r="AI207">
        <f>100*(AVERAGE(I207:I208))/(AVERAGE(I$51:I$52))</f>
        <v>113.53413022963196</v>
      </c>
      <c r="AK207">
        <f>ABS(100*(AD207-AD208)/(AVERAGE(AD207:AD208)))</f>
        <v>2.8154137382584143</v>
      </c>
      <c r="AQ207">
        <f>ABS(100*(AE207-AE208)/(AVERAGE(AE207:AE208)))</f>
        <v>0.12923128401225772</v>
      </c>
      <c r="AU207">
        <f>100*(((AVERAGE(J207:J208))-(AVERAGE(I207:I208)))/((AVERAGE(J$51:J$52))-(AVERAGE($I$51:I52))))</f>
        <v>20.374363840248424</v>
      </c>
      <c r="AW207">
        <f>ABS(100*(AF207-AF208)/(AVERAGE(AF207:AF208)))</f>
        <v>12.674556546667846</v>
      </c>
      <c r="BA207">
        <f>100*(AVERAGE(L207:L208))/(AVERAGE(L$51:L$52))</f>
        <v>85.534714720612783</v>
      </c>
      <c r="BC207">
        <f>ABS(100*(AG207-AG208)/(AVERAGE(AG207:AG208)))</f>
        <v>1.2590031374958344</v>
      </c>
      <c r="BG207" s="3">
        <f>AVERAGE(AD207:AD208)</f>
        <v>11.909263072615955</v>
      </c>
      <c r="BH207" s="3">
        <f>AVERAGE(AE207:AE208)</f>
        <v>14.704611259408779</v>
      </c>
      <c r="BI207" s="3">
        <f>AVERAGE(AF207:AF208)</f>
        <v>2.7953481867928236</v>
      </c>
      <c r="BJ207" s="3">
        <f>AVERAGE(AG207:AG208)</f>
        <v>0.8365225972637822</v>
      </c>
      <c r="BK207" t="s">
        <v>69</v>
      </c>
    </row>
    <row r="208" spans="1:63" x14ac:dyDescent="0.3">
      <c r="A208">
        <v>184</v>
      </c>
      <c r="B208">
        <v>1</v>
      </c>
      <c r="C208" t="s">
        <v>69</v>
      </c>
      <c r="D208" t="s">
        <v>27</v>
      </c>
      <c r="G208">
        <v>0.3</v>
      </c>
      <c r="H208">
        <v>0.3</v>
      </c>
      <c r="I208">
        <v>7320</v>
      </c>
      <c r="J208">
        <v>8394</v>
      </c>
      <c r="L208">
        <v>4382</v>
      </c>
      <c r="M208">
        <v>10.051</v>
      </c>
      <c r="N208">
        <v>12.316000000000001</v>
      </c>
      <c r="O208">
        <v>2.2650000000000001</v>
      </c>
      <c r="Q208">
        <v>0.57099999999999995</v>
      </c>
      <c r="R208">
        <v>1</v>
      </c>
      <c r="S208">
        <v>0</v>
      </c>
      <c r="T208">
        <v>0</v>
      </c>
      <c r="V208">
        <v>0</v>
      </c>
      <c r="Y208" s="1">
        <v>45226</v>
      </c>
      <c r="Z208" s="6">
        <v>0.31031249999999999</v>
      </c>
      <c r="AB208">
        <v>1</v>
      </c>
      <c r="AD208" s="3">
        <f t="shared" si="20"/>
        <v>12.076910586951838</v>
      </c>
      <c r="AE208" s="3">
        <f t="shared" si="21"/>
        <v>14.695109780439006</v>
      </c>
      <c r="AF208" s="3">
        <f t="shared" si="22"/>
        <v>2.6181991934871682</v>
      </c>
      <c r="AG208" s="3">
        <f t="shared" si="23"/>
        <v>0.84178852013648853</v>
      </c>
      <c r="AH208" s="3"/>
      <c r="BG208" s="3"/>
      <c r="BH208" s="3"/>
      <c r="BI208" s="3"/>
      <c r="BJ208" s="3"/>
      <c r="BK208" t="s">
        <v>69</v>
      </c>
    </row>
    <row r="209" spans="1:63" x14ac:dyDescent="0.3">
      <c r="A209">
        <v>185</v>
      </c>
      <c r="B209">
        <v>3</v>
      </c>
      <c r="D209" t="s">
        <v>85</v>
      </c>
      <c r="Y209" s="1">
        <v>45226</v>
      </c>
      <c r="Z209" s="6">
        <v>0.31458333333333333</v>
      </c>
    </row>
    <row r="210" spans="1:63" x14ac:dyDescent="0.3">
      <c r="A210">
        <v>186</v>
      </c>
      <c r="B210">
        <v>21</v>
      </c>
      <c r="C210" t="s">
        <v>275</v>
      </c>
      <c r="D210" t="s">
        <v>27</v>
      </c>
      <c r="G210">
        <v>0.5</v>
      </c>
      <c r="H210">
        <v>0.5</v>
      </c>
      <c r="I210">
        <v>3774</v>
      </c>
      <c r="J210">
        <v>7772</v>
      </c>
      <c r="L210">
        <v>2787</v>
      </c>
      <c r="M210">
        <v>3.31</v>
      </c>
      <c r="N210">
        <v>6.8630000000000004</v>
      </c>
      <c r="O210">
        <v>3.5529999999999999</v>
      </c>
      <c r="Q210">
        <v>0.17499999999999999</v>
      </c>
      <c r="R210">
        <v>1</v>
      </c>
      <c r="S210">
        <v>0</v>
      </c>
      <c r="T210">
        <v>0</v>
      </c>
      <c r="V210">
        <v>0</v>
      </c>
      <c r="Y210" s="1">
        <v>45226</v>
      </c>
      <c r="Z210" s="6">
        <v>0.32758101851851851</v>
      </c>
      <c r="AB210">
        <v>1</v>
      </c>
      <c r="AD210" s="3">
        <f t="shared" ref="AD210:AD224" si="24">((I210*$F$21)+$F$22)*1000/G210</f>
        <v>3.7319901797472199</v>
      </c>
      <c r="AE210" s="3">
        <f t="shared" ref="AE210:AE224" si="25">((J210*$H$21)+$H$22)*1000/H210</f>
        <v>8.1723473316236124</v>
      </c>
      <c r="AF210" s="3">
        <f t="shared" ref="AF210:AF224" si="26">AE210-AD210</f>
        <v>4.4403571518763929</v>
      </c>
      <c r="AG210" s="3">
        <f t="shared" ref="AG210:AG224" si="27">((L210*$J$21)+$J$22)*1000/H210</f>
        <v>0.31842540137152636</v>
      </c>
      <c r="AH210" s="3"/>
      <c r="BG210" s="3"/>
      <c r="BH210" s="3"/>
      <c r="BI210" s="3"/>
      <c r="BJ210" s="3"/>
      <c r="BK210" t="s">
        <v>275</v>
      </c>
    </row>
    <row r="211" spans="1:63" x14ac:dyDescent="0.3">
      <c r="A211">
        <v>187</v>
      </c>
      <c r="B211">
        <v>21</v>
      </c>
      <c r="C211" t="s">
        <v>275</v>
      </c>
      <c r="D211" t="s">
        <v>27</v>
      </c>
      <c r="G211">
        <v>0.5</v>
      </c>
      <c r="H211">
        <v>0.5</v>
      </c>
      <c r="I211">
        <v>4440</v>
      </c>
      <c r="J211">
        <v>7777</v>
      </c>
      <c r="L211">
        <v>2820</v>
      </c>
      <c r="M211">
        <v>3.8210000000000002</v>
      </c>
      <c r="N211">
        <v>6.867</v>
      </c>
      <c r="O211">
        <v>3.0459999999999998</v>
      </c>
      <c r="Q211">
        <v>0.17899999999999999</v>
      </c>
      <c r="R211">
        <v>1</v>
      </c>
      <c r="S211">
        <v>0</v>
      </c>
      <c r="T211">
        <v>0</v>
      </c>
      <c r="V211">
        <v>0</v>
      </c>
      <c r="Y211" s="1">
        <v>45226</v>
      </c>
      <c r="Z211" s="6">
        <v>0.33483796296296298</v>
      </c>
      <c r="AB211">
        <v>1</v>
      </c>
      <c r="AD211" s="3">
        <f t="shared" si="24"/>
        <v>4.3920093593395224</v>
      </c>
      <c r="AE211" s="3">
        <f t="shared" si="25"/>
        <v>8.1775299565162154</v>
      </c>
      <c r="AF211" s="3">
        <f t="shared" si="26"/>
        <v>3.785520597176693</v>
      </c>
      <c r="AG211" s="3">
        <f t="shared" si="27"/>
        <v>0.32228707814484425</v>
      </c>
      <c r="AH211" s="3"/>
      <c r="AK211">
        <f>ABS(100*(AD211-AD212)/(AVERAGE(AD211:AD212)))</f>
        <v>3.9373493145657688</v>
      </c>
      <c r="AQ211">
        <f>ABS(100*(AE211-AE212)/(AVERAGE(AE211:AE212)))</f>
        <v>0.12683320182805458</v>
      </c>
      <c r="AW211">
        <f>ABS(100*(AF211-AF212)/(AVERAGE(AF211:AF212)))</f>
        <v>5.058500309793458</v>
      </c>
      <c r="BC211">
        <f>ABS(100*(AG211-AG212)/(AVERAGE(AG211:AG212)))</f>
        <v>0.32625154106127269</v>
      </c>
      <c r="BG211" s="3">
        <f>AVERAGE(AD211:AD212)</f>
        <v>4.4802101205763316</v>
      </c>
      <c r="BH211" s="3">
        <f>AVERAGE(AE211:AE212)</f>
        <v>8.1723473316236124</v>
      </c>
      <c r="BI211" s="3">
        <f>AVERAGE(AF211:AF212)</f>
        <v>3.6921372110472799</v>
      </c>
      <c r="BJ211" s="3">
        <f>AVERAGE(AG211:AG212)</f>
        <v>0.32281367043211484</v>
      </c>
      <c r="BK211" t="s">
        <v>275</v>
      </c>
    </row>
    <row r="212" spans="1:63" x14ac:dyDescent="0.3">
      <c r="A212">
        <v>188</v>
      </c>
      <c r="B212">
        <v>21</v>
      </c>
      <c r="C212" t="s">
        <v>275</v>
      </c>
      <c r="D212" t="s">
        <v>27</v>
      </c>
      <c r="G212">
        <v>0.5</v>
      </c>
      <c r="H212">
        <v>0.5</v>
      </c>
      <c r="I212">
        <v>4618</v>
      </c>
      <c r="J212">
        <v>7767</v>
      </c>
      <c r="L212">
        <v>2829</v>
      </c>
      <c r="M212">
        <v>3.9580000000000002</v>
      </c>
      <c r="N212">
        <v>6.8579999999999997</v>
      </c>
      <c r="O212">
        <v>2.9</v>
      </c>
      <c r="Q212">
        <v>0.18</v>
      </c>
      <c r="R212">
        <v>1</v>
      </c>
      <c r="S212">
        <v>0</v>
      </c>
      <c r="T212">
        <v>0</v>
      </c>
      <c r="V212">
        <v>0</v>
      </c>
      <c r="Y212" s="1">
        <v>45226</v>
      </c>
      <c r="Z212" s="6">
        <v>0.34259259259259256</v>
      </c>
      <c r="AB212">
        <v>1</v>
      </c>
      <c r="AD212" s="3">
        <f t="shared" si="24"/>
        <v>4.5684108818131408</v>
      </c>
      <c r="AE212" s="3">
        <f t="shared" si="25"/>
        <v>8.1671647067310076</v>
      </c>
      <c r="AF212" s="3">
        <f t="shared" si="26"/>
        <v>3.5987538249178668</v>
      </c>
      <c r="AG212" s="3">
        <f t="shared" si="27"/>
        <v>0.32334026271938549</v>
      </c>
      <c r="AH212" s="3"/>
      <c r="BG212" s="3"/>
      <c r="BH212" s="3"/>
      <c r="BI212" s="3"/>
      <c r="BJ212" s="3"/>
      <c r="BK212" t="s">
        <v>275</v>
      </c>
    </row>
    <row r="213" spans="1:63" x14ac:dyDescent="0.3">
      <c r="A213">
        <v>189</v>
      </c>
      <c r="B213">
        <v>22</v>
      </c>
      <c r="C213" t="s">
        <v>276</v>
      </c>
      <c r="D213" t="s">
        <v>27</v>
      </c>
      <c r="G213">
        <v>0.5</v>
      </c>
      <c r="H213">
        <v>0.5</v>
      </c>
      <c r="I213">
        <v>4254</v>
      </c>
      <c r="J213">
        <v>7472</v>
      </c>
      <c r="L213">
        <v>3010</v>
      </c>
      <c r="M213">
        <v>3.6779999999999999</v>
      </c>
      <c r="N213">
        <v>6.6079999999999997</v>
      </c>
      <c r="O213">
        <v>2.93</v>
      </c>
      <c r="Q213">
        <v>0.19900000000000001</v>
      </c>
      <c r="R213">
        <v>1</v>
      </c>
      <c r="S213">
        <v>0</v>
      </c>
      <c r="T213">
        <v>0</v>
      </c>
      <c r="V213">
        <v>0</v>
      </c>
      <c r="Y213" s="1">
        <v>45226</v>
      </c>
      <c r="Z213" s="6">
        <v>0.35547453703703707</v>
      </c>
      <c r="AB213">
        <v>1</v>
      </c>
      <c r="AD213" s="3">
        <f t="shared" si="24"/>
        <v>4.2076796785524833</v>
      </c>
      <c r="AE213" s="3">
        <f t="shared" si="25"/>
        <v>7.8613898380674421</v>
      </c>
      <c r="AF213" s="3">
        <f t="shared" si="26"/>
        <v>3.6537101595149588</v>
      </c>
      <c r="AG213" s="3">
        <f t="shared" si="27"/>
        <v>0.34452097471849302</v>
      </c>
      <c r="AH213" s="3"/>
      <c r="BG213" s="3"/>
      <c r="BH213" s="3"/>
      <c r="BI213" s="3"/>
      <c r="BJ213" s="3"/>
      <c r="BK213" t="s">
        <v>276</v>
      </c>
    </row>
    <row r="214" spans="1:63" x14ac:dyDescent="0.3">
      <c r="A214">
        <v>190</v>
      </c>
      <c r="B214">
        <v>22</v>
      </c>
      <c r="C214" t="s">
        <v>276</v>
      </c>
      <c r="D214" t="s">
        <v>27</v>
      </c>
      <c r="G214">
        <v>0.5</v>
      </c>
      <c r="H214">
        <v>0.5</v>
      </c>
      <c r="I214">
        <v>4262</v>
      </c>
      <c r="J214">
        <v>7502</v>
      </c>
      <c r="L214">
        <v>3109</v>
      </c>
      <c r="M214">
        <v>3.6850000000000001</v>
      </c>
      <c r="N214">
        <v>6.6340000000000003</v>
      </c>
      <c r="O214">
        <v>2.9489999999999998</v>
      </c>
      <c r="Q214">
        <v>0.20899999999999999</v>
      </c>
      <c r="R214">
        <v>1</v>
      </c>
      <c r="S214">
        <v>0</v>
      </c>
      <c r="T214">
        <v>0</v>
      </c>
      <c r="V214">
        <v>0</v>
      </c>
      <c r="Y214" s="1">
        <v>45226</v>
      </c>
      <c r="Z214" s="6">
        <v>0.36252314814814812</v>
      </c>
      <c r="AB214">
        <v>1</v>
      </c>
      <c r="AD214" s="3">
        <f t="shared" si="24"/>
        <v>4.215607836865904</v>
      </c>
      <c r="AE214" s="3">
        <f t="shared" si="25"/>
        <v>7.8924855874230593</v>
      </c>
      <c r="AF214" s="3">
        <f t="shared" si="26"/>
        <v>3.6768777505571553</v>
      </c>
      <c r="AG214" s="3">
        <f t="shared" si="27"/>
        <v>0.3561060050384468</v>
      </c>
      <c r="AH214" s="3"/>
      <c r="AK214">
        <f>ABS(100*(AD214-AD215)/(AVERAGE(AD214:AD215)))</f>
        <v>2.8046213203848374</v>
      </c>
      <c r="AQ214">
        <f>ABS(100*(AE214-AE215)/(AVERAGE(AE214:AE215)))</f>
        <v>0.18369398715109284</v>
      </c>
      <c r="AW214">
        <f>ABS(100*(AF214-AF215)/(AVERAGE(AF214:AF215)))</f>
        <v>2.9083031181173333</v>
      </c>
      <c r="BC214">
        <f>ABS(100*(AG214-AG215)/(AVERAGE(AG214:AG215)))</f>
        <v>1.323141763680429</v>
      </c>
      <c r="BG214" s="3">
        <f>AVERAGE(AD214:AD215)</f>
        <v>4.275564534111151</v>
      </c>
      <c r="BH214" s="3">
        <f>AVERAGE(AE214:AE215)</f>
        <v>7.8997412622727037</v>
      </c>
      <c r="BI214" s="3">
        <f>AVERAGE(AF214:AF215)</f>
        <v>3.6241767281615527</v>
      </c>
      <c r="BJ214" s="3">
        <f>AVERAGE(AG214:AG215)</f>
        <v>0.35376559487279957</v>
      </c>
      <c r="BK214" t="s">
        <v>276</v>
      </c>
    </row>
    <row r="215" spans="1:63" x14ac:dyDescent="0.3">
      <c r="A215">
        <v>191</v>
      </c>
      <c r="B215">
        <v>22</v>
      </c>
      <c r="C215" t="s">
        <v>276</v>
      </c>
      <c r="D215" t="s">
        <v>27</v>
      </c>
      <c r="G215">
        <v>0.5</v>
      </c>
      <c r="H215">
        <v>0.5</v>
      </c>
      <c r="I215">
        <v>4383</v>
      </c>
      <c r="J215">
        <v>7516</v>
      </c>
      <c r="L215">
        <v>3069</v>
      </c>
      <c r="M215">
        <v>3.778</v>
      </c>
      <c r="N215">
        <v>6.6459999999999999</v>
      </c>
      <c r="O215">
        <v>2.8679999999999999</v>
      </c>
      <c r="Q215">
        <v>0.20499999999999999</v>
      </c>
      <c r="R215">
        <v>1</v>
      </c>
      <c r="S215">
        <v>0</v>
      </c>
      <c r="T215">
        <v>0</v>
      </c>
      <c r="V215">
        <v>0</v>
      </c>
      <c r="Y215" s="1">
        <v>45226</v>
      </c>
      <c r="Z215" s="6">
        <v>0.37024305555555559</v>
      </c>
      <c r="AB215">
        <v>1</v>
      </c>
      <c r="AD215" s="3">
        <f t="shared" si="24"/>
        <v>4.335521231356398</v>
      </c>
      <c r="AE215" s="3">
        <f t="shared" si="25"/>
        <v>7.9069969371223481</v>
      </c>
      <c r="AF215" s="3">
        <f t="shared" si="26"/>
        <v>3.5714757057659501</v>
      </c>
      <c r="AG215" s="3">
        <f t="shared" si="27"/>
        <v>0.35142518470715228</v>
      </c>
      <c r="AH215" s="3"/>
      <c r="BG215" s="3"/>
      <c r="BH215" s="3"/>
      <c r="BI215" s="3"/>
      <c r="BJ215" s="3"/>
      <c r="BK215" t="s">
        <v>276</v>
      </c>
    </row>
    <row r="216" spans="1:63" x14ac:dyDescent="0.3">
      <c r="A216">
        <v>192</v>
      </c>
      <c r="B216">
        <v>23</v>
      </c>
      <c r="C216" t="s">
        <v>277</v>
      </c>
      <c r="D216" t="s">
        <v>27</v>
      </c>
      <c r="G216">
        <v>0.5</v>
      </c>
      <c r="H216">
        <v>0.5</v>
      </c>
      <c r="I216">
        <v>3184</v>
      </c>
      <c r="J216">
        <v>5639</v>
      </c>
      <c r="L216">
        <v>2056</v>
      </c>
      <c r="M216">
        <v>2.8570000000000002</v>
      </c>
      <c r="N216">
        <v>5.056</v>
      </c>
      <c r="O216">
        <v>2.198</v>
      </c>
      <c r="Q216">
        <v>9.9000000000000005E-2</v>
      </c>
      <c r="R216">
        <v>1</v>
      </c>
      <c r="S216">
        <v>0</v>
      </c>
      <c r="T216">
        <v>0</v>
      </c>
      <c r="V216">
        <v>0</v>
      </c>
      <c r="Y216" s="1">
        <v>45226</v>
      </c>
      <c r="Z216" s="6">
        <v>0.38305555555555554</v>
      </c>
      <c r="AB216">
        <v>1</v>
      </c>
      <c r="AD216" s="3">
        <f t="shared" si="24"/>
        <v>3.1472885041324172</v>
      </c>
      <c r="AE216" s="3">
        <f t="shared" si="25"/>
        <v>5.9614395524392441</v>
      </c>
      <c r="AF216" s="3">
        <f t="shared" si="26"/>
        <v>2.8141510483068268</v>
      </c>
      <c r="AG216" s="3">
        <f t="shared" si="27"/>
        <v>0.23288340981712002</v>
      </c>
      <c r="AH216" s="3"/>
      <c r="BG216" s="3"/>
      <c r="BH216" s="3"/>
      <c r="BI216" s="3"/>
      <c r="BJ216" s="3"/>
      <c r="BK216" t="s">
        <v>277</v>
      </c>
    </row>
    <row r="217" spans="1:63" x14ac:dyDescent="0.3">
      <c r="A217">
        <v>193</v>
      </c>
      <c r="B217">
        <v>23</v>
      </c>
      <c r="C217" t="s">
        <v>277</v>
      </c>
      <c r="D217" t="s">
        <v>27</v>
      </c>
      <c r="G217">
        <v>0.5</v>
      </c>
      <c r="H217">
        <v>0.5</v>
      </c>
      <c r="I217">
        <v>2852</v>
      </c>
      <c r="J217">
        <v>5638</v>
      </c>
      <c r="L217">
        <v>2003</v>
      </c>
      <c r="M217">
        <v>2.6030000000000002</v>
      </c>
      <c r="N217">
        <v>5.0549999999999997</v>
      </c>
      <c r="O217">
        <v>2.452</v>
      </c>
      <c r="Q217">
        <v>9.4E-2</v>
      </c>
      <c r="R217">
        <v>1</v>
      </c>
      <c r="S217">
        <v>0</v>
      </c>
      <c r="T217">
        <v>0</v>
      </c>
      <c r="V217">
        <v>0</v>
      </c>
      <c r="Y217" s="1">
        <v>45226</v>
      </c>
      <c r="Z217" s="6">
        <v>0.39003472222222224</v>
      </c>
      <c r="AB217">
        <v>1</v>
      </c>
      <c r="AD217" s="3">
        <f t="shared" si="24"/>
        <v>2.8182699341254431</v>
      </c>
      <c r="AE217" s="3">
        <f t="shared" si="25"/>
        <v>5.9604030274607238</v>
      </c>
      <c r="AF217" s="3">
        <f t="shared" si="26"/>
        <v>3.1421330933352807</v>
      </c>
      <c r="AG217" s="3">
        <f t="shared" si="27"/>
        <v>0.22668132287815485</v>
      </c>
      <c r="AH217" s="3"/>
      <c r="AK217">
        <f>ABS(100*(AD217-AD218)/(AVERAGE(AD217:AD218)))</f>
        <v>0.35102401599901067</v>
      </c>
      <c r="AQ217">
        <f>ABS(100*(AE217-AE218)/(AVERAGE(AE217:AE218)))</f>
        <v>0.85576502224306428</v>
      </c>
      <c r="AW217">
        <f>ABS(100*(AF217-AF218)/(AVERAGE(AF217:AF218)))</f>
        <v>1.9506475630312654</v>
      </c>
      <c r="BC217">
        <f>ABS(100*(AG217-AG218)/(AVERAGE(AG217:AG218)))</f>
        <v>0.51490451379400926</v>
      </c>
      <c r="BG217" s="3">
        <f>AVERAGE(AD217:AD218)</f>
        <v>2.8232250330713313</v>
      </c>
      <c r="BH217" s="3">
        <f>AVERAGE(AE217:AE218)</f>
        <v>5.9350081654869697</v>
      </c>
      <c r="BI217" s="3">
        <f>AVERAGE(AF217:AF218)</f>
        <v>3.1117831324156389</v>
      </c>
      <c r="BJ217" s="3">
        <f>AVERAGE(AG217:AG218)</f>
        <v>0.22726642541956665</v>
      </c>
      <c r="BK217" t="s">
        <v>277</v>
      </c>
    </row>
    <row r="218" spans="1:63" x14ac:dyDescent="0.3">
      <c r="A218">
        <v>194</v>
      </c>
      <c r="B218">
        <v>23</v>
      </c>
      <c r="C218" t="s">
        <v>277</v>
      </c>
      <c r="D218" t="s">
        <v>27</v>
      </c>
      <c r="G218">
        <v>0.5</v>
      </c>
      <c r="H218">
        <v>0.5</v>
      </c>
      <c r="I218">
        <v>2862</v>
      </c>
      <c r="J218">
        <v>5589</v>
      </c>
      <c r="L218">
        <v>2013</v>
      </c>
      <c r="M218">
        <v>2.6110000000000002</v>
      </c>
      <c r="N218">
        <v>5.0129999999999999</v>
      </c>
      <c r="O218">
        <v>2.403</v>
      </c>
      <c r="Q218">
        <v>9.4E-2</v>
      </c>
      <c r="R218">
        <v>1</v>
      </c>
      <c r="S218">
        <v>0</v>
      </c>
      <c r="T218">
        <v>0</v>
      </c>
      <c r="V218">
        <v>0</v>
      </c>
      <c r="Y218" s="1">
        <v>45226</v>
      </c>
      <c r="Z218" s="6">
        <v>0.39749999999999996</v>
      </c>
      <c r="AB218">
        <v>1</v>
      </c>
      <c r="AD218" s="3">
        <f t="shared" si="24"/>
        <v>2.8281801320172195</v>
      </c>
      <c r="AE218" s="3">
        <f t="shared" si="25"/>
        <v>5.9096133035132166</v>
      </c>
      <c r="AF218" s="3">
        <f t="shared" si="26"/>
        <v>3.081433171495997</v>
      </c>
      <c r="AG218" s="3">
        <f t="shared" si="27"/>
        <v>0.22785152796097849</v>
      </c>
      <c r="AH218" s="3"/>
      <c r="BG218" s="3"/>
      <c r="BH218" s="3"/>
      <c r="BI218" s="3"/>
      <c r="BJ218" s="3"/>
      <c r="BK218" t="s">
        <v>277</v>
      </c>
    </row>
    <row r="219" spans="1:63" x14ac:dyDescent="0.3">
      <c r="A219">
        <v>195</v>
      </c>
      <c r="B219">
        <v>3</v>
      </c>
      <c r="C219" t="s">
        <v>28</v>
      </c>
      <c r="D219" t="s">
        <v>27</v>
      </c>
      <c r="G219">
        <v>0.5</v>
      </c>
      <c r="H219">
        <v>0.5</v>
      </c>
      <c r="I219">
        <v>773</v>
      </c>
      <c r="J219">
        <v>505</v>
      </c>
      <c r="L219">
        <v>413</v>
      </c>
      <c r="M219">
        <v>1.008</v>
      </c>
      <c r="N219">
        <v>0.70599999999999996</v>
      </c>
      <c r="O219">
        <v>0</v>
      </c>
      <c r="Q219">
        <v>0</v>
      </c>
      <c r="R219">
        <v>1</v>
      </c>
      <c r="S219">
        <v>0</v>
      </c>
      <c r="T219">
        <v>0</v>
      </c>
      <c r="V219">
        <v>0</v>
      </c>
      <c r="Y219" s="1">
        <v>45226</v>
      </c>
      <c r="Z219" s="6">
        <v>0.40929398148148149</v>
      </c>
      <c r="AB219">
        <v>1</v>
      </c>
      <c r="AD219" s="3">
        <f t="shared" si="24"/>
        <v>0.75793979242514631</v>
      </c>
      <c r="AE219" s="3">
        <f t="shared" si="25"/>
        <v>0.63992031271465832</v>
      </c>
      <c r="AF219" s="3">
        <f t="shared" si="26"/>
        <v>-0.11801947971048798</v>
      </c>
      <c r="AG219" s="3">
        <f t="shared" si="27"/>
        <v>4.0618714709199942E-2</v>
      </c>
      <c r="AH219" s="3"/>
      <c r="BG219" s="3"/>
      <c r="BH219" s="3"/>
      <c r="BI219" s="3"/>
      <c r="BJ219" s="3"/>
      <c r="BK219" t="s">
        <v>28</v>
      </c>
    </row>
    <row r="220" spans="1:63" x14ac:dyDescent="0.3">
      <c r="A220">
        <v>196</v>
      </c>
      <c r="B220">
        <v>3</v>
      </c>
      <c r="C220" t="s">
        <v>28</v>
      </c>
      <c r="D220" t="s">
        <v>27</v>
      </c>
      <c r="G220">
        <v>0.5</v>
      </c>
      <c r="H220">
        <v>0.5</v>
      </c>
      <c r="I220">
        <v>223</v>
      </c>
      <c r="J220">
        <v>448</v>
      </c>
      <c r="L220">
        <v>373</v>
      </c>
      <c r="M220">
        <v>0.58599999999999997</v>
      </c>
      <c r="N220">
        <v>0.65800000000000003</v>
      </c>
      <c r="O220">
        <v>7.1999999999999995E-2</v>
      </c>
      <c r="Q220">
        <v>0</v>
      </c>
      <c r="R220">
        <v>1</v>
      </c>
      <c r="S220">
        <v>0</v>
      </c>
      <c r="T220">
        <v>0</v>
      </c>
      <c r="V220">
        <v>0</v>
      </c>
      <c r="Y220" s="1">
        <v>45226</v>
      </c>
      <c r="Z220" s="6">
        <v>0.41526620370370365</v>
      </c>
      <c r="AB220">
        <v>1</v>
      </c>
      <c r="AD220" s="3">
        <f t="shared" si="24"/>
        <v>0.21287890837744877</v>
      </c>
      <c r="AE220" s="3">
        <f t="shared" si="25"/>
        <v>0.58083838893898598</v>
      </c>
      <c r="AF220" s="3">
        <f t="shared" si="26"/>
        <v>0.36795948056153721</v>
      </c>
      <c r="AG220" s="3">
        <f t="shared" si="27"/>
        <v>3.5937894377905476E-2</v>
      </c>
      <c r="AH220" s="3"/>
      <c r="AK220">
        <f>ABS(100*(AD220-AD221)/(AVERAGE(AD220:AD221)))</f>
        <v>18.19659636751776</v>
      </c>
      <c r="AQ220">
        <f>ABS(100*(AE220-AE221)/(AVERAGE(AE220:AE221)))</f>
        <v>6.892144845382095</v>
      </c>
      <c r="AW220">
        <f>ABS(100*(AF220-AF221)/(AVERAGE(AF220:AF221)))</f>
        <v>0.31380102570811508</v>
      </c>
      <c r="BC220">
        <f>ABS(100*(AG220-AG221)/(AVERAGE(AG220:AG221)))</f>
        <v>11.363369058952184</v>
      </c>
      <c r="BG220" s="3">
        <f>AVERAGE(AD220:AD221)</f>
        <v>0.23418583384476788</v>
      </c>
      <c r="BH220" s="3">
        <f>AVERAGE(AE220:AE221)</f>
        <v>0.60156888850939738</v>
      </c>
      <c r="BI220" s="3">
        <f>AVERAGE(AF220:AF221)</f>
        <v>0.3673830546646295</v>
      </c>
      <c r="BJ220" s="3">
        <f>AVERAGE(AG220:AG221)</f>
        <v>3.8102773781129168E-2</v>
      </c>
      <c r="BK220" t="s">
        <v>28</v>
      </c>
    </row>
    <row r="221" spans="1:63" x14ac:dyDescent="0.3">
      <c r="A221">
        <v>197</v>
      </c>
      <c r="B221">
        <v>3</v>
      </c>
      <c r="C221" t="s">
        <v>28</v>
      </c>
      <c r="D221" t="s">
        <v>27</v>
      </c>
      <c r="G221">
        <v>0.5</v>
      </c>
      <c r="H221">
        <v>0.5</v>
      </c>
      <c r="I221">
        <v>266</v>
      </c>
      <c r="J221">
        <v>488</v>
      </c>
      <c r="L221">
        <v>410</v>
      </c>
      <c r="M221">
        <v>0.61899999999999999</v>
      </c>
      <c r="N221">
        <v>0.69199999999999995</v>
      </c>
      <c r="O221">
        <v>7.2999999999999995E-2</v>
      </c>
      <c r="Q221">
        <v>0</v>
      </c>
      <c r="R221">
        <v>1</v>
      </c>
      <c r="S221">
        <v>0</v>
      </c>
      <c r="T221">
        <v>0</v>
      </c>
      <c r="V221">
        <v>0</v>
      </c>
      <c r="Y221" s="1">
        <v>45226</v>
      </c>
      <c r="Z221" s="6">
        <v>0.42184027777777783</v>
      </c>
      <c r="AB221">
        <v>1</v>
      </c>
      <c r="AD221" s="3">
        <f t="shared" si="24"/>
        <v>0.25549275931208698</v>
      </c>
      <c r="AE221" s="3">
        <f t="shared" si="25"/>
        <v>0.62229938807980878</v>
      </c>
      <c r="AF221" s="3">
        <f t="shared" si="26"/>
        <v>0.3668066287677218</v>
      </c>
      <c r="AG221" s="3">
        <f t="shared" si="27"/>
        <v>4.0267653184352853E-2</v>
      </c>
      <c r="AH221" s="3"/>
      <c r="BG221" s="3"/>
      <c r="BH221" s="3"/>
      <c r="BI221" s="3"/>
      <c r="BJ221" s="3"/>
      <c r="BK221" t="s">
        <v>28</v>
      </c>
    </row>
    <row r="222" spans="1:63" x14ac:dyDescent="0.3">
      <c r="A222">
        <v>198</v>
      </c>
      <c r="B222">
        <v>1</v>
      </c>
      <c r="C222" t="s">
        <v>69</v>
      </c>
      <c r="D222" t="s">
        <v>27</v>
      </c>
      <c r="G222">
        <v>0.3</v>
      </c>
      <c r="H222">
        <v>0.3</v>
      </c>
      <c r="I222">
        <v>4773</v>
      </c>
      <c r="J222">
        <v>8012</v>
      </c>
      <c r="L222">
        <v>4366</v>
      </c>
      <c r="M222">
        <v>6.7949999999999999</v>
      </c>
      <c r="N222">
        <v>11.776999999999999</v>
      </c>
      <c r="O222">
        <v>4.9820000000000002</v>
      </c>
      <c r="Q222">
        <v>0.56799999999999995</v>
      </c>
      <c r="R222">
        <v>1</v>
      </c>
      <c r="S222">
        <v>0</v>
      </c>
      <c r="T222">
        <v>0</v>
      </c>
      <c r="V222">
        <v>0</v>
      </c>
      <c r="Y222" s="1">
        <v>45226</v>
      </c>
      <c r="Z222" s="6">
        <v>0.43369212962962966</v>
      </c>
      <c r="AB222">
        <v>1</v>
      </c>
      <c r="AD222" s="3">
        <f t="shared" si="24"/>
        <v>7.8700315818927908</v>
      </c>
      <c r="AE222" s="3">
        <f t="shared" si="25"/>
        <v>14.035188877447581</v>
      </c>
      <c r="AF222" s="3">
        <f t="shared" si="26"/>
        <v>6.1651572955547902</v>
      </c>
      <c r="AG222" s="3">
        <f t="shared" si="27"/>
        <v>0.83866797324895881</v>
      </c>
      <c r="AH222" s="3"/>
      <c r="BG222" s="3"/>
      <c r="BH222" s="3"/>
      <c r="BI222" s="3"/>
      <c r="BJ222" s="3"/>
      <c r="BK222" t="s">
        <v>69</v>
      </c>
    </row>
    <row r="223" spans="1:63" x14ac:dyDescent="0.3">
      <c r="A223">
        <v>199</v>
      </c>
      <c r="B223">
        <v>1</v>
      </c>
      <c r="C223" t="s">
        <v>69</v>
      </c>
      <c r="D223" t="s">
        <v>27</v>
      </c>
      <c r="G223">
        <v>0.3</v>
      </c>
      <c r="H223">
        <v>0.3</v>
      </c>
      <c r="I223">
        <v>6841</v>
      </c>
      <c r="J223">
        <v>8045</v>
      </c>
      <c r="L223">
        <v>4443</v>
      </c>
      <c r="M223">
        <v>9.4390000000000001</v>
      </c>
      <c r="N223">
        <v>11.824</v>
      </c>
      <c r="O223">
        <v>2.3849999999999998</v>
      </c>
      <c r="Q223">
        <v>0.58099999999999996</v>
      </c>
      <c r="R223">
        <v>1</v>
      </c>
      <c r="S223">
        <v>0</v>
      </c>
      <c r="T223">
        <v>0</v>
      </c>
      <c r="V223">
        <v>0</v>
      </c>
      <c r="Y223" s="1">
        <v>45226</v>
      </c>
      <c r="Z223" s="6">
        <v>0.44065972222222222</v>
      </c>
      <c r="AB223">
        <v>1</v>
      </c>
      <c r="AD223" s="3">
        <f t="shared" si="24"/>
        <v>11.285746455258362</v>
      </c>
      <c r="AE223" s="3">
        <f t="shared" si="25"/>
        <v>14.092197751266209</v>
      </c>
      <c r="AF223" s="3">
        <f t="shared" si="26"/>
        <v>2.8064512960078467</v>
      </c>
      <c r="AG223" s="3">
        <f t="shared" si="27"/>
        <v>0.8536856051451952</v>
      </c>
      <c r="AH223" s="3"/>
      <c r="AI223">
        <f>100*(AVERAGE(I223:I224))/(AVERAGE(I$51:I$52))</f>
        <v>109.71217363950927</v>
      </c>
      <c r="AK223">
        <f>ABS(100*(AD223-AD224)/(AVERAGE(AD223:AD224)))</f>
        <v>3.8608886351291525</v>
      </c>
      <c r="AO223">
        <f>100*(AVERAGE(J223:J224))/(AVERAGE(J$51:J$52))</f>
        <v>66.123657904479828</v>
      </c>
      <c r="AQ223">
        <f>ABS(100*(AE223-AE224)/(AVERAGE(AE223:AE224)))</f>
        <v>0.19633417454849242</v>
      </c>
      <c r="AU223">
        <f>100*(((AVERAGE(J223:J224))-(AVERAGE(I223:I224)))/((AVERAGE(J$51:J$52))-(AVERAGE($I$51:I52))))</f>
        <v>18.312774950401103</v>
      </c>
      <c r="AW223">
        <f>ABS(100*(AF223-AF224)/(AVERAGE(AF223:AF224)))</f>
        <v>18.360320105474418</v>
      </c>
      <c r="BA223">
        <f>100*(AVERAGE(L223:L224))/(AVERAGE(L$51:L$52))</f>
        <v>87.488952175193944</v>
      </c>
      <c r="BC223">
        <f>ABS(100*(AG223-AG224)/(AVERAGE(AG223:AG224)))</f>
        <v>0.52408421499570035</v>
      </c>
      <c r="BG223" s="3">
        <f>AVERAGE(AD223:AD224)</f>
        <v>11.507900057999015</v>
      </c>
      <c r="BH223" s="3">
        <f>AVERAGE(AE223:AE224)</f>
        <v>14.078377418219269</v>
      </c>
      <c r="BI223" s="3">
        <f>AVERAGE(AF223:AF224)</f>
        <v>2.5704773602202531</v>
      </c>
      <c r="BJ223" s="3">
        <f>AVERAGE(AG223:AG224)</f>
        <v>0.85592849822060724</v>
      </c>
      <c r="BK223" t="s">
        <v>69</v>
      </c>
    </row>
    <row r="224" spans="1:63" x14ac:dyDescent="0.3">
      <c r="A224">
        <v>200</v>
      </c>
      <c r="B224">
        <v>1</v>
      </c>
      <c r="C224" t="s">
        <v>69</v>
      </c>
      <c r="D224" t="s">
        <v>27</v>
      </c>
      <c r="G224">
        <v>0.3</v>
      </c>
      <c r="H224">
        <v>0.3</v>
      </c>
      <c r="I224">
        <v>7110</v>
      </c>
      <c r="J224">
        <v>8029</v>
      </c>
      <c r="L224">
        <v>4466</v>
      </c>
      <c r="M224">
        <v>9.7829999999999995</v>
      </c>
      <c r="N224">
        <v>11.801</v>
      </c>
      <c r="O224">
        <v>2.0179999999999998</v>
      </c>
      <c r="Q224">
        <v>0.58499999999999996</v>
      </c>
      <c r="R224">
        <v>1</v>
      </c>
      <c r="S224">
        <v>0</v>
      </c>
      <c r="T224">
        <v>0</v>
      </c>
      <c r="V224">
        <v>0</v>
      </c>
      <c r="Y224" s="1">
        <v>45226</v>
      </c>
      <c r="Z224" s="6">
        <v>0.44807870370370373</v>
      </c>
      <c r="AB224">
        <v>1</v>
      </c>
      <c r="AD224" s="3">
        <f t="shared" si="24"/>
        <v>11.730053660739667</v>
      </c>
      <c r="AE224" s="3">
        <f t="shared" si="25"/>
        <v>14.064557085172327</v>
      </c>
      <c r="AF224" s="3">
        <f t="shared" si="26"/>
        <v>2.3345034244326595</v>
      </c>
      <c r="AG224" s="3">
        <f t="shared" si="27"/>
        <v>0.85817139129601916</v>
      </c>
      <c r="AH224" s="3"/>
      <c r="BG224" s="3"/>
      <c r="BH224" s="3"/>
      <c r="BI224" s="3"/>
      <c r="BJ224" s="3"/>
      <c r="BK224" t="s">
        <v>69</v>
      </c>
    </row>
  </sheetData>
  <conditionalFormatting sqref="AI26">
    <cfRule type="cellIs" dxfId="1041" priority="726" operator="between">
      <formula>80</formula>
      <formula>120</formula>
    </cfRule>
  </conditionalFormatting>
  <conditionalFormatting sqref="AI29">
    <cfRule type="cellIs" dxfId="1040" priority="707" operator="between">
      <formula>80</formula>
      <formula>120</formula>
    </cfRule>
  </conditionalFormatting>
  <conditionalFormatting sqref="AI51">
    <cfRule type="cellIs" dxfId="1039" priority="719" operator="between">
      <formula>80</formula>
      <formula>120</formula>
    </cfRule>
  </conditionalFormatting>
  <conditionalFormatting sqref="AI97">
    <cfRule type="cellIs" dxfId="1038" priority="712" operator="between">
      <formula>80</formula>
      <formula>120</formula>
    </cfRule>
  </conditionalFormatting>
  <conditionalFormatting sqref="AI110">
    <cfRule type="cellIs" dxfId="1037" priority="703" operator="between">
      <formula>80</formula>
      <formula>120</formula>
    </cfRule>
  </conditionalFormatting>
  <conditionalFormatting sqref="AI162">
    <cfRule type="cellIs" dxfId="1036" priority="13" operator="between">
      <formula>80</formula>
      <formula>120</formula>
    </cfRule>
  </conditionalFormatting>
  <conditionalFormatting sqref="AI207">
    <cfRule type="cellIs" dxfId="1035" priority="12" operator="between">
      <formula>80</formula>
      <formula>120</formula>
    </cfRule>
  </conditionalFormatting>
  <conditionalFormatting sqref="AI223">
    <cfRule type="cellIs" dxfId="1034" priority="11" operator="between">
      <formula>80</formula>
      <formula>120</formula>
    </cfRule>
  </conditionalFormatting>
  <conditionalFormatting sqref="AJ36 AJ39 AJ42 AJ45 AJ48">
    <cfRule type="cellIs" dxfId="1033" priority="730" operator="lessThan">
      <formula>20.1</formula>
    </cfRule>
  </conditionalFormatting>
  <conditionalFormatting sqref="AK26 AK33 AK35:AL44 AK45:AK48">
    <cfRule type="cellIs" dxfId="1032" priority="734" operator="greaterThan">
      <formula>20</formula>
    </cfRule>
  </conditionalFormatting>
  <conditionalFormatting sqref="AK29">
    <cfRule type="cellIs" dxfId="1031" priority="711" operator="greaterThan">
      <formula>20</formula>
    </cfRule>
  </conditionalFormatting>
  <conditionalFormatting sqref="AK50:AK52">
    <cfRule type="cellIs" dxfId="1030" priority="802" operator="greaterThan">
      <formula>20</formula>
    </cfRule>
  </conditionalFormatting>
  <conditionalFormatting sqref="AK54 AK57:AK58 AK60:AK61 AK63:AK64 AK66:AK67 AK69:AK70 AK72:AK73 AK75:AK76 AK78:AK79 AK81:AK82 AK84:AK85">
    <cfRule type="cellIs" dxfId="1029" priority="798" operator="greaterThan">
      <formula>20</formula>
    </cfRule>
  </conditionalFormatting>
  <conditionalFormatting sqref="AK88">
    <cfRule type="cellIs" dxfId="1028" priority="659" operator="greaterThan">
      <formula>20</formula>
    </cfRule>
  </conditionalFormatting>
  <conditionalFormatting sqref="AK90:AK97">
    <cfRule type="cellIs" dxfId="1027" priority="646" operator="greaterThan">
      <formula>20</formula>
    </cfRule>
  </conditionalFormatting>
  <conditionalFormatting sqref="AK100:AK101 AK103:AK104 AK106:AK107 AK109:AK110">
    <cfRule type="cellIs" dxfId="1026" priority="738" operator="greaterThan">
      <formula>20</formula>
    </cfRule>
  </conditionalFormatting>
  <conditionalFormatting sqref="AK113 AK116 AK119 AK122 AK125 AK128">
    <cfRule type="cellIs" dxfId="1025" priority="673" operator="greaterThan">
      <formula>20</formula>
    </cfRule>
  </conditionalFormatting>
  <conditionalFormatting sqref="AK131">
    <cfRule type="cellIs" dxfId="1024" priority="518" operator="greaterThan">
      <formula>20</formula>
    </cfRule>
  </conditionalFormatting>
  <conditionalFormatting sqref="AK133:AK141">
    <cfRule type="cellIs" dxfId="1023" priority="574" operator="greaterThan">
      <formula>20</formula>
    </cfRule>
  </conditionalFormatting>
  <conditionalFormatting sqref="AK143:AK208">
    <cfRule type="cellIs" dxfId="1022" priority="113" operator="greaterThan">
      <formula>20</formula>
    </cfRule>
  </conditionalFormatting>
  <conditionalFormatting sqref="AK210:AK224">
    <cfRule type="cellIs" dxfId="1021" priority="49" operator="greaterThan">
      <formula>20</formula>
    </cfRule>
  </conditionalFormatting>
  <conditionalFormatting sqref="AK47:AL47 AW47:AX47 BC47:BD47">
    <cfRule type="cellIs" dxfId="1020" priority="820" operator="greaterThan">
      <formula>20</formula>
    </cfRule>
  </conditionalFormatting>
  <conditionalFormatting sqref="AK49:AL49 AW49:AX49 BC49:BD49">
    <cfRule type="cellIs" dxfId="1019" priority="814" operator="greaterThan">
      <formula>20</formula>
    </cfRule>
  </conditionalFormatting>
  <conditionalFormatting sqref="AK53:AL53">
    <cfRule type="cellIs" dxfId="1018" priority="871" operator="greaterThan">
      <formula>20</formula>
    </cfRule>
  </conditionalFormatting>
  <conditionalFormatting sqref="AK87:AL87">
    <cfRule type="cellIs" dxfId="1017" priority="837" operator="greaterThan">
      <formula>20</formula>
    </cfRule>
  </conditionalFormatting>
  <conditionalFormatting sqref="AK100:AL100 AW100:AX100 BC100:BD100">
    <cfRule type="cellIs" dxfId="1016" priority="750" operator="greaterThan">
      <formula>20</formula>
    </cfRule>
  </conditionalFormatting>
  <conditionalFormatting sqref="AK130:AL130">
    <cfRule type="cellIs" dxfId="1015" priority="698" operator="greaterThan">
      <formula>20</formula>
    </cfRule>
  </conditionalFormatting>
  <conditionalFormatting sqref="AL48 AX48 BD48">
    <cfRule type="cellIs" dxfId="1014" priority="873" operator="greaterThan">
      <formula>20</formula>
    </cfRule>
  </conditionalFormatting>
  <conditionalFormatting sqref="AL85">
    <cfRule type="cellIs" dxfId="1013" priority="789" operator="greaterThan">
      <formula>20</formula>
    </cfRule>
  </conditionalFormatting>
  <conditionalFormatting sqref="AL90:AL91">
    <cfRule type="cellIs" dxfId="1012" priority="633" operator="greaterThan">
      <formula>20</formula>
    </cfRule>
  </conditionalFormatting>
  <conditionalFormatting sqref="AL91">
    <cfRule type="cellIs" dxfId="1011" priority="632" operator="lessThan">
      <formula>20</formula>
    </cfRule>
  </conditionalFormatting>
  <conditionalFormatting sqref="AL133:AL134">
    <cfRule type="cellIs" dxfId="1010" priority="563" operator="greaterThan">
      <formula>20</formula>
    </cfRule>
  </conditionalFormatting>
  <conditionalFormatting sqref="AL134">
    <cfRule type="cellIs" dxfId="1009" priority="562" operator="lessThan">
      <formula>20</formula>
    </cfRule>
  </conditionalFormatting>
  <conditionalFormatting sqref="AL136:AL137">
    <cfRule type="cellIs" dxfId="1008" priority="489" operator="greaterThan">
      <formula>20</formula>
    </cfRule>
  </conditionalFormatting>
  <conditionalFormatting sqref="AL137">
    <cfRule type="cellIs" dxfId="1007" priority="488" operator="lessThan">
      <formula>20</formula>
    </cfRule>
  </conditionalFormatting>
  <conditionalFormatting sqref="AL139:AL140">
    <cfRule type="cellIs" dxfId="1006" priority="477" operator="greaterThan">
      <formula>20</formula>
    </cfRule>
  </conditionalFormatting>
  <conditionalFormatting sqref="AL140">
    <cfRule type="cellIs" dxfId="1005" priority="476" operator="lessThan">
      <formula>20</formula>
    </cfRule>
  </conditionalFormatting>
  <conditionalFormatting sqref="AL143:AL144">
    <cfRule type="cellIs" dxfId="1004" priority="461" operator="greaterThan">
      <formula>20</formula>
    </cfRule>
  </conditionalFormatting>
  <conditionalFormatting sqref="AL144">
    <cfRule type="cellIs" dxfId="1003" priority="460" operator="lessThan">
      <formula>20</formula>
    </cfRule>
  </conditionalFormatting>
  <conditionalFormatting sqref="AL146:AL147">
    <cfRule type="cellIs" dxfId="1002" priority="445" operator="greaterThan">
      <formula>20</formula>
    </cfRule>
  </conditionalFormatting>
  <conditionalFormatting sqref="AL147">
    <cfRule type="cellIs" dxfId="1001" priority="444" operator="lessThan">
      <formula>20</formula>
    </cfRule>
  </conditionalFormatting>
  <conditionalFormatting sqref="AL149:AL150">
    <cfRule type="cellIs" dxfId="1000" priority="429" operator="greaterThan">
      <formula>20</formula>
    </cfRule>
  </conditionalFormatting>
  <conditionalFormatting sqref="AL150">
    <cfRule type="cellIs" dxfId="999" priority="428" operator="lessThan">
      <formula>20</formula>
    </cfRule>
  </conditionalFormatting>
  <conditionalFormatting sqref="AL152:AL153">
    <cfRule type="cellIs" dxfId="998" priority="413" operator="greaterThan">
      <formula>20</formula>
    </cfRule>
  </conditionalFormatting>
  <conditionalFormatting sqref="AL153">
    <cfRule type="cellIs" dxfId="997" priority="412" operator="lessThan">
      <formula>20</formula>
    </cfRule>
  </conditionalFormatting>
  <conditionalFormatting sqref="AL155:AL156">
    <cfRule type="cellIs" dxfId="996" priority="397" operator="greaterThan">
      <formula>20</formula>
    </cfRule>
  </conditionalFormatting>
  <conditionalFormatting sqref="AL156">
    <cfRule type="cellIs" dxfId="995" priority="396" operator="lessThan">
      <formula>20</formula>
    </cfRule>
  </conditionalFormatting>
  <conditionalFormatting sqref="AL158:AL159">
    <cfRule type="cellIs" dxfId="994" priority="381" operator="greaterThan">
      <formula>20</formula>
    </cfRule>
  </conditionalFormatting>
  <conditionalFormatting sqref="AL159">
    <cfRule type="cellIs" dxfId="993" priority="380" operator="lessThan">
      <formula>20</formula>
    </cfRule>
  </conditionalFormatting>
  <conditionalFormatting sqref="AL161:AL162">
    <cfRule type="cellIs" dxfId="992" priority="365" operator="greaterThan">
      <formula>20</formula>
    </cfRule>
  </conditionalFormatting>
  <conditionalFormatting sqref="AL162">
    <cfRule type="cellIs" dxfId="991" priority="364" operator="lessThan">
      <formula>20</formula>
    </cfRule>
  </conditionalFormatting>
  <conditionalFormatting sqref="AL164:AL165">
    <cfRule type="cellIs" dxfId="990" priority="349" operator="greaterThan">
      <formula>20</formula>
    </cfRule>
  </conditionalFormatting>
  <conditionalFormatting sqref="AL165">
    <cfRule type="cellIs" dxfId="989" priority="348" operator="lessThan">
      <formula>20</formula>
    </cfRule>
  </conditionalFormatting>
  <conditionalFormatting sqref="AL167:AL168">
    <cfRule type="cellIs" dxfId="988" priority="333" operator="greaterThan">
      <formula>20</formula>
    </cfRule>
  </conditionalFormatting>
  <conditionalFormatting sqref="AL168">
    <cfRule type="cellIs" dxfId="987" priority="332" operator="lessThan">
      <formula>20</formula>
    </cfRule>
  </conditionalFormatting>
  <conditionalFormatting sqref="AL170:AL171">
    <cfRule type="cellIs" dxfId="986" priority="317" operator="greaterThan">
      <formula>20</formula>
    </cfRule>
  </conditionalFormatting>
  <conditionalFormatting sqref="AL171">
    <cfRule type="cellIs" dxfId="985" priority="316" operator="lessThan">
      <formula>20</formula>
    </cfRule>
  </conditionalFormatting>
  <conditionalFormatting sqref="AL173:AL174">
    <cfRule type="cellIs" dxfId="984" priority="301" operator="greaterThan">
      <formula>20</formula>
    </cfRule>
  </conditionalFormatting>
  <conditionalFormatting sqref="AL174">
    <cfRule type="cellIs" dxfId="983" priority="300" operator="lessThan">
      <formula>20</formula>
    </cfRule>
  </conditionalFormatting>
  <conditionalFormatting sqref="AL176:AL177">
    <cfRule type="cellIs" dxfId="982" priority="285" operator="greaterThan">
      <formula>20</formula>
    </cfRule>
  </conditionalFormatting>
  <conditionalFormatting sqref="AL177">
    <cfRule type="cellIs" dxfId="981" priority="284" operator="lessThan">
      <formula>20</formula>
    </cfRule>
  </conditionalFormatting>
  <conditionalFormatting sqref="AL179:AL180">
    <cfRule type="cellIs" dxfId="980" priority="269" operator="greaterThan">
      <formula>20</formula>
    </cfRule>
  </conditionalFormatting>
  <conditionalFormatting sqref="AL180">
    <cfRule type="cellIs" dxfId="979" priority="268" operator="lessThan">
      <formula>20</formula>
    </cfRule>
  </conditionalFormatting>
  <conditionalFormatting sqref="AL182:AL183">
    <cfRule type="cellIs" dxfId="978" priority="253" operator="greaterThan">
      <formula>20</formula>
    </cfRule>
  </conditionalFormatting>
  <conditionalFormatting sqref="AL183">
    <cfRule type="cellIs" dxfId="977" priority="252" operator="lessThan">
      <formula>20</formula>
    </cfRule>
  </conditionalFormatting>
  <conditionalFormatting sqref="AL185:AL186">
    <cfRule type="cellIs" dxfId="976" priority="237" operator="greaterThan">
      <formula>20</formula>
    </cfRule>
  </conditionalFormatting>
  <conditionalFormatting sqref="AL186">
    <cfRule type="cellIs" dxfId="975" priority="236" operator="lessThan">
      <formula>20</formula>
    </cfRule>
  </conditionalFormatting>
  <conditionalFormatting sqref="AL188:AL189">
    <cfRule type="cellIs" dxfId="974" priority="221" operator="greaterThan">
      <formula>20</formula>
    </cfRule>
  </conditionalFormatting>
  <conditionalFormatting sqref="AL189">
    <cfRule type="cellIs" dxfId="973" priority="220" operator="lessThan">
      <formula>20</formula>
    </cfRule>
  </conditionalFormatting>
  <conditionalFormatting sqref="AL191:AL192">
    <cfRule type="cellIs" dxfId="972" priority="205" operator="greaterThan">
      <formula>20</formula>
    </cfRule>
  </conditionalFormatting>
  <conditionalFormatting sqref="AL192">
    <cfRule type="cellIs" dxfId="971" priority="204" operator="lessThan">
      <formula>20</formula>
    </cfRule>
  </conditionalFormatting>
  <conditionalFormatting sqref="AL194:AL195">
    <cfRule type="cellIs" dxfId="970" priority="173" operator="greaterThan">
      <formula>20</formula>
    </cfRule>
  </conditionalFormatting>
  <conditionalFormatting sqref="AL195">
    <cfRule type="cellIs" dxfId="969" priority="172" operator="lessThan">
      <formula>20</formula>
    </cfRule>
  </conditionalFormatting>
  <conditionalFormatting sqref="AL197:AL198">
    <cfRule type="cellIs" dxfId="968" priority="157" operator="greaterThan">
      <formula>20</formula>
    </cfRule>
  </conditionalFormatting>
  <conditionalFormatting sqref="AL198">
    <cfRule type="cellIs" dxfId="967" priority="156" operator="lessThan">
      <formula>20</formula>
    </cfRule>
  </conditionalFormatting>
  <conditionalFormatting sqref="AL200:AL201">
    <cfRule type="cellIs" dxfId="966" priority="33" operator="greaterThan">
      <formula>20</formula>
    </cfRule>
  </conditionalFormatting>
  <conditionalFormatting sqref="AL201">
    <cfRule type="cellIs" dxfId="965" priority="32" operator="lessThan">
      <formula>20</formula>
    </cfRule>
  </conditionalFormatting>
  <conditionalFormatting sqref="AL203:AL204">
    <cfRule type="cellIs" dxfId="964" priority="125" operator="greaterThan">
      <formula>20</formula>
    </cfRule>
  </conditionalFormatting>
  <conditionalFormatting sqref="AL204">
    <cfRule type="cellIs" dxfId="963" priority="124" operator="lessThan">
      <formula>20</formula>
    </cfRule>
  </conditionalFormatting>
  <conditionalFormatting sqref="AL206:AL207">
    <cfRule type="cellIs" dxfId="962" priority="109" operator="greaterThan">
      <formula>20</formula>
    </cfRule>
  </conditionalFormatting>
  <conditionalFormatting sqref="AL207">
    <cfRule type="cellIs" dxfId="961" priority="108" operator="lessThan">
      <formula>20</formula>
    </cfRule>
  </conditionalFormatting>
  <conditionalFormatting sqref="AL210:AL211">
    <cfRule type="cellIs" dxfId="960" priority="189" operator="greaterThan">
      <formula>20</formula>
    </cfRule>
  </conditionalFormatting>
  <conditionalFormatting sqref="AL211">
    <cfRule type="cellIs" dxfId="959" priority="188" operator="lessThan">
      <formula>20</formula>
    </cfRule>
  </conditionalFormatting>
  <conditionalFormatting sqref="AL213:AL214">
    <cfRule type="cellIs" dxfId="958" priority="93" operator="greaterThan">
      <formula>20</formula>
    </cfRule>
  </conditionalFormatting>
  <conditionalFormatting sqref="AL214">
    <cfRule type="cellIs" dxfId="957" priority="92" operator="lessThan">
      <formula>20</formula>
    </cfRule>
  </conditionalFormatting>
  <conditionalFormatting sqref="AL216:AL217">
    <cfRule type="cellIs" dxfId="956" priority="77" operator="greaterThan">
      <formula>20</formula>
    </cfRule>
  </conditionalFormatting>
  <conditionalFormatting sqref="AL217">
    <cfRule type="cellIs" dxfId="955" priority="76" operator="lessThan">
      <formula>20</formula>
    </cfRule>
  </conditionalFormatting>
  <conditionalFormatting sqref="AL219:AL220">
    <cfRule type="cellIs" dxfId="954" priority="61" operator="greaterThan">
      <formula>20</formula>
    </cfRule>
  </conditionalFormatting>
  <conditionalFormatting sqref="AL220">
    <cfRule type="cellIs" dxfId="953" priority="60" operator="lessThan">
      <formula>20</formula>
    </cfRule>
  </conditionalFormatting>
  <conditionalFormatting sqref="AL222:AL223">
    <cfRule type="cellIs" dxfId="952" priority="45" operator="greaterThan">
      <formula>20</formula>
    </cfRule>
  </conditionalFormatting>
  <conditionalFormatting sqref="AL223">
    <cfRule type="cellIs" dxfId="951" priority="44" operator="lessThan">
      <formula>20</formula>
    </cfRule>
  </conditionalFormatting>
  <conditionalFormatting sqref="AM128">
    <cfRule type="cellIs" dxfId="950" priority="524" operator="between">
      <formula>80</formula>
      <formula>120</formula>
    </cfRule>
  </conditionalFormatting>
  <conditionalFormatting sqref="AM35:AN44 AY35:AZ44">
    <cfRule type="cellIs" dxfId="949" priority="866" operator="between">
      <formula>80</formula>
      <formula>120</formula>
    </cfRule>
  </conditionalFormatting>
  <conditionalFormatting sqref="AM47:AN49 AY47:AZ49 BE47:BE49">
    <cfRule type="cellIs" dxfId="948" priority="813" operator="between">
      <formula>80</formula>
      <formula>120</formula>
    </cfRule>
  </conditionalFormatting>
  <conditionalFormatting sqref="AM85:AN91">
    <cfRule type="cellIs" dxfId="947" priority="494" operator="between">
      <formula>80</formula>
      <formula>120</formula>
    </cfRule>
  </conditionalFormatting>
  <conditionalFormatting sqref="AM98:AN100 AS98:AT100 AY98:AZ100 BE98:BE100">
    <cfRule type="cellIs" dxfId="946" priority="751" operator="between">
      <formula>80</formula>
      <formula>120</formula>
    </cfRule>
  </conditionalFormatting>
  <conditionalFormatting sqref="AM130:AN134">
    <cfRule type="cellIs" dxfId="945" priority="490" operator="between">
      <formula>80</formula>
      <formula>120</formula>
    </cfRule>
  </conditionalFormatting>
  <conditionalFormatting sqref="AM136:AN137">
    <cfRule type="cellIs" dxfId="944" priority="478" operator="between">
      <formula>80</formula>
      <formula>120</formula>
    </cfRule>
  </conditionalFormatting>
  <conditionalFormatting sqref="AM139:AN140">
    <cfRule type="cellIs" dxfId="943" priority="466" operator="between">
      <formula>80</formula>
      <formula>120</formula>
    </cfRule>
  </conditionalFormatting>
  <conditionalFormatting sqref="AM143:AN144">
    <cfRule type="cellIs" dxfId="942" priority="450" operator="between">
      <formula>80</formula>
      <formula>120</formula>
    </cfRule>
  </conditionalFormatting>
  <conditionalFormatting sqref="AM146:AN147">
    <cfRule type="cellIs" dxfId="941" priority="434" operator="between">
      <formula>80</formula>
      <formula>120</formula>
    </cfRule>
  </conditionalFormatting>
  <conditionalFormatting sqref="AM149:AN150">
    <cfRule type="cellIs" dxfId="940" priority="418" operator="between">
      <formula>80</formula>
      <formula>120</formula>
    </cfRule>
  </conditionalFormatting>
  <conditionalFormatting sqref="AM152:AN153">
    <cfRule type="cellIs" dxfId="939" priority="402" operator="between">
      <formula>80</formula>
      <formula>120</formula>
    </cfRule>
  </conditionalFormatting>
  <conditionalFormatting sqref="AM155:AN156">
    <cfRule type="cellIs" dxfId="938" priority="386" operator="between">
      <formula>80</formula>
      <formula>120</formula>
    </cfRule>
  </conditionalFormatting>
  <conditionalFormatting sqref="AM158:AN159">
    <cfRule type="cellIs" dxfId="937" priority="370" operator="between">
      <formula>80</formula>
      <formula>120</formula>
    </cfRule>
  </conditionalFormatting>
  <conditionalFormatting sqref="AM161:AN162">
    <cfRule type="cellIs" dxfId="936" priority="354" operator="between">
      <formula>80</formula>
      <formula>120</formula>
    </cfRule>
  </conditionalFormatting>
  <conditionalFormatting sqref="AM164:AN165">
    <cfRule type="cellIs" dxfId="935" priority="338" operator="between">
      <formula>80</formula>
      <formula>120</formula>
    </cfRule>
  </conditionalFormatting>
  <conditionalFormatting sqref="AM167:AN168">
    <cfRule type="cellIs" dxfId="934" priority="322" operator="between">
      <formula>80</formula>
      <formula>120</formula>
    </cfRule>
  </conditionalFormatting>
  <conditionalFormatting sqref="AM170:AN171">
    <cfRule type="cellIs" dxfId="933" priority="306" operator="between">
      <formula>80</formula>
      <formula>120</formula>
    </cfRule>
  </conditionalFormatting>
  <conditionalFormatting sqref="AM173:AN174">
    <cfRule type="cellIs" dxfId="932" priority="290" operator="between">
      <formula>80</formula>
      <formula>120</formula>
    </cfRule>
  </conditionalFormatting>
  <conditionalFormatting sqref="AM176:AN177">
    <cfRule type="cellIs" dxfId="931" priority="274" operator="between">
      <formula>80</formula>
      <formula>120</formula>
    </cfRule>
  </conditionalFormatting>
  <conditionalFormatting sqref="AM179:AN180">
    <cfRule type="cellIs" dxfId="930" priority="258" operator="between">
      <formula>80</formula>
      <formula>120</formula>
    </cfRule>
  </conditionalFormatting>
  <conditionalFormatting sqref="AM182:AN183">
    <cfRule type="cellIs" dxfId="929" priority="242" operator="between">
      <formula>80</formula>
      <formula>120</formula>
    </cfRule>
  </conditionalFormatting>
  <conditionalFormatting sqref="AM185:AN186">
    <cfRule type="cellIs" dxfId="928" priority="226" operator="between">
      <formula>80</formula>
      <formula>120</formula>
    </cfRule>
  </conditionalFormatting>
  <conditionalFormatting sqref="AM188:AN189">
    <cfRule type="cellIs" dxfId="927" priority="210" operator="between">
      <formula>80</formula>
      <formula>120</formula>
    </cfRule>
  </conditionalFormatting>
  <conditionalFormatting sqref="AM191:AN192">
    <cfRule type="cellIs" dxfId="926" priority="194" operator="between">
      <formula>80</formula>
      <formula>120</formula>
    </cfRule>
  </conditionalFormatting>
  <conditionalFormatting sqref="AM194:AN195">
    <cfRule type="cellIs" dxfId="925" priority="162" operator="between">
      <formula>80</formula>
      <formula>120</formula>
    </cfRule>
  </conditionalFormatting>
  <conditionalFormatting sqref="AM197:AN198">
    <cfRule type="cellIs" dxfId="924" priority="29" operator="between">
      <formula>80</formula>
      <formula>120</formula>
    </cfRule>
  </conditionalFormatting>
  <conditionalFormatting sqref="AM200:AN201">
    <cfRule type="cellIs" dxfId="923" priority="130" operator="between">
      <formula>80</formula>
      <formula>120</formula>
    </cfRule>
  </conditionalFormatting>
  <conditionalFormatting sqref="AM203:AN204">
    <cfRule type="cellIs" dxfId="922" priority="114" operator="between">
      <formula>80</formula>
      <formula>120</formula>
    </cfRule>
  </conditionalFormatting>
  <conditionalFormatting sqref="AM206:AN207">
    <cfRule type="cellIs" dxfId="921" priority="98" operator="between">
      <formula>80</formula>
      <formula>120</formula>
    </cfRule>
  </conditionalFormatting>
  <conditionalFormatting sqref="AM210:AN211">
    <cfRule type="cellIs" dxfId="920" priority="178" operator="between">
      <formula>80</formula>
      <formula>120</formula>
    </cfRule>
  </conditionalFormatting>
  <conditionalFormatting sqref="AM213:AN214">
    <cfRule type="cellIs" dxfId="919" priority="82" operator="between">
      <formula>80</formula>
      <formula>120</formula>
    </cfRule>
  </conditionalFormatting>
  <conditionalFormatting sqref="AM216:AN217">
    <cfRule type="cellIs" dxfId="918" priority="66" operator="between">
      <formula>80</formula>
      <formula>120</formula>
    </cfRule>
  </conditionalFormatting>
  <conditionalFormatting sqref="AM219:AN220">
    <cfRule type="cellIs" dxfId="917" priority="50" operator="between">
      <formula>80</formula>
      <formula>120</formula>
    </cfRule>
  </conditionalFormatting>
  <conditionalFormatting sqref="AM222:AO223">
    <cfRule type="cellIs" dxfId="916" priority="8" operator="between">
      <formula>80</formula>
      <formula>120</formula>
    </cfRule>
  </conditionalFormatting>
  <conditionalFormatting sqref="AO26">
    <cfRule type="cellIs" dxfId="915" priority="725" operator="between">
      <formula>80</formula>
      <formula>120</formula>
    </cfRule>
  </conditionalFormatting>
  <conditionalFormatting sqref="AO29">
    <cfRule type="cellIs" dxfId="914" priority="706" operator="between">
      <formula>80</formula>
      <formula>120</formula>
    </cfRule>
  </conditionalFormatting>
  <conditionalFormatting sqref="AO51">
    <cfRule type="cellIs" dxfId="913" priority="722" operator="between">
      <formula>80</formula>
      <formula>120</formula>
    </cfRule>
  </conditionalFormatting>
  <conditionalFormatting sqref="AO97">
    <cfRule type="cellIs" dxfId="912" priority="715" operator="between">
      <formula>80</formula>
      <formula>120</formula>
    </cfRule>
  </conditionalFormatting>
  <conditionalFormatting sqref="AO162">
    <cfRule type="cellIs" dxfId="911" priority="10" operator="between">
      <formula>80</formula>
      <formula>120</formula>
    </cfRule>
  </conditionalFormatting>
  <conditionalFormatting sqref="AP36 AP39 AP42 AP45 AP48">
    <cfRule type="cellIs" dxfId="910" priority="729" operator="lessThan">
      <formula>20.1</formula>
    </cfRule>
  </conditionalFormatting>
  <conditionalFormatting sqref="AQ26 AQ33 AQ35:AR44 AQ45:AQ48">
    <cfRule type="cellIs" dxfId="909" priority="733" operator="greaterThan">
      <formula>20</formula>
    </cfRule>
  </conditionalFormatting>
  <conditionalFormatting sqref="AQ29">
    <cfRule type="cellIs" dxfId="908" priority="710" operator="greaterThan">
      <formula>20</formula>
    </cfRule>
  </conditionalFormatting>
  <conditionalFormatting sqref="AQ50:AQ52">
    <cfRule type="cellIs" dxfId="907" priority="801" operator="greaterThan">
      <formula>20</formula>
    </cfRule>
  </conditionalFormatting>
  <conditionalFormatting sqref="AQ54 AQ57:AQ58 AQ60:AQ61 AQ63:AQ64 AQ66:AQ67 AQ69:AQ70 AQ72:AQ73 AQ75:AQ76 AQ78:AQ79 AQ81:AQ82 AQ84:AQ85">
    <cfRule type="cellIs" dxfId="906" priority="797" operator="greaterThan">
      <formula>20</formula>
    </cfRule>
  </conditionalFormatting>
  <conditionalFormatting sqref="AQ88">
    <cfRule type="cellIs" dxfId="905" priority="658" operator="greaterThan">
      <formula>20</formula>
    </cfRule>
  </conditionalFormatting>
  <conditionalFormatting sqref="AQ90:AQ97">
    <cfRule type="cellIs" dxfId="904" priority="645" operator="greaterThan">
      <formula>20</formula>
    </cfRule>
  </conditionalFormatting>
  <conditionalFormatting sqref="AQ100:AQ101 AQ103:AQ104 AQ106:AQ107 AQ109:AQ110">
    <cfRule type="cellIs" dxfId="903" priority="737" operator="greaterThan">
      <formula>20</formula>
    </cfRule>
  </conditionalFormatting>
  <conditionalFormatting sqref="AQ113 AQ116 AQ119 AQ122 AQ125 AQ128">
    <cfRule type="cellIs" dxfId="902" priority="672" operator="greaterThan">
      <formula>20</formula>
    </cfRule>
  </conditionalFormatting>
  <conditionalFormatting sqref="AQ131">
    <cfRule type="cellIs" dxfId="901" priority="517" operator="greaterThan">
      <formula>20</formula>
    </cfRule>
  </conditionalFormatting>
  <conditionalFormatting sqref="AQ133:AQ141">
    <cfRule type="cellIs" dxfId="900" priority="573" operator="greaterThan">
      <formula>20</formula>
    </cfRule>
  </conditionalFormatting>
  <conditionalFormatting sqref="AQ143:AQ208">
    <cfRule type="cellIs" dxfId="899" priority="112" operator="greaterThan">
      <formula>20</formula>
    </cfRule>
  </conditionalFormatting>
  <conditionalFormatting sqref="AQ210:AQ224">
    <cfRule type="cellIs" dxfId="898" priority="48" operator="greaterThan">
      <formula>20</formula>
    </cfRule>
  </conditionalFormatting>
  <conditionalFormatting sqref="AQ47:AR47">
    <cfRule type="cellIs" dxfId="897" priority="819" operator="greaterThan">
      <formula>20</formula>
    </cfRule>
  </conditionalFormatting>
  <conditionalFormatting sqref="AQ49:AR49">
    <cfRule type="cellIs" dxfId="896" priority="812" operator="greaterThan">
      <formula>20</formula>
    </cfRule>
  </conditionalFormatting>
  <conditionalFormatting sqref="AQ53:AR53">
    <cfRule type="cellIs" dxfId="895" priority="870" operator="greaterThan">
      <formula>20</formula>
    </cfRule>
  </conditionalFormatting>
  <conditionalFormatting sqref="AQ87:AR87">
    <cfRule type="cellIs" dxfId="894" priority="834" operator="greaterThan">
      <formula>20</formula>
    </cfRule>
  </conditionalFormatting>
  <conditionalFormatting sqref="AQ100:AR100">
    <cfRule type="cellIs" dxfId="893" priority="749" operator="greaterThan">
      <formula>20</formula>
    </cfRule>
  </conditionalFormatting>
  <conditionalFormatting sqref="AQ130:AR130">
    <cfRule type="cellIs" dxfId="892" priority="695" operator="greaterThan">
      <formula>20</formula>
    </cfRule>
  </conditionalFormatting>
  <conditionalFormatting sqref="AR48">
    <cfRule type="cellIs" dxfId="891" priority="872" operator="greaterThan">
      <formula>20</formula>
    </cfRule>
  </conditionalFormatting>
  <conditionalFormatting sqref="AR85">
    <cfRule type="cellIs" dxfId="890" priority="783" operator="greaterThan">
      <formula>20</formula>
    </cfRule>
  </conditionalFormatting>
  <conditionalFormatting sqref="AR90:AR91">
    <cfRule type="cellIs" dxfId="889" priority="617" operator="greaterThan">
      <formula>20</formula>
    </cfRule>
  </conditionalFormatting>
  <conditionalFormatting sqref="AR91">
    <cfRule type="cellIs" dxfId="888" priority="616" operator="lessThan">
      <formula>20</formula>
    </cfRule>
  </conditionalFormatting>
  <conditionalFormatting sqref="AR133:AR134">
    <cfRule type="cellIs" dxfId="887" priority="28" operator="greaterThan">
      <formula>20</formula>
    </cfRule>
  </conditionalFormatting>
  <conditionalFormatting sqref="AR134">
    <cfRule type="cellIs" dxfId="886" priority="27" operator="lessThan">
      <formula>20</formula>
    </cfRule>
  </conditionalFormatting>
  <conditionalFormatting sqref="AR136:AR137">
    <cfRule type="cellIs" dxfId="885" priority="487" operator="greaterThan">
      <formula>20</formula>
    </cfRule>
  </conditionalFormatting>
  <conditionalFormatting sqref="AR137">
    <cfRule type="cellIs" dxfId="884" priority="486" operator="lessThan">
      <formula>20</formula>
    </cfRule>
  </conditionalFormatting>
  <conditionalFormatting sqref="AR139:AR140">
    <cfRule type="cellIs" dxfId="883" priority="475" operator="greaterThan">
      <formula>20</formula>
    </cfRule>
  </conditionalFormatting>
  <conditionalFormatting sqref="AR140">
    <cfRule type="cellIs" dxfId="882" priority="474" operator="lessThan">
      <formula>20</formula>
    </cfRule>
  </conditionalFormatting>
  <conditionalFormatting sqref="AR143:AR144">
    <cfRule type="cellIs" dxfId="881" priority="459" operator="greaterThan">
      <formula>20</formula>
    </cfRule>
  </conditionalFormatting>
  <conditionalFormatting sqref="AR144">
    <cfRule type="cellIs" dxfId="880" priority="458" operator="lessThan">
      <formula>20</formula>
    </cfRule>
  </conditionalFormatting>
  <conditionalFormatting sqref="AR146:AR147">
    <cfRule type="cellIs" dxfId="879" priority="443" operator="greaterThan">
      <formula>20</formula>
    </cfRule>
  </conditionalFormatting>
  <conditionalFormatting sqref="AR147">
    <cfRule type="cellIs" dxfId="878" priority="442" operator="lessThan">
      <formula>20</formula>
    </cfRule>
  </conditionalFormatting>
  <conditionalFormatting sqref="AR149:AR150">
    <cfRule type="cellIs" dxfId="877" priority="427" operator="greaterThan">
      <formula>20</formula>
    </cfRule>
  </conditionalFormatting>
  <conditionalFormatting sqref="AR150">
    <cfRule type="cellIs" dxfId="876" priority="426" operator="lessThan">
      <formula>20</formula>
    </cfRule>
  </conditionalFormatting>
  <conditionalFormatting sqref="AR152:AR153">
    <cfRule type="cellIs" dxfId="875" priority="411" operator="greaterThan">
      <formula>20</formula>
    </cfRule>
  </conditionalFormatting>
  <conditionalFormatting sqref="AR153">
    <cfRule type="cellIs" dxfId="874" priority="410" operator="lessThan">
      <formula>20</formula>
    </cfRule>
  </conditionalFormatting>
  <conditionalFormatting sqref="AR155:AR156">
    <cfRule type="cellIs" dxfId="873" priority="395" operator="greaterThan">
      <formula>20</formula>
    </cfRule>
  </conditionalFormatting>
  <conditionalFormatting sqref="AR156">
    <cfRule type="cellIs" dxfId="872" priority="394" operator="lessThan">
      <formula>20</formula>
    </cfRule>
  </conditionalFormatting>
  <conditionalFormatting sqref="AR158:AR159">
    <cfRule type="cellIs" dxfId="871" priority="379" operator="greaterThan">
      <formula>20</formula>
    </cfRule>
  </conditionalFormatting>
  <conditionalFormatting sqref="AR159">
    <cfRule type="cellIs" dxfId="870" priority="378" operator="lessThan">
      <formula>20</formula>
    </cfRule>
  </conditionalFormatting>
  <conditionalFormatting sqref="AR161:AR162">
    <cfRule type="cellIs" dxfId="869" priority="363" operator="greaterThan">
      <formula>20</formula>
    </cfRule>
  </conditionalFormatting>
  <conditionalFormatting sqref="AR162">
    <cfRule type="cellIs" dxfId="868" priority="362" operator="lessThan">
      <formula>20</formula>
    </cfRule>
  </conditionalFormatting>
  <conditionalFormatting sqref="AR164:AR165">
    <cfRule type="cellIs" dxfId="867" priority="347" operator="greaterThan">
      <formula>20</formula>
    </cfRule>
  </conditionalFormatting>
  <conditionalFormatting sqref="AR165">
    <cfRule type="cellIs" dxfId="866" priority="346" operator="lessThan">
      <formula>20</formula>
    </cfRule>
  </conditionalFormatting>
  <conditionalFormatting sqref="AR167:AR168">
    <cfRule type="cellIs" dxfId="865" priority="331" operator="greaterThan">
      <formula>20</formula>
    </cfRule>
  </conditionalFormatting>
  <conditionalFormatting sqref="AR168">
    <cfRule type="cellIs" dxfId="864" priority="330" operator="lessThan">
      <formula>20</formula>
    </cfRule>
  </conditionalFormatting>
  <conditionalFormatting sqref="AR170:AR171">
    <cfRule type="cellIs" dxfId="863" priority="315" operator="greaterThan">
      <formula>20</formula>
    </cfRule>
  </conditionalFormatting>
  <conditionalFormatting sqref="AR171">
    <cfRule type="cellIs" dxfId="862" priority="314" operator="lessThan">
      <formula>20</formula>
    </cfRule>
  </conditionalFormatting>
  <conditionalFormatting sqref="AR173:AR174">
    <cfRule type="cellIs" dxfId="861" priority="299" operator="greaterThan">
      <formula>20</formula>
    </cfRule>
  </conditionalFormatting>
  <conditionalFormatting sqref="AR174">
    <cfRule type="cellIs" dxfId="860" priority="298" operator="lessThan">
      <formula>20</formula>
    </cfRule>
  </conditionalFormatting>
  <conditionalFormatting sqref="AR176:AR177">
    <cfRule type="cellIs" dxfId="859" priority="283" operator="greaterThan">
      <formula>20</formula>
    </cfRule>
  </conditionalFormatting>
  <conditionalFormatting sqref="AR177">
    <cfRule type="cellIs" dxfId="858" priority="282" operator="lessThan">
      <formula>20</formula>
    </cfRule>
  </conditionalFormatting>
  <conditionalFormatting sqref="AR179:AR180">
    <cfRule type="cellIs" dxfId="857" priority="267" operator="greaterThan">
      <formula>20</formula>
    </cfRule>
  </conditionalFormatting>
  <conditionalFormatting sqref="AR180">
    <cfRule type="cellIs" dxfId="856" priority="266" operator="lessThan">
      <formula>20</formula>
    </cfRule>
  </conditionalFormatting>
  <conditionalFormatting sqref="AR182:AR183">
    <cfRule type="cellIs" dxfId="855" priority="251" operator="greaterThan">
      <formula>20</formula>
    </cfRule>
  </conditionalFormatting>
  <conditionalFormatting sqref="AR183">
    <cfRule type="cellIs" dxfId="854" priority="250" operator="lessThan">
      <formula>20</formula>
    </cfRule>
  </conditionalFormatting>
  <conditionalFormatting sqref="AR185:AR186">
    <cfRule type="cellIs" dxfId="853" priority="235" operator="greaterThan">
      <formula>20</formula>
    </cfRule>
  </conditionalFormatting>
  <conditionalFormatting sqref="AR186">
    <cfRule type="cellIs" dxfId="852" priority="234" operator="lessThan">
      <formula>20</formula>
    </cfRule>
  </conditionalFormatting>
  <conditionalFormatting sqref="AR188:AR189">
    <cfRule type="cellIs" dxfId="851" priority="219" operator="greaterThan">
      <formula>20</formula>
    </cfRule>
  </conditionalFormatting>
  <conditionalFormatting sqref="AR189">
    <cfRule type="cellIs" dxfId="850" priority="218" operator="lessThan">
      <formula>20</formula>
    </cfRule>
  </conditionalFormatting>
  <conditionalFormatting sqref="AR191:AR192">
    <cfRule type="cellIs" dxfId="849" priority="203" operator="greaterThan">
      <formula>20</formula>
    </cfRule>
  </conditionalFormatting>
  <conditionalFormatting sqref="AR192">
    <cfRule type="cellIs" dxfId="848" priority="202" operator="lessThan">
      <formula>20</formula>
    </cfRule>
  </conditionalFormatting>
  <conditionalFormatting sqref="AR194:AR195">
    <cfRule type="cellIs" dxfId="847" priority="171" operator="greaterThan">
      <formula>20</formula>
    </cfRule>
  </conditionalFormatting>
  <conditionalFormatting sqref="AR195">
    <cfRule type="cellIs" dxfId="846" priority="170" operator="lessThan">
      <formula>20</formula>
    </cfRule>
  </conditionalFormatting>
  <conditionalFormatting sqref="AR197:AR198">
    <cfRule type="cellIs" dxfId="845" priority="155" operator="greaterThan">
      <formula>20</formula>
    </cfRule>
  </conditionalFormatting>
  <conditionalFormatting sqref="AR198">
    <cfRule type="cellIs" dxfId="844" priority="154" operator="lessThan">
      <formula>20</formula>
    </cfRule>
  </conditionalFormatting>
  <conditionalFormatting sqref="AR200:AR201">
    <cfRule type="cellIs" dxfId="843" priority="26" operator="greaterThan">
      <formula>20</formula>
    </cfRule>
  </conditionalFormatting>
  <conditionalFormatting sqref="AR201">
    <cfRule type="cellIs" dxfId="842" priority="25" operator="lessThan">
      <formula>20</formula>
    </cfRule>
  </conditionalFormatting>
  <conditionalFormatting sqref="AR203:AR204">
    <cfRule type="cellIs" dxfId="841" priority="123" operator="greaterThan">
      <formula>20</formula>
    </cfRule>
  </conditionalFormatting>
  <conditionalFormatting sqref="AR204">
    <cfRule type="cellIs" dxfId="840" priority="122" operator="lessThan">
      <formula>20</formula>
    </cfRule>
  </conditionalFormatting>
  <conditionalFormatting sqref="AR206:AR207">
    <cfRule type="cellIs" dxfId="839" priority="107" operator="greaterThan">
      <formula>20</formula>
    </cfRule>
  </conditionalFormatting>
  <conditionalFormatting sqref="AR207">
    <cfRule type="cellIs" dxfId="838" priority="106" operator="lessThan">
      <formula>20</formula>
    </cfRule>
  </conditionalFormatting>
  <conditionalFormatting sqref="AR210:AR211">
    <cfRule type="cellIs" dxfId="837" priority="187" operator="greaterThan">
      <formula>20</formula>
    </cfRule>
  </conditionalFormatting>
  <conditionalFormatting sqref="AR211">
    <cfRule type="cellIs" dxfId="836" priority="186" operator="lessThan">
      <formula>20</formula>
    </cfRule>
  </conditionalFormatting>
  <conditionalFormatting sqref="AR213:AR214">
    <cfRule type="cellIs" dxfId="835" priority="91" operator="greaterThan">
      <formula>20</formula>
    </cfRule>
  </conditionalFormatting>
  <conditionalFormatting sqref="AR214">
    <cfRule type="cellIs" dxfId="834" priority="90" operator="lessThan">
      <formula>20</formula>
    </cfRule>
  </conditionalFormatting>
  <conditionalFormatting sqref="AR216:AR217">
    <cfRule type="cellIs" dxfId="833" priority="75" operator="greaterThan">
      <formula>20</formula>
    </cfRule>
  </conditionalFormatting>
  <conditionalFormatting sqref="AR217">
    <cfRule type="cellIs" dxfId="832" priority="74" operator="lessThan">
      <formula>20</formula>
    </cfRule>
  </conditionalFormatting>
  <conditionalFormatting sqref="AR219:AR220">
    <cfRule type="cellIs" dxfId="831" priority="59" operator="greaterThan">
      <formula>20</formula>
    </cfRule>
  </conditionalFormatting>
  <conditionalFormatting sqref="AR220">
    <cfRule type="cellIs" dxfId="830" priority="58" operator="lessThan">
      <formula>20</formula>
    </cfRule>
  </conditionalFormatting>
  <conditionalFormatting sqref="AR222:AR223">
    <cfRule type="cellIs" dxfId="829" priority="43" operator="greaterThan">
      <formula>20</formula>
    </cfRule>
  </conditionalFormatting>
  <conditionalFormatting sqref="AR223">
    <cfRule type="cellIs" dxfId="828" priority="42" operator="lessThan">
      <formula>20</formula>
    </cfRule>
  </conditionalFormatting>
  <conditionalFormatting sqref="AS35:AT44">
    <cfRule type="cellIs" dxfId="827" priority="864" operator="between">
      <formula>80</formula>
      <formula>120</formula>
    </cfRule>
  </conditionalFormatting>
  <conditionalFormatting sqref="AS47:AT49">
    <cfRule type="cellIs" dxfId="826" priority="811" operator="between">
      <formula>80</formula>
      <formula>120</formula>
    </cfRule>
  </conditionalFormatting>
  <conditionalFormatting sqref="AS85:AT91">
    <cfRule type="cellIs" dxfId="825" priority="618" operator="between">
      <formula>80</formula>
      <formula>120</formula>
    </cfRule>
  </conditionalFormatting>
  <conditionalFormatting sqref="AS130:AT134">
    <cfRule type="cellIs" dxfId="824" priority="505" operator="between">
      <formula>80</formula>
      <formula>120</formula>
    </cfRule>
  </conditionalFormatting>
  <conditionalFormatting sqref="AS136:AT137">
    <cfRule type="cellIs" dxfId="823" priority="481" operator="between">
      <formula>80</formula>
      <formula>120</formula>
    </cfRule>
  </conditionalFormatting>
  <conditionalFormatting sqref="AS139:AT140">
    <cfRule type="cellIs" dxfId="822" priority="469" operator="between">
      <formula>80</formula>
      <formula>120</formula>
    </cfRule>
  </conditionalFormatting>
  <conditionalFormatting sqref="AS143:AT144">
    <cfRule type="cellIs" dxfId="821" priority="453" operator="between">
      <formula>80</formula>
      <formula>120</formula>
    </cfRule>
  </conditionalFormatting>
  <conditionalFormatting sqref="AS146:AT147">
    <cfRule type="cellIs" dxfId="820" priority="437" operator="between">
      <formula>80</formula>
      <formula>120</formula>
    </cfRule>
  </conditionalFormatting>
  <conditionalFormatting sqref="AS149:AT150">
    <cfRule type="cellIs" dxfId="819" priority="421" operator="between">
      <formula>80</formula>
      <formula>120</formula>
    </cfRule>
  </conditionalFormatting>
  <conditionalFormatting sqref="AS152:AT153">
    <cfRule type="cellIs" dxfId="818" priority="405" operator="between">
      <formula>80</formula>
      <formula>120</formula>
    </cfRule>
  </conditionalFormatting>
  <conditionalFormatting sqref="AS155:AT156">
    <cfRule type="cellIs" dxfId="817" priority="389" operator="between">
      <formula>80</formula>
      <formula>120</formula>
    </cfRule>
  </conditionalFormatting>
  <conditionalFormatting sqref="AS158:AT159">
    <cfRule type="cellIs" dxfId="816" priority="373" operator="between">
      <formula>80</formula>
      <formula>120</formula>
    </cfRule>
  </conditionalFormatting>
  <conditionalFormatting sqref="AS161:AT162">
    <cfRule type="cellIs" dxfId="815" priority="357" operator="between">
      <formula>80</formula>
      <formula>120</formula>
    </cfRule>
  </conditionalFormatting>
  <conditionalFormatting sqref="AS164:AT165">
    <cfRule type="cellIs" dxfId="814" priority="341" operator="between">
      <formula>80</formula>
      <formula>120</formula>
    </cfRule>
  </conditionalFormatting>
  <conditionalFormatting sqref="AS167:AT168">
    <cfRule type="cellIs" dxfId="813" priority="325" operator="between">
      <formula>80</formula>
      <formula>120</formula>
    </cfRule>
  </conditionalFormatting>
  <conditionalFormatting sqref="AS170:AT171">
    <cfRule type="cellIs" dxfId="812" priority="309" operator="between">
      <formula>80</formula>
      <formula>120</formula>
    </cfRule>
  </conditionalFormatting>
  <conditionalFormatting sqref="AS173:AT174">
    <cfRule type="cellIs" dxfId="811" priority="293" operator="between">
      <formula>80</formula>
      <formula>120</formula>
    </cfRule>
  </conditionalFormatting>
  <conditionalFormatting sqref="AS176:AT177">
    <cfRule type="cellIs" dxfId="810" priority="277" operator="between">
      <formula>80</formula>
      <formula>120</formula>
    </cfRule>
  </conditionalFormatting>
  <conditionalFormatting sqref="AS179:AT180">
    <cfRule type="cellIs" dxfId="809" priority="261" operator="between">
      <formula>80</formula>
      <formula>120</formula>
    </cfRule>
  </conditionalFormatting>
  <conditionalFormatting sqref="AS182:AT183">
    <cfRule type="cellIs" dxfId="808" priority="245" operator="between">
      <formula>80</formula>
      <formula>120</formula>
    </cfRule>
  </conditionalFormatting>
  <conditionalFormatting sqref="AS185:AT186">
    <cfRule type="cellIs" dxfId="807" priority="229" operator="between">
      <formula>80</formula>
      <formula>120</formula>
    </cfRule>
  </conditionalFormatting>
  <conditionalFormatting sqref="AS188:AT189">
    <cfRule type="cellIs" dxfId="806" priority="213" operator="between">
      <formula>80</formula>
      <formula>120</formula>
    </cfRule>
  </conditionalFormatting>
  <conditionalFormatting sqref="AS191:AT192">
    <cfRule type="cellIs" dxfId="805" priority="197" operator="between">
      <formula>80</formula>
      <formula>120</formula>
    </cfRule>
  </conditionalFormatting>
  <conditionalFormatting sqref="AS194:AT195">
    <cfRule type="cellIs" dxfId="804" priority="165" operator="between">
      <formula>80</formula>
      <formula>120</formula>
    </cfRule>
  </conditionalFormatting>
  <conditionalFormatting sqref="AS197:AT198">
    <cfRule type="cellIs" dxfId="803" priority="24" operator="between">
      <formula>80</formula>
      <formula>120</formula>
    </cfRule>
  </conditionalFormatting>
  <conditionalFormatting sqref="AS200:AT201">
    <cfRule type="cellIs" dxfId="802" priority="133" operator="between">
      <formula>80</formula>
      <formula>120</formula>
    </cfRule>
  </conditionalFormatting>
  <conditionalFormatting sqref="AS203:AT204">
    <cfRule type="cellIs" dxfId="801" priority="117" operator="between">
      <formula>80</formula>
      <formula>120</formula>
    </cfRule>
  </conditionalFormatting>
  <conditionalFormatting sqref="AS206:AT207">
    <cfRule type="cellIs" dxfId="800" priority="101" operator="between">
      <formula>80</formula>
      <formula>120</formula>
    </cfRule>
  </conditionalFormatting>
  <conditionalFormatting sqref="AS210:AT211">
    <cfRule type="cellIs" dxfId="799" priority="181" operator="between">
      <formula>80</formula>
      <formula>120</formula>
    </cfRule>
  </conditionalFormatting>
  <conditionalFormatting sqref="AS213:AT214">
    <cfRule type="cellIs" dxfId="798" priority="85" operator="between">
      <formula>80</formula>
      <formula>120</formula>
    </cfRule>
  </conditionalFormatting>
  <conditionalFormatting sqref="AS216:AT217">
    <cfRule type="cellIs" dxfId="797" priority="69" operator="between">
      <formula>80</formula>
      <formula>120</formula>
    </cfRule>
  </conditionalFormatting>
  <conditionalFormatting sqref="AS219:AT220">
    <cfRule type="cellIs" dxfId="796" priority="53" operator="between">
      <formula>80</formula>
      <formula>120</formula>
    </cfRule>
  </conditionalFormatting>
  <conditionalFormatting sqref="AS222:AT223">
    <cfRule type="cellIs" dxfId="795" priority="37" operator="between">
      <formula>80</formula>
      <formula>120</formula>
    </cfRule>
  </conditionalFormatting>
  <conditionalFormatting sqref="AU26">
    <cfRule type="cellIs" dxfId="794" priority="724" operator="between">
      <formula>80</formula>
      <formula>120</formula>
    </cfRule>
  </conditionalFormatting>
  <conditionalFormatting sqref="AU29">
    <cfRule type="cellIs" dxfId="793" priority="705" operator="between">
      <formula>80</formula>
      <formula>120</formula>
    </cfRule>
  </conditionalFormatting>
  <conditionalFormatting sqref="AU51">
    <cfRule type="cellIs" dxfId="792" priority="721" operator="between">
      <formula>80</formula>
      <formula>120</formula>
    </cfRule>
  </conditionalFormatting>
  <conditionalFormatting sqref="AU97">
    <cfRule type="cellIs" dxfId="791" priority="714" operator="between">
      <formula>80</formula>
      <formula>120</formula>
    </cfRule>
  </conditionalFormatting>
  <conditionalFormatting sqref="AU162">
    <cfRule type="cellIs" dxfId="790" priority="1" operator="between">
      <formula>80</formula>
      <formula>120</formula>
    </cfRule>
  </conditionalFormatting>
  <conditionalFormatting sqref="AU165">
    <cfRule type="cellIs" dxfId="789" priority="7" operator="between">
      <formula>80</formula>
      <formula>120</formula>
    </cfRule>
  </conditionalFormatting>
  <conditionalFormatting sqref="AU207">
    <cfRule type="cellIs" dxfId="788" priority="6" operator="between">
      <formula>80</formula>
      <formula>120</formula>
    </cfRule>
  </conditionalFormatting>
  <conditionalFormatting sqref="AU223">
    <cfRule type="cellIs" dxfId="787" priority="5" operator="between">
      <formula>80</formula>
      <formula>120</formula>
    </cfRule>
  </conditionalFormatting>
  <conditionalFormatting sqref="AV36 AV39 AV42 AV45 AV48">
    <cfRule type="cellIs" dxfId="786" priority="728" operator="lessThan">
      <formula>20.1</formula>
    </cfRule>
  </conditionalFormatting>
  <conditionalFormatting sqref="AW26 AW33 AW35:AX44 AW45:AW48">
    <cfRule type="cellIs" dxfId="785" priority="732" operator="greaterThan">
      <formula>20</formula>
    </cfRule>
  </conditionalFormatting>
  <conditionalFormatting sqref="AW29">
    <cfRule type="cellIs" dxfId="784" priority="709" operator="greaterThan">
      <formula>20</formula>
    </cfRule>
  </conditionalFormatting>
  <conditionalFormatting sqref="AW50:AW54 AW57:AW58 AW60:AW61 AW63:AW64 AW66:AW67 AW69:AW70 AW72:AW73 AW75:AW76 AW78:AW79 AW81:AW82 AW84:AW85">
    <cfRule type="cellIs" dxfId="783" priority="796" operator="greaterThan">
      <formula>20</formula>
    </cfRule>
  </conditionalFormatting>
  <conditionalFormatting sqref="AW88">
    <cfRule type="cellIs" dxfId="782" priority="657" operator="greaterThan">
      <formula>20</formula>
    </cfRule>
  </conditionalFormatting>
  <conditionalFormatting sqref="AW90:AW97">
    <cfRule type="cellIs" dxfId="781" priority="644" operator="greaterThan">
      <formula>20</formula>
    </cfRule>
  </conditionalFormatting>
  <conditionalFormatting sqref="AW100:AW101 AW103:AW104 AW106:AW107 AW109:AW110">
    <cfRule type="cellIs" dxfId="780" priority="736" operator="greaterThan">
      <formula>20</formula>
    </cfRule>
  </conditionalFormatting>
  <conditionalFormatting sqref="AW113 AW116 AW119 AW122 AW125 AW128">
    <cfRule type="cellIs" dxfId="779" priority="671" operator="greaterThan">
      <formula>20</formula>
    </cfRule>
  </conditionalFormatting>
  <conditionalFormatting sqref="AW131">
    <cfRule type="cellIs" dxfId="778" priority="516" operator="greaterThan">
      <formula>20</formula>
    </cfRule>
  </conditionalFormatting>
  <conditionalFormatting sqref="AW133:AW141">
    <cfRule type="cellIs" dxfId="777" priority="572" operator="greaterThan">
      <formula>20</formula>
    </cfRule>
  </conditionalFormatting>
  <conditionalFormatting sqref="AW143:AW208">
    <cfRule type="cellIs" dxfId="776" priority="111" operator="greaterThan">
      <formula>20</formula>
    </cfRule>
  </conditionalFormatting>
  <conditionalFormatting sqref="AW210:AW224">
    <cfRule type="cellIs" dxfId="775" priority="47" operator="greaterThan">
      <formula>20</formula>
    </cfRule>
  </conditionalFormatting>
  <conditionalFormatting sqref="AW53:AX53">
    <cfRule type="cellIs" dxfId="774" priority="869" operator="greaterThan">
      <formula>20</formula>
    </cfRule>
  </conditionalFormatting>
  <conditionalFormatting sqref="AW87:AX87">
    <cfRule type="cellIs" dxfId="773" priority="830" operator="greaterThan">
      <formula>20</formula>
    </cfRule>
  </conditionalFormatting>
  <conditionalFormatting sqref="AW130:AX130">
    <cfRule type="cellIs" dxfId="772" priority="691" operator="greaterThan">
      <formula>20</formula>
    </cfRule>
  </conditionalFormatting>
  <conditionalFormatting sqref="AX85">
    <cfRule type="cellIs" dxfId="771" priority="776" operator="greaterThan">
      <formula>20</formula>
    </cfRule>
  </conditionalFormatting>
  <conditionalFormatting sqref="AX90:AX91">
    <cfRule type="cellIs" dxfId="770" priority="604" operator="greaterThan">
      <formula>20</formula>
    </cfRule>
  </conditionalFormatting>
  <conditionalFormatting sqref="AX91">
    <cfRule type="cellIs" dxfId="769" priority="603" operator="lessThan">
      <formula>20</formula>
    </cfRule>
  </conditionalFormatting>
  <conditionalFormatting sqref="AX133:AX134">
    <cfRule type="cellIs" dxfId="768" priority="23" operator="greaterThan">
      <formula>20</formula>
    </cfRule>
  </conditionalFormatting>
  <conditionalFormatting sqref="AX134">
    <cfRule type="cellIs" dxfId="767" priority="22" operator="lessThan">
      <formula>20</formula>
    </cfRule>
  </conditionalFormatting>
  <conditionalFormatting sqref="AX136:AX137">
    <cfRule type="cellIs" dxfId="766" priority="485" operator="greaterThan">
      <formula>20</formula>
    </cfRule>
  </conditionalFormatting>
  <conditionalFormatting sqref="AX137">
    <cfRule type="cellIs" dxfId="765" priority="484" operator="lessThan">
      <formula>20</formula>
    </cfRule>
  </conditionalFormatting>
  <conditionalFormatting sqref="AX139:AX140">
    <cfRule type="cellIs" dxfId="764" priority="473" operator="greaterThan">
      <formula>20</formula>
    </cfRule>
  </conditionalFormatting>
  <conditionalFormatting sqref="AX140">
    <cfRule type="cellIs" dxfId="763" priority="472" operator="lessThan">
      <formula>20</formula>
    </cfRule>
  </conditionalFormatting>
  <conditionalFormatting sqref="AX143:AX144">
    <cfRule type="cellIs" dxfId="762" priority="457" operator="greaterThan">
      <formula>20</formula>
    </cfRule>
  </conditionalFormatting>
  <conditionalFormatting sqref="AX144">
    <cfRule type="cellIs" dxfId="761" priority="456" operator="lessThan">
      <formula>20</formula>
    </cfRule>
  </conditionalFormatting>
  <conditionalFormatting sqref="AX146:AX147">
    <cfRule type="cellIs" dxfId="760" priority="441" operator="greaterThan">
      <formula>20</formula>
    </cfRule>
  </conditionalFormatting>
  <conditionalFormatting sqref="AX147">
    <cfRule type="cellIs" dxfId="759" priority="440" operator="lessThan">
      <formula>20</formula>
    </cfRule>
  </conditionalFormatting>
  <conditionalFormatting sqref="AX149:AX150">
    <cfRule type="cellIs" dxfId="758" priority="425" operator="greaterThan">
      <formula>20</formula>
    </cfRule>
  </conditionalFormatting>
  <conditionalFormatting sqref="AX150">
    <cfRule type="cellIs" dxfId="757" priority="424" operator="lessThan">
      <formula>20</formula>
    </cfRule>
  </conditionalFormatting>
  <conditionalFormatting sqref="AX152:AX153">
    <cfRule type="cellIs" dxfId="756" priority="409" operator="greaterThan">
      <formula>20</formula>
    </cfRule>
  </conditionalFormatting>
  <conditionalFormatting sqref="AX153">
    <cfRule type="cellIs" dxfId="755" priority="408" operator="lessThan">
      <formula>20</formula>
    </cfRule>
  </conditionalFormatting>
  <conditionalFormatting sqref="AX155:AX156">
    <cfRule type="cellIs" dxfId="754" priority="393" operator="greaterThan">
      <formula>20</formula>
    </cfRule>
  </conditionalFormatting>
  <conditionalFormatting sqref="AX156">
    <cfRule type="cellIs" dxfId="753" priority="392" operator="lessThan">
      <formula>20</formula>
    </cfRule>
  </conditionalFormatting>
  <conditionalFormatting sqref="AX158:AX159">
    <cfRule type="cellIs" dxfId="752" priority="377" operator="greaterThan">
      <formula>20</formula>
    </cfRule>
  </conditionalFormatting>
  <conditionalFormatting sqref="AX159">
    <cfRule type="cellIs" dxfId="751" priority="376" operator="lessThan">
      <formula>20</formula>
    </cfRule>
  </conditionalFormatting>
  <conditionalFormatting sqref="AX161:AX162">
    <cfRule type="cellIs" dxfId="750" priority="361" operator="greaterThan">
      <formula>20</formula>
    </cfRule>
  </conditionalFormatting>
  <conditionalFormatting sqref="AX162">
    <cfRule type="cellIs" dxfId="749" priority="360" operator="lessThan">
      <formula>20</formula>
    </cfRule>
  </conditionalFormatting>
  <conditionalFormatting sqref="AX164:AX165">
    <cfRule type="cellIs" dxfId="748" priority="345" operator="greaterThan">
      <formula>20</formula>
    </cfRule>
  </conditionalFormatting>
  <conditionalFormatting sqref="AX165">
    <cfRule type="cellIs" dxfId="747" priority="344" operator="lessThan">
      <formula>20</formula>
    </cfRule>
  </conditionalFormatting>
  <conditionalFormatting sqref="AX167:AX168">
    <cfRule type="cellIs" dxfId="746" priority="329" operator="greaterThan">
      <formula>20</formula>
    </cfRule>
  </conditionalFormatting>
  <conditionalFormatting sqref="AX168">
    <cfRule type="cellIs" dxfId="745" priority="328" operator="lessThan">
      <formula>20</formula>
    </cfRule>
  </conditionalFormatting>
  <conditionalFormatting sqref="AX170:AX171">
    <cfRule type="cellIs" dxfId="744" priority="313" operator="greaterThan">
      <formula>20</formula>
    </cfRule>
  </conditionalFormatting>
  <conditionalFormatting sqref="AX171">
    <cfRule type="cellIs" dxfId="743" priority="312" operator="lessThan">
      <formula>20</formula>
    </cfRule>
  </conditionalFormatting>
  <conditionalFormatting sqref="AX173:AX174">
    <cfRule type="cellIs" dxfId="742" priority="297" operator="greaterThan">
      <formula>20</formula>
    </cfRule>
  </conditionalFormatting>
  <conditionalFormatting sqref="AX174">
    <cfRule type="cellIs" dxfId="741" priority="296" operator="lessThan">
      <formula>20</formula>
    </cfRule>
  </conditionalFormatting>
  <conditionalFormatting sqref="AX176:AX177">
    <cfRule type="cellIs" dxfId="740" priority="281" operator="greaterThan">
      <formula>20</formula>
    </cfRule>
  </conditionalFormatting>
  <conditionalFormatting sqref="AX177">
    <cfRule type="cellIs" dxfId="739" priority="280" operator="lessThan">
      <formula>20</formula>
    </cfRule>
  </conditionalFormatting>
  <conditionalFormatting sqref="AX179:AX180">
    <cfRule type="cellIs" dxfId="738" priority="265" operator="greaterThan">
      <formula>20</formula>
    </cfRule>
  </conditionalFormatting>
  <conditionalFormatting sqref="AX180">
    <cfRule type="cellIs" dxfId="737" priority="264" operator="lessThan">
      <formula>20</formula>
    </cfRule>
  </conditionalFormatting>
  <conditionalFormatting sqref="AX182:AX183">
    <cfRule type="cellIs" dxfId="736" priority="249" operator="greaterThan">
      <formula>20</formula>
    </cfRule>
  </conditionalFormatting>
  <conditionalFormatting sqref="AX183">
    <cfRule type="cellIs" dxfId="735" priority="248" operator="lessThan">
      <formula>20</formula>
    </cfRule>
  </conditionalFormatting>
  <conditionalFormatting sqref="AX185:AX186">
    <cfRule type="cellIs" dxfId="734" priority="233" operator="greaterThan">
      <formula>20</formula>
    </cfRule>
  </conditionalFormatting>
  <conditionalFormatting sqref="AX186">
    <cfRule type="cellIs" dxfId="733" priority="232" operator="lessThan">
      <formula>20</formula>
    </cfRule>
  </conditionalFormatting>
  <conditionalFormatting sqref="AX188:AX189">
    <cfRule type="cellIs" dxfId="732" priority="217" operator="greaterThan">
      <formula>20</formula>
    </cfRule>
  </conditionalFormatting>
  <conditionalFormatting sqref="AX189">
    <cfRule type="cellIs" dxfId="731" priority="216" operator="lessThan">
      <formula>20</formula>
    </cfRule>
  </conditionalFormatting>
  <conditionalFormatting sqref="AX191:AX192">
    <cfRule type="cellIs" dxfId="730" priority="201" operator="greaterThan">
      <formula>20</formula>
    </cfRule>
  </conditionalFormatting>
  <conditionalFormatting sqref="AX192">
    <cfRule type="cellIs" dxfId="729" priority="200" operator="lessThan">
      <formula>20</formula>
    </cfRule>
  </conditionalFormatting>
  <conditionalFormatting sqref="AX194:AX195">
    <cfRule type="cellIs" dxfId="728" priority="169" operator="greaterThan">
      <formula>20</formula>
    </cfRule>
  </conditionalFormatting>
  <conditionalFormatting sqref="AX195">
    <cfRule type="cellIs" dxfId="727" priority="168" operator="lessThan">
      <formula>20</formula>
    </cfRule>
  </conditionalFormatting>
  <conditionalFormatting sqref="AX197:AX198">
    <cfRule type="cellIs" dxfId="726" priority="153" operator="greaterThan">
      <formula>20</formula>
    </cfRule>
  </conditionalFormatting>
  <conditionalFormatting sqref="AX198">
    <cfRule type="cellIs" dxfId="725" priority="152" operator="lessThan">
      <formula>20</formula>
    </cfRule>
  </conditionalFormatting>
  <conditionalFormatting sqref="AX200:AX201">
    <cfRule type="cellIs" dxfId="724" priority="21" operator="greaterThan">
      <formula>20</formula>
    </cfRule>
  </conditionalFormatting>
  <conditionalFormatting sqref="AX201">
    <cfRule type="cellIs" dxfId="723" priority="20" operator="lessThan">
      <formula>20</formula>
    </cfRule>
  </conditionalFormatting>
  <conditionalFormatting sqref="AX203:AX204">
    <cfRule type="cellIs" dxfId="722" priority="121" operator="greaterThan">
      <formula>20</formula>
    </cfRule>
  </conditionalFormatting>
  <conditionalFormatting sqref="AX204">
    <cfRule type="cellIs" dxfId="721" priority="120" operator="lessThan">
      <formula>20</formula>
    </cfRule>
  </conditionalFormatting>
  <conditionalFormatting sqref="AX206:AX207">
    <cfRule type="cellIs" dxfId="720" priority="105" operator="greaterThan">
      <formula>20</formula>
    </cfRule>
  </conditionalFormatting>
  <conditionalFormatting sqref="AX207">
    <cfRule type="cellIs" dxfId="719" priority="104" operator="lessThan">
      <formula>20</formula>
    </cfRule>
  </conditionalFormatting>
  <conditionalFormatting sqref="AX210:AX211">
    <cfRule type="cellIs" dxfId="718" priority="185" operator="greaterThan">
      <formula>20</formula>
    </cfRule>
  </conditionalFormatting>
  <conditionalFormatting sqref="AX211">
    <cfRule type="cellIs" dxfId="717" priority="184" operator="lessThan">
      <formula>20</formula>
    </cfRule>
  </conditionalFormatting>
  <conditionalFormatting sqref="AX213:AX214">
    <cfRule type="cellIs" dxfId="716" priority="89" operator="greaterThan">
      <formula>20</formula>
    </cfRule>
  </conditionalFormatting>
  <conditionalFormatting sqref="AX214">
    <cfRule type="cellIs" dxfId="715" priority="88" operator="lessThan">
      <formula>20</formula>
    </cfRule>
  </conditionalFormatting>
  <conditionalFormatting sqref="AX216:AX217">
    <cfRule type="cellIs" dxfId="714" priority="73" operator="greaterThan">
      <formula>20</formula>
    </cfRule>
  </conditionalFormatting>
  <conditionalFormatting sqref="AX217">
    <cfRule type="cellIs" dxfId="713" priority="72" operator="lessThan">
      <formula>20</formula>
    </cfRule>
  </conditionalFormatting>
  <conditionalFormatting sqref="AX219:AX220">
    <cfRule type="cellIs" dxfId="712" priority="57" operator="greaterThan">
      <formula>20</formula>
    </cfRule>
  </conditionalFormatting>
  <conditionalFormatting sqref="AX220">
    <cfRule type="cellIs" dxfId="711" priority="56" operator="lessThan">
      <formula>20</formula>
    </cfRule>
  </conditionalFormatting>
  <conditionalFormatting sqref="AX222:AX223">
    <cfRule type="cellIs" dxfId="710" priority="41" operator="greaterThan">
      <formula>20</formula>
    </cfRule>
  </conditionalFormatting>
  <conditionalFormatting sqref="AX223">
    <cfRule type="cellIs" dxfId="709" priority="40" operator="lessThan">
      <formula>20</formula>
    </cfRule>
  </conditionalFormatting>
  <conditionalFormatting sqref="AY85:AZ91">
    <cfRule type="cellIs" dxfId="708" priority="605" operator="between">
      <formula>80</formula>
      <formula>120</formula>
    </cfRule>
  </conditionalFormatting>
  <conditionalFormatting sqref="AY130:AZ134">
    <cfRule type="cellIs" dxfId="707" priority="502" operator="between">
      <formula>80</formula>
      <formula>120</formula>
    </cfRule>
  </conditionalFormatting>
  <conditionalFormatting sqref="AY136:AZ137">
    <cfRule type="cellIs" dxfId="706" priority="480" operator="between">
      <formula>80</formula>
      <formula>120</formula>
    </cfRule>
  </conditionalFormatting>
  <conditionalFormatting sqref="AY139:AZ140">
    <cfRule type="cellIs" dxfId="705" priority="468" operator="between">
      <formula>80</formula>
      <formula>120</formula>
    </cfRule>
  </conditionalFormatting>
  <conditionalFormatting sqref="AY143:AZ144">
    <cfRule type="cellIs" dxfId="704" priority="452" operator="between">
      <formula>80</formula>
      <formula>120</formula>
    </cfRule>
  </conditionalFormatting>
  <conditionalFormatting sqref="AY146:AZ147">
    <cfRule type="cellIs" dxfId="703" priority="436" operator="between">
      <formula>80</formula>
      <formula>120</formula>
    </cfRule>
  </conditionalFormatting>
  <conditionalFormatting sqref="AY149:AZ150">
    <cfRule type="cellIs" dxfId="702" priority="420" operator="between">
      <formula>80</formula>
      <formula>120</formula>
    </cfRule>
  </conditionalFormatting>
  <conditionalFormatting sqref="AY152:AZ153">
    <cfRule type="cellIs" dxfId="701" priority="404" operator="between">
      <formula>80</formula>
      <formula>120</formula>
    </cfRule>
  </conditionalFormatting>
  <conditionalFormatting sqref="AY155:AZ156">
    <cfRule type="cellIs" dxfId="700" priority="388" operator="between">
      <formula>80</formula>
      <formula>120</formula>
    </cfRule>
  </conditionalFormatting>
  <conditionalFormatting sqref="AY158:AZ159">
    <cfRule type="cellIs" dxfId="699" priority="372" operator="between">
      <formula>80</formula>
      <formula>120</formula>
    </cfRule>
  </conditionalFormatting>
  <conditionalFormatting sqref="AY161:AZ162">
    <cfRule type="cellIs" dxfId="698" priority="356" operator="between">
      <formula>80</formula>
      <formula>120</formula>
    </cfRule>
  </conditionalFormatting>
  <conditionalFormatting sqref="AY164:AZ165">
    <cfRule type="cellIs" dxfId="697" priority="340" operator="between">
      <formula>80</formula>
      <formula>120</formula>
    </cfRule>
  </conditionalFormatting>
  <conditionalFormatting sqref="AY167:AZ168">
    <cfRule type="cellIs" dxfId="696" priority="324" operator="between">
      <formula>80</formula>
      <formula>120</formula>
    </cfRule>
  </conditionalFormatting>
  <conditionalFormatting sqref="AY170:AZ171">
    <cfRule type="cellIs" dxfId="695" priority="308" operator="between">
      <formula>80</formula>
      <formula>120</formula>
    </cfRule>
  </conditionalFormatting>
  <conditionalFormatting sqref="AY173:AZ174">
    <cfRule type="cellIs" dxfId="694" priority="292" operator="between">
      <formula>80</formula>
      <formula>120</formula>
    </cfRule>
  </conditionalFormatting>
  <conditionalFormatting sqref="AY176:AZ177">
    <cfRule type="cellIs" dxfId="693" priority="276" operator="between">
      <formula>80</formula>
      <formula>120</formula>
    </cfRule>
  </conditionalFormatting>
  <conditionalFormatting sqref="AY179:AZ180">
    <cfRule type="cellIs" dxfId="692" priority="260" operator="between">
      <formula>80</formula>
      <formula>120</formula>
    </cfRule>
  </conditionalFormatting>
  <conditionalFormatting sqref="AY182:AZ183">
    <cfRule type="cellIs" dxfId="691" priority="244" operator="between">
      <formula>80</formula>
      <formula>120</formula>
    </cfRule>
  </conditionalFormatting>
  <conditionalFormatting sqref="AY185:AZ186">
    <cfRule type="cellIs" dxfId="690" priority="228" operator="between">
      <formula>80</formula>
      <formula>120</formula>
    </cfRule>
  </conditionalFormatting>
  <conditionalFormatting sqref="AY188:AZ189">
    <cfRule type="cellIs" dxfId="689" priority="212" operator="between">
      <formula>80</formula>
      <formula>120</formula>
    </cfRule>
  </conditionalFormatting>
  <conditionalFormatting sqref="AY191:AZ192">
    <cfRule type="cellIs" dxfId="688" priority="196" operator="between">
      <formula>80</formula>
      <formula>120</formula>
    </cfRule>
  </conditionalFormatting>
  <conditionalFormatting sqref="AY194:AZ195">
    <cfRule type="cellIs" dxfId="687" priority="164" operator="between">
      <formula>80</formula>
      <formula>120</formula>
    </cfRule>
  </conditionalFormatting>
  <conditionalFormatting sqref="AY197:AZ198">
    <cfRule type="cellIs" dxfId="686" priority="19" operator="between">
      <formula>80</formula>
      <formula>120</formula>
    </cfRule>
  </conditionalFormatting>
  <conditionalFormatting sqref="AY200:AZ201">
    <cfRule type="cellIs" dxfId="685" priority="132" operator="between">
      <formula>80</formula>
      <formula>120</formula>
    </cfRule>
  </conditionalFormatting>
  <conditionalFormatting sqref="AY203:AZ204">
    <cfRule type="cellIs" dxfId="684" priority="116" operator="between">
      <formula>80</formula>
      <formula>120</formula>
    </cfRule>
  </conditionalFormatting>
  <conditionalFormatting sqref="AY206:AZ207">
    <cfRule type="cellIs" dxfId="683" priority="100" operator="between">
      <formula>80</formula>
      <formula>120</formula>
    </cfRule>
  </conditionalFormatting>
  <conditionalFormatting sqref="AY210:AZ211">
    <cfRule type="cellIs" dxfId="682" priority="180" operator="between">
      <formula>80</formula>
      <formula>120</formula>
    </cfRule>
  </conditionalFormatting>
  <conditionalFormatting sqref="AY213:AZ214">
    <cfRule type="cellIs" dxfId="681" priority="84" operator="between">
      <formula>80</formula>
      <formula>120</formula>
    </cfRule>
  </conditionalFormatting>
  <conditionalFormatting sqref="AY216:AZ217">
    <cfRule type="cellIs" dxfId="680" priority="68" operator="between">
      <formula>80</formula>
      <formula>120</formula>
    </cfRule>
  </conditionalFormatting>
  <conditionalFormatting sqref="AY219:AZ220">
    <cfRule type="cellIs" dxfId="679" priority="52" operator="between">
      <formula>80</formula>
      <formula>120</formula>
    </cfRule>
  </conditionalFormatting>
  <conditionalFormatting sqref="AY222:AZ223">
    <cfRule type="cellIs" dxfId="678" priority="36" operator="between">
      <formula>80</formula>
      <formula>120</formula>
    </cfRule>
  </conditionalFormatting>
  <conditionalFormatting sqref="BA26">
    <cfRule type="cellIs" dxfId="677" priority="723" operator="between">
      <formula>80</formula>
      <formula>120</formula>
    </cfRule>
  </conditionalFormatting>
  <conditionalFormatting sqref="BA29">
    <cfRule type="cellIs" dxfId="676" priority="704" operator="between">
      <formula>80</formula>
      <formula>120</formula>
    </cfRule>
  </conditionalFormatting>
  <conditionalFormatting sqref="BA51">
    <cfRule type="cellIs" dxfId="675" priority="720" operator="between">
      <formula>80</formula>
      <formula>120</formula>
    </cfRule>
  </conditionalFormatting>
  <conditionalFormatting sqref="BA97">
    <cfRule type="cellIs" dxfId="674" priority="713" operator="between">
      <formula>80</formula>
      <formula>120</formula>
    </cfRule>
  </conditionalFormatting>
  <conditionalFormatting sqref="BA162">
    <cfRule type="cellIs" dxfId="673" priority="4" operator="between">
      <formula>80</formula>
      <formula>120</formula>
    </cfRule>
  </conditionalFormatting>
  <conditionalFormatting sqref="BA207">
    <cfRule type="cellIs" dxfId="672" priority="3" operator="between">
      <formula>80</formula>
      <formula>120</formula>
    </cfRule>
  </conditionalFormatting>
  <conditionalFormatting sqref="BA223">
    <cfRule type="cellIs" dxfId="671" priority="2" operator="between">
      <formula>80</formula>
      <formula>120</formula>
    </cfRule>
  </conditionalFormatting>
  <conditionalFormatting sqref="BB36 BB39 BB42 BB45 BB48">
    <cfRule type="cellIs" dxfId="670" priority="727" operator="lessThan">
      <formula>20.1</formula>
    </cfRule>
  </conditionalFormatting>
  <conditionalFormatting sqref="BC26 BC33 BC36:BD41 BC42:BC48">
    <cfRule type="cellIs" dxfId="669" priority="731" operator="greaterThan">
      <formula>20</formula>
    </cfRule>
  </conditionalFormatting>
  <conditionalFormatting sqref="BC29">
    <cfRule type="cellIs" dxfId="668" priority="708" operator="greaterThan">
      <formula>20</formula>
    </cfRule>
  </conditionalFormatting>
  <conditionalFormatting sqref="BC50:BC54 BC57:BC58 BC60:BC61 BC63:BC64 BC66:BC67 BC69:BC70 BC72:BC73 BC75:BC76 BC78:BC79 BC81:BC82 BC84:BC85">
    <cfRule type="cellIs" dxfId="667" priority="795" operator="greaterThan">
      <formula>20</formula>
    </cfRule>
  </conditionalFormatting>
  <conditionalFormatting sqref="BC88">
    <cfRule type="cellIs" dxfId="666" priority="656" operator="greaterThan">
      <formula>20</formula>
    </cfRule>
  </conditionalFormatting>
  <conditionalFormatting sqref="BC90:BC97">
    <cfRule type="cellIs" dxfId="665" priority="643" operator="greaterThan">
      <formula>20</formula>
    </cfRule>
  </conditionalFormatting>
  <conditionalFormatting sqref="BC100:BC101 BC103:BC104 BC106:BC107 BC109:BC110">
    <cfRule type="cellIs" dxfId="664" priority="735" operator="greaterThan">
      <formula>20</formula>
    </cfRule>
  </conditionalFormatting>
  <conditionalFormatting sqref="BC113 BC116 BC119 BC122 BC125 BC128">
    <cfRule type="cellIs" dxfId="663" priority="670" operator="greaterThan">
      <formula>20</formula>
    </cfRule>
  </conditionalFormatting>
  <conditionalFormatting sqref="BC131">
    <cfRule type="cellIs" dxfId="662" priority="515" operator="greaterThan">
      <formula>20</formula>
    </cfRule>
  </conditionalFormatting>
  <conditionalFormatting sqref="BC133:BC141">
    <cfRule type="cellIs" dxfId="661" priority="571" operator="greaterThan">
      <formula>20</formula>
    </cfRule>
  </conditionalFormatting>
  <conditionalFormatting sqref="BC143:BC208">
    <cfRule type="cellIs" dxfId="660" priority="110" operator="greaterThan">
      <formula>20</formula>
    </cfRule>
  </conditionalFormatting>
  <conditionalFormatting sqref="BC210:BC224">
    <cfRule type="cellIs" dxfId="659" priority="46" operator="greaterThan">
      <formula>20</formula>
    </cfRule>
  </conditionalFormatting>
  <conditionalFormatting sqref="BC53:BD53">
    <cfRule type="cellIs" dxfId="658" priority="868" operator="greaterThan">
      <formula>20</formula>
    </cfRule>
  </conditionalFormatting>
  <conditionalFormatting sqref="BC87:BD87">
    <cfRule type="cellIs" dxfId="657" priority="826" operator="greaterThan">
      <formula>20</formula>
    </cfRule>
  </conditionalFormatting>
  <conditionalFormatting sqref="BC130:BD130">
    <cfRule type="cellIs" dxfId="656" priority="687" operator="greaterThan">
      <formula>20</formula>
    </cfRule>
  </conditionalFormatting>
  <conditionalFormatting sqref="BD42">
    <cfRule type="cellIs" dxfId="655" priority="876" operator="greaterThan">
      <formula>20</formula>
    </cfRule>
  </conditionalFormatting>
  <conditionalFormatting sqref="BD85">
    <cfRule type="cellIs" dxfId="654" priority="770" operator="greaterThan">
      <formula>20</formula>
    </cfRule>
  </conditionalFormatting>
  <conditionalFormatting sqref="BD90:BD91">
    <cfRule type="cellIs" dxfId="653" priority="589" operator="greaterThan">
      <formula>20</formula>
    </cfRule>
  </conditionalFormatting>
  <conditionalFormatting sqref="BD91">
    <cfRule type="cellIs" dxfId="652" priority="588" operator="lessThan">
      <formula>20</formula>
    </cfRule>
  </conditionalFormatting>
  <conditionalFormatting sqref="BD133:BD134">
    <cfRule type="cellIs" dxfId="651" priority="18" operator="greaterThan">
      <formula>20</formula>
    </cfRule>
  </conditionalFormatting>
  <conditionalFormatting sqref="BD134">
    <cfRule type="cellIs" dxfId="650" priority="17" operator="lessThan">
      <formula>20</formula>
    </cfRule>
  </conditionalFormatting>
  <conditionalFormatting sqref="BD136:BD137">
    <cfRule type="cellIs" dxfId="649" priority="483" operator="greaterThan">
      <formula>20</formula>
    </cfRule>
  </conditionalFormatting>
  <conditionalFormatting sqref="BD137">
    <cfRule type="cellIs" dxfId="648" priority="482" operator="lessThan">
      <formula>20</formula>
    </cfRule>
  </conditionalFormatting>
  <conditionalFormatting sqref="BD139:BD140">
    <cfRule type="cellIs" dxfId="647" priority="471" operator="greaterThan">
      <formula>20</formula>
    </cfRule>
  </conditionalFormatting>
  <conditionalFormatting sqref="BD140">
    <cfRule type="cellIs" dxfId="646" priority="470" operator="lessThan">
      <formula>20</formula>
    </cfRule>
  </conditionalFormatting>
  <conditionalFormatting sqref="BD143:BD144">
    <cfRule type="cellIs" dxfId="645" priority="455" operator="greaterThan">
      <formula>20</formula>
    </cfRule>
  </conditionalFormatting>
  <conditionalFormatting sqref="BD144">
    <cfRule type="cellIs" dxfId="644" priority="454" operator="lessThan">
      <formula>20</formula>
    </cfRule>
  </conditionalFormatting>
  <conditionalFormatting sqref="BD146:BD147">
    <cfRule type="cellIs" dxfId="643" priority="439" operator="greaterThan">
      <formula>20</formula>
    </cfRule>
  </conditionalFormatting>
  <conditionalFormatting sqref="BD147">
    <cfRule type="cellIs" dxfId="642" priority="438" operator="lessThan">
      <formula>20</formula>
    </cfRule>
  </conditionalFormatting>
  <conditionalFormatting sqref="BD149:BD150">
    <cfRule type="cellIs" dxfId="641" priority="423" operator="greaterThan">
      <formula>20</formula>
    </cfRule>
  </conditionalFormatting>
  <conditionalFormatting sqref="BD150">
    <cfRule type="cellIs" dxfId="640" priority="422" operator="lessThan">
      <formula>20</formula>
    </cfRule>
  </conditionalFormatting>
  <conditionalFormatting sqref="BD152:BD153">
    <cfRule type="cellIs" dxfId="639" priority="407" operator="greaterThan">
      <formula>20</formula>
    </cfRule>
  </conditionalFormatting>
  <conditionalFormatting sqref="BD153">
    <cfRule type="cellIs" dxfId="638" priority="406" operator="lessThan">
      <formula>20</formula>
    </cfRule>
  </conditionalFormatting>
  <conditionalFormatting sqref="BD155:BD156">
    <cfRule type="cellIs" dxfId="637" priority="391" operator="greaterThan">
      <formula>20</formula>
    </cfRule>
  </conditionalFormatting>
  <conditionalFormatting sqref="BD156">
    <cfRule type="cellIs" dxfId="636" priority="390" operator="lessThan">
      <formula>20</formula>
    </cfRule>
  </conditionalFormatting>
  <conditionalFormatting sqref="BD158:BD159">
    <cfRule type="cellIs" dxfId="635" priority="375" operator="greaterThan">
      <formula>20</formula>
    </cfRule>
  </conditionalFormatting>
  <conditionalFormatting sqref="BD159">
    <cfRule type="cellIs" dxfId="634" priority="374" operator="lessThan">
      <formula>20</formula>
    </cfRule>
  </conditionalFormatting>
  <conditionalFormatting sqref="BD161:BD162">
    <cfRule type="cellIs" dxfId="633" priority="359" operator="greaterThan">
      <formula>20</formula>
    </cfRule>
  </conditionalFormatting>
  <conditionalFormatting sqref="BD162">
    <cfRule type="cellIs" dxfId="632" priority="358" operator="lessThan">
      <formula>20</formula>
    </cfRule>
  </conditionalFormatting>
  <conditionalFormatting sqref="BD164:BD165">
    <cfRule type="cellIs" dxfId="631" priority="343" operator="greaterThan">
      <formula>20</formula>
    </cfRule>
  </conditionalFormatting>
  <conditionalFormatting sqref="BD165">
    <cfRule type="cellIs" dxfId="630" priority="342" operator="lessThan">
      <formula>20</formula>
    </cfRule>
  </conditionalFormatting>
  <conditionalFormatting sqref="BD167:BD168">
    <cfRule type="cellIs" dxfId="629" priority="327" operator="greaterThan">
      <formula>20</formula>
    </cfRule>
  </conditionalFormatting>
  <conditionalFormatting sqref="BD168">
    <cfRule type="cellIs" dxfId="628" priority="326" operator="lessThan">
      <formula>20</formula>
    </cfRule>
  </conditionalFormatting>
  <conditionalFormatting sqref="BD170:BD171">
    <cfRule type="cellIs" dxfId="627" priority="311" operator="greaterThan">
      <formula>20</formula>
    </cfRule>
  </conditionalFormatting>
  <conditionalFormatting sqref="BD171">
    <cfRule type="cellIs" dxfId="626" priority="310" operator="lessThan">
      <formula>20</formula>
    </cfRule>
  </conditionalFormatting>
  <conditionalFormatting sqref="BD173:BD174">
    <cfRule type="cellIs" dxfId="625" priority="295" operator="greaterThan">
      <formula>20</formula>
    </cfRule>
  </conditionalFormatting>
  <conditionalFormatting sqref="BD174">
    <cfRule type="cellIs" dxfId="624" priority="294" operator="lessThan">
      <formula>20</formula>
    </cfRule>
  </conditionalFormatting>
  <conditionalFormatting sqref="BD176:BD177">
    <cfRule type="cellIs" dxfId="623" priority="279" operator="greaterThan">
      <formula>20</formula>
    </cfRule>
  </conditionalFormatting>
  <conditionalFormatting sqref="BD177">
    <cfRule type="cellIs" dxfId="622" priority="278" operator="lessThan">
      <formula>20</formula>
    </cfRule>
  </conditionalFormatting>
  <conditionalFormatting sqref="BD179:BD180">
    <cfRule type="cellIs" dxfId="621" priority="263" operator="greaterThan">
      <formula>20</formula>
    </cfRule>
  </conditionalFormatting>
  <conditionalFormatting sqref="BD180">
    <cfRule type="cellIs" dxfId="620" priority="262" operator="lessThan">
      <formula>20</formula>
    </cfRule>
  </conditionalFormatting>
  <conditionalFormatting sqref="BD182:BD183">
    <cfRule type="cellIs" dxfId="619" priority="247" operator="greaterThan">
      <formula>20</formula>
    </cfRule>
  </conditionalFormatting>
  <conditionalFormatting sqref="BD183">
    <cfRule type="cellIs" dxfId="618" priority="246" operator="lessThan">
      <formula>20</formula>
    </cfRule>
  </conditionalFormatting>
  <conditionalFormatting sqref="BD185:BD186">
    <cfRule type="cellIs" dxfId="617" priority="231" operator="greaterThan">
      <formula>20</formula>
    </cfRule>
  </conditionalFormatting>
  <conditionalFormatting sqref="BD186">
    <cfRule type="cellIs" dxfId="616" priority="230" operator="lessThan">
      <formula>20</formula>
    </cfRule>
  </conditionalFormatting>
  <conditionalFormatting sqref="BD188:BD189">
    <cfRule type="cellIs" dxfId="615" priority="215" operator="greaterThan">
      <formula>20</formula>
    </cfRule>
  </conditionalFormatting>
  <conditionalFormatting sqref="BD189">
    <cfRule type="cellIs" dxfId="614" priority="214" operator="lessThan">
      <formula>20</formula>
    </cfRule>
  </conditionalFormatting>
  <conditionalFormatting sqref="BD191:BD192">
    <cfRule type="cellIs" dxfId="613" priority="199" operator="greaterThan">
      <formula>20</formula>
    </cfRule>
  </conditionalFormatting>
  <conditionalFormatting sqref="BD192">
    <cfRule type="cellIs" dxfId="612" priority="198" operator="lessThan">
      <formula>20</formula>
    </cfRule>
  </conditionalFormatting>
  <conditionalFormatting sqref="BD194:BD195">
    <cfRule type="cellIs" dxfId="611" priority="167" operator="greaterThan">
      <formula>20</formula>
    </cfRule>
  </conditionalFormatting>
  <conditionalFormatting sqref="BD195">
    <cfRule type="cellIs" dxfId="610" priority="166" operator="lessThan">
      <formula>20</formula>
    </cfRule>
  </conditionalFormatting>
  <conditionalFormatting sqref="BD197:BD198">
    <cfRule type="cellIs" dxfId="609" priority="151" operator="greaterThan">
      <formula>20</formula>
    </cfRule>
  </conditionalFormatting>
  <conditionalFormatting sqref="BD198">
    <cfRule type="cellIs" dxfId="608" priority="150" operator="lessThan">
      <formula>20</formula>
    </cfRule>
  </conditionalFormatting>
  <conditionalFormatting sqref="BD200:BD201">
    <cfRule type="cellIs" dxfId="607" priority="16" operator="greaterThan">
      <formula>20</formula>
    </cfRule>
  </conditionalFormatting>
  <conditionalFormatting sqref="BD201">
    <cfRule type="cellIs" dxfId="606" priority="15" operator="lessThan">
      <formula>20</formula>
    </cfRule>
  </conditionalFormatting>
  <conditionalFormatting sqref="BD203:BD204">
    <cfRule type="cellIs" dxfId="605" priority="119" operator="greaterThan">
      <formula>20</formula>
    </cfRule>
  </conditionalFormatting>
  <conditionalFormatting sqref="BD204">
    <cfRule type="cellIs" dxfId="604" priority="118" operator="lessThan">
      <formula>20</formula>
    </cfRule>
  </conditionalFormatting>
  <conditionalFormatting sqref="BD206:BD207">
    <cfRule type="cellIs" dxfId="603" priority="103" operator="greaterThan">
      <formula>20</formula>
    </cfRule>
  </conditionalFormatting>
  <conditionalFormatting sqref="BD207">
    <cfRule type="cellIs" dxfId="602" priority="102" operator="lessThan">
      <formula>20</formula>
    </cfRule>
  </conditionalFormatting>
  <conditionalFormatting sqref="BD210:BD211">
    <cfRule type="cellIs" dxfId="601" priority="183" operator="greaterThan">
      <formula>20</formula>
    </cfRule>
  </conditionalFormatting>
  <conditionalFormatting sqref="BD211">
    <cfRule type="cellIs" dxfId="600" priority="182" operator="lessThan">
      <formula>20</formula>
    </cfRule>
  </conditionalFormatting>
  <conditionalFormatting sqref="BD213:BD214">
    <cfRule type="cellIs" dxfId="599" priority="87" operator="greaterThan">
      <formula>20</formula>
    </cfRule>
  </conditionalFormatting>
  <conditionalFormatting sqref="BD214">
    <cfRule type="cellIs" dxfId="598" priority="86" operator="lessThan">
      <formula>20</formula>
    </cfRule>
  </conditionalFormatting>
  <conditionalFormatting sqref="BD216:BD217">
    <cfRule type="cellIs" dxfId="597" priority="71" operator="greaterThan">
      <formula>20</formula>
    </cfRule>
  </conditionalFormatting>
  <conditionalFormatting sqref="BD217">
    <cfRule type="cellIs" dxfId="596" priority="70" operator="lessThan">
      <formula>20</formula>
    </cfRule>
  </conditionalFormatting>
  <conditionalFormatting sqref="BD219:BD220">
    <cfRule type="cellIs" dxfId="595" priority="55" operator="greaterThan">
      <formula>20</formula>
    </cfRule>
  </conditionalFormatting>
  <conditionalFormatting sqref="BD220">
    <cfRule type="cellIs" dxfId="594" priority="54" operator="lessThan">
      <formula>20</formula>
    </cfRule>
  </conditionalFormatting>
  <conditionalFormatting sqref="BD222:BD223">
    <cfRule type="cellIs" dxfId="593" priority="39" operator="greaterThan">
      <formula>20</formula>
    </cfRule>
  </conditionalFormatting>
  <conditionalFormatting sqref="BD223">
    <cfRule type="cellIs" dxfId="592" priority="38" operator="lessThan">
      <formula>20</formula>
    </cfRule>
  </conditionalFormatting>
  <conditionalFormatting sqref="BE36:BE42 AM53:AN53 AS53:AT53 AY53:AZ53 BE53">
    <cfRule type="cellIs" dxfId="591" priority="875" operator="between">
      <formula>80</formula>
      <formula>120</formula>
    </cfRule>
  </conditionalFormatting>
  <conditionalFormatting sqref="BE85:BE91">
    <cfRule type="cellIs" dxfId="590" priority="590" operator="between">
      <formula>80</formula>
      <formula>120</formula>
    </cfRule>
  </conditionalFormatting>
  <conditionalFormatting sqref="BE130:BE134">
    <cfRule type="cellIs" dxfId="589" priority="498" operator="between">
      <formula>80</formula>
      <formula>120</formula>
    </cfRule>
  </conditionalFormatting>
  <conditionalFormatting sqref="BE136:BE137">
    <cfRule type="cellIs" dxfId="588" priority="479" operator="between">
      <formula>80</formula>
      <formula>120</formula>
    </cfRule>
  </conditionalFormatting>
  <conditionalFormatting sqref="BE139:BE140">
    <cfRule type="cellIs" dxfId="587" priority="467" operator="between">
      <formula>80</formula>
      <formula>120</formula>
    </cfRule>
  </conditionalFormatting>
  <conditionalFormatting sqref="BE143:BE144">
    <cfRule type="cellIs" dxfId="586" priority="451" operator="between">
      <formula>80</formula>
      <formula>120</formula>
    </cfRule>
  </conditionalFormatting>
  <conditionalFormatting sqref="BE146:BE147">
    <cfRule type="cellIs" dxfId="585" priority="435" operator="between">
      <formula>80</formula>
      <formula>120</formula>
    </cfRule>
  </conditionalFormatting>
  <conditionalFormatting sqref="BE149:BE150">
    <cfRule type="cellIs" dxfId="584" priority="419" operator="between">
      <formula>80</formula>
      <formula>120</formula>
    </cfRule>
  </conditionalFormatting>
  <conditionalFormatting sqref="BE152:BE153">
    <cfRule type="cellIs" dxfId="583" priority="403" operator="between">
      <formula>80</formula>
      <formula>120</formula>
    </cfRule>
  </conditionalFormatting>
  <conditionalFormatting sqref="BE155:BE156">
    <cfRule type="cellIs" dxfId="582" priority="387" operator="between">
      <formula>80</formula>
      <formula>120</formula>
    </cfRule>
  </conditionalFormatting>
  <conditionalFormatting sqref="BE158:BE159">
    <cfRule type="cellIs" dxfId="581" priority="371" operator="between">
      <formula>80</formula>
      <formula>120</formula>
    </cfRule>
  </conditionalFormatting>
  <conditionalFormatting sqref="BE161:BE162">
    <cfRule type="cellIs" dxfId="580" priority="355" operator="between">
      <formula>80</formula>
      <formula>120</formula>
    </cfRule>
  </conditionalFormatting>
  <conditionalFormatting sqref="BE164:BE165">
    <cfRule type="cellIs" dxfId="579" priority="339" operator="between">
      <formula>80</formula>
      <formula>120</formula>
    </cfRule>
  </conditionalFormatting>
  <conditionalFormatting sqref="BE167:BE168">
    <cfRule type="cellIs" dxfId="578" priority="323" operator="between">
      <formula>80</formula>
      <formula>120</formula>
    </cfRule>
  </conditionalFormatting>
  <conditionalFormatting sqref="BE170:BE171">
    <cfRule type="cellIs" dxfId="577" priority="307" operator="between">
      <formula>80</formula>
      <formula>120</formula>
    </cfRule>
  </conditionalFormatting>
  <conditionalFormatting sqref="BE173:BE174">
    <cfRule type="cellIs" dxfId="576" priority="291" operator="between">
      <formula>80</formula>
      <formula>120</formula>
    </cfRule>
  </conditionalFormatting>
  <conditionalFormatting sqref="BE176:BE177">
    <cfRule type="cellIs" dxfId="575" priority="275" operator="between">
      <formula>80</formula>
      <formula>120</formula>
    </cfRule>
  </conditionalFormatting>
  <conditionalFormatting sqref="BE179:BE180">
    <cfRule type="cellIs" dxfId="574" priority="259" operator="between">
      <formula>80</formula>
      <formula>120</formula>
    </cfRule>
  </conditionalFormatting>
  <conditionalFormatting sqref="BE182:BE183">
    <cfRule type="cellIs" dxfId="573" priority="243" operator="between">
      <formula>80</formula>
      <formula>120</formula>
    </cfRule>
  </conditionalFormatting>
  <conditionalFormatting sqref="BE185:BE186">
    <cfRule type="cellIs" dxfId="572" priority="227" operator="between">
      <formula>80</formula>
      <formula>120</formula>
    </cfRule>
  </conditionalFormatting>
  <conditionalFormatting sqref="BE188:BE189">
    <cfRule type="cellIs" dxfId="571" priority="211" operator="between">
      <formula>80</formula>
      <formula>120</formula>
    </cfRule>
  </conditionalFormatting>
  <conditionalFormatting sqref="BE191:BE192">
    <cfRule type="cellIs" dxfId="570" priority="195" operator="between">
      <formula>80</formula>
      <formula>120</formula>
    </cfRule>
  </conditionalFormatting>
  <conditionalFormatting sqref="BE194:BE195">
    <cfRule type="cellIs" dxfId="569" priority="163" operator="between">
      <formula>80</formula>
      <formula>120</formula>
    </cfRule>
  </conditionalFormatting>
  <conditionalFormatting sqref="BE197:BE198">
    <cfRule type="cellIs" dxfId="568" priority="14" operator="between">
      <formula>80</formula>
      <formula>120</formula>
    </cfRule>
  </conditionalFormatting>
  <conditionalFormatting sqref="BE200:BE201">
    <cfRule type="cellIs" dxfId="567" priority="131" operator="between">
      <formula>80</formula>
      <formula>120</formula>
    </cfRule>
  </conditionalFormatting>
  <conditionalFormatting sqref="BE203:BE204">
    <cfRule type="cellIs" dxfId="566" priority="115" operator="between">
      <formula>80</formula>
      <formula>120</formula>
    </cfRule>
  </conditionalFormatting>
  <conditionalFormatting sqref="BE206:BE207">
    <cfRule type="cellIs" dxfId="565" priority="99" operator="between">
      <formula>80</formula>
      <formula>120</formula>
    </cfRule>
  </conditionalFormatting>
  <conditionalFormatting sqref="BE210:BE211">
    <cfRule type="cellIs" dxfId="564" priority="179" operator="between">
      <formula>80</formula>
      <formula>120</formula>
    </cfRule>
  </conditionalFormatting>
  <conditionalFormatting sqref="BE213:BE214">
    <cfRule type="cellIs" dxfId="563" priority="83" operator="between">
      <formula>80</formula>
      <formula>120</formula>
    </cfRule>
  </conditionalFormatting>
  <conditionalFormatting sqref="BE216:BE217">
    <cfRule type="cellIs" dxfId="562" priority="67" operator="between">
      <formula>80</formula>
      <formula>120</formula>
    </cfRule>
  </conditionalFormatting>
  <conditionalFormatting sqref="BE219:BE220">
    <cfRule type="cellIs" dxfId="561" priority="51" operator="between">
      <formula>80</formula>
      <formula>120</formula>
    </cfRule>
  </conditionalFormatting>
  <conditionalFormatting sqref="BE222:BE223">
    <cfRule type="cellIs" dxfId="560" priority="35" operator="between">
      <formula>80</formula>
      <formula>120</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4BEE2-9609-4AC1-94C4-30366847070A}">
  <dimension ref="A1:BK224"/>
  <sheetViews>
    <sheetView topLeftCell="A44" workbookViewId="0">
      <selection activeCell="C64" sqref="C64"/>
    </sheetView>
  </sheetViews>
  <sheetFormatPr defaultRowHeight="14.4" x14ac:dyDescent="0.3"/>
  <cols>
    <col min="3" max="3" width="26.44140625" customWidth="1"/>
    <col min="5" max="5" width="11.77734375" bestFit="1" customWidth="1"/>
    <col min="6" max="6" width="9.6640625" customWidth="1"/>
    <col min="7" max="7" width="12" customWidth="1"/>
    <col min="8" max="8" width="9.6640625" customWidth="1"/>
    <col min="9" max="9" width="11.5546875" customWidth="1"/>
    <col min="10" max="10" width="9.6640625" customWidth="1"/>
    <col min="25" max="25" width="10.5546875" customWidth="1"/>
    <col min="26" max="26" width="12.44140625" customWidth="1"/>
    <col min="27" max="27" width="10.6640625" customWidth="1"/>
  </cols>
  <sheetData>
    <row r="1" spans="1:16" x14ac:dyDescent="0.3">
      <c r="A1" t="s">
        <v>64</v>
      </c>
    </row>
    <row r="12" spans="1:16" ht="57.6" x14ac:dyDescent="0.3">
      <c r="A12" t="s">
        <v>29</v>
      </c>
      <c r="D12" t="s">
        <v>62</v>
      </c>
      <c r="E12" t="s">
        <v>30</v>
      </c>
      <c r="F12" s="2" t="s">
        <v>8</v>
      </c>
      <c r="G12" t="s">
        <v>31</v>
      </c>
      <c r="H12" s="2" t="s">
        <v>9</v>
      </c>
      <c r="I12" t="s">
        <v>32</v>
      </c>
      <c r="J12" s="2" t="s">
        <v>11</v>
      </c>
      <c r="L12" s="2" t="s">
        <v>72</v>
      </c>
      <c r="M12" s="2" t="s">
        <v>73</v>
      </c>
      <c r="N12" s="2" t="s">
        <v>74</v>
      </c>
      <c r="O12" s="2" t="s">
        <v>75</v>
      </c>
      <c r="P12" s="2" t="s">
        <v>76</v>
      </c>
    </row>
    <row r="13" spans="1:16" x14ac:dyDescent="0.3">
      <c r="A13" s="7" t="s">
        <v>71</v>
      </c>
      <c r="H13" s="2"/>
      <c r="J13" s="2"/>
    </row>
    <row r="14" spans="1:16" x14ac:dyDescent="0.3">
      <c r="A14" t="s">
        <v>70</v>
      </c>
      <c r="E14">
        <v>0</v>
      </c>
      <c r="F14" s="2">
        <f>AVERAGE(I33:I34) -(A16*G33/0.5)</f>
        <v>0</v>
      </c>
      <c r="G14">
        <v>0</v>
      </c>
      <c r="H14" s="2">
        <f>AVERAGE(J33:J34) - (B16*H33/0.5)</f>
        <v>0</v>
      </c>
      <c r="I14">
        <v>0</v>
      </c>
      <c r="J14" s="2">
        <f>AVERAGE(L33:L34) - (C16*H33/0.5)</f>
        <v>0</v>
      </c>
      <c r="L14">
        <v>0.5</v>
      </c>
      <c r="M14" s="3">
        <f>((F14*$F$21)+$F$22)*1000/L14</f>
        <v>3.5143991116021352E-2</v>
      </c>
      <c r="N14" s="3">
        <f>((H14*$H$21)+$H$22)*1000/L14</f>
        <v>0.11284956963410198</v>
      </c>
      <c r="O14" s="3">
        <f>N14-M14</f>
        <v>7.7705578518080631E-2</v>
      </c>
      <c r="P14" s="3">
        <f>((J14*$J$21)+$J$22)*1000/L14</f>
        <v>4.3210902770420825E-3</v>
      </c>
    </row>
    <row r="15" spans="1:16" x14ac:dyDescent="0.3">
      <c r="A15" t="s">
        <v>66</v>
      </c>
      <c r="B15" t="s">
        <v>67</v>
      </c>
      <c r="C15" t="s">
        <v>65</v>
      </c>
      <c r="E15">
        <f>3*G36/1000</f>
        <v>6.0000000000000006E-4</v>
      </c>
      <c r="F15" s="2">
        <f>AVERAGE(I37) - (A16*G36/0.5)</f>
        <v>1122.4000000000001</v>
      </c>
      <c r="G15">
        <f>6*H36/1000</f>
        <v>1.2000000000000001E-3</v>
      </c>
      <c r="H15" s="2">
        <f>AVERAGE(J36:J37) - (B16*H36/0.5)</f>
        <v>2054.5</v>
      </c>
      <c r="I15">
        <f>0.3*H36/1000</f>
        <v>5.9999999999999995E-5</v>
      </c>
      <c r="J15" s="2">
        <f>AVERAGE(L36:L37) - (C16*H36/0.5)</f>
        <v>1035.7</v>
      </c>
      <c r="L15">
        <v>0.2</v>
      </c>
      <c r="M15" s="3">
        <f t="shared" ref="M15:M19" si="0">((F15*$F$21)+$F$22)*1000/L15</f>
        <v>2.9259898018615282</v>
      </c>
      <c r="N15" s="3">
        <f t="shared" ref="N15:N19" si="1">((H15*$H$21)+$H$22)*1000/L15</f>
        <v>5.7612064507041083</v>
      </c>
      <c r="O15" s="3">
        <f t="shared" ref="O15:O19" si="2">N15-M15</f>
        <v>2.8352166488425801</v>
      </c>
      <c r="P15" s="3">
        <f t="shared" ref="P15:P19" si="3">((J15*$J$21)+$J$22)*1000/L15</f>
        <v>0.3212749914816419</v>
      </c>
    </row>
    <row r="16" spans="1:16" x14ac:dyDescent="0.3">
      <c r="A16">
        <f>AVERAGE(I33:I34)</f>
        <v>46.5</v>
      </c>
      <c r="B16">
        <f>AVERAGE(J33:J34)</f>
        <v>242.5</v>
      </c>
      <c r="C16">
        <f>AVERAGE(L33:L34)</f>
        <v>277</v>
      </c>
      <c r="E16">
        <f>3*G39/1000</f>
        <v>1.7999999999999997E-3</v>
      </c>
      <c r="F16" s="2">
        <f>AVERAGE(I39:I40) - (A16*G39/0.5)</f>
        <v>3698.7</v>
      </c>
      <c r="G16">
        <f>6*H39/1000</f>
        <v>3.5999999999999995E-3</v>
      </c>
      <c r="H16" s="2">
        <f>AVERAGE(J39:J40) - (B16*H39/0.5)</f>
        <v>6877</v>
      </c>
      <c r="I16">
        <f>0.3*H39/1000</f>
        <v>1.7999999999999998E-4</v>
      </c>
      <c r="J16" s="2">
        <f>AVERAGE(L39:L40) - (C16*H39/0.5)</f>
        <v>2807.1</v>
      </c>
      <c r="L16">
        <v>0.6</v>
      </c>
      <c r="M16" s="3">
        <f t="shared" si="0"/>
        <v>3.1468296564993818</v>
      </c>
      <c r="N16" s="3">
        <f t="shared" si="1"/>
        <v>6.2073941977108804</v>
      </c>
      <c r="O16" s="3">
        <f t="shared" si="2"/>
        <v>3.0605645412114986</v>
      </c>
      <c r="P16" s="3">
        <f t="shared" si="3"/>
        <v>0.2840961283177999</v>
      </c>
    </row>
    <row r="17" spans="1:63" x14ac:dyDescent="0.3">
      <c r="E17">
        <f>9*G42/1000</f>
        <v>2.9970000000000005E-3</v>
      </c>
      <c r="F17" s="2">
        <f>AVERAGE(I42:I43) - (A16*G42/0.5)</f>
        <v>5636.0309999999999</v>
      </c>
      <c r="G17">
        <f>18*H42/1000</f>
        <v>5.9940000000000011E-3</v>
      </c>
      <c r="H17" s="2">
        <f>AVERAGE(J42:J43) - (B16*H42/0.5)</f>
        <v>10700.995000000001</v>
      </c>
      <c r="I17">
        <f>0.9*H42/1000</f>
        <v>2.9970000000000002E-4</v>
      </c>
      <c r="J17" s="2">
        <f>AVERAGE(L42:L43) - (C16*H42/0.5)</f>
        <v>4904.018</v>
      </c>
      <c r="L17">
        <v>0.33300000000000002</v>
      </c>
      <c r="M17" s="3">
        <f t="shared" si="0"/>
        <v>8.6121768826361631</v>
      </c>
      <c r="N17" s="3">
        <f t="shared" si="1"/>
        <v>17.309475449838413</v>
      </c>
      <c r="O17" s="3">
        <f t="shared" si="2"/>
        <v>8.6972985672022496</v>
      </c>
      <c r="P17" s="3">
        <f t="shared" si="3"/>
        <v>0.88941889437765553</v>
      </c>
    </row>
    <row r="18" spans="1:63" x14ac:dyDescent="0.3">
      <c r="E18">
        <f>9*G45/1000</f>
        <v>4.2030000000000001E-3</v>
      </c>
      <c r="F18" s="2">
        <f>AVERAGE(I45:I46) - (A16*G45/0.5)</f>
        <v>8269.5689999999995</v>
      </c>
      <c r="G18">
        <f>18*H45/1000</f>
        <v>8.4060000000000003E-3</v>
      </c>
      <c r="H18" s="2">
        <f>AVERAGE(J45:J46) - (B16*H45/0.5)</f>
        <v>15761.504999999999</v>
      </c>
      <c r="I18">
        <f>0.9*H45/1000</f>
        <v>4.2030000000000002E-4</v>
      </c>
      <c r="J18" s="2">
        <f>AVERAGE(L45:L46) - (B16*H45/0.5)</f>
        <v>7162.0050000000001</v>
      </c>
      <c r="L18">
        <v>0.46700000000000003</v>
      </c>
      <c r="M18" s="3">
        <f t="shared" si="0"/>
        <v>8.9929366904921064</v>
      </c>
      <c r="N18" s="3">
        <f t="shared" si="1"/>
        <v>18.122481488798304</v>
      </c>
      <c r="O18" s="3">
        <f t="shared" si="2"/>
        <v>9.1295447983061973</v>
      </c>
      <c r="P18" s="3">
        <f t="shared" si="3"/>
        <v>0.92409433045096923</v>
      </c>
    </row>
    <row r="19" spans="1:63" x14ac:dyDescent="0.3">
      <c r="E19">
        <f>9*G48/1000</f>
        <v>5.3999999999999994E-3</v>
      </c>
      <c r="F19" s="2">
        <f>AVERAGE(I48:I49) - (A16*G48/0.5)</f>
        <v>10725.2</v>
      </c>
      <c r="G19">
        <f>18*H48/1000</f>
        <v>1.0799999999999999E-2</v>
      </c>
      <c r="H19" s="2">
        <f>AVERAGE(J48:J49) - (B16*H48/0.5)</f>
        <v>20217</v>
      </c>
      <c r="I19">
        <f>0.9*H48/1000</f>
        <v>5.4000000000000001E-4</v>
      </c>
      <c r="J19" s="2">
        <f>AVERAGE(L48:L49) - (C16*H48/0.5)</f>
        <v>8894.1</v>
      </c>
      <c r="L19">
        <v>0.6</v>
      </c>
      <c r="M19" s="3">
        <f t="shared" si="0"/>
        <v>9.0692931896539974</v>
      </c>
      <c r="N19" s="3">
        <f t="shared" si="1"/>
        <v>18.066072043917664</v>
      </c>
      <c r="O19" s="3">
        <f t="shared" si="2"/>
        <v>8.9967788542636669</v>
      </c>
      <c r="P19" s="3">
        <f t="shared" si="3"/>
        <v>0.89233039237684741</v>
      </c>
    </row>
    <row r="20" spans="1:63" x14ac:dyDescent="0.3">
      <c r="F20" s="2"/>
      <c r="H20" s="2"/>
      <c r="J20" s="2"/>
    </row>
    <row r="21" spans="1:63" x14ac:dyDescent="0.3">
      <c r="D21" t="s">
        <v>33</v>
      </c>
      <c r="F21" s="5">
        <f>SLOPE(E13:E19,F13:F19)</f>
        <v>5.0572520029783936E-7</v>
      </c>
      <c r="G21" s="5"/>
      <c r="H21" s="5">
        <f>SLOPE(G13:G19,H13:H19)</f>
        <v>5.333738161712196E-7</v>
      </c>
      <c r="I21" s="5"/>
      <c r="J21" s="5">
        <f>SLOPE(I13:I19,J13:J19)</f>
        <v>5.9954092070877029E-8</v>
      </c>
    </row>
    <row r="22" spans="1:63" x14ac:dyDescent="0.3">
      <c r="D22" t="s">
        <v>34</v>
      </c>
      <c r="F22" s="5">
        <f>INTERCEPT(E13:E19,F13:F19)</f>
        <v>1.7571995558010676E-5</v>
      </c>
      <c r="G22" s="5"/>
      <c r="H22" s="5">
        <f>INTERCEPT(G13:G19,H13:H19)</f>
        <v>5.6424784817050988E-5</v>
      </c>
      <c r="I22" s="5"/>
      <c r="J22" s="5">
        <f>INTERCEPT(I13:I19,J13:J19)</f>
        <v>2.1605451385210413E-6</v>
      </c>
    </row>
    <row r="23" spans="1:63" x14ac:dyDescent="0.3">
      <c r="D23" t="s">
        <v>35</v>
      </c>
      <c r="F23" s="4">
        <f>RSQ(E13:E19,F13:F19)</f>
        <v>0.99878090453128465</v>
      </c>
      <c r="G23" s="4"/>
      <c r="H23" s="4">
        <f>RSQ(G13:G19,H13:H19)</f>
        <v>0.99910227138412733</v>
      </c>
      <c r="I23" s="4"/>
      <c r="J23" s="4">
        <f>RSQ(I13:I19,J13:J19)</f>
        <v>0.99874913865069237</v>
      </c>
    </row>
    <row r="24" spans="1:63" s="2" customFormat="1" ht="172.8" x14ac:dyDescent="0.3">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77</v>
      </c>
      <c r="AJ24" s="2" t="s">
        <v>78</v>
      </c>
      <c r="AK24" s="2" t="s">
        <v>43</v>
      </c>
      <c r="AL24" s="2" t="s">
        <v>44</v>
      </c>
      <c r="AM24" s="2" t="s">
        <v>45</v>
      </c>
      <c r="AO24" s="2" t="s">
        <v>79</v>
      </c>
      <c r="AP24" s="2" t="s">
        <v>80</v>
      </c>
      <c r="AQ24" s="2" t="s">
        <v>46</v>
      </c>
      <c r="AR24" s="2" t="s">
        <v>47</v>
      </c>
      <c r="AS24" s="2" t="s">
        <v>48</v>
      </c>
      <c r="AU24" s="2" t="s">
        <v>81</v>
      </c>
      <c r="AV24" s="2" t="s">
        <v>49</v>
      </c>
      <c r="AW24" s="2" t="s">
        <v>50</v>
      </c>
      <c r="AX24" s="2" t="s">
        <v>51</v>
      </c>
      <c r="AY24" s="2" t="s">
        <v>52</v>
      </c>
      <c r="BA24" s="2" t="s">
        <v>82</v>
      </c>
      <c r="BB24" s="2" t="s">
        <v>53</v>
      </c>
      <c r="BC24" s="2" t="s">
        <v>54</v>
      </c>
      <c r="BD24" s="2" t="s">
        <v>55</v>
      </c>
      <c r="BE24" s="2" t="s">
        <v>56</v>
      </c>
      <c r="BG24" s="2" t="s">
        <v>57</v>
      </c>
      <c r="BH24" s="2" t="s">
        <v>58</v>
      </c>
      <c r="BI24" s="2" t="s">
        <v>59</v>
      </c>
      <c r="BJ24" s="2" t="s">
        <v>60</v>
      </c>
      <c r="BK24" t="s">
        <v>2</v>
      </c>
    </row>
    <row r="25" spans="1:63" x14ac:dyDescent="0.3">
      <c r="A25">
        <v>1</v>
      </c>
      <c r="B25">
        <v>1</v>
      </c>
      <c r="C25" t="s">
        <v>26</v>
      </c>
      <c r="D25" t="s">
        <v>27</v>
      </c>
      <c r="G25">
        <v>0.3</v>
      </c>
      <c r="H25">
        <v>0.3</v>
      </c>
      <c r="I25">
        <v>7981</v>
      </c>
      <c r="J25">
        <v>12887</v>
      </c>
      <c r="L25">
        <v>4854</v>
      </c>
      <c r="M25">
        <v>10.896000000000001</v>
      </c>
      <c r="N25">
        <v>18.661000000000001</v>
      </c>
      <c r="O25">
        <v>7.7649999999999997</v>
      </c>
      <c r="Q25">
        <v>0.65300000000000002</v>
      </c>
      <c r="R25">
        <v>1</v>
      </c>
      <c r="S25">
        <v>0</v>
      </c>
      <c r="T25">
        <v>0</v>
      </c>
      <c r="V25">
        <v>0</v>
      </c>
      <c r="Y25" s="1">
        <v>45230</v>
      </c>
      <c r="Z25" s="6">
        <v>0.58181712962962961</v>
      </c>
      <c r="AB25">
        <v>1</v>
      </c>
      <c r="AD25" s="3">
        <f t="shared" ref="AD25:AD89" si="4">((I25*$F$21)+$F$22)*1000/G25</f>
        <v>13.512549397116889</v>
      </c>
      <c r="AE25" s="3">
        <f t="shared" ref="AE25:AE89" si="5">((J25*$H$21)+$H$22)*1000/H25</f>
        <v>23.100043846051861</v>
      </c>
      <c r="AF25" s="3">
        <f t="shared" ref="AF25:AF89" si="6">AE25-AD25</f>
        <v>9.5874944489349723</v>
      </c>
      <c r="AG25" s="3">
        <f t="shared" ref="AG25:AG89" si="7">((L25*$J$21)+$J$22)*1000/H25</f>
        <v>0.97725902683519372</v>
      </c>
      <c r="AH25" s="3"/>
      <c r="BK25" t="s">
        <v>26</v>
      </c>
    </row>
    <row r="26" spans="1:63" x14ac:dyDescent="0.3">
      <c r="A26">
        <v>2</v>
      </c>
      <c r="B26">
        <v>1</v>
      </c>
      <c r="C26" t="s">
        <v>26</v>
      </c>
      <c r="D26" t="s">
        <v>27</v>
      </c>
      <c r="G26">
        <v>0.3</v>
      </c>
      <c r="H26">
        <v>0.3</v>
      </c>
      <c r="I26">
        <v>7500</v>
      </c>
      <c r="J26">
        <v>12780</v>
      </c>
      <c r="L26">
        <v>4928</v>
      </c>
      <c r="M26">
        <v>10.281000000000001</v>
      </c>
      <c r="N26">
        <v>18.510000000000002</v>
      </c>
      <c r="O26">
        <v>8.2289999999999992</v>
      </c>
      <c r="Q26">
        <v>0.66600000000000004</v>
      </c>
      <c r="R26">
        <v>1</v>
      </c>
      <c r="S26">
        <v>0</v>
      </c>
      <c r="T26">
        <v>0</v>
      </c>
      <c r="V26">
        <v>0</v>
      </c>
      <c r="Y26" s="1">
        <v>45230</v>
      </c>
      <c r="Z26" s="6">
        <v>0.58877314814814818</v>
      </c>
      <c r="AB26">
        <v>1</v>
      </c>
      <c r="AD26" s="3">
        <f t="shared" si="4"/>
        <v>12.701703325972687</v>
      </c>
      <c r="AE26" s="3">
        <f t="shared" si="5"/>
        <v>22.909807184950793</v>
      </c>
      <c r="AF26" s="3">
        <f t="shared" si="6"/>
        <v>10.208103858978106</v>
      </c>
      <c r="AG26" s="3">
        <f t="shared" si="7"/>
        <v>0.99204770287934341</v>
      </c>
      <c r="AH26" s="3"/>
      <c r="AK26">
        <f>ABS(100*(AD26-AD27)/(AVERAGE(AD26:AD27)))</f>
        <v>0.56906563441241131</v>
      </c>
      <c r="AQ26">
        <f>ABS(100*(AE26-AE27)/(AVERAGE(AE26:AE27)))</f>
        <v>1.0498859126259112</v>
      </c>
      <c r="AW26">
        <f>ABS(100*(AF26-AF27)/(AVERAGE(AF26:AF27)))</f>
        <v>1.6449317724794341</v>
      </c>
      <c r="BC26">
        <f>ABS(100*(AG26-AG27)/(AVERAGE(AG26:AG27)))</f>
        <v>0.44220779685396477</v>
      </c>
      <c r="BG26" s="3">
        <f>AVERAGE(AD26:AD27)</f>
        <v>12.737946965327366</v>
      </c>
      <c r="BH26" s="3">
        <f>AVERAGE(AE26:AE27)</f>
        <v>23.030705249949602</v>
      </c>
      <c r="BI26" s="3">
        <f>AVERAGE(AF26:AF27)</f>
        <v>10.292758284622236</v>
      </c>
      <c r="BJ26" s="3">
        <f>AVERAGE(AG26:AG27)</f>
        <v>0.99424601958860892</v>
      </c>
      <c r="BK26" t="s">
        <v>26</v>
      </c>
    </row>
    <row r="27" spans="1:63" x14ac:dyDescent="0.3">
      <c r="A27">
        <v>3</v>
      </c>
      <c r="B27">
        <v>1</v>
      </c>
      <c r="C27" t="s">
        <v>26</v>
      </c>
      <c r="D27" t="s">
        <v>27</v>
      </c>
      <c r="G27">
        <v>0.3</v>
      </c>
      <c r="H27">
        <v>0.3</v>
      </c>
      <c r="I27">
        <v>7543</v>
      </c>
      <c r="J27">
        <v>12916</v>
      </c>
      <c r="L27">
        <v>4950</v>
      </c>
      <c r="M27">
        <v>10.337</v>
      </c>
      <c r="N27">
        <v>18.702000000000002</v>
      </c>
      <c r="O27">
        <v>8.3650000000000002</v>
      </c>
      <c r="Q27">
        <v>0.67</v>
      </c>
      <c r="R27">
        <v>1</v>
      </c>
      <c r="S27">
        <v>0</v>
      </c>
      <c r="T27">
        <v>0</v>
      </c>
      <c r="V27">
        <v>0</v>
      </c>
      <c r="Y27" s="1">
        <v>45230</v>
      </c>
      <c r="Z27" s="6">
        <v>0.59611111111111115</v>
      </c>
      <c r="AB27">
        <v>1</v>
      </c>
      <c r="AD27" s="3">
        <f t="shared" si="4"/>
        <v>12.774190604682044</v>
      </c>
      <c r="AE27" s="3">
        <f t="shared" si="5"/>
        <v>23.15160331494841</v>
      </c>
      <c r="AF27" s="3">
        <f t="shared" si="6"/>
        <v>10.377412710266366</v>
      </c>
      <c r="AG27" s="3">
        <f t="shared" si="7"/>
        <v>0.99644433629787443</v>
      </c>
      <c r="AH27" s="3"/>
      <c r="BK27" t="s">
        <v>26</v>
      </c>
    </row>
    <row r="28" spans="1:63" x14ac:dyDescent="0.3">
      <c r="A28">
        <v>4</v>
      </c>
      <c r="B28">
        <v>3</v>
      </c>
      <c r="C28" t="s">
        <v>83</v>
      </c>
      <c r="D28" t="s">
        <v>27</v>
      </c>
      <c r="G28">
        <v>0.5</v>
      </c>
      <c r="H28">
        <v>0.5</v>
      </c>
      <c r="I28">
        <v>3177</v>
      </c>
      <c r="J28">
        <v>1124</v>
      </c>
      <c r="L28">
        <v>539</v>
      </c>
      <c r="M28">
        <v>2.8519999999999999</v>
      </c>
      <c r="N28">
        <v>1.2310000000000001</v>
      </c>
      <c r="O28">
        <v>0</v>
      </c>
      <c r="Q28">
        <v>0</v>
      </c>
      <c r="R28">
        <v>1</v>
      </c>
      <c r="S28">
        <v>0</v>
      </c>
      <c r="T28">
        <v>0</v>
      </c>
      <c r="V28">
        <v>0</v>
      </c>
      <c r="Y28" s="1">
        <v>45230</v>
      </c>
      <c r="Z28" s="6">
        <v>0.60802083333333334</v>
      </c>
      <c r="AB28">
        <v>1</v>
      </c>
      <c r="AD28" s="3">
        <f t="shared" si="4"/>
        <v>3.2485219138084926</v>
      </c>
      <c r="AE28" s="3">
        <f t="shared" si="5"/>
        <v>1.3118739083870037</v>
      </c>
      <c r="AF28" s="3">
        <f t="shared" si="6"/>
        <v>-1.936648005421489</v>
      </c>
      <c r="AG28" s="3">
        <f t="shared" si="7"/>
        <v>6.8951601529447515E-2</v>
      </c>
      <c r="AH28" s="3"/>
      <c r="BK28" t="s">
        <v>83</v>
      </c>
    </row>
    <row r="29" spans="1:63" x14ac:dyDescent="0.3">
      <c r="A29">
        <v>5</v>
      </c>
      <c r="B29">
        <v>3</v>
      </c>
      <c r="C29" t="s">
        <v>83</v>
      </c>
      <c r="D29" t="s">
        <v>27</v>
      </c>
      <c r="G29">
        <v>0.5</v>
      </c>
      <c r="H29">
        <v>0.5</v>
      </c>
      <c r="I29">
        <v>647</v>
      </c>
      <c r="J29">
        <v>1024</v>
      </c>
      <c r="L29">
        <v>625</v>
      </c>
      <c r="M29">
        <v>0.91100000000000003</v>
      </c>
      <c r="N29">
        <v>1.1459999999999999</v>
      </c>
      <c r="O29">
        <v>0.23499999999999999</v>
      </c>
      <c r="Q29">
        <v>0</v>
      </c>
      <c r="R29">
        <v>1</v>
      </c>
      <c r="S29">
        <v>0</v>
      </c>
      <c r="T29">
        <v>0</v>
      </c>
      <c r="V29">
        <v>0</v>
      </c>
      <c r="Y29" s="1">
        <v>45230</v>
      </c>
      <c r="Z29" s="6">
        <v>0.61414351851851856</v>
      </c>
      <c r="AB29">
        <v>1</v>
      </c>
      <c r="AD29" s="3">
        <f t="shared" si="4"/>
        <v>0.68955240030142539</v>
      </c>
      <c r="AE29" s="3">
        <f t="shared" si="5"/>
        <v>1.2051991451527597</v>
      </c>
      <c r="AF29" s="3">
        <f t="shared" si="6"/>
        <v>0.51564674485133433</v>
      </c>
      <c r="AG29" s="3">
        <f t="shared" si="7"/>
        <v>7.9263705365638371E-2</v>
      </c>
      <c r="AH29" s="3"/>
      <c r="AK29">
        <f>ABS(100*(AD29-AD30)/(AVERAGE(AD29:AD30)))</f>
        <v>17.377548317648252</v>
      </c>
      <c r="AQ29">
        <f>ABS(100*(AE29-AE30)/(AVERAGE(AE29:AE30)))</f>
        <v>0.35467644926664749</v>
      </c>
      <c r="AW29">
        <f>ABS(100*(AF29-AF30)/(AVERAGE(AF29:AF30)))</f>
        <v>18.63773336764141</v>
      </c>
      <c r="BC29">
        <f>ABS(100*(AG29-AG30)/(AVERAGE(AG29:AG30)))</f>
        <v>6.8853639956833765</v>
      </c>
      <c r="BG29" s="3">
        <f>AVERAGE(AD29:AD30)</f>
        <v>0.63442835346896098</v>
      </c>
      <c r="BH29" s="3">
        <f>AVERAGE(AE29:AE30)</f>
        <v>1.203065649888075</v>
      </c>
      <c r="BI29" s="3">
        <f>AVERAGE(AF29:AF30)</f>
        <v>0.56863729641911398</v>
      </c>
      <c r="BJ29" s="3">
        <f>AVERAGE(AG29:AG30)</f>
        <v>7.6625725314519777E-2</v>
      </c>
      <c r="BK29" t="s">
        <v>83</v>
      </c>
    </row>
    <row r="30" spans="1:63" x14ac:dyDescent="0.3">
      <c r="A30">
        <v>6</v>
      </c>
      <c r="B30">
        <v>3</v>
      </c>
      <c r="C30" t="s">
        <v>83</v>
      </c>
      <c r="D30" t="s">
        <v>27</v>
      </c>
      <c r="G30">
        <v>0.5</v>
      </c>
      <c r="H30">
        <v>0.5</v>
      </c>
      <c r="I30">
        <v>538</v>
      </c>
      <c r="J30">
        <v>1020</v>
      </c>
      <c r="L30">
        <v>581</v>
      </c>
      <c r="M30">
        <v>0.82799999999999996</v>
      </c>
      <c r="N30">
        <v>1.143</v>
      </c>
      <c r="O30">
        <v>0.315</v>
      </c>
      <c r="Q30">
        <v>0</v>
      </c>
      <c r="R30">
        <v>1</v>
      </c>
      <c r="S30">
        <v>0</v>
      </c>
      <c r="T30">
        <v>0</v>
      </c>
      <c r="V30">
        <v>0</v>
      </c>
      <c r="Y30" s="1">
        <v>45230</v>
      </c>
      <c r="Z30" s="6">
        <v>0.62069444444444444</v>
      </c>
      <c r="AB30">
        <v>1</v>
      </c>
      <c r="AD30" s="3">
        <f t="shared" si="4"/>
        <v>0.57930430663649646</v>
      </c>
      <c r="AE30" s="3">
        <f t="shared" si="5"/>
        <v>1.20093215462339</v>
      </c>
      <c r="AF30" s="3">
        <f t="shared" si="6"/>
        <v>0.62162784798689352</v>
      </c>
      <c r="AG30" s="3">
        <f t="shared" si="7"/>
        <v>7.3987745263401183E-2</v>
      </c>
      <c r="AH30" s="3"/>
      <c r="BK30" t="s">
        <v>83</v>
      </c>
    </row>
    <row r="31" spans="1:63" x14ac:dyDescent="0.3">
      <c r="A31">
        <v>7</v>
      </c>
      <c r="B31">
        <v>3</v>
      </c>
      <c r="D31" t="s">
        <v>85</v>
      </c>
      <c r="Y31" s="1">
        <v>45230</v>
      </c>
      <c r="Z31" s="6">
        <v>0.62456018518518519</v>
      </c>
      <c r="AB31">
        <v>1</v>
      </c>
      <c r="AD31" s="3"/>
      <c r="AE31" s="3"/>
      <c r="AF31" s="3"/>
      <c r="AG31" s="3"/>
      <c r="AH31" s="3"/>
    </row>
    <row r="32" spans="1:63" x14ac:dyDescent="0.3">
      <c r="A32">
        <v>8</v>
      </c>
      <c r="B32">
        <v>3</v>
      </c>
      <c r="C32" t="s">
        <v>84</v>
      </c>
      <c r="D32" t="s">
        <v>27</v>
      </c>
      <c r="G32">
        <v>0.5</v>
      </c>
      <c r="H32">
        <v>0.5</v>
      </c>
      <c r="I32">
        <v>34</v>
      </c>
      <c r="J32">
        <v>191</v>
      </c>
      <c r="L32">
        <v>240</v>
      </c>
      <c r="M32">
        <v>0.441</v>
      </c>
      <c r="N32">
        <v>0.44</v>
      </c>
      <c r="O32">
        <v>0</v>
      </c>
      <c r="Q32">
        <v>0</v>
      </c>
      <c r="R32">
        <v>1</v>
      </c>
      <c r="S32">
        <v>0</v>
      </c>
      <c r="T32">
        <v>0</v>
      </c>
      <c r="V32">
        <v>0</v>
      </c>
      <c r="Y32" s="1">
        <v>45230</v>
      </c>
      <c r="Z32" s="6">
        <v>0.6349421296296297</v>
      </c>
      <c r="AB32">
        <v>1</v>
      </c>
      <c r="AD32" s="3">
        <f t="shared" si="4"/>
        <v>6.9533304736274421E-2</v>
      </c>
      <c r="AE32" s="3">
        <f t="shared" si="5"/>
        <v>0.31659836741150787</v>
      </c>
      <c r="AF32" s="3">
        <f t="shared" si="6"/>
        <v>0.24706506267523345</v>
      </c>
      <c r="AG32" s="3">
        <f t="shared" si="7"/>
        <v>3.3099054471063052E-2</v>
      </c>
      <c r="AH32" s="3"/>
      <c r="BK32" t="s">
        <v>84</v>
      </c>
    </row>
    <row r="33" spans="1:63" x14ac:dyDescent="0.3">
      <c r="A33">
        <v>9</v>
      </c>
      <c r="B33">
        <v>3</v>
      </c>
      <c r="C33" t="s">
        <v>84</v>
      </c>
      <c r="D33" t="s">
        <v>27</v>
      </c>
      <c r="G33">
        <v>0.5</v>
      </c>
      <c r="H33">
        <v>0.5</v>
      </c>
      <c r="I33">
        <v>50</v>
      </c>
      <c r="J33">
        <v>253</v>
      </c>
      <c r="L33">
        <v>305</v>
      </c>
      <c r="M33">
        <v>0.45400000000000001</v>
      </c>
      <c r="N33">
        <v>0.49299999999999999</v>
      </c>
      <c r="O33">
        <v>3.9E-2</v>
      </c>
      <c r="Q33">
        <v>0</v>
      </c>
      <c r="R33">
        <v>1</v>
      </c>
      <c r="S33">
        <v>0</v>
      </c>
      <c r="T33">
        <v>0</v>
      </c>
      <c r="V33">
        <v>0</v>
      </c>
      <c r="Y33" s="1">
        <v>45230</v>
      </c>
      <c r="Z33" s="6">
        <v>0.64054398148148151</v>
      </c>
      <c r="AB33">
        <v>1</v>
      </c>
      <c r="AD33" s="3">
        <f t="shared" si="4"/>
        <v>8.5716511145805294E-2</v>
      </c>
      <c r="AE33" s="3">
        <f t="shared" si="5"/>
        <v>0.38273672061673908</v>
      </c>
      <c r="AF33" s="3">
        <f t="shared" si="6"/>
        <v>0.29702020947093377</v>
      </c>
      <c r="AG33" s="3">
        <f t="shared" si="7"/>
        <v>4.0893086440277074E-2</v>
      </c>
      <c r="AH33" s="3"/>
      <c r="AK33">
        <f>ABS(100*(AD33-AD34)/(AVERAGE(AD33:AD34)))</f>
        <v>8.6157945720695643</v>
      </c>
      <c r="AQ33">
        <f>ABS(100*(AE33-AE34)/(AVERAGE(AE33:AE34)))</f>
        <v>6.0294851881789766</v>
      </c>
      <c r="AW33">
        <f>ABS(100*(AF33-AF34)/(AVERAGE(AF33:AF34)))</f>
        <v>5.2949880262887561</v>
      </c>
      <c r="BC33">
        <f>ABS(100*(AG33-AG34)/(AVERAGE(AG33:AG34)))</f>
        <v>17.889278616003942</v>
      </c>
      <c r="BG33" s="3">
        <f>AVERAGE(AD33:AD34)</f>
        <v>8.2176434743720411E-2</v>
      </c>
      <c r="BH33" s="3">
        <f>AVERAGE(AE33:AE34)</f>
        <v>0.37153587047714348</v>
      </c>
      <c r="BI33" s="3">
        <f>AVERAGE(AF33:AF34)</f>
        <v>0.28935943573342304</v>
      </c>
      <c r="BJ33" s="3">
        <f>AVERAGE(AG33:AG34)</f>
        <v>3.7535657284307959E-2</v>
      </c>
      <c r="BK33" t="s">
        <v>84</v>
      </c>
    </row>
    <row r="34" spans="1:63" x14ac:dyDescent="0.3">
      <c r="A34">
        <v>10</v>
      </c>
      <c r="B34">
        <v>3</v>
      </c>
      <c r="C34" t="s">
        <v>84</v>
      </c>
      <c r="D34" t="s">
        <v>27</v>
      </c>
      <c r="G34">
        <v>0.5</v>
      </c>
      <c r="H34">
        <v>0.5</v>
      </c>
      <c r="I34">
        <v>43</v>
      </c>
      <c r="J34">
        <v>232</v>
      </c>
      <c r="L34">
        <v>249</v>
      </c>
      <c r="M34">
        <v>0.44800000000000001</v>
      </c>
      <c r="N34">
        <v>0.47499999999999998</v>
      </c>
      <c r="O34">
        <v>2.8000000000000001E-2</v>
      </c>
      <c r="Q34">
        <v>0</v>
      </c>
      <c r="R34">
        <v>1</v>
      </c>
      <c r="S34">
        <v>0</v>
      </c>
      <c r="T34">
        <v>0</v>
      </c>
      <c r="V34">
        <v>0</v>
      </c>
      <c r="Y34" s="1">
        <v>45230</v>
      </c>
      <c r="Z34" s="6">
        <v>0.6466319444444445</v>
      </c>
      <c r="AB34">
        <v>1</v>
      </c>
      <c r="AD34" s="3">
        <f t="shared" si="4"/>
        <v>7.8636358341635543E-2</v>
      </c>
      <c r="AE34" s="3">
        <f t="shared" si="5"/>
        <v>0.36033502033754788</v>
      </c>
      <c r="AF34" s="3">
        <f t="shared" si="6"/>
        <v>0.28169866199591231</v>
      </c>
      <c r="AG34" s="3">
        <f t="shared" si="7"/>
        <v>3.4178228128338844E-2</v>
      </c>
      <c r="AH34" s="3"/>
      <c r="BK34" t="s">
        <v>84</v>
      </c>
    </row>
    <row r="35" spans="1:63" x14ac:dyDescent="0.3">
      <c r="A35">
        <v>11</v>
      </c>
      <c r="B35">
        <v>4</v>
      </c>
      <c r="C35" t="s">
        <v>61</v>
      </c>
      <c r="D35" t="s">
        <v>27</v>
      </c>
      <c r="G35">
        <v>0.2</v>
      </c>
      <c r="H35">
        <v>0.2</v>
      </c>
      <c r="I35">
        <v>536</v>
      </c>
      <c r="J35">
        <v>2100</v>
      </c>
      <c r="L35">
        <v>1162</v>
      </c>
      <c r="M35">
        <v>2.0649999999999999</v>
      </c>
      <c r="N35">
        <v>5.1429999999999998</v>
      </c>
      <c r="O35">
        <v>3.0779999999999998</v>
      </c>
      <c r="Q35">
        <v>1.4E-2</v>
      </c>
      <c r="R35">
        <v>1</v>
      </c>
      <c r="S35">
        <v>0</v>
      </c>
      <c r="T35">
        <v>0</v>
      </c>
      <c r="V35">
        <v>0</v>
      </c>
      <c r="Y35" s="1">
        <v>45230</v>
      </c>
      <c r="Z35" s="6">
        <v>0.6575347222222222</v>
      </c>
      <c r="AB35">
        <v>1</v>
      </c>
      <c r="AD35" s="3">
        <f>((I35*$F$21)+$F$22)*1000/G35</f>
        <v>1.4432035145882629</v>
      </c>
      <c r="AE35" s="3">
        <f t="shared" si="5"/>
        <v>5.8825489938830611</v>
      </c>
      <c r="AF35" s="3">
        <f t="shared" si="6"/>
        <v>4.4393454792947979</v>
      </c>
      <c r="AG35" s="3">
        <f t="shared" si="7"/>
        <v>0.35913600062440071</v>
      </c>
      <c r="AH35" s="3"/>
      <c r="BK35" t="s">
        <v>61</v>
      </c>
    </row>
    <row r="36" spans="1:63" x14ac:dyDescent="0.3">
      <c r="A36">
        <v>12</v>
      </c>
      <c r="B36">
        <v>4</v>
      </c>
      <c r="C36" t="s">
        <v>61</v>
      </c>
      <c r="D36" t="s">
        <v>27</v>
      </c>
      <c r="G36">
        <v>0.2</v>
      </c>
      <c r="H36">
        <v>0.2</v>
      </c>
      <c r="I36">
        <v>1098</v>
      </c>
      <c r="J36">
        <v>2154</v>
      </c>
      <c r="L36">
        <v>1158</v>
      </c>
      <c r="M36">
        <v>3.1429999999999998</v>
      </c>
      <c r="N36">
        <v>5.258</v>
      </c>
      <c r="O36">
        <v>2.1150000000000002</v>
      </c>
      <c r="Q36">
        <v>1.2999999999999999E-2</v>
      </c>
      <c r="R36">
        <v>1</v>
      </c>
      <c r="S36">
        <v>0</v>
      </c>
      <c r="T36">
        <v>0</v>
      </c>
      <c r="V36">
        <v>0</v>
      </c>
      <c r="Y36" s="1">
        <v>45230</v>
      </c>
      <c r="Z36" s="6">
        <v>0.66369212962962965</v>
      </c>
      <c r="AB36">
        <v>1</v>
      </c>
      <c r="AD36" s="3">
        <f t="shared" si="4"/>
        <v>2.8642913274251915</v>
      </c>
      <c r="AE36" s="3">
        <f t="shared" si="5"/>
        <v>6.0265599242492902</v>
      </c>
      <c r="AF36" s="3">
        <f t="shared" si="6"/>
        <v>3.1622685968240987</v>
      </c>
      <c r="AG36" s="3">
        <f t="shared" si="7"/>
        <v>0.35793691878298317</v>
      </c>
      <c r="AH36" s="3"/>
      <c r="AJ36">
        <f>ABS(100*((AVERAGE(AD37))-3)/3)</f>
        <v>0.8992584836924481</v>
      </c>
      <c r="AK36">
        <f>ABS(100*(AD36-AD37)/(AVERAGE(AD36:AD37)))</f>
        <v>3.725375267436541</v>
      </c>
      <c r="AP36">
        <f>ABS(100*((AVERAGE(AE36:AE37))-6)/6)</f>
        <v>0.33154585911917184</v>
      </c>
      <c r="AQ36">
        <f>ABS(100*(AE36-AE37)/(AVERAGE(AE36:AE37)))</f>
        <v>0.22150470040938319</v>
      </c>
      <c r="AV36">
        <f>ABS(100*((AVERAGE(AF37))-3)/3)</f>
        <v>1.3401111118594322</v>
      </c>
      <c r="AW36">
        <f>ABS(100*(AF36-AF37)/(AVERAGE(AF36:AF37)))</f>
        <v>3.9360198592555538</v>
      </c>
      <c r="BB36">
        <f>ABS(100*((AVERAGE(AG36:AG37))-0.3)/0.3)</f>
        <v>18.16318616296925</v>
      </c>
      <c r="BC36">
        <f>ABS(100*(AG36-AG37)/(AVERAGE(AG36:AG37)))</f>
        <v>1.9449714168002972</v>
      </c>
      <c r="BG36" s="3">
        <f>AVERAGE(AD36:AD37)</f>
        <v>2.9186567864572091</v>
      </c>
      <c r="BH36" s="3">
        <f>AVERAGE(AE36:AE37)</f>
        <v>6.0198927515471503</v>
      </c>
      <c r="BI36" s="3">
        <f>AVERAGE(AF36:AF37)</f>
        <v>3.1012359650899408</v>
      </c>
      <c r="BJ36" s="3">
        <f>AVERAGE(AG36:AG37)</f>
        <v>0.35448955848890773</v>
      </c>
      <c r="BK36" t="s">
        <v>61</v>
      </c>
    </row>
    <row r="37" spans="1:63" x14ac:dyDescent="0.3">
      <c r="A37">
        <v>13</v>
      </c>
      <c r="B37">
        <v>4</v>
      </c>
      <c r="C37" t="s">
        <v>61</v>
      </c>
      <c r="D37" t="s">
        <v>27</v>
      </c>
      <c r="G37">
        <v>0.2</v>
      </c>
      <c r="H37">
        <v>0.2</v>
      </c>
      <c r="I37">
        <v>1141</v>
      </c>
      <c r="J37">
        <v>2149</v>
      </c>
      <c r="L37">
        <v>1135</v>
      </c>
      <c r="M37">
        <v>3.2250000000000001</v>
      </c>
      <c r="N37">
        <v>5.2469999999999999</v>
      </c>
      <c r="O37">
        <v>2.0219999999999998</v>
      </c>
      <c r="Q37">
        <v>7.0000000000000001E-3</v>
      </c>
      <c r="R37">
        <v>1</v>
      </c>
      <c r="S37">
        <v>0</v>
      </c>
      <c r="T37">
        <v>0</v>
      </c>
      <c r="V37">
        <v>0</v>
      </c>
      <c r="Y37" s="1">
        <v>45230</v>
      </c>
      <c r="Z37" s="6">
        <v>0.6702662037037036</v>
      </c>
      <c r="AB37">
        <v>1</v>
      </c>
      <c r="AD37" s="3">
        <f t="shared" si="4"/>
        <v>2.9730222454892266</v>
      </c>
      <c r="AE37" s="3">
        <f t="shared" si="5"/>
        <v>6.0132255788450095</v>
      </c>
      <c r="AF37" s="3">
        <f t="shared" si="6"/>
        <v>3.040203333355783</v>
      </c>
      <c r="AG37" s="3">
        <f t="shared" si="7"/>
        <v>0.35104219819483234</v>
      </c>
      <c r="AH37" s="3"/>
      <c r="BK37" t="s">
        <v>61</v>
      </c>
    </row>
    <row r="38" spans="1:63" x14ac:dyDescent="0.3">
      <c r="A38">
        <v>14</v>
      </c>
      <c r="B38">
        <v>5</v>
      </c>
      <c r="C38" t="s">
        <v>61</v>
      </c>
      <c r="D38" t="s">
        <v>27</v>
      </c>
      <c r="G38">
        <v>0.6</v>
      </c>
      <c r="H38">
        <v>0.6</v>
      </c>
      <c r="I38">
        <v>3625</v>
      </c>
      <c r="J38">
        <v>7054</v>
      </c>
      <c r="L38">
        <v>3132</v>
      </c>
      <c r="M38">
        <v>2.6629999999999998</v>
      </c>
      <c r="N38">
        <v>5.2119999999999997</v>
      </c>
      <c r="O38">
        <v>2.5489999999999999</v>
      </c>
      <c r="Q38">
        <v>0.17599999999999999</v>
      </c>
      <c r="R38">
        <v>1</v>
      </c>
      <c r="S38">
        <v>0</v>
      </c>
      <c r="T38">
        <v>0</v>
      </c>
      <c r="V38">
        <v>0</v>
      </c>
      <c r="Y38" s="1">
        <v>45230</v>
      </c>
      <c r="Z38" s="6">
        <v>0.68296296296296299</v>
      </c>
      <c r="AB38">
        <v>1</v>
      </c>
      <c r="AD38" s="3">
        <f t="shared" si="4"/>
        <v>3.0847097443961307</v>
      </c>
      <c r="AE38" s="3">
        <f t="shared" si="5"/>
        <v>6.3647394734813902</v>
      </c>
      <c r="AF38" s="3">
        <f t="shared" si="6"/>
        <v>3.2800297290852596</v>
      </c>
      <c r="AG38" s="3">
        <f t="shared" si="7"/>
        <v>0.31656126917417982</v>
      </c>
      <c r="AH38" s="3"/>
      <c r="BK38" t="s">
        <v>61</v>
      </c>
    </row>
    <row r="39" spans="1:63" x14ac:dyDescent="0.3">
      <c r="A39">
        <v>15</v>
      </c>
      <c r="B39">
        <v>5</v>
      </c>
      <c r="C39" t="s">
        <v>61</v>
      </c>
      <c r="D39" t="s">
        <v>27</v>
      </c>
      <c r="G39">
        <v>0.6</v>
      </c>
      <c r="H39">
        <v>0.6</v>
      </c>
      <c r="I39">
        <v>3675</v>
      </c>
      <c r="J39">
        <v>7167</v>
      </c>
      <c r="L39">
        <v>3132</v>
      </c>
      <c r="M39">
        <v>2.6949999999999998</v>
      </c>
      <c r="N39">
        <v>5.2919999999999998</v>
      </c>
      <c r="O39">
        <v>2.597</v>
      </c>
      <c r="Q39">
        <v>0.17599999999999999</v>
      </c>
      <c r="R39">
        <v>1</v>
      </c>
      <c r="S39">
        <v>0</v>
      </c>
      <c r="T39">
        <v>0</v>
      </c>
      <c r="V39">
        <v>0</v>
      </c>
      <c r="Y39" s="1">
        <v>45230</v>
      </c>
      <c r="Z39" s="6">
        <v>0.69016203703703705</v>
      </c>
      <c r="AB39">
        <v>1</v>
      </c>
      <c r="AD39" s="3">
        <f t="shared" si="4"/>
        <v>3.1268535110876172</v>
      </c>
      <c r="AE39" s="3">
        <f t="shared" si="5"/>
        <v>6.4651915421936366</v>
      </c>
      <c r="AF39" s="3">
        <f t="shared" si="6"/>
        <v>3.3383380311060193</v>
      </c>
      <c r="AG39" s="3">
        <f t="shared" si="7"/>
        <v>0.31656126917417982</v>
      </c>
      <c r="AH39" s="3"/>
      <c r="AJ39">
        <f>ABS(100*((AVERAGE(AD39:AD40))-3)/3)</f>
        <v>6.4620700042360353</v>
      </c>
      <c r="AK39">
        <f>ABS(100*(AD39-AD40)/(AVERAGE(AD39:AD40)))</f>
        <v>4.1960852997878266</v>
      </c>
      <c r="AP39">
        <f>ABS(100*((AVERAGE(AE39:AE40))-6)/6)</f>
        <v>7.7680083092320258</v>
      </c>
      <c r="AQ39">
        <f>ABS(100*(AE39-AE40)/(AVERAGE(AE39:AE40)))</f>
        <v>2.7495988040489621E-2</v>
      </c>
      <c r="AV39">
        <f>ABS(100*((AVERAGE(AF39:AF40))-3)/3)</f>
        <v>9.0739466142280456</v>
      </c>
      <c r="AW39">
        <f>ABS(100*(AF39-AF40)/(AVERAGE(AF39:AF40)))</f>
        <v>4.0412725942110717</v>
      </c>
      <c r="BB39">
        <f>ABS(100*((AVERAGE(AG39:AG40))-0.3)/0.3)</f>
        <v>5.7702317750219319</v>
      </c>
      <c r="BC39">
        <f>ABS(100*(AG39-AG40)/(AVERAGE(AG39:AG40)))</f>
        <v>0.47236110344041554</v>
      </c>
      <c r="BG39" s="3">
        <f>AVERAGE(AD39:AD40)</f>
        <v>3.193862100127081</v>
      </c>
      <c r="BH39" s="3">
        <f>AVERAGE(AE39:AE40)</f>
        <v>6.4660804985539215</v>
      </c>
      <c r="BI39" s="3">
        <f>AVERAGE(AF39:AF40)</f>
        <v>3.2722183984268414</v>
      </c>
      <c r="BJ39" s="3">
        <f>AVERAGE(AG39:AG40)</f>
        <v>0.31731069532506578</v>
      </c>
      <c r="BK39" t="s">
        <v>61</v>
      </c>
    </row>
    <row r="40" spans="1:63" x14ac:dyDescent="0.3">
      <c r="A40">
        <v>16</v>
      </c>
      <c r="B40">
        <v>5</v>
      </c>
      <c r="C40" t="s">
        <v>61</v>
      </c>
      <c r="D40" t="s">
        <v>27</v>
      </c>
      <c r="G40">
        <v>0.6</v>
      </c>
      <c r="H40">
        <v>0.6</v>
      </c>
      <c r="I40">
        <v>3834</v>
      </c>
      <c r="J40">
        <v>7169</v>
      </c>
      <c r="L40">
        <v>3147</v>
      </c>
      <c r="M40">
        <v>2.7970000000000002</v>
      </c>
      <c r="N40">
        <v>5.2930000000000001</v>
      </c>
      <c r="O40">
        <v>2.496</v>
      </c>
      <c r="Q40">
        <v>0.17799999999999999</v>
      </c>
      <c r="R40">
        <v>1</v>
      </c>
      <c r="S40">
        <v>0</v>
      </c>
      <c r="T40">
        <v>0</v>
      </c>
      <c r="V40">
        <v>0</v>
      </c>
      <c r="Y40" s="1">
        <v>45230</v>
      </c>
      <c r="Z40" s="6">
        <v>0.69784722222222229</v>
      </c>
      <c r="AB40">
        <v>1</v>
      </c>
      <c r="AD40" s="3">
        <f t="shared" si="4"/>
        <v>3.2608706891665444</v>
      </c>
      <c r="AE40" s="3">
        <f t="shared" si="5"/>
        <v>6.4669694549142074</v>
      </c>
      <c r="AF40" s="3">
        <f t="shared" si="6"/>
        <v>3.2060987657476629</v>
      </c>
      <c r="AG40" s="3">
        <f t="shared" si="7"/>
        <v>0.31806012147595175</v>
      </c>
      <c r="AH40" s="3"/>
      <c r="BK40" t="s">
        <v>61</v>
      </c>
    </row>
    <row r="41" spans="1:63" x14ac:dyDescent="0.3">
      <c r="A41">
        <v>17</v>
      </c>
      <c r="B41">
        <v>6</v>
      </c>
      <c r="C41" t="s">
        <v>63</v>
      </c>
      <c r="D41" t="s">
        <v>27</v>
      </c>
      <c r="G41">
        <v>0.33300000000000002</v>
      </c>
      <c r="H41">
        <v>0.33300000000000002</v>
      </c>
      <c r="I41">
        <v>4546</v>
      </c>
      <c r="J41">
        <v>10806</v>
      </c>
      <c r="L41">
        <v>5091</v>
      </c>
      <c r="M41">
        <v>5.86</v>
      </c>
      <c r="N41">
        <v>14.164</v>
      </c>
      <c r="O41">
        <v>8.3040000000000003</v>
      </c>
      <c r="Q41">
        <v>0.625</v>
      </c>
      <c r="R41">
        <v>1</v>
      </c>
      <c r="S41">
        <v>0</v>
      </c>
      <c r="T41">
        <v>0</v>
      </c>
      <c r="V41">
        <v>0</v>
      </c>
      <c r="Y41" s="1">
        <v>45230</v>
      </c>
      <c r="Z41" s="6">
        <v>0.71045138888888892</v>
      </c>
      <c r="AB41">
        <v>1</v>
      </c>
      <c r="AD41" s="3">
        <f t="shared" si="4"/>
        <v>6.9567530213573221</v>
      </c>
      <c r="AE41" s="3">
        <f t="shared" si="5"/>
        <v>17.47766439148123</v>
      </c>
      <c r="AF41" s="3">
        <f t="shared" si="6"/>
        <v>10.520911370123908</v>
      </c>
      <c r="AG41" s="3">
        <f t="shared" si="7"/>
        <v>0.92308356718124907</v>
      </c>
      <c r="AH41" s="3"/>
      <c r="BK41" t="s">
        <v>63</v>
      </c>
    </row>
    <row r="42" spans="1:63" x14ac:dyDescent="0.3">
      <c r="A42">
        <v>18</v>
      </c>
      <c r="B42">
        <v>6</v>
      </c>
      <c r="C42" t="s">
        <v>63</v>
      </c>
      <c r="D42" t="s">
        <v>27</v>
      </c>
      <c r="G42">
        <v>0.33300000000000002</v>
      </c>
      <c r="H42">
        <v>0.33300000000000002</v>
      </c>
      <c r="I42">
        <v>5636</v>
      </c>
      <c r="J42">
        <v>10799</v>
      </c>
      <c r="L42">
        <v>5033</v>
      </c>
      <c r="M42">
        <v>7.1150000000000002</v>
      </c>
      <c r="N42">
        <v>14.156000000000001</v>
      </c>
      <c r="O42">
        <v>7.0410000000000004</v>
      </c>
      <c r="Q42">
        <v>0.61599999999999999</v>
      </c>
      <c r="R42">
        <v>1</v>
      </c>
      <c r="S42">
        <v>0</v>
      </c>
      <c r="T42">
        <v>0</v>
      </c>
      <c r="V42">
        <v>0</v>
      </c>
      <c r="Y42" s="1">
        <v>45230</v>
      </c>
      <c r="Z42" s="6">
        <v>0.7174652777777778</v>
      </c>
      <c r="AB42">
        <v>1</v>
      </c>
      <c r="AD42" s="3">
        <f t="shared" si="4"/>
        <v>8.612129803113012</v>
      </c>
      <c r="AE42" s="3">
        <f t="shared" si="5"/>
        <v>17.466452329279431</v>
      </c>
      <c r="AF42" s="3">
        <f t="shared" si="6"/>
        <v>8.8543225261664187</v>
      </c>
      <c r="AG42" s="3">
        <f t="shared" si="7"/>
        <v>0.91264111270644177</v>
      </c>
      <c r="AH42" s="3"/>
      <c r="AJ42">
        <f>ABS(100*((AVERAGE(AD42:AD43))-9)/9)</f>
        <v>3.7865630415126361</v>
      </c>
      <c r="AK42">
        <f>ABS(100*(AD42-AD43)/(AVERAGE(AD42:AD43)))</f>
        <v>1.0873861891305718</v>
      </c>
      <c r="AP42">
        <f>ABS(100*((AVERAGE(AE42:AE43))-18)/18)</f>
        <v>2.3991013851030494</v>
      </c>
      <c r="AQ42">
        <f>ABS(100*(AE42-AE43)/(AVERAGE(AE42:AE43)))</f>
        <v>1.1578834808721548</v>
      </c>
      <c r="AV42">
        <f>ABS(100*((AVERAGE(AF42:AF43))-9)/9)</f>
        <v>1.0116397286934624</v>
      </c>
      <c r="AW42">
        <f>ABS(100*(AF42-AF43)/(AVERAGE(AF42:AF43)))</f>
        <v>1.2264045344195889</v>
      </c>
      <c r="BB42">
        <f>ABS(100*((AVERAGE(AG42:AG43))-0.9)/0.9)</f>
        <v>2.5148290427690192</v>
      </c>
      <c r="BC42">
        <f>ABS(100*(AG42-AG43)/(AVERAGE(AG42:AG43)))</f>
        <v>2.1660494869718772</v>
      </c>
      <c r="BG42" s="3">
        <f>AVERAGE(AD42:AD43)</f>
        <v>8.6592093262638627</v>
      </c>
      <c r="BH42" s="3">
        <f>AVERAGE(AE42:AE43)</f>
        <v>17.568161750681451</v>
      </c>
      <c r="BI42" s="3">
        <f>AVERAGE(AF42:AF43)</f>
        <v>8.9089524244175884</v>
      </c>
      <c r="BJ42" s="3">
        <f>AVERAGE(AG42:AG43)</f>
        <v>0.92263346138492119</v>
      </c>
      <c r="BK42" t="s">
        <v>63</v>
      </c>
    </row>
    <row r="43" spans="1:63" x14ac:dyDescent="0.3">
      <c r="A43">
        <v>19</v>
      </c>
      <c r="B43">
        <v>6</v>
      </c>
      <c r="C43" t="s">
        <v>63</v>
      </c>
      <c r="D43" t="s">
        <v>27</v>
      </c>
      <c r="G43">
        <v>0.33300000000000002</v>
      </c>
      <c r="H43">
        <v>0.33300000000000002</v>
      </c>
      <c r="I43">
        <v>5698</v>
      </c>
      <c r="J43">
        <v>10926</v>
      </c>
      <c r="L43">
        <v>5144</v>
      </c>
      <c r="M43">
        <v>7.1870000000000003</v>
      </c>
      <c r="N43">
        <v>14.317</v>
      </c>
      <c r="O43">
        <v>7.13</v>
      </c>
      <c r="Q43">
        <v>0.63400000000000001</v>
      </c>
      <c r="R43">
        <v>1</v>
      </c>
      <c r="S43">
        <v>0</v>
      </c>
      <c r="T43">
        <v>0</v>
      </c>
      <c r="V43">
        <v>0</v>
      </c>
      <c r="Y43" s="1">
        <v>45230</v>
      </c>
      <c r="Z43" s="6">
        <v>0.7249537037037036</v>
      </c>
      <c r="AB43">
        <v>1</v>
      </c>
      <c r="AD43" s="3">
        <f t="shared" si="4"/>
        <v>8.7062888494147117</v>
      </c>
      <c r="AE43" s="3">
        <f t="shared" si="5"/>
        <v>17.669871172083472</v>
      </c>
      <c r="AF43" s="3">
        <f t="shared" si="6"/>
        <v>8.9635823226687599</v>
      </c>
      <c r="AG43" s="3">
        <f t="shared" si="7"/>
        <v>0.93262581006340073</v>
      </c>
      <c r="AH43" s="3"/>
      <c r="BG43" s="3"/>
      <c r="BH43" s="3"/>
      <c r="BI43" s="3"/>
      <c r="BJ43" s="3"/>
      <c r="BK43" t="s">
        <v>63</v>
      </c>
    </row>
    <row r="44" spans="1:63" x14ac:dyDescent="0.3">
      <c r="A44">
        <v>20</v>
      </c>
      <c r="B44">
        <v>7</v>
      </c>
      <c r="C44" t="s">
        <v>63</v>
      </c>
      <c r="D44" t="s">
        <v>27</v>
      </c>
      <c r="G44">
        <v>0.46700000000000003</v>
      </c>
      <c r="H44">
        <v>0.46700000000000003</v>
      </c>
      <c r="I44">
        <v>8138</v>
      </c>
      <c r="J44">
        <v>15963</v>
      </c>
      <c r="L44">
        <v>7373</v>
      </c>
      <c r="M44">
        <v>7.1280000000000001</v>
      </c>
      <c r="N44">
        <v>14.778</v>
      </c>
      <c r="O44">
        <v>7.649</v>
      </c>
      <c r="Q44">
        <v>0.70099999999999996</v>
      </c>
      <c r="R44">
        <v>1</v>
      </c>
      <c r="S44">
        <v>0</v>
      </c>
      <c r="T44">
        <v>0</v>
      </c>
      <c r="V44">
        <v>0</v>
      </c>
      <c r="Y44" s="1">
        <v>45230</v>
      </c>
      <c r="Z44" s="6">
        <v>0.73854166666666676</v>
      </c>
      <c r="AB44">
        <v>1</v>
      </c>
      <c r="AD44" s="3">
        <f t="shared" si="4"/>
        <v>8.8504575494257516</v>
      </c>
      <c r="AE44" s="3">
        <f t="shared" si="5"/>
        <v>18.352614587490855</v>
      </c>
      <c r="AF44" s="3">
        <f t="shared" si="6"/>
        <v>9.5021570380651035</v>
      </c>
      <c r="AG44" s="3">
        <f t="shared" si="7"/>
        <v>0.95118215412654683</v>
      </c>
      <c r="AH44" s="3"/>
      <c r="BG44" s="3"/>
      <c r="BH44" s="3"/>
      <c r="BI44" s="3"/>
      <c r="BJ44" s="3"/>
      <c r="BK44" t="s">
        <v>63</v>
      </c>
    </row>
    <row r="45" spans="1:63" x14ac:dyDescent="0.3">
      <c r="A45">
        <v>21</v>
      </c>
      <c r="B45">
        <v>7</v>
      </c>
      <c r="C45" t="s">
        <v>63</v>
      </c>
      <c r="D45" t="s">
        <v>27</v>
      </c>
      <c r="G45">
        <v>0.46700000000000003</v>
      </c>
      <c r="H45">
        <v>0.46700000000000003</v>
      </c>
      <c r="I45">
        <v>8276</v>
      </c>
      <c r="J45">
        <v>15966</v>
      </c>
      <c r="L45">
        <v>7357</v>
      </c>
      <c r="M45">
        <v>7.242</v>
      </c>
      <c r="N45">
        <v>14.78</v>
      </c>
      <c r="O45">
        <v>7.5380000000000003</v>
      </c>
      <c r="Q45">
        <v>0.7</v>
      </c>
      <c r="R45">
        <v>1</v>
      </c>
      <c r="S45">
        <v>0</v>
      </c>
      <c r="T45">
        <v>0</v>
      </c>
      <c r="V45">
        <v>0</v>
      </c>
      <c r="Y45" s="1">
        <v>45230</v>
      </c>
      <c r="Z45" s="6">
        <v>0.74609953703703702</v>
      </c>
      <c r="AB45">
        <v>1</v>
      </c>
      <c r="AD45" s="3">
        <f t="shared" si="4"/>
        <v>8.9999009704987767</v>
      </c>
      <c r="AE45" s="3">
        <f t="shared" si="5"/>
        <v>18.356040971748911</v>
      </c>
      <c r="AF45" s="3">
        <f t="shared" si="6"/>
        <v>9.3561400012501341</v>
      </c>
      <c r="AG45" s="3">
        <f t="shared" si="7"/>
        <v>0.94912805247101362</v>
      </c>
      <c r="AH45" s="3"/>
      <c r="AJ45">
        <f>ABS(100*((AVERAGE(AD45:AD46))-9)/9)</f>
        <v>0.44410149022004775</v>
      </c>
      <c r="AK45">
        <f>ABS(100*(AD45-AD46)/(AVERAGE(AD45:AD46)))</f>
        <v>0.8864668236486859</v>
      </c>
      <c r="AP45">
        <f>ABS(100*((AVERAGE(AE45:AE46))-18)/18)</f>
        <v>2.1175988313408092</v>
      </c>
      <c r="AQ45">
        <f>ABS(100*(AE45-AE46)/(AVERAGE(AE45:AE46)))</f>
        <v>0.27339740521379491</v>
      </c>
      <c r="AV45">
        <f>ABS(100*((AVERAGE(AF45:AF46))-9)/9)</f>
        <v>3.7910961724616103</v>
      </c>
      <c r="AW45">
        <f>ABS(100*(AF45-AF46)/(AVERAGE(AF45:AF46)))</f>
        <v>0.31990210848922057</v>
      </c>
      <c r="BB45">
        <f>ABS(100*((AVERAGE(AG45:AG46))-0.9)/0.9)</f>
        <v>5.9080072339271732</v>
      </c>
      <c r="BC45">
        <f>ABS(100*(AG45-AG46)/(AVERAGE(AG45:AG46)))</f>
        <v>0.84853779970651444</v>
      </c>
      <c r="BG45" s="3">
        <f>AVERAGE(AD45:AD46)</f>
        <v>9.0399691341198043</v>
      </c>
      <c r="BH45" s="3">
        <f>AVERAGE(AE45:AE46)</f>
        <v>18.381167789641346</v>
      </c>
      <c r="BI45" s="3">
        <f>AVERAGE(AF45:AF46)</f>
        <v>9.3411986555215449</v>
      </c>
      <c r="BJ45" s="3">
        <f>AVERAGE(AG45:AG46)</f>
        <v>0.95317206510534458</v>
      </c>
      <c r="BK45" t="s">
        <v>63</v>
      </c>
    </row>
    <row r="46" spans="1:63" x14ac:dyDescent="0.3">
      <c r="A46">
        <v>22</v>
      </c>
      <c r="B46">
        <v>7</v>
      </c>
      <c r="C46" t="s">
        <v>63</v>
      </c>
      <c r="D46" t="s">
        <v>27</v>
      </c>
      <c r="G46">
        <v>0.46700000000000003</v>
      </c>
      <c r="H46">
        <v>0.46700000000000003</v>
      </c>
      <c r="I46">
        <v>8350</v>
      </c>
      <c r="J46">
        <v>16010</v>
      </c>
      <c r="L46">
        <v>7420</v>
      </c>
      <c r="M46">
        <v>7.3029999999999999</v>
      </c>
      <c r="N46">
        <v>14.82</v>
      </c>
      <c r="O46">
        <v>7.5170000000000003</v>
      </c>
      <c r="Q46">
        <v>0.70699999999999996</v>
      </c>
      <c r="R46">
        <v>1</v>
      </c>
      <c r="S46">
        <v>0</v>
      </c>
      <c r="T46">
        <v>0</v>
      </c>
      <c r="V46">
        <v>0</v>
      </c>
      <c r="Y46" s="1">
        <v>45230</v>
      </c>
      <c r="Z46" s="6">
        <v>0.75421296296296303</v>
      </c>
      <c r="AB46">
        <v>1</v>
      </c>
      <c r="AD46" s="3">
        <f t="shared" si="4"/>
        <v>9.0800372977408301</v>
      </c>
      <c r="AE46" s="3">
        <f t="shared" si="5"/>
        <v>18.406294607533784</v>
      </c>
      <c r="AF46" s="3">
        <f t="shared" si="6"/>
        <v>9.326257309792954</v>
      </c>
      <c r="AG46" s="3">
        <f t="shared" si="7"/>
        <v>0.95721607773967565</v>
      </c>
      <c r="AH46" s="3"/>
      <c r="BG46" s="3"/>
      <c r="BH46" s="3"/>
      <c r="BI46" s="3"/>
      <c r="BJ46" s="3"/>
      <c r="BK46" t="s">
        <v>63</v>
      </c>
    </row>
    <row r="47" spans="1:63" x14ac:dyDescent="0.3">
      <c r="A47">
        <v>23</v>
      </c>
      <c r="B47">
        <v>8</v>
      </c>
      <c r="C47" t="s">
        <v>63</v>
      </c>
      <c r="D47" t="s">
        <v>27</v>
      </c>
      <c r="G47">
        <v>0.6</v>
      </c>
      <c r="H47">
        <v>0.6</v>
      </c>
      <c r="I47">
        <v>10484</v>
      </c>
      <c r="J47">
        <v>20351</v>
      </c>
      <c r="L47">
        <v>9180</v>
      </c>
      <c r="M47">
        <v>7.048</v>
      </c>
      <c r="N47">
        <v>14.6</v>
      </c>
      <c r="O47">
        <v>7.5510000000000002</v>
      </c>
      <c r="Q47">
        <v>0.70299999999999996</v>
      </c>
      <c r="R47">
        <v>1</v>
      </c>
      <c r="S47">
        <v>0</v>
      </c>
      <c r="T47">
        <v>0</v>
      </c>
      <c r="V47">
        <v>0</v>
      </c>
      <c r="Y47" s="1">
        <v>45230</v>
      </c>
      <c r="Z47" s="6">
        <v>0.76824074074074078</v>
      </c>
      <c r="AB47">
        <v>1</v>
      </c>
      <c r="AD47" s="3">
        <f t="shared" si="4"/>
        <v>8.8659916591342629</v>
      </c>
      <c r="AE47" s="3">
        <f t="shared" si="5"/>
        <v>18.185192196195899</v>
      </c>
      <c r="AF47" s="3">
        <f t="shared" si="6"/>
        <v>9.3192005370616364</v>
      </c>
      <c r="AG47" s="3">
        <f t="shared" si="7"/>
        <v>0.92089851724862026</v>
      </c>
      <c r="AH47" s="3"/>
      <c r="BG47" s="3"/>
      <c r="BH47" s="3"/>
      <c r="BI47" s="3"/>
      <c r="BJ47" s="3"/>
      <c r="BK47" t="s">
        <v>63</v>
      </c>
    </row>
    <row r="48" spans="1:63" x14ac:dyDescent="0.3">
      <c r="A48">
        <v>24</v>
      </c>
      <c r="B48">
        <v>8</v>
      </c>
      <c r="C48" t="s">
        <v>63</v>
      </c>
      <c r="D48" t="s">
        <v>27</v>
      </c>
      <c r="G48">
        <v>0.6</v>
      </c>
      <c r="H48">
        <v>0.6</v>
      </c>
      <c r="I48">
        <v>10788</v>
      </c>
      <c r="J48">
        <v>20459</v>
      </c>
      <c r="L48">
        <v>9217</v>
      </c>
      <c r="M48">
        <v>7.2430000000000003</v>
      </c>
      <c r="N48">
        <v>14.676</v>
      </c>
      <c r="O48">
        <v>7.4329999999999998</v>
      </c>
      <c r="Q48">
        <v>0.70699999999999996</v>
      </c>
      <c r="R48">
        <v>1</v>
      </c>
      <c r="S48">
        <v>0</v>
      </c>
      <c r="T48">
        <v>0</v>
      </c>
      <c r="V48">
        <v>0</v>
      </c>
      <c r="Y48" s="1">
        <v>45230</v>
      </c>
      <c r="Z48" s="6">
        <v>0.77625</v>
      </c>
      <c r="AB48">
        <v>1</v>
      </c>
      <c r="AD48" s="3">
        <f t="shared" si="4"/>
        <v>9.1222257606185035</v>
      </c>
      <c r="AE48" s="3">
        <f t="shared" si="5"/>
        <v>18.281199483106722</v>
      </c>
      <c r="AF48" s="3">
        <f t="shared" si="6"/>
        <v>9.1589737224882182</v>
      </c>
      <c r="AG48" s="3">
        <f t="shared" si="7"/>
        <v>0.9245956862596576</v>
      </c>
      <c r="AH48" s="3"/>
      <c r="AJ48">
        <f>ABS(100*((AVERAGE(AD48:AD49))-9)/9)</f>
        <v>1.2925070364632814</v>
      </c>
      <c r="AK48">
        <f>ABS(100*(AD48-AD49)/(AVERAGE(AD48:AD49)))</f>
        <v>0.12944090797433039</v>
      </c>
      <c r="AP48">
        <f>ABS(100*((AVERAGE(AE48:AE49))-18)/18)</f>
        <v>1.8042130264483487</v>
      </c>
      <c r="AQ48">
        <f>ABS(100*(AE48-AE49)/(AVERAGE(AE48:AE49)))</f>
        <v>0.4754099435798223</v>
      </c>
      <c r="AV48">
        <f>ABS(100*((AVERAGE(AF48:AF49))-9)/9)</f>
        <v>2.3159190164334356</v>
      </c>
      <c r="AW48">
        <f>ABS(100*(AF48-AF49)/(AVERAGE(AF48:AF49)))</f>
        <v>1.0742107922260573</v>
      </c>
      <c r="BB48">
        <f>ABS(100*((AVERAGE(AG48:AG49))-0.9)/0.9)</f>
        <v>2.8383288204570181</v>
      </c>
      <c r="BC48">
        <f>ABS(100*(AG48-AG49)/(AVERAGE(AG48:AG49)))</f>
        <v>0.20512739328996335</v>
      </c>
      <c r="BG48" s="3">
        <f>AVERAGE(AD48:AD49)</f>
        <v>9.1163256332816953</v>
      </c>
      <c r="BH48" s="3">
        <f>AVERAGE(AE48:AE49)</f>
        <v>18.324758344760703</v>
      </c>
      <c r="BI48" s="3">
        <f>AVERAGE(AF48:AF49)</f>
        <v>9.2084327114790092</v>
      </c>
      <c r="BJ48" s="3">
        <f>AVERAGE(AG48:AG49)</f>
        <v>0.92554495938411319</v>
      </c>
      <c r="BK48" t="s">
        <v>63</v>
      </c>
    </row>
    <row r="49" spans="1:63" x14ac:dyDescent="0.3">
      <c r="A49">
        <v>25</v>
      </c>
      <c r="B49">
        <v>8</v>
      </c>
      <c r="C49" t="s">
        <v>63</v>
      </c>
      <c r="D49" t="s">
        <v>27</v>
      </c>
      <c r="G49">
        <v>0.6</v>
      </c>
      <c r="H49">
        <v>0.6</v>
      </c>
      <c r="I49">
        <v>10774</v>
      </c>
      <c r="J49">
        <v>20557</v>
      </c>
      <c r="L49">
        <v>9236</v>
      </c>
      <c r="M49">
        <v>7.234</v>
      </c>
      <c r="N49">
        <v>14.744999999999999</v>
      </c>
      <c r="O49">
        <v>7.5119999999999996</v>
      </c>
      <c r="Q49">
        <v>0.70799999999999996</v>
      </c>
      <c r="R49">
        <v>1</v>
      </c>
      <c r="S49">
        <v>0</v>
      </c>
      <c r="T49">
        <v>0</v>
      </c>
      <c r="V49">
        <v>0</v>
      </c>
      <c r="Y49" s="1">
        <v>45230</v>
      </c>
      <c r="Z49" s="6">
        <v>0.78471064814814817</v>
      </c>
      <c r="AB49">
        <v>1</v>
      </c>
      <c r="AD49" s="3">
        <f t="shared" si="4"/>
        <v>9.1104255059448871</v>
      </c>
      <c r="AE49" s="3">
        <f t="shared" si="5"/>
        <v>18.368317206414687</v>
      </c>
      <c r="AF49" s="3">
        <f t="shared" si="6"/>
        <v>9.2578917004698003</v>
      </c>
      <c r="AG49" s="3">
        <f t="shared" si="7"/>
        <v>0.92649423250856888</v>
      </c>
      <c r="AH49" s="3"/>
      <c r="BK49" t="s">
        <v>63</v>
      </c>
    </row>
    <row r="50" spans="1:63" x14ac:dyDescent="0.3">
      <c r="A50">
        <v>26</v>
      </c>
      <c r="B50">
        <v>1</v>
      </c>
      <c r="C50" t="s">
        <v>69</v>
      </c>
      <c r="D50" t="s">
        <v>27</v>
      </c>
      <c r="G50">
        <v>0.3</v>
      </c>
      <c r="H50">
        <v>0.3</v>
      </c>
      <c r="I50">
        <v>5862</v>
      </c>
      <c r="J50">
        <v>11902</v>
      </c>
      <c r="L50">
        <v>4608</v>
      </c>
      <c r="M50">
        <v>8.1869999999999994</v>
      </c>
      <c r="N50">
        <v>17.27</v>
      </c>
      <c r="O50">
        <v>9.0830000000000002</v>
      </c>
      <c r="Q50">
        <v>0.61</v>
      </c>
      <c r="R50">
        <v>1</v>
      </c>
      <c r="S50">
        <v>0</v>
      </c>
      <c r="T50">
        <v>0</v>
      </c>
      <c r="V50">
        <v>0</v>
      </c>
      <c r="Y50" s="1">
        <v>45230</v>
      </c>
      <c r="Z50" s="6">
        <v>0.79766203703703698</v>
      </c>
      <c r="AB50">
        <v>1</v>
      </c>
      <c r="AD50" s="3">
        <f t="shared" si="4"/>
        <v>9.940443732346484</v>
      </c>
      <c r="AE50" s="3">
        <f t="shared" si="5"/>
        <v>21.348799816289691</v>
      </c>
      <c r="AF50" s="3">
        <f t="shared" si="6"/>
        <v>11.408356083943207</v>
      </c>
      <c r="AG50" s="3">
        <f t="shared" si="7"/>
        <v>0.92809667133707474</v>
      </c>
      <c r="AH50" s="3"/>
      <c r="BG50" s="3"/>
      <c r="BH50" s="3"/>
      <c r="BI50" s="3"/>
      <c r="BJ50" s="3"/>
      <c r="BK50" t="s">
        <v>69</v>
      </c>
    </row>
    <row r="51" spans="1:63" x14ac:dyDescent="0.3">
      <c r="A51">
        <v>27</v>
      </c>
      <c r="B51">
        <v>1</v>
      </c>
      <c r="C51" t="s">
        <v>69</v>
      </c>
      <c r="D51" t="s">
        <v>27</v>
      </c>
      <c r="G51">
        <v>0.3</v>
      </c>
      <c r="H51">
        <v>0.3</v>
      </c>
      <c r="I51">
        <v>6232</v>
      </c>
      <c r="J51">
        <v>11970</v>
      </c>
      <c r="L51">
        <v>4654</v>
      </c>
      <c r="M51">
        <v>8.66</v>
      </c>
      <c r="N51">
        <v>17.366</v>
      </c>
      <c r="O51">
        <v>8.7059999999999995</v>
      </c>
      <c r="Q51">
        <v>0.61799999999999999</v>
      </c>
      <c r="R51">
        <v>1</v>
      </c>
      <c r="S51">
        <v>0</v>
      </c>
      <c r="T51">
        <v>0</v>
      </c>
      <c r="V51">
        <v>0</v>
      </c>
      <c r="Y51" s="1">
        <v>45230</v>
      </c>
      <c r="Z51" s="6">
        <v>0.80475694444444434</v>
      </c>
      <c r="AB51">
        <v>1</v>
      </c>
      <c r="AD51" s="3">
        <f t="shared" si="4"/>
        <v>10.564171479380486</v>
      </c>
      <c r="AE51" s="3">
        <f t="shared" si="5"/>
        <v>21.4696978812885</v>
      </c>
      <c r="AF51" s="3">
        <f t="shared" si="6"/>
        <v>10.905526401908014</v>
      </c>
      <c r="AG51" s="3">
        <f t="shared" si="7"/>
        <v>0.93728963212127581</v>
      </c>
      <c r="AH51" s="3"/>
      <c r="AI51">
        <f>100*(AVERAGE(I51:I52))/(AVERAGE(I$51:I$52))</f>
        <v>100</v>
      </c>
      <c r="AK51">
        <f>ABS(100*(AD51-AD52)/(AVERAGE(AD51:AD52)))</f>
        <v>0.96867739806149344</v>
      </c>
      <c r="AO51">
        <f>100*(AVERAGE(J51:J52))/(AVERAGE(J$51:J$52))</f>
        <v>100</v>
      </c>
      <c r="AQ51">
        <f>ABS(100*(AE51-AE52)/(AVERAGE(AE51:AE52)))</f>
        <v>0.38165442148749928</v>
      </c>
      <c r="AU51">
        <f>100*(((AVERAGE(J51:J52))-(AVERAGE(I51:I52)))/((AVERAGE(J$51:J$52))-(AVERAGE($I$51:I52))))</f>
        <v>100</v>
      </c>
      <c r="AW51">
        <f>ABS(100*(AF51-AF52)/(AVERAGE(AF51:AF52)))</f>
        <v>1.7073063593269682</v>
      </c>
      <c r="BA51">
        <f>100*(AVERAGE(L51:L52))/(AVERAGE(L$51:L$52))</f>
        <v>100</v>
      </c>
      <c r="BC51">
        <f>ABS(100*(AG51-AG52)/(AVERAGE(AG51:AG52)))</f>
        <v>1.9810351805178141</v>
      </c>
      <c r="BG51" s="3">
        <f>AVERAGE(AD51:AD52)</f>
        <v>10.6155868747441</v>
      </c>
      <c r="BH51" s="3">
        <f>AVERAGE(AE51:AE52)</f>
        <v>21.428805888715374</v>
      </c>
      <c r="BI51" s="3">
        <f>AVERAGE(AF51:AF52)</f>
        <v>10.813219013971272</v>
      </c>
      <c r="BJ51" s="3">
        <f>AVERAGE(AG51:AG52)</f>
        <v>0.92809667133707463</v>
      </c>
      <c r="BK51" t="s">
        <v>69</v>
      </c>
    </row>
    <row r="52" spans="1:63" x14ac:dyDescent="0.3">
      <c r="A52">
        <v>28</v>
      </c>
      <c r="B52">
        <v>1</v>
      </c>
      <c r="C52" t="s">
        <v>69</v>
      </c>
      <c r="D52" t="s">
        <v>27</v>
      </c>
      <c r="G52">
        <v>0.3</v>
      </c>
      <c r="H52">
        <v>0.3</v>
      </c>
      <c r="I52">
        <v>6293</v>
      </c>
      <c r="J52">
        <v>11924</v>
      </c>
      <c r="L52">
        <v>4562</v>
      </c>
      <c r="M52">
        <v>8.7379999999999995</v>
      </c>
      <c r="N52">
        <v>17.300999999999998</v>
      </c>
      <c r="O52">
        <v>8.5630000000000006</v>
      </c>
      <c r="Q52">
        <v>0.60199999999999998</v>
      </c>
      <c r="R52">
        <v>1</v>
      </c>
      <c r="S52">
        <v>0</v>
      </c>
      <c r="T52">
        <v>0</v>
      </c>
      <c r="V52">
        <v>0</v>
      </c>
      <c r="Y52" s="1">
        <v>45230</v>
      </c>
      <c r="Z52" s="6">
        <v>0.81238425925925928</v>
      </c>
      <c r="AB52">
        <v>1</v>
      </c>
      <c r="AD52" s="3">
        <f t="shared" si="4"/>
        <v>10.667002270107714</v>
      </c>
      <c r="AE52" s="3">
        <f t="shared" si="5"/>
        <v>21.387913896142244</v>
      </c>
      <c r="AF52" s="3">
        <f t="shared" si="6"/>
        <v>10.72091162603453</v>
      </c>
      <c r="AG52" s="3">
        <f t="shared" si="7"/>
        <v>0.91890371055287356</v>
      </c>
      <c r="AH52" s="3"/>
      <c r="BG52" s="3"/>
      <c r="BH52" s="3"/>
      <c r="BI52" s="3"/>
      <c r="BJ52" s="3"/>
      <c r="BK52" t="s">
        <v>69</v>
      </c>
    </row>
    <row r="53" spans="1:63" x14ac:dyDescent="0.3">
      <c r="A53">
        <v>29</v>
      </c>
      <c r="B53">
        <v>2</v>
      </c>
      <c r="C53" t="s">
        <v>68</v>
      </c>
      <c r="D53" t="s">
        <v>27</v>
      </c>
      <c r="G53">
        <v>0.5</v>
      </c>
      <c r="H53">
        <v>0.5</v>
      </c>
      <c r="I53">
        <v>5126</v>
      </c>
      <c r="J53">
        <v>6829</v>
      </c>
      <c r="L53">
        <v>2830</v>
      </c>
      <c r="M53">
        <v>4.3470000000000004</v>
      </c>
      <c r="N53">
        <v>6.0640000000000001</v>
      </c>
      <c r="O53">
        <v>1.716</v>
      </c>
      <c r="Q53">
        <v>0.18</v>
      </c>
      <c r="R53">
        <v>1</v>
      </c>
      <c r="S53">
        <v>0</v>
      </c>
      <c r="T53">
        <v>0</v>
      </c>
      <c r="V53">
        <v>0</v>
      </c>
      <c r="Y53" s="1">
        <v>45230</v>
      </c>
      <c r="Z53" s="6">
        <v>0.82553240740740741</v>
      </c>
      <c r="AB53">
        <v>1</v>
      </c>
      <c r="AD53" s="3">
        <f t="shared" si="4"/>
        <v>5.2198387445694703</v>
      </c>
      <c r="AE53" s="3">
        <f t="shared" si="5"/>
        <v>7.3976691509006196</v>
      </c>
      <c r="AF53" s="3">
        <f t="shared" si="6"/>
        <v>2.1778304063311493</v>
      </c>
      <c r="AG53" s="3">
        <f t="shared" si="7"/>
        <v>0.34366125139820608</v>
      </c>
      <c r="AH53" s="3"/>
      <c r="BK53" t="s">
        <v>68</v>
      </c>
    </row>
    <row r="54" spans="1:63" x14ac:dyDescent="0.3">
      <c r="A54">
        <v>30</v>
      </c>
      <c r="B54">
        <v>2</v>
      </c>
      <c r="C54" t="s">
        <v>68</v>
      </c>
      <c r="D54" t="s">
        <v>27</v>
      </c>
      <c r="G54">
        <v>0.5</v>
      </c>
      <c r="H54">
        <v>0.5</v>
      </c>
      <c r="I54">
        <v>3714</v>
      </c>
      <c r="J54">
        <v>6867</v>
      </c>
      <c r="L54">
        <v>2904</v>
      </c>
      <c r="M54">
        <v>3.2639999999999998</v>
      </c>
      <c r="N54">
        <v>6.0970000000000004</v>
      </c>
      <c r="O54">
        <v>2.8319999999999999</v>
      </c>
      <c r="Q54">
        <v>0.188</v>
      </c>
      <c r="R54">
        <v>1</v>
      </c>
      <c r="S54">
        <v>0</v>
      </c>
      <c r="T54">
        <v>0</v>
      </c>
      <c r="V54">
        <v>0</v>
      </c>
      <c r="Y54" s="1">
        <v>45230</v>
      </c>
      <c r="Z54" s="6">
        <v>0.83271990740740742</v>
      </c>
      <c r="AB54">
        <v>1</v>
      </c>
      <c r="AD54" s="3">
        <f t="shared" si="4"/>
        <v>3.7916707789283719</v>
      </c>
      <c r="AE54" s="3">
        <f t="shared" si="5"/>
        <v>7.4382055609296316</v>
      </c>
      <c r="AF54" s="3">
        <f t="shared" si="6"/>
        <v>3.6465347820012597</v>
      </c>
      <c r="AG54" s="3">
        <f t="shared" si="7"/>
        <v>0.35253445702469588</v>
      </c>
      <c r="AH54" s="3"/>
      <c r="AK54">
        <f>ABS(100*(AD54-AD55)/(AVERAGE(AD54:AD55)))</f>
        <v>0.42590048487311039</v>
      </c>
      <c r="AQ54">
        <f>ABS(100*(AE54-AE55)/(AVERAGE(AE54:AE55)))</f>
        <v>0.96551686190316721</v>
      </c>
      <c r="AW54">
        <f>ABS(100*(AF54-AF55)/(AVERAGE(AF54:AF55)))</f>
        <v>2.4330397819689922</v>
      </c>
      <c r="BC54">
        <f>ABS(100*(AG54-AG55)/(AVERAGE(AG54:AG55)))</f>
        <v>0.10209163092709361</v>
      </c>
      <c r="BG54" s="3">
        <f>AVERAGE(AD54:AD55)</f>
        <v>3.7997623821331374</v>
      </c>
      <c r="BH54" s="3">
        <f>AVERAGE(AE54:AE55)</f>
        <v>7.4024695152461604</v>
      </c>
      <c r="BI54" s="3">
        <f>AVERAGE(AF54:AF55)</f>
        <v>3.6027071331130225</v>
      </c>
      <c r="BJ54" s="3">
        <f>AVERAGE(AG54:AG55)</f>
        <v>0.35235459474848324</v>
      </c>
      <c r="BK54" t="s">
        <v>68</v>
      </c>
    </row>
    <row r="55" spans="1:63" x14ac:dyDescent="0.3">
      <c r="A55">
        <v>31</v>
      </c>
      <c r="B55">
        <v>2</v>
      </c>
      <c r="C55" t="s">
        <v>68</v>
      </c>
      <c r="D55" t="s">
        <v>27</v>
      </c>
      <c r="G55">
        <v>0.5</v>
      </c>
      <c r="H55">
        <v>0.5</v>
      </c>
      <c r="I55">
        <v>3730</v>
      </c>
      <c r="J55">
        <v>6800</v>
      </c>
      <c r="L55">
        <v>2901</v>
      </c>
      <c r="M55">
        <v>3.2770000000000001</v>
      </c>
      <c r="N55">
        <v>6.0389999999999997</v>
      </c>
      <c r="O55">
        <v>2.762</v>
      </c>
      <c r="Q55">
        <v>0.187</v>
      </c>
      <c r="R55">
        <v>1</v>
      </c>
      <c r="S55">
        <v>0</v>
      </c>
      <c r="T55">
        <v>0</v>
      </c>
      <c r="V55">
        <v>0</v>
      </c>
      <c r="Y55" s="1">
        <v>45230</v>
      </c>
      <c r="Z55" s="6">
        <v>0.84032407407407417</v>
      </c>
      <c r="AB55">
        <v>1</v>
      </c>
      <c r="AD55" s="3">
        <f t="shared" si="4"/>
        <v>3.807853985337903</v>
      </c>
      <c r="AE55" s="3">
        <f t="shared" si="5"/>
        <v>7.3667334695626883</v>
      </c>
      <c r="AF55" s="3">
        <f t="shared" si="6"/>
        <v>3.5588794842247853</v>
      </c>
      <c r="AG55" s="3">
        <f t="shared" si="7"/>
        <v>0.3521747324722706</v>
      </c>
      <c r="AH55" s="3"/>
      <c r="BG55" s="3"/>
      <c r="BH55" s="3"/>
      <c r="BI55" s="3"/>
      <c r="BJ55" s="3"/>
      <c r="BK55" t="s">
        <v>68</v>
      </c>
    </row>
    <row r="56" spans="1:63" x14ac:dyDescent="0.3">
      <c r="A56">
        <v>32</v>
      </c>
      <c r="B56">
        <v>3</v>
      </c>
      <c r="D56" t="s">
        <v>85</v>
      </c>
      <c r="Y56" s="1">
        <v>45230</v>
      </c>
      <c r="Z56" s="6">
        <v>0.84439814814814806</v>
      </c>
      <c r="AB56">
        <v>1</v>
      </c>
      <c r="AD56" s="3"/>
      <c r="AE56" s="3"/>
      <c r="AF56" s="3"/>
      <c r="AG56" s="3"/>
      <c r="AH56" s="3"/>
      <c r="BG56" s="3"/>
      <c r="BH56" s="3"/>
      <c r="BI56" s="3"/>
      <c r="BJ56" s="3"/>
    </row>
    <row r="57" spans="1:63" x14ac:dyDescent="0.3">
      <c r="A57">
        <v>33</v>
      </c>
      <c r="B57">
        <v>9</v>
      </c>
      <c r="C57" t="s">
        <v>240</v>
      </c>
      <c r="D57" t="s">
        <v>27</v>
      </c>
      <c r="G57">
        <v>0.5</v>
      </c>
      <c r="H57">
        <v>0.5</v>
      </c>
      <c r="I57">
        <v>3614</v>
      </c>
      <c r="J57">
        <v>6513</v>
      </c>
      <c r="L57">
        <v>1695</v>
      </c>
      <c r="M57">
        <v>3.1880000000000002</v>
      </c>
      <c r="N57">
        <v>5.7960000000000003</v>
      </c>
      <c r="O57">
        <v>2.6080000000000001</v>
      </c>
      <c r="Q57">
        <v>6.0999999999999999E-2</v>
      </c>
      <c r="R57">
        <v>1</v>
      </c>
      <c r="S57">
        <v>0</v>
      </c>
      <c r="T57">
        <v>0</v>
      </c>
      <c r="V57">
        <v>0</v>
      </c>
      <c r="Y57" s="1">
        <v>45230</v>
      </c>
      <c r="Z57" s="6">
        <v>0.85719907407407403</v>
      </c>
      <c r="AB57">
        <v>1</v>
      </c>
      <c r="AD57" s="3">
        <f t="shared" si="4"/>
        <v>3.6905257388688044</v>
      </c>
      <c r="AE57" s="3">
        <f t="shared" si="5"/>
        <v>7.0605768990804085</v>
      </c>
      <c r="AF57" s="3">
        <f t="shared" si="6"/>
        <v>3.3700511602116041</v>
      </c>
      <c r="AG57" s="3">
        <f t="shared" si="7"/>
        <v>0.20756546239731521</v>
      </c>
      <c r="AH57" s="3"/>
      <c r="BG57" s="3"/>
      <c r="BH57" s="3"/>
      <c r="BI57" s="3"/>
      <c r="BJ57" s="3"/>
      <c r="BK57" t="s">
        <v>240</v>
      </c>
    </row>
    <row r="58" spans="1:63" x14ac:dyDescent="0.3">
      <c r="A58">
        <v>34</v>
      </c>
      <c r="B58">
        <v>9</v>
      </c>
      <c r="C58" t="s">
        <v>240</v>
      </c>
      <c r="D58" t="s">
        <v>27</v>
      </c>
      <c r="G58">
        <v>0.5</v>
      </c>
      <c r="H58">
        <v>0.5</v>
      </c>
      <c r="I58">
        <v>4413</v>
      </c>
      <c r="J58">
        <v>6425</v>
      </c>
      <c r="L58">
        <v>1697</v>
      </c>
      <c r="M58">
        <v>3.8</v>
      </c>
      <c r="N58">
        <v>5.7220000000000004</v>
      </c>
      <c r="O58">
        <v>1.9219999999999999</v>
      </c>
      <c r="Q58">
        <v>6.0999999999999999E-2</v>
      </c>
      <c r="R58">
        <v>1</v>
      </c>
      <c r="S58">
        <v>0</v>
      </c>
      <c r="T58">
        <v>0</v>
      </c>
      <c r="V58">
        <v>0</v>
      </c>
      <c r="Y58" s="1">
        <v>45230</v>
      </c>
      <c r="Z58" s="6">
        <v>0.86422453703703705</v>
      </c>
      <c r="AB58">
        <v>1</v>
      </c>
      <c r="AD58" s="3">
        <f t="shared" si="4"/>
        <v>4.4986746089447518</v>
      </c>
      <c r="AE58" s="3">
        <f t="shared" si="5"/>
        <v>6.9667031074342738</v>
      </c>
      <c r="AF58" s="3">
        <f t="shared" si="6"/>
        <v>2.468028498489522</v>
      </c>
      <c r="AG58" s="3">
        <f t="shared" si="7"/>
        <v>0.20780527876559871</v>
      </c>
      <c r="AH58" s="3"/>
      <c r="AK58">
        <f>ABS(100*(AD58-AD59)/(AVERAGE(AD58:AD59)))</f>
        <v>4.2255881895527514</v>
      </c>
      <c r="AQ58">
        <f>ABS(100*(AE58-AE59)/(AVERAGE(AE58:AE59)))</f>
        <v>0.3668160787120574</v>
      </c>
      <c r="AW58">
        <f>ABS(100*(AF58-AF59)/(AVERAGE(AF58:AF59)))</f>
        <v>7.0728025974458264</v>
      </c>
      <c r="BC58">
        <f>ABS(100*(AG58-AG59)/(AVERAGE(AG58:AG59)))</f>
        <v>5.0279891639872503</v>
      </c>
      <c r="BG58" s="3">
        <f>AVERAGE(AD58:AD59)</f>
        <v>4.5957738474019365</v>
      </c>
      <c r="BH58" s="3">
        <f>AVERAGE(AE58:AE59)</f>
        <v>6.9795040790223828</v>
      </c>
      <c r="BI58" s="3">
        <f>AVERAGE(AF58:AF59)</f>
        <v>2.3837302316204458</v>
      </c>
      <c r="BJ58" s="3">
        <f>AVERAGE(AG58:AG59)</f>
        <v>0.20270918093957416</v>
      </c>
      <c r="BK58" t="s">
        <v>240</v>
      </c>
    </row>
    <row r="59" spans="1:63" x14ac:dyDescent="0.3">
      <c r="A59">
        <v>35</v>
      </c>
      <c r="B59">
        <v>9</v>
      </c>
      <c r="C59" t="s">
        <v>240</v>
      </c>
      <c r="D59" t="s">
        <v>27</v>
      </c>
      <c r="G59">
        <v>0.5</v>
      </c>
      <c r="H59">
        <v>0.5</v>
      </c>
      <c r="I59">
        <v>4605</v>
      </c>
      <c r="J59">
        <v>6449</v>
      </c>
      <c r="L59">
        <v>1612</v>
      </c>
      <c r="M59">
        <v>3.948</v>
      </c>
      <c r="N59">
        <v>5.742</v>
      </c>
      <c r="O59">
        <v>1.794</v>
      </c>
      <c r="Q59">
        <v>5.2999999999999999E-2</v>
      </c>
      <c r="R59">
        <v>1</v>
      </c>
      <c r="S59">
        <v>0</v>
      </c>
      <c r="T59">
        <v>0</v>
      </c>
      <c r="V59">
        <v>0</v>
      </c>
      <c r="Y59" s="1">
        <v>45230</v>
      </c>
      <c r="Z59" s="6">
        <v>0.87181712962962965</v>
      </c>
      <c r="AB59">
        <v>1</v>
      </c>
      <c r="AD59" s="3">
        <f t="shared" si="4"/>
        <v>4.6928730858591221</v>
      </c>
      <c r="AE59" s="3">
        <f t="shared" si="5"/>
        <v>6.9923050506104918</v>
      </c>
      <c r="AF59" s="3">
        <f t="shared" si="6"/>
        <v>2.2994319647513697</v>
      </c>
      <c r="AG59" s="3">
        <f t="shared" si="7"/>
        <v>0.19761308311354961</v>
      </c>
      <c r="AH59" s="3"/>
      <c r="BG59" s="3"/>
      <c r="BH59" s="3"/>
      <c r="BI59" s="3"/>
      <c r="BJ59" s="3"/>
      <c r="BK59" t="s">
        <v>240</v>
      </c>
    </row>
    <row r="60" spans="1:63" x14ac:dyDescent="0.3">
      <c r="A60">
        <v>36</v>
      </c>
      <c r="B60">
        <v>10</v>
      </c>
      <c r="C60" t="s">
        <v>241</v>
      </c>
      <c r="D60" t="s">
        <v>27</v>
      </c>
      <c r="G60">
        <v>0.5</v>
      </c>
      <c r="H60">
        <v>0.5</v>
      </c>
      <c r="I60">
        <v>4415</v>
      </c>
      <c r="J60">
        <v>9048</v>
      </c>
      <c r="L60">
        <v>3669</v>
      </c>
      <c r="M60">
        <v>3.802</v>
      </c>
      <c r="N60">
        <v>7.944</v>
      </c>
      <c r="O60">
        <v>4.141</v>
      </c>
      <c r="Q60">
        <v>0.26800000000000002</v>
      </c>
      <c r="R60">
        <v>1</v>
      </c>
      <c r="S60">
        <v>0</v>
      </c>
      <c r="T60">
        <v>0</v>
      </c>
      <c r="V60">
        <v>0</v>
      </c>
      <c r="Y60" s="1">
        <v>45230</v>
      </c>
      <c r="Z60" s="6">
        <v>0.88478009259259249</v>
      </c>
      <c r="AB60">
        <v>1</v>
      </c>
      <c r="AD60" s="3">
        <f t="shared" si="4"/>
        <v>4.500697509745943</v>
      </c>
      <c r="AE60" s="3">
        <f t="shared" si="5"/>
        <v>9.7647821470684928</v>
      </c>
      <c r="AF60" s="3">
        <f t="shared" si="6"/>
        <v>5.2640846373225498</v>
      </c>
      <c r="AG60" s="3">
        <f t="shared" si="7"/>
        <v>0.44426421789313769</v>
      </c>
      <c r="AH60" s="3"/>
      <c r="BG60" s="3"/>
      <c r="BH60" s="3"/>
      <c r="BI60" s="3"/>
      <c r="BJ60" s="3"/>
      <c r="BK60" t="s">
        <v>241</v>
      </c>
    </row>
    <row r="61" spans="1:63" x14ac:dyDescent="0.3">
      <c r="A61">
        <v>37</v>
      </c>
      <c r="B61">
        <v>10</v>
      </c>
      <c r="C61" t="s">
        <v>241</v>
      </c>
      <c r="D61" t="s">
        <v>27</v>
      </c>
      <c r="G61">
        <v>0.5</v>
      </c>
      <c r="H61">
        <v>0.5</v>
      </c>
      <c r="I61">
        <v>4478</v>
      </c>
      <c r="J61">
        <v>9137</v>
      </c>
      <c r="L61">
        <v>3684</v>
      </c>
      <c r="M61">
        <v>3.851</v>
      </c>
      <c r="N61">
        <v>8.0190000000000001</v>
      </c>
      <c r="O61">
        <v>4.1689999999999996</v>
      </c>
      <c r="Q61">
        <v>0.26900000000000002</v>
      </c>
      <c r="R61">
        <v>1</v>
      </c>
      <c r="S61">
        <v>0</v>
      </c>
      <c r="T61">
        <v>0</v>
      </c>
      <c r="V61">
        <v>0</v>
      </c>
      <c r="Y61" s="1">
        <v>45230</v>
      </c>
      <c r="Z61" s="6">
        <v>0.89196759259259262</v>
      </c>
      <c r="AB61">
        <v>1</v>
      </c>
      <c r="AD61" s="3">
        <f t="shared" si="4"/>
        <v>4.5644188849834713</v>
      </c>
      <c r="AE61" s="3">
        <f t="shared" si="5"/>
        <v>9.8597226863469682</v>
      </c>
      <c r="AF61" s="3">
        <f t="shared" si="6"/>
        <v>5.295303801363497</v>
      </c>
      <c r="AG61" s="3">
        <f t="shared" si="7"/>
        <v>0.44606284065526403</v>
      </c>
      <c r="AH61" s="3"/>
      <c r="AK61">
        <f>ABS(100*(AD61-AD62)/(AVERAGE(AD61:AD62)))</f>
        <v>0.37742164824912361</v>
      </c>
      <c r="AQ61">
        <f>ABS(100*(AE61-AE62)/(AVERAGE(AE61:AE62)))</f>
        <v>1.1315677720201862</v>
      </c>
      <c r="AW61">
        <f>ABS(100*(AF61-AF62)/(AVERAGE(AF61:AF62)))</f>
        <v>1.786193060333108</v>
      </c>
      <c r="BC61">
        <f>ABS(100*(AG61-AG62)/(AVERAGE(AG61:AG62)))</f>
        <v>1.4894909675213968</v>
      </c>
      <c r="BG61" s="3">
        <f>AVERAGE(AD61:AD62)</f>
        <v>4.5558215565784081</v>
      </c>
      <c r="BH61" s="3">
        <f>AVERAGE(AE61:AE62)</f>
        <v>9.8042518094651605</v>
      </c>
      <c r="BI61" s="3">
        <f>AVERAGE(AF61:AF62)</f>
        <v>5.2484302528867541</v>
      </c>
      <c r="BJ61" s="3">
        <f>AVERAGE(AG61:AG62)</f>
        <v>0.44276536559136581</v>
      </c>
      <c r="BK61" t="s">
        <v>241</v>
      </c>
    </row>
    <row r="62" spans="1:63" x14ac:dyDescent="0.3">
      <c r="A62">
        <v>38</v>
      </c>
      <c r="B62">
        <v>10</v>
      </c>
      <c r="C62" t="s">
        <v>241</v>
      </c>
      <c r="D62" t="s">
        <v>27</v>
      </c>
      <c r="G62">
        <v>0.5</v>
      </c>
      <c r="H62">
        <v>0.5</v>
      </c>
      <c r="I62">
        <v>4461</v>
      </c>
      <c r="J62">
        <v>9033</v>
      </c>
      <c r="L62">
        <v>3629</v>
      </c>
      <c r="M62">
        <v>3.8370000000000002</v>
      </c>
      <c r="N62">
        <v>7.931</v>
      </c>
      <c r="O62">
        <v>4.0940000000000003</v>
      </c>
      <c r="Q62">
        <v>0.26400000000000001</v>
      </c>
      <c r="R62">
        <v>1</v>
      </c>
      <c r="S62">
        <v>0</v>
      </c>
      <c r="T62">
        <v>0</v>
      </c>
      <c r="V62">
        <v>0</v>
      </c>
      <c r="Y62" s="1">
        <v>45230</v>
      </c>
      <c r="Z62" s="6">
        <v>0.89956018518518521</v>
      </c>
      <c r="AB62">
        <v>1</v>
      </c>
      <c r="AD62" s="3">
        <f t="shared" si="4"/>
        <v>4.5472242281733442</v>
      </c>
      <c r="AE62" s="3">
        <f t="shared" si="5"/>
        <v>9.7487809325833545</v>
      </c>
      <c r="AF62" s="3">
        <f t="shared" si="6"/>
        <v>5.2015567044100104</v>
      </c>
      <c r="AG62" s="3">
        <f t="shared" si="7"/>
        <v>0.43946789052746754</v>
      </c>
      <c r="AH62" s="3"/>
      <c r="BG62" s="3"/>
      <c r="BH62" s="3"/>
      <c r="BI62" s="3"/>
      <c r="BJ62" s="3"/>
      <c r="BK62" t="s">
        <v>241</v>
      </c>
    </row>
    <row r="63" spans="1:63" x14ac:dyDescent="0.3">
      <c r="A63">
        <v>39</v>
      </c>
      <c r="B63">
        <v>11</v>
      </c>
      <c r="C63" t="s">
        <v>278</v>
      </c>
      <c r="D63" t="s">
        <v>27</v>
      </c>
      <c r="G63">
        <v>0.5</v>
      </c>
      <c r="H63">
        <v>0.5</v>
      </c>
      <c r="I63">
        <v>4363</v>
      </c>
      <c r="J63">
        <v>6791</v>
      </c>
      <c r="L63">
        <v>6396</v>
      </c>
      <c r="M63">
        <v>3.762</v>
      </c>
      <c r="N63">
        <v>6.032</v>
      </c>
      <c r="O63">
        <v>2.27</v>
      </c>
      <c r="Q63">
        <v>0.55300000000000005</v>
      </c>
      <c r="R63">
        <v>1</v>
      </c>
      <c r="S63">
        <v>0</v>
      </c>
      <c r="T63">
        <v>0</v>
      </c>
      <c r="V63">
        <v>0</v>
      </c>
      <c r="Y63" s="1">
        <v>45230</v>
      </c>
      <c r="Z63" s="6">
        <v>0.91256944444444443</v>
      </c>
      <c r="AB63">
        <v>1</v>
      </c>
      <c r="AD63" s="3">
        <f t="shared" si="4"/>
        <v>4.4481020889149674</v>
      </c>
      <c r="AE63" s="3">
        <f t="shared" si="5"/>
        <v>7.3571327408716067</v>
      </c>
      <c r="AF63" s="3">
        <f t="shared" si="6"/>
        <v>2.9090306519566393</v>
      </c>
      <c r="AG63" s="3">
        <f t="shared" si="7"/>
        <v>0.77125383604770104</v>
      </c>
      <c r="AH63" s="3"/>
      <c r="BG63" s="3"/>
      <c r="BH63" s="3"/>
      <c r="BI63" s="3"/>
      <c r="BJ63" s="3"/>
      <c r="BK63" t="s">
        <v>278</v>
      </c>
    </row>
    <row r="64" spans="1:63" x14ac:dyDescent="0.3">
      <c r="A64">
        <v>40</v>
      </c>
      <c r="B64">
        <v>11</v>
      </c>
      <c r="C64" t="s">
        <v>278</v>
      </c>
      <c r="D64" t="s">
        <v>27</v>
      </c>
      <c r="G64">
        <v>0.5</v>
      </c>
      <c r="H64">
        <v>0.5</v>
      </c>
      <c r="I64">
        <v>4343</v>
      </c>
      <c r="J64">
        <v>6824</v>
      </c>
      <c r="L64">
        <v>6399</v>
      </c>
      <c r="M64">
        <v>3.7469999999999999</v>
      </c>
      <c r="N64">
        <v>6.06</v>
      </c>
      <c r="O64">
        <v>2.3130000000000002</v>
      </c>
      <c r="Q64">
        <v>0.55300000000000005</v>
      </c>
      <c r="R64">
        <v>1</v>
      </c>
      <c r="S64">
        <v>0</v>
      </c>
      <c r="T64">
        <v>0</v>
      </c>
      <c r="V64">
        <v>0</v>
      </c>
      <c r="Y64" s="1">
        <v>45230</v>
      </c>
      <c r="Z64" s="6">
        <v>0.91972222222222222</v>
      </c>
      <c r="AB64">
        <v>1</v>
      </c>
      <c r="AD64" s="3">
        <f t="shared" si="4"/>
        <v>4.427873080903054</v>
      </c>
      <c r="AE64" s="3">
        <f t="shared" si="5"/>
        <v>7.3923354127389072</v>
      </c>
      <c r="AF64" s="3">
        <f t="shared" si="6"/>
        <v>2.9644623318358532</v>
      </c>
      <c r="AG64" s="3">
        <f t="shared" si="7"/>
        <v>0.77161356060012631</v>
      </c>
      <c r="AH64" s="3"/>
      <c r="AK64">
        <f>ABS(100*(AD64-AD65)/(AVERAGE(AD64:AD65)))</f>
        <v>1.3337177709001959</v>
      </c>
      <c r="AQ64">
        <f>ABS(100*(AE64-AE65)/(AVERAGE(AE64:AE65)))</f>
        <v>0.25941128125504731</v>
      </c>
      <c r="AW64">
        <f>ABS(100*(AF64-AF65)/(AVERAGE(AF64:AF65)))</f>
        <v>2.5925853059627579</v>
      </c>
      <c r="BC64">
        <f>ABS(100*(AG64-AG65)/(AVERAGE(AG64:AG65)))</f>
        <v>1.969522665080121</v>
      </c>
      <c r="BG64" s="3">
        <f>AVERAGE(AD64:AD65)</f>
        <v>4.3985410192857799</v>
      </c>
      <c r="BH64" s="3">
        <f>AVERAGE(AE64:AE65)</f>
        <v>7.4019361414299887</v>
      </c>
      <c r="BI64" s="3">
        <f>AVERAGE(AF64:AF65)</f>
        <v>3.0033951221442097</v>
      </c>
      <c r="BJ64" s="3">
        <f>AVERAGE(AG64:AG65)</f>
        <v>0.77928768438519858</v>
      </c>
      <c r="BK64" t="s">
        <v>278</v>
      </c>
    </row>
    <row r="65" spans="1:63" x14ac:dyDescent="0.3">
      <c r="A65">
        <v>41</v>
      </c>
      <c r="B65">
        <v>11</v>
      </c>
      <c r="C65" t="s">
        <v>278</v>
      </c>
      <c r="D65" t="s">
        <v>27</v>
      </c>
      <c r="G65">
        <v>0.5</v>
      </c>
      <c r="H65">
        <v>0.5</v>
      </c>
      <c r="I65">
        <v>4285</v>
      </c>
      <c r="J65">
        <v>6842</v>
      </c>
      <c r="L65">
        <v>6527</v>
      </c>
      <c r="M65">
        <v>3.702</v>
      </c>
      <c r="N65">
        <v>6.0750000000000002</v>
      </c>
      <c r="O65">
        <v>2.3730000000000002</v>
      </c>
      <c r="Q65">
        <v>0.56699999999999995</v>
      </c>
      <c r="R65">
        <v>1</v>
      </c>
      <c r="S65">
        <v>0</v>
      </c>
      <c r="T65">
        <v>0</v>
      </c>
      <c r="V65">
        <v>0</v>
      </c>
      <c r="Y65" s="1">
        <v>45230</v>
      </c>
      <c r="Z65" s="6">
        <v>0.92718750000000005</v>
      </c>
      <c r="AB65">
        <v>1</v>
      </c>
      <c r="AD65" s="3">
        <f t="shared" si="4"/>
        <v>4.3692089576685049</v>
      </c>
      <c r="AE65" s="3">
        <f t="shared" si="5"/>
        <v>7.4115368701210711</v>
      </c>
      <c r="AF65" s="3">
        <f t="shared" si="6"/>
        <v>3.0423279124525662</v>
      </c>
      <c r="AG65" s="3">
        <f t="shared" si="7"/>
        <v>0.78696180817027084</v>
      </c>
      <c r="AH65" s="3"/>
      <c r="BG65" s="3"/>
      <c r="BH65" s="3"/>
      <c r="BI65" s="3"/>
      <c r="BJ65" s="3"/>
      <c r="BK65" t="s">
        <v>278</v>
      </c>
    </row>
    <row r="66" spans="1:63" x14ac:dyDescent="0.3">
      <c r="A66">
        <v>42</v>
      </c>
      <c r="B66">
        <v>12</v>
      </c>
      <c r="C66" t="s">
        <v>279</v>
      </c>
      <c r="D66" t="s">
        <v>27</v>
      </c>
      <c r="G66">
        <v>0.5</v>
      </c>
      <c r="H66">
        <v>0.5</v>
      </c>
      <c r="I66">
        <v>3969</v>
      </c>
      <c r="J66">
        <v>7908</v>
      </c>
      <c r="L66">
        <v>3396</v>
      </c>
      <c r="M66">
        <v>3.4590000000000001</v>
      </c>
      <c r="N66">
        <v>6.9779999999999998</v>
      </c>
      <c r="O66">
        <v>3.5190000000000001</v>
      </c>
      <c r="Q66">
        <v>0.23899999999999999</v>
      </c>
      <c r="R66">
        <v>1</v>
      </c>
      <c r="S66">
        <v>0</v>
      </c>
      <c r="T66">
        <v>0</v>
      </c>
      <c r="V66">
        <v>0</v>
      </c>
      <c r="Y66" s="1">
        <v>45230</v>
      </c>
      <c r="Z66" s="6">
        <v>0.94011574074074078</v>
      </c>
      <c r="AB66">
        <v>1</v>
      </c>
      <c r="AD66" s="3">
        <f t="shared" si="4"/>
        <v>4.0495906310802701</v>
      </c>
      <c r="AE66" s="3">
        <f t="shared" si="5"/>
        <v>8.548689846198112</v>
      </c>
      <c r="AF66" s="3">
        <f t="shared" si="6"/>
        <v>4.4990992151178419</v>
      </c>
      <c r="AG66" s="3">
        <f t="shared" si="7"/>
        <v>0.41152928362243885</v>
      </c>
      <c r="AH66" s="3"/>
      <c r="BG66" s="3"/>
      <c r="BH66" s="3"/>
      <c r="BI66" s="3"/>
      <c r="BJ66" s="3"/>
      <c r="BK66" t="s">
        <v>279</v>
      </c>
    </row>
    <row r="67" spans="1:63" x14ac:dyDescent="0.3">
      <c r="A67">
        <v>43</v>
      </c>
      <c r="B67">
        <v>12</v>
      </c>
      <c r="C67" t="s">
        <v>279</v>
      </c>
      <c r="D67" t="s">
        <v>27</v>
      </c>
      <c r="G67">
        <v>0.5</v>
      </c>
      <c r="H67">
        <v>0.5</v>
      </c>
      <c r="I67">
        <v>4004</v>
      </c>
      <c r="J67">
        <v>7928</v>
      </c>
      <c r="L67">
        <v>3383</v>
      </c>
      <c r="M67">
        <v>3.4870000000000001</v>
      </c>
      <c r="N67">
        <v>6.9950000000000001</v>
      </c>
      <c r="O67">
        <v>3.508</v>
      </c>
      <c r="Q67">
        <v>0.23799999999999999</v>
      </c>
      <c r="R67">
        <v>1</v>
      </c>
      <c r="S67">
        <v>0</v>
      </c>
      <c r="T67">
        <v>0</v>
      </c>
      <c r="V67">
        <v>0</v>
      </c>
      <c r="Y67" s="1">
        <v>45230</v>
      </c>
      <c r="Z67" s="6">
        <v>0.94739583333333333</v>
      </c>
      <c r="AB67">
        <v>1</v>
      </c>
      <c r="AD67" s="3">
        <f t="shared" si="4"/>
        <v>4.0849913951011194</v>
      </c>
      <c r="AE67" s="3">
        <f t="shared" si="5"/>
        <v>8.57002479884496</v>
      </c>
      <c r="AF67" s="3">
        <f t="shared" si="6"/>
        <v>4.4850334037438406</v>
      </c>
      <c r="AG67" s="3">
        <f t="shared" si="7"/>
        <v>0.40997047722859603</v>
      </c>
      <c r="AH67" s="3"/>
      <c r="AK67">
        <f>ABS(100*(AD67-AD68)/(AVERAGE(AD67:AD68)))</f>
        <v>2.4562966341584693</v>
      </c>
      <c r="AQ67">
        <f>ABS(100*(AE67-AE68)/(AVERAGE(AE67:AE68)))</f>
        <v>0.79982119580996935</v>
      </c>
      <c r="AW67">
        <f>ABS(100*(AF67-AF68)/(AVERAGE(AF67:AF68)))</f>
        <v>0.68549216600095664</v>
      </c>
      <c r="BC67">
        <f>ABS(100*(AG67-AG68)/(AVERAGE(AG67:AG68)))</f>
        <v>1.5325504919178781</v>
      </c>
      <c r="BG67" s="3">
        <f>AVERAGE(AD67:AD68)</f>
        <v>4.035430325471931</v>
      </c>
      <c r="BH67" s="3">
        <f>AVERAGE(AE67:AE68)</f>
        <v>8.5358888746100021</v>
      </c>
      <c r="BI67" s="3">
        <f>AVERAGE(AF67:AF68)</f>
        <v>4.500458549138072</v>
      </c>
      <c r="BJ67" s="3">
        <f>AVERAGE(AG67:AG68)</f>
        <v>0.40685286444091046</v>
      </c>
      <c r="BK67" t="s">
        <v>279</v>
      </c>
    </row>
    <row r="68" spans="1:63" x14ac:dyDescent="0.3">
      <c r="A68">
        <v>44</v>
      </c>
      <c r="B68">
        <v>12</v>
      </c>
      <c r="C68" t="s">
        <v>279</v>
      </c>
      <c r="D68" t="s">
        <v>27</v>
      </c>
      <c r="G68">
        <v>0.5</v>
      </c>
      <c r="H68">
        <v>0.5</v>
      </c>
      <c r="I68">
        <v>3906</v>
      </c>
      <c r="J68">
        <v>7864</v>
      </c>
      <c r="L68">
        <v>3331</v>
      </c>
      <c r="M68">
        <v>3.4119999999999999</v>
      </c>
      <c r="N68">
        <v>6.9409999999999998</v>
      </c>
      <c r="O68">
        <v>3.5289999999999999</v>
      </c>
      <c r="Q68">
        <v>0.23200000000000001</v>
      </c>
      <c r="R68">
        <v>1</v>
      </c>
      <c r="S68">
        <v>0</v>
      </c>
      <c r="T68">
        <v>0</v>
      </c>
      <c r="V68">
        <v>0</v>
      </c>
      <c r="Y68" s="1">
        <v>45230</v>
      </c>
      <c r="Z68" s="6">
        <v>0.95489583333333339</v>
      </c>
      <c r="AB68">
        <v>1</v>
      </c>
      <c r="AD68" s="3">
        <f t="shared" si="4"/>
        <v>3.9858692558427422</v>
      </c>
      <c r="AE68" s="3">
        <f t="shared" si="5"/>
        <v>8.5017529503750442</v>
      </c>
      <c r="AF68" s="3">
        <f t="shared" si="6"/>
        <v>4.5158836945323024</v>
      </c>
      <c r="AG68" s="3">
        <f t="shared" si="7"/>
        <v>0.40373525165322488</v>
      </c>
      <c r="AH68" s="3"/>
      <c r="BG68" s="3"/>
      <c r="BH68" s="3"/>
      <c r="BI68" s="3"/>
      <c r="BJ68" s="3"/>
      <c r="BK68" t="s">
        <v>279</v>
      </c>
    </row>
    <row r="69" spans="1:63" x14ac:dyDescent="0.3">
      <c r="A69">
        <v>45</v>
      </c>
      <c r="B69">
        <v>13</v>
      </c>
      <c r="C69" t="s">
        <v>280</v>
      </c>
      <c r="D69" t="s">
        <v>27</v>
      </c>
      <c r="G69">
        <v>0.5</v>
      </c>
      <c r="H69">
        <v>0.5</v>
      </c>
      <c r="I69">
        <v>4299</v>
      </c>
      <c r="J69">
        <v>5474</v>
      </c>
      <c r="L69">
        <v>1291</v>
      </c>
      <c r="M69">
        <v>3.7130000000000001</v>
      </c>
      <c r="N69">
        <v>4.9160000000000004</v>
      </c>
      <c r="O69">
        <v>1.2030000000000001</v>
      </c>
      <c r="Q69">
        <v>1.9E-2</v>
      </c>
      <c r="R69">
        <v>1</v>
      </c>
      <c r="S69">
        <v>0</v>
      </c>
      <c r="T69">
        <v>0</v>
      </c>
      <c r="V69">
        <v>0</v>
      </c>
      <c r="Y69" s="1">
        <v>45230</v>
      </c>
      <c r="Z69" s="6">
        <v>0.96760416666666671</v>
      </c>
      <c r="AB69">
        <v>1</v>
      </c>
      <c r="AD69" s="3">
        <f t="shared" si="4"/>
        <v>4.3833692632768448</v>
      </c>
      <c r="AE69" s="3">
        <f t="shared" si="5"/>
        <v>5.952226109076614</v>
      </c>
      <c r="AF69" s="3">
        <f t="shared" si="6"/>
        <v>1.5688568457997691</v>
      </c>
      <c r="AG69" s="3">
        <f t="shared" si="7"/>
        <v>0.15912255600404659</v>
      </c>
      <c r="AH69" s="3"/>
      <c r="BG69" s="3"/>
      <c r="BH69" s="3"/>
      <c r="BI69" s="3"/>
      <c r="BJ69" s="3"/>
      <c r="BK69" t="s">
        <v>280</v>
      </c>
    </row>
    <row r="70" spans="1:63" x14ac:dyDescent="0.3">
      <c r="A70">
        <v>46</v>
      </c>
      <c r="B70">
        <v>13</v>
      </c>
      <c r="C70" t="s">
        <v>280</v>
      </c>
      <c r="D70" t="s">
        <v>27</v>
      </c>
      <c r="G70">
        <v>0.5</v>
      </c>
      <c r="H70">
        <v>0.5</v>
      </c>
      <c r="I70">
        <v>4360</v>
      </c>
      <c r="J70">
        <v>5468</v>
      </c>
      <c r="L70">
        <v>1246</v>
      </c>
      <c r="M70">
        <v>3.76</v>
      </c>
      <c r="N70">
        <v>4.9109999999999996</v>
      </c>
      <c r="O70">
        <v>1.151</v>
      </c>
      <c r="Q70">
        <v>1.4E-2</v>
      </c>
      <c r="R70">
        <v>1</v>
      </c>
      <c r="S70">
        <v>0</v>
      </c>
      <c r="T70">
        <v>0</v>
      </c>
      <c r="V70">
        <v>0</v>
      </c>
      <c r="Y70" s="1">
        <v>45230</v>
      </c>
      <c r="Z70" s="6">
        <v>0.97453703703703709</v>
      </c>
      <c r="AB70">
        <v>1</v>
      </c>
      <c r="AD70" s="3">
        <f t="shared" si="4"/>
        <v>4.4450677377131811</v>
      </c>
      <c r="AE70" s="3">
        <f t="shared" si="5"/>
        <v>5.945825623282559</v>
      </c>
      <c r="AF70" s="3">
        <f t="shared" si="6"/>
        <v>1.5007578855693779</v>
      </c>
      <c r="AG70" s="3">
        <f t="shared" si="7"/>
        <v>0.15372668771766765</v>
      </c>
      <c r="AH70" s="3"/>
      <c r="AK70">
        <f>ABS(100*(AD70-AD71)/(AVERAGE(AD70:AD71)))</f>
        <v>3.0474509622000148</v>
      </c>
      <c r="AQ70">
        <f>ABS(100*(AE70-AE71)/(AVERAGE(AE70:AE71)))</f>
        <v>0.44752433142750642</v>
      </c>
      <c r="AW70">
        <f>ABS(100*(AF70-AF71)/(AVERAGE(AF70:AF71)))</f>
        <v>7.6722839518034052</v>
      </c>
      <c r="BC70">
        <f>ABS(100*(AG70-AG71)/(AVERAGE(AG70:AG71)))</f>
        <v>3.0086220970571356</v>
      </c>
      <c r="BG70" s="3">
        <f>AVERAGE(AD70:AD71)</f>
        <v>4.5138463649536869</v>
      </c>
      <c r="BH70" s="3">
        <f>AVERAGE(AE70:AE71)</f>
        <v>5.9591599686868397</v>
      </c>
      <c r="BI70" s="3">
        <f>AVERAGE(AF70:AF71)</f>
        <v>1.4453136037331529</v>
      </c>
      <c r="BJ70" s="3">
        <f>AVERAGE(AG70:AG71)</f>
        <v>0.1514484322189743</v>
      </c>
      <c r="BK70" t="s">
        <v>280</v>
      </c>
    </row>
    <row r="71" spans="1:63" x14ac:dyDescent="0.3">
      <c r="A71">
        <v>47</v>
      </c>
      <c r="B71">
        <v>13</v>
      </c>
      <c r="C71" t="s">
        <v>280</v>
      </c>
      <c r="D71" t="s">
        <v>27</v>
      </c>
      <c r="G71">
        <v>0.5</v>
      </c>
      <c r="H71">
        <v>0.5</v>
      </c>
      <c r="I71">
        <v>4496</v>
      </c>
      <c r="J71">
        <v>5493</v>
      </c>
      <c r="L71">
        <v>1208</v>
      </c>
      <c r="M71">
        <v>3.8650000000000002</v>
      </c>
      <c r="N71">
        <v>4.9320000000000004</v>
      </c>
      <c r="O71">
        <v>1.0669999999999999</v>
      </c>
      <c r="Q71">
        <v>0.01</v>
      </c>
      <c r="R71">
        <v>1</v>
      </c>
      <c r="S71">
        <v>0</v>
      </c>
      <c r="T71">
        <v>0</v>
      </c>
      <c r="V71">
        <v>0</v>
      </c>
      <c r="Y71" s="1">
        <v>45230</v>
      </c>
      <c r="Z71" s="6">
        <v>0.98207175925925927</v>
      </c>
      <c r="AB71">
        <v>1</v>
      </c>
      <c r="AD71" s="3">
        <f t="shared" si="4"/>
        <v>4.5826249921941926</v>
      </c>
      <c r="AE71" s="3">
        <f t="shared" si="5"/>
        <v>5.9724943140911204</v>
      </c>
      <c r="AF71" s="3">
        <f t="shared" si="6"/>
        <v>1.3898693218969278</v>
      </c>
      <c r="AG71" s="3">
        <f t="shared" si="7"/>
        <v>0.14917017672028099</v>
      </c>
      <c r="AH71" s="3"/>
      <c r="BG71" s="3"/>
      <c r="BH71" s="3"/>
      <c r="BI71" s="3"/>
      <c r="BJ71" s="3"/>
      <c r="BK71" t="s">
        <v>280</v>
      </c>
    </row>
    <row r="72" spans="1:63" x14ac:dyDescent="0.3">
      <c r="A72">
        <v>48</v>
      </c>
      <c r="B72">
        <v>14</v>
      </c>
      <c r="C72" t="s">
        <v>281</v>
      </c>
      <c r="D72" t="s">
        <v>27</v>
      </c>
      <c r="G72">
        <v>0.5</v>
      </c>
      <c r="H72">
        <v>0.5</v>
      </c>
      <c r="I72">
        <v>4584</v>
      </c>
      <c r="J72">
        <v>9930</v>
      </c>
      <c r="L72">
        <v>4298</v>
      </c>
      <c r="M72">
        <v>3.931</v>
      </c>
      <c r="N72">
        <v>8.6910000000000007</v>
      </c>
      <c r="O72">
        <v>4.76</v>
      </c>
      <c r="Q72">
        <v>0.33400000000000002</v>
      </c>
      <c r="R72">
        <v>1</v>
      </c>
      <c r="S72">
        <v>0</v>
      </c>
      <c r="T72">
        <v>0</v>
      </c>
      <c r="V72">
        <v>0</v>
      </c>
      <c r="Y72" s="1">
        <v>45230</v>
      </c>
      <c r="Z72" s="6">
        <v>0.99510416666666668</v>
      </c>
      <c r="AB72">
        <v>1</v>
      </c>
      <c r="AD72" s="3">
        <f t="shared" si="4"/>
        <v>4.6716326274466127</v>
      </c>
      <c r="AE72" s="3">
        <f t="shared" si="5"/>
        <v>10.705653558794523</v>
      </c>
      <c r="AF72" s="3">
        <f t="shared" si="6"/>
        <v>6.0340209313479107</v>
      </c>
      <c r="AG72" s="3">
        <f t="shared" si="7"/>
        <v>0.51968646571830102</v>
      </c>
      <c r="AH72" s="3"/>
      <c r="BG72" s="3"/>
      <c r="BH72" s="3"/>
      <c r="BI72" s="3"/>
      <c r="BJ72" s="3"/>
      <c r="BK72" t="s">
        <v>281</v>
      </c>
    </row>
    <row r="73" spans="1:63" x14ac:dyDescent="0.3">
      <c r="A73">
        <v>49</v>
      </c>
      <c r="B73">
        <v>14</v>
      </c>
      <c r="C73" t="s">
        <v>281</v>
      </c>
      <c r="D73" t="s">
        <v>27</v>
      </c>
      <c r="G73">
        <v>0.5</v>
      </c>
      <c r="H73">
        <v>0.5</v>
      </c>
      <c r="I73">
        <v>4633</v>
      </c>
      <c r="J73">
        <v>9969</v>
      </c>
      <c r="L73">
        <v>4376</v>
      </c>
      <c r="M73">
        <v>3.9689999999999999</v>
      </c>
      <c r="N73">
        <v>8.7240000000000002</v>
      </c>
      <c r="O73">
        <v>4.7549999999999999</v>
      </c>
      <c r="Q73">
        <v>0.34200000000000003</v>
      </c>
      <c r="R73">
        <v>1</v>
      </c>
      <c r="S73">
        <v>0</v>
      </c>
      <c r="T73">
        <v>0</v>
      </c>
      <c r="V73">
        <v>0</v>
      </c>
      <c r="Y73" s="1">
        <v>45231</v>
      </c>
      <c r="Z73" s="6">
        <v>2.3032407407407407E-3</v>
      </c>
      <c r="AB73">
        <v>1</v>
      </c>
      <c r="AD73" s="3">
        <f t="shared" si="4"/>
        <v>4.7211936970758011</v>
      </c>
      <c r="AE73" s="3">
        <f t="shared" si="5"/>
        <v>10.74725671645588</v>
      </c>
      <c r="AF73" s="3">
        <f t="shared" si="6"/>
        <v>6.0260630193800786</v>
      </c>
      <c r="AG73" s="3">
        <f t="shared" si="7"/>
        <v>0.52903930408135791</v>
      </c>
      <c r="AH73" s="3"/>
      <c r="AK73">
        <f>ABS(100*(AD73-AD74)/(AVERAGE(AD73:AD74)))</f>
        <v>2.7468196332589572</v>
      </c>
      <c r="AQ73">
        <f>ABS(100*(AE73-AE74)/(AVERAGE(AE73:AE74)))</f>
        <v>0.485182696614886</v>
      </c>
      <c r="AW73">
        <f>ABS(100*(AF73-AF74)/(AVERAGE(AF73:AF74)))</f>
        <v>1.3232861606265125</v>
      </c>
      <c r="BC73">
        <f>ABS(100*(AG73-AG74)/(AVERAGE(AG73:AG74)))</f>
        <v>0.27235361233304506</v>
      </c>
      <c r="BG73" s="3">
        <f>AVERAGE(AD73:AD74)</f>
        <v>4.7869379731145205</v>
      </c>
      <c r="BH73" s="3">
        <f>AVERAGE(AE73:AE74)</f>
        <v>10.773392033448268</v>
      </c>
      <c r="BI73" s="3">
        <f>AVERAGE(AF73:AF74)</f>
        <v>5.9864540603337488</v>
      </c>
      <c r="BJ73" s="3">
        <f>AVERAGE(AG73:AG74)</f>
        <v>0.52831985497650735</v>
      </c>
      <c r="BK73" t="s">
        <v>281</v>
      </c>
    </row>
    <row r="74" spans="1:63" x14ac:dyDescent="0.3">
      <c r="A74">
        <v>50</v>
      </c>
      <c r="B74">
        <v>14</v>
      </c>
      <c r="C74" t="s">
        <v>281</v>
      </c>
      <c r="D74" t="s">
        <v>27</v>
      </c>
      <c r="G74">
        <v>0.5</v>
      </c>
      <c r="H74">
        <v>0.5</v>
      </c>
      <c r="I74">
        <v>4763</v>
      </c>
      <c r="J74">
        <v>10018</v>
      </c>
      <c r="L74">
        <v>4364</v>
      </c>
      <c r="M74">
        <v>4.069</v>
      </c>
      <c r="N74">
        <v>8.766</v>
      </c>
      <c r="O74">
        <v>4.6970000000000001</v>
      </c>
      <c r="Q74">
        <v>0.34</v>
      </c>
      <c r="R74">
        <v>1</v>
      </c>
      <c r="S74">
        <v>0</v>
      </c>
      <c r="T74">
        <v>0</v>
      </c>
      <c r="V74">
        <v>0</v>
      </c>
      <c r="Y74" s="1">
        <v>45231</v>
      </c>
      <c r="Z74" s="6">
        <v>0.01</v>
      </c>
      <c r="AB74">
        <v>1</v>
      </c>
      <c r="AD74" s="3">
        <f t="shared" si="4"/>
        <v>4.8526822491532391</v>
      </c>
      <c r="AE74" s="3">
        <f t="shared" si="5"/>
        <v>10.799527350440657</v>
      </c>
      <c r="AF74" s="3">
        <f t="shared" si="6"/>
        <v>5.9468451012874182</v>
      </c>
      <c r="AG74" s="3">
        <f t="shared" si="7"/>
        <v>0.52760040587165669</v>
      </c>
      <c r="AH74" s="3"/>
      <c r="BG74" s="3"/>
      <c r="BH74" s="3"/>
      <c r="BI74" s="3"/>
      <c r="BJ74" s="3"/>
      <c r="BK74" t="s">
        <v>281</v>
      </c>
    </row>
    <row r="75" spans="1:63" x14ac:dyDescent="0.3">
      <c r="A75">
        <v>51</v>
      </c>
      <c r="B75">
        <v>15</v>
      </c>
      <c r="C75" t="s">
        <v>282</v>
      </c>
      <c r="D75" t="s">
        <v>27</v>
      </c>
      <c r="G75">
        <v>0.5</v>
      </c>
      <c r="H75">
        <v>0.5</v>
      </c>
      <c r="I75">
        <v>5236</v>
      </c>
      <c r="J75">
        <v>7147</v>
      </c>
      <c r="L75">
        <v>3412</v>
      </c>
      <c r="M75">
        <v>4.4320000000000004</v>
      </c>
      <c r="N75">
        <v>6.3330000000000002</v>
      </c>
      <c r="O75">
        <v>1.9019999999999999</v>
      </c>
      <c r="Q75">
        <v>0.24099999999999999</v>
      </c>
      <c r="R75">
        <v>1</v>
      </c>
      <c r="S75">
        <v>0</v>
      </c>
      <c r="T75">
        <v>0</v>
      </c>
      <c r="V75">
        <v>0</v>
      </c>
      <c r="Y75" s="1">
        <v>45231</v>
      </c>
      <c r="Z75" s="6">
        <v>2.2847222222222224E-2</v>
      </c>
      <c r="AB75">
        <v>1</v>
      </c>
      <c r="AD75" s="3">
        <f t="shared" si="4"/>
        <v>5.3310982886349958</v>
      </c>
      <c r="AE75" s="3">
        <f t="shared" si="5"/>
        <v>7.7368948979855148</v>
      </c>
      <c r="AF75" s="3">
        <f t="shared" si="6"/>
        <v>2.405796609350519</v>
      </c>
      <c r="AG75" s="3">
        <f t="shared" si="7"/>
        <v>0.41344781456870694</v>
      </c>
      <c r="AH75" s="3"/>
      <c r="BG75" s="3"/>
      <c r="BH75" s="3"/>
      <c r="BI75" s="3"/>
      <c r="BJ75" s="3"/>
      <c r="BK75" t="s">
        <v>282</v>
      </c>
    </row>
    <row r="76" spans="1:63" x14ac:dyDescent="0.3">
      <c r="A76">
        <v>52</v>
      </c>
      <c r="B76">
        <v>15</v>
      </c>
      <c r="C76" t="s">
        <v>282</v>
      </c>
      <c r="D76" t="s">
        <v>27</v>
      </c>
      <c r="G76">
        <v>0.5</v>
      </c>
      <c r="H76">
        <v>0.5</v>
      </c>
      <c r="I76">
        <v>5496</v>
      </c>
      <c r="J76">
        <v>7144</v>
      </c>
      <c r="L76">
        <v>3379</v>
      </c>
      <c r="M76">
        <v>4.6310000000000002</v>
      </c>
      <c r="N76">
        <v>6.3310000000000004</v>
      </c>
      <c r="O76">
        <v>1.6990000000000001</v>
      </c>
      <c r="Q76">
        <v>0.23699999999999999</v>
      </c>
      <c r="R76">
        <v>1</v>
      </c>
      <c r="S76">
        <v>0</v>
      </c>
      <c r="T76">
        <v>0</v>
      </c>
      <c r="V76">
        <v>0</v>
      </c>
      <c r="Y76" s="1">
        <v>45231</v>
      </c>
      <c r="Z76" s="6">
        <v>3.0046296296296297E-2</v>
      </c>
      <c r="AB76">
        <v>1</v>
      </c>
      <c r="AD76" s="3">
        <f t="shared" si="4"/>
        <v>5.594075392789871</v>
      </c>
      <c r="AE76" s="3">
        <f t="shared" si="5"/>
        <v>7.7336946550884882</v>
      </c>
      <c r="AF76" s="3">
        <f t="shared" si="6"/>
        <v>2.1396192622986172</v>
      </c>
      <c r="AG76" s="3">
        <f t="shared" si="7"/>
        <v>0.40949084449202905</v>
      </c>
      <c r="AH76" s="3"/>
      <c r="AK76">
        <f>ABS(100*(AD76-AD77)/(AVERAGE(AD76:AD77)))</f>
        <v>1.0907611174699443</v>
      </c>
      <c r="AQ76">
        <f>ABS(100*(AE76-AE77)/(AVERAGE(AE76:AE77)))</f>
        <v>0.3592753914215206</v>
      </c>
      <c r="AW76">
        <f>ABS(100*(AF76-AF77)/(AVERAGE(AF76:AF77)))</f>
        <v>1.528299298166548</v>
      </c>
      <c r="BC76">
        <f>ABS(100*(AG76-AG77)/(AVERAGE(AG76:AG77)))</f>
        <v>2.3154602369959982</v>
      </c>
      <c r="BG76" s="3">
        <f>AVERAGE(AD76:AD77)</f>
        <v>5.5637318807720009</v>
      </c>
      <c r="BH76" s="3">
        <f>AVERAGE(AE76:AE77)</f>
        <v>7.7198269358680367</v>
      </c>
      <c r="BI76" s="3">
        <f>AVERAGE(AF76:AF77)</f>
        <v>2.1560950550960354</v>
      </c>
      <c r="BJ76" s="3">
        <f>AVERAGE(AG76:AG77)</f>
        <v>0.4142871718576992</v>
      </c>
      <c r="BK76" t="s">
        <v>282</v>
      </c>
    </row>
    <row r="77" spans="1:63" x14ac:dyDescent="0.3">
      <c r="A77">
        <v>53</v>
      </c>
      <c r="B77">
        <v>15</v>
      </c>
      <c r="C77" t="s">
        <v>282</v>
      </c>
      <c r="D77" t="s">
        <v>27</v>
      </c>
      <c r="G77">
        <v>0.5</v>
      </c>
      <c r="H77">
        <v>0.5</v>
      </c>
      <c r="I77">
        <v>5436</v>
      </c>
      <c r="J77">
        <v>7118</v>
      </c>
      <c r="L77">
        <v>3459</v>
      </c>
      <c r="M77">
        <v>4.5860000000000003</v>
      </c>
      <c r="N77">
        <v>6.3090000000000002</v>
      </c>
      <c r="O77">
        <v>1.7230000000000001</v>
      </c>
      <c r="Q77">
        <v>0.246</v>
      </c>
      <c r="R77">
        <v>1</v>
      </c>
      <c r="S77">
        <v>0</v>
      </c>
      <c r="T77">
        <v>0</v>
      </c>
      <c r="V77">
        <v>0</v>
      </c>
      <c r="Y77" s="1">
        <v>45231</v>
      </c>
      <c r="Z77" s="6">
        <v>3.7569444444444447E-2</v>
      </c>
      <c r="AB77">
        <v>1</v>
      </c>
      <c r="AD77" s="3">
        <f t="shared" si="4"/>
        <v>5.5333883687541308</v>
      </c>
      <c r="AE77" s="3">
        <f t="shared" si="5"/>
        <v>7.7059592166475843</v>
      </c>
      <c r="AF77" s="3">
        <f t="shared" si="6"/>
        <v>2.1725708478934536</v>
      </c>
      <c r="AG77" s="3">
        <f t="shared" si="7"/>
        <v>0.41908349922336935</v>
      </c>
      <c r="AH77" s="3"/>
      <c r="BG77" s="3"/>
      <c r="BH77" s="3"/>
      <c r="BI77" s="3"/>
      <c r="BJ77" s="3"/>
      <c r="BK77" t="s">
        <v>282</v>
      </c>
    </row>
    <row r="78" spans="1:63" x14ac:dyDescent="0.3">
      <c r="A78">
        <v>54</v>
      </c>
      <c r="B78">
        <v>16</v>
      </c>
      <c r="C78" t="s">
        <v>283</v>
      </c>
      <c r="D78" t="s">
        <v>27</v>
      </c>
      <c r="G78">
        <v>0.5</v>
      </c>
      <c r="H78">
        <v>0.5</v>
      </c>
      <c r="I78">
        <v>4503</v>
      </c>
      <c r="J78">
        <v>9984</v>
      </c>
      <c r="L78">
        <v>5426</v>
      </c>
      <c r="M78">
        <v>3.87</v>
      </c>
      <c r="N78">
        <v>8.7370000000000001</v>
      </c>
      <c r="O78">
        <v>4.867</v>
      </c>
      <c r="Q78">
        <v>0.45100000000000001</v>
      </c>
      <c r="R78">
        <v>1</v>
      </c>
      <c r="S78">
        <v>0</v>
      </c>
      <c r="T78">
        <v>0</v>
      </c>
      <c r="V78">
        <v>0</v>
      </c>
      <c r="Y78" s="1">
        <v>45231</v>
      </c>
      <c r="Z78" s="6">
        <v>5.0578703703703709E-2</v>
      </c>
      <c r="AB78">
        <v>1</v>
      </c>
      <c r="AD78" s="3">
        <f t="shared" si="4"/>
        <v>4.589705144998363</v>
      </c>
      <c r="AE78" s="3">
        <f t="shared" si="5"/>
        <v>10.763257930941016</v>
      </c>
      <c r="AF78" s="3">
        <f t="shared" si="6"/>
        <v>6.1735527859426531</v>
      </c>
      <c r="AG78" s="3">
        <f t="shared" si="7"/>
        <v>0.65494289743019962</v>
      </c>
      <c r="AH78" s="3"/>
      <c r="BG78" s="3"/>
      <c r="BH78" s="3"/>
      <c r="BI78" s="3"/>
      <c r="BJ78" s="3"/>
      <c r="BK78" t="s">
        <v>283</v>
      </c>
    </row>
    <row r="79" spans="1:63" x14ac:dyDescent="0.3">
      <c r="A79">
        <v>55</v>
      </c>
      <c r="B79">
        <v>16</v>
      </c>
      <c r="C79" t="s">
        <v>283</v>
      </c>
      <c r="D79" t="s">
        <v>27</v>
      </c>
      <c r="G79">
        <v>0.5</v>
      </c>
      <c r="H79">
        <v>0.5</v>
      </c>
      <c r="I79">
        <v>4364</v>
      </c>
      <c r="J79">
        <v>9901</v>
      </c>
      <c r="L79">
        <v>5482</v>
      </c>
      <c r="M79">
        <v>3.7629999999999999</v>
      </c>
      <c r="N79">
        <v>8.6669999999999998</v>
      </c>
      <c r="O79">
        <v>4.9039999999999999</v>
      </c>
      <c r="Q79">
        <v>0.45700000000000002</v>
      </c>
      <c r="R79">
        <v>1</v>
      </c>
      <c r="S79">
        <v>0</v>
      </c>
      <c r="T79">
        <v>0</v>
      </c>
      <c r="V79">
        <v>0</v>
      </c>
      <c r="Y79" s="1">
        <v>45231</v>
      </c>
      <c r="Z79" s="6">
        <v>5.768518518518518E-2</v>
      </c>
      <c r="AB79">
        <v>1</v>
      </c>
      <c r="AD79" s="3">
        <f t="shared" si="4"/>
        <v>4.4491135393155625</v>
      </c>
      <c r="AE79" s="3">
        <f t="shared" si="5"/>
        <v>10.674717877456592</v>
      </c>
      <c r="AF79" s="3">
        <f t="shared" si="6"/>
        <v>6.2256043381410295</v>
      </c>
      <c r="AG79" s="3">
        <f t="shared" si="7"/>
        <v>0.66165775574213781</v>
      </c>
      <c r="AH79" s="3"/>
      <c r="AK79">
        <f>ABS(100*(AD79-AD80)/(AVERAGE(AD79:AD80)))</f>
        <v>1.8023107784399381</v>
      </c>
      <c r="AQ79">
        <f>ABS(100*(AE79-AE80)/(AVERAGE(AE79:AE80)))</f>
        <v>0.17002910147323899</v>
      </c>
      <c r="AW79">
        <f>ABS(100*(AF79-AF80)/(AVERAGE(AF79:AF80)))</f>
        <v>1.6037803649020448</v>
      </c>
      <c r="BC79">
        <f>ABS(100*(AG79-AG80)/(AVERAGE(AG79:AG80)))</f>
        <v>1.0749677677598455</v>
      </c>
      <c r="BG79" s="3">
        <f>AVERAGE(AD79:AD80)</f>
        <v>4.4895715553393902</v>
      </c>
      <c r="BH79" s="3">
        <f>AVERAGE(AE79:AE80)</f>
        <v>10.665650522581682</v>
      </c>
      <c r="BI79" s="3">
        <f>AVERAGE(AF79:AF80)</f>
        <v>6.1760789672422911</v>
      </c>
      <c r="BJ79" s="3">
        <f>AVERAGE(AG79:AG80)</f>
        <v>0.65812046430995608</v>
      </c>
      <c r="BK79" t="s">
        <v>283</v>
      </c>
    </row>
    <row r="80" spans="1:63" x14ac:dyDescent="0.3">
      <c r="A80">
        <v>56</v>
      </c>
      <c r="B80">
        <v>16</v>
      </c>
      <c r="C80" t="s">
        <v>283</v>
      </c>
      <c r="D80" t="s">
        <v>27</v>
      </c>
      <c r="G80">
        <v>0.5</v>
      </c>
      <c r="H80">
        <v>0.5</v>
      </c>
      <c r="I80">
        <v>4444</v>
      </c>
      <c r="J80">
        <v>9884</v>
      </c>
      <c r="L80">
        <v>5423</v>
      </c>
      <c r="M80">
        <v>3.8250000000000002</v>
      </c>
      <c r="N80">
        <v>8.6519999999999992</v>
      </c>
      <c r="O80">
        <v>4.8280000000000003</v>
      </c>
      <c r="Q80">
        <v>0.45100000000000001</v>
      </c>
      <c r="R80">
        <v>1</v>
      </c>
      <c r="S80">
        <v>0</v>
      </c>
      <c r="T80">
        <v>0</v>
      </c>
      <c r="V80">
        <v>0</v>
      </c>
      <c r="Y80" s="1">
        <v>45231</v>
      </c>
      <c r="Z80" s="6">
        <v>6.5300925925925915E-2</v>
      </c>
      <c r="AB80">
        <v>1</v>
      </c>
      <c r="AD80" s="3">
        <f t="shared" si="4"/>
        <v>4.5300295713632179</v>
      </c>
      <c r="AE80" s="3">
        <f t="shared" si="5"/>
        <v>10.656583167706771</v>
      </c>
      <c r="AF80" s="3">
        <f t="shared" si="6"/>
        <v>6.1265535963435527</v>
      </c>
      <c r="AG80" s="3">
        <f t="shared" si="7"/>
        <v>0.65458317287777434</v>
      </c>
      <c r="AH80" s="3"/>
      <c r="BG80" s="3"/>
      <c r="BH80" s="3"/>
      <c r="BI80" s="3"/>
      <c r="BJ80" s="3"/>
      <c r="BK80" t="s">
        <v>283</v>
      </c>
    </row>
    <row r="81" spans="1:63" x14ac:dyDescent="0.3">
      <c r="A81">
        <v>57</v>
      </c>
      <c r="B81">
        <v>17</v>
      </c>
      <c r="C81" t="s">
        <v>284</v>
      </c>
      <c r="D81" t="s">
        <v>27</v>
      </c>
      <c r="G81">
        <v>0.5</v>
      </c>
      <c r="H81">
        <v>0.5</v>
      </c>
      <c r="I81">
        <v>5157</v>
      </c>
      <c r="J81">
        <v>7391</v>
      </c>
      <c r="L81">
        <v>7002</v>
      </c>
      <c r="M81">
        <v>4.3710000000000004</v>
      </c>
      <c r="N81">
        <v>6.54</v>
      </c>
      <c r="O81">
        <v>2.169</v>
      </c>
      <c r="Q81">
        <v>0.61599999999999999</v>
      </c>
      <c r="R81">
        <v>1</v>
      </c>
      <c r="S81">
        <v>0</v>
      </c>
      <c r="T81">
        <v>0</v>
      </c>
      <c r="V81">
        <v>0</v>
      </c>
      <c r="Y81" s="1">
        <v>45231</v>
      </c>
      <c r="Z81" s="6">
        <v>7.8125E-2</v>
      </c>
      <c r="AB81">
        <v>1</v>
      </c>
      <c r="AD81" s="3">
        <f t="shared" si="4"/>
        <v>5.2511937069879364</v>
      </c>
      <c r="AE81" s="3">
        <f t="shared" si="5"/>
        <v>7.9971813202770692</v>
      </c>
      <c r="AF81" s="3">
        <f t="shared" si="6"/>
        <v>2.7459876132891328</v>
      </c>
      <c r="AG81" s="3">
        <f t="shared" si="7"/>
        <v>0.84391819563760406</v>
      </c>
      <c r="AH81" s="3"/>
      <c r="BG81" s="3"/>
      <c r="BH81" s="3"/>
      <c r="BI81" s="3"/>
      <c r="BJ81" s="3"/>
      <c r="BK81" t="s">
        <v>284</v>
      </c>
    </row>
    <row r="82" spans="1:63" x14ac:dyDescent="0.3">
      <c r="A82">
        <v>58</v>
      </c>
      <c r="B82">
        <v>17</v>
      </c>
      <c r="C82" t="s">
        <v>284</v>
      </c>
      <c r="D82" t="s">
        <v>27</v>
      </c>
      <c r="G82">
        <v>0.5</v>
      </c>
      <c r="H82">
        <v>0.5</v>
      </c>
      <c r="I82">
        <v>5457</v>
      </c>
      <c r="J82">
        <v>7424</v>
      </c>
      <c r="L82">
        <v>7057</v>
      </c>
      <c r="M82">
        <v>4.601</v>
      </c>
      <c r="N82">
        <v>6.5679999999999996</v>
      </c>
      <c r="O82">
        <v>1.9670000000000001</v>
      </c>
      <c r="Q82">
        <v>0.622</v>
      </c>
      <c r="R82">
        <v>1</v>
      </c>
      <c r="S82">
        <v>0</v>
      </c>
      <c r="T82">
        <v>0</v>
      </c>
      <c r="V82">
        <v>0</v>
      </c>
      <c r="Y82" s="1">
        <v>45231</v>
      </c>
      <c r="Z82" s="6">
        <v>8.5335648148148147E-2</v>
      </c>
      <c r="AB82">
        <v>1</v>
      </c>
      <c r="AD82" s="3">
        <f t="shared" si="4"/>
        <v>5.5546288271666393</v>
      </c>
      <c r="AE82" s="3">
        <f t="shared" si="5"/>
        <v>8.0323839921443714</v>
      </c>
      <c r="AF82" s="3">
        <f t="shared" si="6"/>
        <v>2.4777551649777321</v>
      </c>
      <c r="AG82" s="3">
        <f t="shared" si="7"/>
        <v>0.85051314576540049</v>
      </c>
      <c r="AH82" s="3"/>
      <c r="AK82">
        <f>ABS(100*(AD82-AD83)/(AVERAGE(AD82:AD83)))</f>
        <v>0.82278249868034248</v>
      </c>
      <c r="AQ82">
        <f>ABS(100*(AE82-AE83)/(AVERAGE(AE82:AE83)))</f>
        <v>1.017403083853017</v>
      </c>
      <c r="AW82">
        <f>ABS(100*(AF82-AF83)/(AVERAGE(AF82:AF83)))</f>
        <v>5.0226514998663365</v>
      </c>
      <c r="BC82">
        <f>ABS(100*(AG82-AG83)/(AVERAGE(AG82:AG83)))</f>
        <v>0.46632981065114415</v>
      </c>
      <c r="BG82" s="3">
        <f>AVERAGE(AD82:AD83)</f>
        <v>5.5318711931532372</v>
      </c>
      <c r="BH82" s="3">
        <f>AVERAGE(AE82:AE83)</f>
        <v>8.0734537759895542</v>
      </c>
      <c r="BI82" s="3">
        <f>AVERAGE(AF82:AF83)</f>
        <v>2.541582582836317</v>
      </c>
      <c r="BJ82" s="3">
        <f>AVERAGE(AG82:AG83)</f>
        <v>0.84853466072706163</v>
      </c>
      <c r="BK82" t="s">
        <v>284</v>
      </c>
    </row>
    <row r="83" spans="1:63" x14ac:dyDescent="0.3">
      <c r="A83">
        <v>59</v>
      </c>
      <c r="B83">
        <v>17</v>
      </c>
      <c r="C83" t="s">
        <v>284</v>
      </c>
      <c r="D83" t="s">
        <v>27</v>
      </c>
      <c r="G83">
        <v>0.5</v>
      </c>
      <c r="H83">
        <v>0.5</v>
      </c>
      <c r="I83">
        <v>5412</v>
      </c>
      <c r="J83">
        <v>7501</v>
      </c>
      <c r="L83">
        <v>7024</v>
      </c>
      <c r="M83">
        <v>4.5670000000000002</v>
      </c>
      <c r="N83">
        <v>6.633</v>
      </c>
      <c r="O83">
        <v>2.0659999999999998</v>
      </c>
      <c r="Q83">
        <v>0.61899999999999999</v>
      </c>
      <c r="R83">
        <v>1</v>
      </c>
      <c r="S83">
        <v>0</v>
      </c>
      <c r="T83">
        <v>0</v>
      </c>
      <c r="V83">
        <v>0</v>
      </c>
      <c r="Y83" s="1">
        <v>45231</v>
      </c>
      <c r="Z83" s="6">
        <v>9.2997685185185183E-2</v>
      </c>
      <c r="AB83">
        <v>1</v>
      </c>
      <c r="AD83" s="3">
        <f t="shared" si="4"/>
        <v>5.509113559139835</v>
      </c>
      <c r="AE83" s="3">
        <f t="shared" si="5"/>
        <v>8.1145235598347369</v>
      </c>
      <c r="AF83" s="3">
        <f t="shared" si="6"/>
        <v>2.6054100006949019</v>
      </c>
      <c r="AG83" s="3">
        <f t="shared" si="7"/>
        <v>0.84655617568872266</v>
      </c>
      <c r="AH83" s="3"/>
      <c r="BG83" s="3"/>
      <c r="BH83" s="3"/>
      <c r="BI83" s="3"/>
      <c r="BJ83" s="3"/>
      <c r="BK83" t="s">
        <v>284</v>
      </c>
    </row>
    <row r="84" spans="1:63" x14ac:dyDescent="0.3">
      <c r="A84">
        <v>60</v>
      </c>
      <c r="B84">
        <v>18</v>
      </c>
      <c r="C84" t="s">
        <v>285</v>
      </c>
      <c r="D84" t="s">
        <v>27</v>
      </c>
      <c r="G84">
        <v>0.5</v>
      </c>
      <c r="H84">
        <v>0.5</v>
      </c>
      <c r="I84">
        <v>6072</v>
      </c>
      <c r="J84">
        <v>7783</v>
      </c>
      <c r="L84">
        <v>9140</v>
      </c>
      <c r="M84">
        <v>5.0739999999999998</v>
      </c>
      <c r="N84">
        <v>6.8719999999999999</v>
      </c>
      <c r="O84">
        <v>1.7989999999999999</v>
      </c>
      <c r="Q84">
        <v>0.84</v>
      </c>
      <c r="R84">
        <v>1</v>
      </c>
      <c r="S84">
        <v>0</v>
      </c>
      <c r="T84">
        <v>0</v>
      </c>
      <c r="V84">
        <v>0</v>
      </c>
      <c r="Y84" s="1">
        <v>45231</v>
      </c>
      <c r="Z84" s="6">
        <v>0.10622685185185186</v>
      </c>
      <c r="AB84">
        <v>1</v>
      </c>
      <c r="AD84" s="3">
        <f t="shared" si="4"/>
        <v>6.1766708235329828</v>
      </c>
      <c r="AE84" s="3">
        <f t="shared" si="5"/>
        <v>8.4153463921553069</v>
      </c>
      <c r="AF84" s="3">
        <f t="shared" si="6"/>
        <v>2.2386755686223241</v>
      </c>
      <c r="AG84" s="3">
        <f t="shared" si="7"/>
        <v>1.1002818933326741</v>
      </c>
      <c r="AH84" s="3"/>
      <c r="BG84" s="3"/>
      <c r="BH84" s="3"/>
      <c r="BI84" s="3"/>
      <c r="BJ84" s="3"/>
      <c r="BK84" t="s">
        <v>285</v>
      </c>
    </row>
    <row r="85" spans="1:63" x14ac:dyDescent="0.3">
      <c r="A85">
        <v>61</v>
      </c>
      <c r="B85">
        <v>18</v>
      </c>
      <c r="C85" t="s">
        <v>285</v>
      </c>
      <c r="D85" t="s">
        <v>27</v>
      </c>
      <c r="G85">
        <v>0.5</v>
      </c>
      <c r="H85">
        <v>0.5</v>
      </c>
      <c r="I85">
        <v>6271</v>
      </c>
      <c r="J85">
        <v>7767</v>
      </c>
      <c r="L85">
        <v>9218</v>
      </c>
      <c r="M85">
        <v>5.226</v>
      </c>
      <c r="N85">
        <v>6.859</v>
      </c>
      <c r="O85">
        <v>1.6319999999999999</v>
      </c>
      <c r="Q85">
        <v>0.84799999999999998</v>
      </c>
      <c r="R85">
        <v>1</v>
      </c>
      <c r="S85">
        <v>0</v>
      </c>
      <c r="T85">
        <v>0</v>
      </c>
      <c r="V85">
        <v>0</v>
      </c>
      <c r="Y85" s="1">
        <v>45231</v>
      </c>
      <c r="Z85" s="6">
        <v>0.11344907407407408</v>
      </c>
      <c r="AB85">
        <v>1</v>
      </c>
      <c r="AD85" s="3">
        <f t="shared" si="4"/>
        <v>6.3779494532515226</v>
      </c>
      <c r="AE85" s="3">
        <f t="shared" si="5"/>
        <v>8.398278430037827</v>
      </c>
      <c r="AF85" s="3">
        <f t="shared" si="6"/>
        <v>2.0203289767863044</v>
      </c>
      <c r="AG85" s="3">
        <f t="shared" si="7"/>
        <v>1.1096347316957309</v>
      </c>
      <c r="AH85" s="3"/>
      <c r="AK85">
        <f>ABS(100*(AD85-AD86)/(AVERAGE(AD85:AD86)))</f>
        <v>0.11107151087413987</v>
      </c>
      <c r="AQ85">
        <f>ABS(100*(AE85-AE86)/(AVERAGE(AE85:AE86)))</f>
        <v>0.51942862981897786</v>
      </c>
      <c r="AW85">
        <f>ABS(100*(AF85-AF86)/(AVERAGE(AF85:AF86)))</f>
        <v>2.4840336905252269</v>
      </c>
      <c r="BC85">
        <f>ABS(100*(AG85-AG86)/(AVERAGE(AG85:AG86)))</f>
        <v>0.47434051438258995</v>
      </c>
      <c r="BG85" s="3">
        <f>AVERAGE(AD85:AD86)</f>
        <v>6.3744093768494379</v>
      </c>
      <c r="BH85" s="3">
        <f>AVERAGE(AE85:AE86)</f>
        <v>8.4201467565008468</v>
      </c>
      <c r="BI85" s="3">
        <f>AVERAGE(AF85:AF86)</f>
        <v>2.0457373796514089</v>
      </c>
      <c r="BJ85" s="3">
        <f>AVERAGE(AG85:AG86)</f>
        <v>1.1122727117468494</v>
      </c>
      <c r="BK85" t="s">
        <v>285</v>
      </c>
    </row>
    <row r="86" spans="1:63" x14ac:dyDescent="0.3">
      <c r="A86">
        <v>62</v>
      </c>
      <c r="B86">
        <v>18</v>
      </c>
      <c r="C86" t="s">
        <v>285</v>
      </c>
      <c r="D86" t="s">
        <v>27</v>
      </c>
      <c r="G86">
        <v>0.5</v>
      </c>
      <c r="H86">
        <v>0.5</v>
      </c>
      <c r="I86">
        <v>6264</v>
      </c>
      <c r="J86">
        <v>7808</v>
      </c>
      <c r="L86">
        <v>9262</v>
      </c>
      <c r="M86">
        <v>5.2210000000000001</v>
      </c>
      <c r="N86">
        <v>6.8929999999999998</v>
      </c>
      <c r="O86">
        <v>1.6719999999999999</v>
      </c>
      <c r="Q86">
        <v>0.85299999999999998</v>
      </c>
      <c r="R86">
        <v>1</v>
      </c>
      <c r="S86">
        <v>0</v>
      </c>
      <c r="T86">
        <v>0</v>
      </c>
      <c r="V86">
        <v>0</v>
      </c>
      <c r="Y86" s="1">
        <v>45231</v>
      </c>
      <c r="Z86" s="6">
        <v>0.12106481481481481</v>
      </c>
      <c r="AB86">
        <v>1</v>
      </c>
      <c r="AD86" s="3">
        <f t="shared" si="4"/>
        <v>6.3708693004473531</v>
      </c>
      <c r="AE86" s="3">
        <f t="shared" si="5"/>
        <v>8.4420150829638665</v>
      </c>
      <c r="AF86" s="3">
        <f t="shared" si="6"/>
        <v>2.0711457825165134</v>
      </c>
      <c r="AG86" s="3">
        <f t="shared" si="7"/>
        <v>1.1149106917979681</v>
      </c>
      <c r="AH86" s="3"/>
      <c r="BK86" t="s">
        <v>285</v>
      </c>
    </row>
    <row r="87" spans="1:63" x14ac:dyDescent="0.3">
      <c r="A87">
        <v>63</v>
      </c>
      <c r="B87">
        <v>19</v>
      </c>
      <c r="C87" t="s">
        <v>202</v>
      </c>
      <c r="D87" t="s">
        <v>27</v>
      </c>
      <c r="G87">
        <v>0.5</v>
      </c>
      <c r="H87">
        <v>0.5</v>
      </c>
      <c r="I87">
        <v>7730</v>
      </c>
      <c r="J87">
        <v>12712</v>
      </c>
      <c r="L87">
        <v>3993</v>
      </c>
      <c r="M87">
        <v>6.3449999999999998</v>
      </c>
      <c r="N87">
        <v>11.048</v>
      </c>
      <c r="O87">
        <v>4.702</v>
      </c>
      <c r="Q87">
        <v>0.30199999999999999</v>
      </c>
      <c r="R87">
        <v>1</v>
      </c>
      <c r="S87">
        <v>0</v>
      </c>
      <c r="T87">
        <v>0</v>
      </c>
      <c r="V87">
        <v>0</v>
      </c>
      <c r="Y87" s="1">
        <v>45231</v>
      </c>
      <c r="Z87" s="6">
        <v>0.13453703703703704</v>
      </c>
      <c r="AB87">
        <v>1</v>
      </c>
      <c r="AD87" s="3">
        <f t="shared" si="4"/>
        <v>7.853655587720616</v>
      </c>
      <c r="AE87" s="3">
        <f t="shared" si="5"/>
        <v>13.673345471971189</v>
      </c>
      <c r="AF87" s="3">
        <f t="shared" si="6"/>
        <v>5.8196898842505727</v>
      </c>
      <c r="AG87" s="3">
        <f t="shared" si="7"/>
        <v>0.48311446955506604</v>
      </c>
      <c r="AH87" s="3"/>
      <c r="BG87" s="3"/>
      <c r="BH87" s="3"/>
      <c r="BI87" s="3"/>
      <c r="BJ87" s="3"/>
      <c r="BK87" t="s">
        <v>202</v>
      </c>
    </row>
    <row r="88" spans="1:63" x14ac:dyDescent="0.3">
      <c r="A88">
        <v>64</v>
      </c>
      <c r="B88">
        <v>19</v>
      </c>
      <c r="C88" t="s">
        <v>202</v>
      </c>
      <c r="D88" t="s">
        <v>27</v>
      </c>
      <c r="G88">
        <v>0.5</v>
      </c>
      <c r="H88">
        <v>0.5</v>
      </c>
      <c r="I88">
        <v>8256</v>
      </c>
      <c r="J88">
        <v>12628</v>
      </c>
      <c r="L88">
        <v>4103</v>
      </c>
      <c r="M88">
        <v>6.7489999999999997</v>
      </c>
      <c r="N88">
        <v>10.977</v>
      </c>
      <c r="O88">
        <v>4.2279999999999998</v>
      </c>
      <c r="Q88">
        <v>0.313</v>
      </c>
      <c r="R88">
        <v>1</v>
      </c>
      <c r="S88">
        <v>0</v>
      </c>
      <c r="T88">
        <v>0</v>
      </c>
      <c r="V88">
        <v>0</v>
      </c>
      <c r="Y88" s="1">
        <v>45231</v>
      </c>
      <c r="Z88" s="6">
        <v>0.14195601851851852</v>
      </c>
      <c r="AB88">
        <v>1</v>
      </c>
      <c r="AD88" s="3">
        <f t="shared" si="4"/>
        <v>8.3856784984339434</v>
      </c>
      <c r="AE88" s="3">
        <f t="shared" si="5"/>
        <v>13.583738670854423</v>
      </c>
      <c r="AF88" s="3">
        <f t="shared" si="6"/>
        <v>5.1980601724204796</v>
      </c>
      <c r="AG88" s="3">
        <f t="shared" si="7"/>
        <v>0.49630436981065901</v>
      </c>
      <c r="AH88" s="3"/>
      <c r="AK88">
        <f>ABS(100*(AD88-AD89)/(AVERAGE(AD88:AD89)))</f>
        <v>2.4306704473578056</v>
      </c>
      <c r="AM88">
        <f>100*((AVERAGE(AD88:AD89)*25.225)-(AVERAGE(AD70:AD71)*25))/(1000*0.075)</f>
        <v>135.04665640982233</v>
      </c>
      <c r="AQ88">
        <f>ABS(100*(AE88-AE89)/(AVERAGE(AE88:AE89)))</f>
        <v>0.39970881004317965</v>
      </c>
      <c r="AS88">
        <f>100*((AVERAGE(AE88:AE89)*25.225)-(AVERAGE(AE70:AE71)*25))/(2000*0.075)</f>
        <v>129.57132055686048</v>
      </c>
      <c r="AW88">
        <f>ABS(100*(AF88-AF89)/(AVERAGE(AF88:AF89)))</f>
        <v>2.9662037378974557</v>
      </c>
      <c r="AY88">
        <f>100*((AVERAGE(AF88:AF89)*25.225)-(AVERAGE(AF70:AF71)*25))/(1000*0.075)</f>
        <v>124.09598470389865</v>
      </c>
      <c r="BC88">
        <f>ABS(100*(AG88-AG89)/(AVERAGE(AG88:AG89)))</f>
        <v>0.67878184652387219</v>
      </c>
      <c r="BE88">
        <f>100*((AVERAGE(AG88:AG89)*25.225)-(AVERAGE(AG70:AG71)*25))/(100*0.075)</f>
        <v>115.8762846369314</v>
      </c>
      <c r="BG88" s="3">
        <f>AVERAGE(AD88:AD89)</f>
        <v>8.4888464392947043</v>
      </c>
      <c r="BH88" s="3">
        <f>AVERAGE(AE88:AE89)</f>
        <v>13.610940735479156</v>
      </c>
      <c r="BI88" s="3">
        <f>AVERAGE(AF88:AF89)</f>
        <v>5.1220942961844518</v>
      </c>
      <c r="BJ88" s="3">
        <f>AVERAGE(AG88:AG89)</f>
        <v>0.49462565523267443</v>
      </c>
      <c r="BK88" t="s">
        <v>202</v>
      </c>
    </row>
    <row r="89" spans="1:63" x14ac:dyDescent="0.3">
      <c r="A89">
        <v>65</v>
      </c>
      <c r="B89">
        <v>19</v>
      </c>
      <c r="C89" t="s">
        <v>202</v>
      </c>
      <c r="D89" t="s">
        <v>27</v>
      </c>
      <c r="G89">
        <v>0.5</v>
      </c>
      <c r="H89">
        <v>0.5</v>
      </c>
      <c r="I89">
        <v>8460</v>
      </c>
      <c r="J89">
        <v>12679</v>
      </c>
      <c r="L89">
        <v>4075</v>
      </c>
      <c r="M89">
        <v>6.9059999999999997</v>
      </c>
      <c r="N89">
        <v>11.02</v>
      </c>
      <c r="O89">
        <v>4.1139999999999999</v>
      </c>
      <c r="Q89">
        <v>0.31</v>
      </c>
      <c r="R89">
        <v>1</v>
      </c>
      <c r="S89">
        <v>0</v>
      </c>
      <c r="T89">
        <v>0</v>
      </c>
      <c r="V89">
        <v>0</v>
      </c>
      <c r="Y89" s="1">
        <v>45231</v>
      </c>
      <c r="Z89" s="6">
        <v>0.14986111111111111</v>
      </c>
      <c r="AB89">
        <v>1</v>
      </c>
      <c r="AD89" s="3">
        <f t="shared" si="4"/>
        <v>8.5920143801554651</v>
      </c>
      <c r="AE89" s="3">
        <f t="shared" si="5"/>
        <v>13.638142800103889</v>
      </c>
      <c r="AF89" s="3">
        <f t="shared" si="6"/>
        <v>5.046128419948424</v>
      </c>
      <c r="AG89" s="3">
        <f t="shared" si="7"/>
        <v>0.49294694065468986</v>
      </c>
      <c r="AH89" s="3"/>
      <c r="BK89" t="s">
        <v>202</v>
      </c>
    </row>
    <row r="90" spans="1:63" x14ac:dyDescent="0.3">
      <c r="A90">
        <v>66</v>
      </c>
      <c r="B90">
        <v>20</v>
      </c>
      <c r="C90" t="s">
        <v>203</v>
      </c>
      <c r="D90" t="s">
        <v>27</v>
      </c>
      <c r="G90">
        <v>0.5</v>
      </c>
      <c r="H90">
        <v>0.5</v>
      </c>
      <c r="I90">
        <v>6905</v>
      </c>
      <c r="J90">
        <v>7933</v>
      </c>
      <c r="L90">
        <v>8927</v>
      </c>
      <c r="M90">
        <v>5.7119999999999997</v>
      </c>
      <c r="N90">
        <v>7</v>
      </c>
      <c r="O90">
        <v>1.288</v>
      </c>
      <c r="Q90">
        <v>0.81799999999999995</v>
      </c>
      <c r="R90">
        <v>1</v>
      </c>
      <c r="S90">
        <v>0</v>
      </c>
      <c r="T90">
        <v>0</v>
      </c>
      <c r="V90">
        <v>0</v>
      </c>
      <c r="Y90" s="1">
        <v>45231</v>
      </c>
      <c r="Z90" s="6">
        <v>0.1630787037037037</v>
      </c>
      <c r="AB90">
        <v>1</v>
      </c>
      <c r="AD90" s="3">
        <f t="shared" ref="AD90:AD135" si="8">((I90*$F$21)+$F$22)*1000/G90</f>
        <v>7.0192090072291826</v>
      </c>
      <c r="AE90" s="3">
        <f t="shared" ref="AE90:AE135" si="9">((J90*$H$21)+$H$22)*1000/H90</f>
        <v>8.5753585370066716</v>
      </c>
      <c r="AF90" s="3">
        <f t="shared" ref="AF90:AF135" si="10">AE90-AD90</f>
        <v>1.556149529777489</v>
      </c>
      <c r="AG90" s="3">
        <f t="shared" ref="AG90:AG135" si="11">((L90*$J$21)+$J$22)*1000/H90</f>
        <v>1.0747414501104808</v>
      </c>
      <c r="AH90" s="3"/>
      <c r="BG90" s="3"/>
      <c r="BH90" s="3"/>
      <c r="BI90" s="3"/>
      <c r="BJ90" s="3"/>
      <c r="BK90" t="s">
        <v>203</v>
      </c>
    </row>
    <row r="91" spans="1:63" x14ac:dyDescent="0.3">
      <c r="A91">
        <v>67</v>
      </c>
      <c r="B91">
        <v>20</v>
      </c>
      <c r="C91" t="s">
        <v>203</v>
      </c>
      <c r="D91" t="s">
        <v>27</v>
      </c>
      <c r="G91">
        <v>0.5</v>
      </c>
      <c r="H91">
        <v>0.5</v>
      </c>
      <c r="I91">
        <v>6353</v>
      </c>
      <c r="J91">
        <v>7962</v>
      </c>
      <c r="L91">
        <v>9046</v>
      </c>
      <c r="M91">
        <v>5.2889999999999997</v>
      </c>
      <c r="N91">
        <v>7.024</v>
      </c>
      <c r="O91">
        <v>1.7350000000000001</v>
      </c>
      <c r="Q91">
        <v>0.83</v>
      </c>
      <c r="R91">
        <v>1</v>
      </c>
      <c r="S91">
        <v>0</v>
      </c>
      <c r="T91">
        <v>0</v>
      </c>
      <c r="V91">
        <v>0</v>
      </c>
      <c r="Y91" s="1">
        <v>45231</v>
      </c>
      <c r="Z91" s="6">
        <v>0.17018518518518519</v>
      </c>
      <c r="AB91">
        <v>1</v>
      </c>
      <c r="AD91" s="3">
        <f t="shared" si="8"/>
        <v>6.4608883861003683</v>
      </c>
      <c r="AE91" s="3">
        <f t="shared" si="9"/>
        <v>8.606294218344603</v>
      </c>
      <c r="AF91" s="3">
        <f t="shared" si="10"/>
        <v>2.1454058322442346</v>
      </c>
      <c r="AG91" s="3">
        <f t="shared" si="11"/>
        <v>1.0890105240233492</v>
      </c>
      <c r="AH91" s="3"/>
      <c r="AK91">
        <f>ABS(100*(AD91-AD92)/(AVERAGE(AD91:AD92)))</f>
        <v>0.89633265955186014</v>
      </c>
      <c r="AL91">
        <f>ABS(100*((AVERAGE(AD91:AD92)-AVERAGE(AD85:AD86))/(AVERAGE(AD85:AD86,AD91:AD92))))</f>
        <v>0.90036780489756751</v>
      </c>
      <c r="AQ91">
        <f>ABS(100*(AE91-AE92)/(AVERAGE(AE91:AE92)))</f>
        <v>0.1116169918161122</v>
      </c>
      <c r="AR91">
        <f>ABS(100*((AVERAGE(AE91:AE92)-AVERAGE(AE85:AE86))/(AVERAGE(AE85:AE86,AE91:AE92))))</f>
        <v>2.1307828269661764</v>
      </c>
      <c r="AW91">
        <f>ABS(100*(AF91-AF92)/(AVERAGE(AF91:AF92)))</f>
        <v>2.2149552729558653</v>
      </c>
      <c r="AX91">
        <f>ABS(100*((AVERAGE(AF91:AF92)-AVERAGE(AF85:AF86))/(AVERAGE(AF85:AF86,AF91:AF92))))</f>
        <v>5.8690135207264582</v>
      </c>
      <c r="BC91">
        <f>ABS(100*(AG91-AG92)/(AVERAGE(AG91:AG92)))</f>
        <v>2.1141562811073449</v>
      </c>
      <c r="BD91">
        <f>ABS(100*((AVERAGE(AG91:AG92)-AVERAGE(AG85:AG86))/(AVERAGE(AG85:AG86,AG91:AG92))))</f>
        <v>3.1648561552083372</v>
      </c>
      <c r="BG91" s="3">
        <f>AVERAGE(AD91:AD92)</f>
        <v>6.4320620496833918</v>
      </c>
      <c r="BH91" s="3">
        <f>AVERAGE(AE91:AE92)</f>
        <v>8.6014938539990631</v>
      </c>
      <c r="BI91" s="3">
        <f>AVERAGE(AF91:AF92)</f>
        <v>2.1694318043156704</v>
      </c>
      <c r="BJ91" s="3">
        <f>AVERAGE(AG91:AG92)</f>
        <v>1.0776192465298826</v>
      </c>
      <c r="BK91" t="s">
        <v>203</v>
      </c>
    </row>
    <row r="92" spans="1:63" x14ac:dyDescent="0.3">
      <c r="A92">
        <v>68</v>
      </c>
      <c r="B92">
        <v>20</v>
      </c>
      <c r="C92" t="s">
        <v>203</v>
      </c>
      <c r="D92" t="s">
        <v>27</v>
      </c>
      <c r="G92">
        <v>0.5</v>
      </c>
      <c r="H92">
        <v>0.5</v>
      </c>
      <c r="I92">
        <v>6296</v>
      </c>
      <c r="J92">
        <v>7953</v>
      </c>
      <c r="L92">
        <v>8856</v>
      </c>
      <c r="M92">
        <v>5.2450000000000001</v>
      </c>
      <c r="N92">
        <v>7.0170000000000003</v>
      </c>
      <c r="O92">
        <v>1.772</v>
      </c>
      <c r="Q92">
        <v>0.81</v>
      </c>
      <c r="R92">
        <v>1</v>
      </c>
      <c r="S92">
        <v>0</v>
      </c>
      <c r="T92">
        <v>0</v>
      </c>
      <c r="V92">
        <v>0</v>
      </c>
      <c r="Y92" s="1">
        <v>45231</v>
      </c>
      <c r="Z92" s="6">
        <v>0.17783564814814815</v>
      </c>
      <c r="AB92">
        <v>1</v>
      </c>
      <c r="AD92" s="3">
        <f t="shared" si="8"/>
        <v>6.4032357132664153</v>
      </c>
      <c r="AE92" s="3">
        <f t="shared" si="9"/>
        <v>8.5966934896535214</v>
      </c>
      <c r="AF92" s="3">
        <f t="shared" si="10"/>
        <v>2.1934577763871062</v>
      </c>
      <c r="AG92" s="3">
        <f t="shared" si="11"/>
        <v>1.066227969036416</v>
      </c>
      <c r="AH92" s="3"/>
      <c r="BG92" s="3"/>
      <c r="BH92" s="3"/>
      <c r="BI92" s="3"/>
      <c r="BJ92" s="3"/>
      <c r="BK92" t="s">
        <v>203</v>
      </c>
    </row>
    <row r="93" spans="1:63" x14ac:dyDescent="0.3">
      <c r="A93">
        <v>69</v>
      </c>
      <c r="B93">
        <v>3</v>
      </c>
      <c r="C93" t="s">
        <v>28</v>
      </c>
      <c r="D93" t="s">
        <v>27</v>
      </c>
      <c r="G93">
        <v>0.5</v>
      </c>
      <c r="H93">
        <v>0.5</v>
      </c>
      <c r="I93">
        <v>1659</v>
      </c>
      <c r="J93">
        <v>503</v>
      </c>
      <c r="L93">
        <v>533</v>
      </c>
      <c r="M93">
        <v>1.6879999999999999</v>
      </c>
      <c r="N93">
        <v>0.70499999999999996</v>
      </c>
      <c r="O93">
        <v>0</v>
      </c>
      <c r="Q93">
        <v>0</v>
      </c>
      <c r="R93">
        <v>1</v>
      </c>
      <c r="S93">
        <v>0</v>
      </c>
      <c r="T93">
        <v>0</v>
      </c>
      <c r="V93">
        <v>0</v>
      </c>
      <c r="Y93" s="1">
        <v>45231</v>
      </c>
      <c r="Z93" s="6">
        <v>0.18993055555555557</v>
      </c>
      <c r="AB93">
        <v>1</v>
      </c>
      <c r="AD93" s="3">
        <f t="shared" si="8"/>
        <v>1.7131402057042524</v>
      </c>
      <c r="AE93" s="3">
        <f t="shared" si="9"/>
        <v>0.64942362870234882</v>
      </c>
      <c r="AF93" s="3">
        <f t="shared" si="10"/>
        <v>-1.0637165770019035</v>
      </c>
      <c r="AG93" s="3">
        <f t="shared" si="11"/>
        <v>6.8232152424597001E-2</v>
      </c>
      <c r="AH93" s="3"/>
      <c r="BK93" t="s">
        <v>28</v>
      </c>
    </row>
    <row r="94" spans="1:63" x14ac:dyDescent="0.3">
      <c r="A94">
        <v>70</v>
      </c>
      <c r="B94">
        <v>3</v>
      </c>
      <c r="C94" t="s">
        <v>28</v>
      </c>
      <c r="D94" t="s">
        <v>27</v>
      </c>
      <c r="G94">
        <v>0.5</v>
      </c>
      <c r="H94">
        <v>0.5</v>
      </c>
      <c r="I94">
        <v>345</v>
      </c>
      <c r="J94">
        <v>508</v>
      </c>
      <c r="L94">
        <v>547</v>
      </c>
      <c r="M94">
        <v>0.67900000000000005</v>
      </c>
      <c r="N94">
        <v>0.70899999999999996</v>
      </c>
      <c r="O94">
        <v>0.03</v>
      </c>
      <c r="Q94">
        <v>0</v>
      </c>
      <c r="R94">
        <v>1</v>
      </c>
      <c r="S94">
        <v>0</v>
      </c>
      <c r="T94">
        <v>0</v>
      </c>
      <c r="V94">
        <v>0</v>
      </c>
      <c r="Y94" s="1">
        <v>45231</v>
      </c>
      <c r="Z94" s="6">
        <v>0.19598379629629628</v>
      </c>
      <c r="AB94">
        <v>1</v>
      </c>
      <c r="AD94" s="3">
        <f t="shared" si="8"/>
        <v>0.38409437932153051</v>
      </c>
      <c r="AE94" s="3">
        <f t="shared" si="9"/>
        <v>0.65475736686406116</v>
      </c>
      <c r="AF94" s="3">
        <f t="shared" si="10"/>
        <v>0.27066298754253065</v>
      </c>
      <c r="AG94" s="3">
        <f t="shared" si="11"/>
        <v>6.9910867002581562E-2</v>
      </c>
      <c r="AH94" s="3"/>
      <c r="AK94">
        <f>ABS(100*(AD94-AD95)/(AVERAGE(AD94:AD95)))</f>
        <v>1.0589122271180837</v>
      </c>
      <c r="AQ94">
        <f>ABS(100*(AE94-AE95)/(AVERAGE(AE94:AE95)))</f>
        <v>8.4271182955400725</v>
      </c>
      <c r="AW94">
        <f>ABS(100*(AF94-AF95)/(AVERAGE(AF94:AF95)))</f>
        <v>20.448627650727644</v>
      </c>
      <c r="BC94">
        <f>ABS(100*(AG94-AG95)/(AVERAGE(AG94:AG95)))</f>
        <v>3.6678874077555039</v>
      </c>
      <c r="BG94" s="3">
        <f>AVERAGE(AD94:AD95)</f>
        <v>0.38207147852033918</v>
      </c>
      <c r="BH94" s="3">
        <f>AVERAGE(AE94:AE95)</f>
        <v>0.68355955293730708</v>
      </c>
      <c r="BI94" s="3">
        <f>AVERAGE(AF94:AF95)</f>
        <v>0.3014880744169679</v>
      </c>
      <c r="BJ94" s="3">
        <f>AVERAGE(AG94:AG95)</f>
        <v>6.8651831069093144E-2</v>
      </c>
      <c r="BK94" t="s">
        <v>28</v>
      </c>
    </row>
    <row r="95" spans="1:63" x14ac:dyDescent="0.3">
      <c r="A95">
        <v>71</v>
      </c>
      <c r="B95">
        <v>3</v>
      </c>
      <c r="C95" t="s">
        <v>28</v>
      </c>
      <c r="D95" t="s">
        <v>27</v>
      </c>
      <c r="G95">
        <v>0.5</v>
      </c>
      <c r="H95">
        <v>0.5</v>
      </c>
      <c r="I95">
        <v>341</v>
      </c>
      <c r="J95">
        <v>562</v>
      </c>
      <c r="L95">
        <v>526</v>
      </c>
      <c r="M95">
        <v>0.67600000000000005</v>
      </c>
      <c r="N95">
        <v>0.755</v>
      </c>
      <c r="O95">
        <v>7.8E-2</v>
      </c>
      <c r="Q95">
        <v>0</v>
      </c>
      <c r="R95">
        <v>1</v>
      </c>
      <c r="S95">
        <v>0</v>
      </c>
      <c r="T95">
        <v>0</v>
      </c>
      <c r="V95">
        <v>0</v>
      </c>
      <c r="Y95" s="1">
        <v>45231</v>
      </c>
      <c r="Z95" s="6">
        <v>0.2026388888888889</v>
      </c>
      <c r="AB95">
        <v>1</v>
      </c>
      <c r="AD95" s="3">
        <f t="shared" si="8"/>
        <v>0.3800485777191478</v>
      </c>
      <c r="AE95" s="3">
        <f t="shared" si="9"/>
        <v>0.71236173901055289</v>
      </c>
      <c r="AF95" s="3">
        <f t="shared" si="10"/>
        <v>0.33231316129140509</v>
      </c>
      <c r="AG95" s="3">
        <f t="shared" si="11"/>
        <v>6.7392795135604713E-2</v>
      </c>
      <c r="AH95" s="3"/>
      <c r="BG95" s="3"/>
      <c r="BH95" s="3"/>
      <c r="BI95" s="3"/>
      <c r="BJ95" s="3"/>
      <c r="BK95" t="s">
        <v>28</v>
      </c>
    </row>
    <row r="96" spans="1:63" x14ac:dyDescent="0.3">
      <c r="A96">
        <v>72</v>
      </c>
      <c r="B96">
        <v>1</v>
      </c>
      <c r="C96" t="s">
        <v>69</v>
      </c>
      <c r="D96" t="s">
        <v>27</v>
      </c>
      <c r="G96">
        <v>0.3</v>
      </c>
      <c r="H96">
        <v>0.3</v>
      </c>
      <c r="I96">
        <v>4084</v>
      </c>
      <c r="J96">
        <v>11050</v>
      </c>
      <c r="L96">
        <v>4238</v>
      </c>
      <c r="M96">
        <v>5.9139999999999997</v>
      </c>
      <c r="N96">
        <v>16.065999999999999</v>
      </c>
      <c r="O96">
        <v>10.153</v>
      </c>
      <c r="Q96">
        <v>0.54500000000000004</v>
      </c>
      <c r="R96">
        <v>1</v>
      </c>
      <c r="S96">
        <v>0</v>
      </c>
      <c r="T96">
        <v>0</v>
      </c>
      <c r="V96">
        <v>0</v>
      </c>
      <c r="Y96" s="1">
        <v>45231</v>
      </c>
      <c r="Z96" s="6">
        <v>0.21526620370370372</v>
      </c>
      <c r="AB96">
        <v>1</v>
      </c>
      <c r="AD96" s="3">
        <f t="shared" si="8"/>
        <v>6.9431790452479554</v>
      </c>
      <c r="AE96" s="3">
        <f t="shared" si="9"/>
        <v>19.834018178363426</v>
      </c>
      <c r="AF96" s="3">
        <f t="shared" si="10"/>
        <v>12.89083913311547</v>
      </c>
      <c r="AG96" s="3">
        <f t="shared" si="11"/>
        <v>0.85415329111632621</v>
      </c>
      <c r="AH96" s="3"/>
      <c r="BK96" t="s">
        <v>69</v>
      </c>
    </row>
    <row r="97" spans="1:63" x14ac:dyDescent="0.3">
      <c r="A97">
        <v>73</v>
      </c>
      <c r="B97">
        <v>1</v>
      </c>
      <c r="C97" t="s">
        <v>69</v>
      </c>
      <c r="D97" t="s">
        <v>27</v>
      </c>
      <c r="G97">
        <v>0.3</v>
      </c>
      <c r="H97">
        <v>0.3</v>
      </c>
      <c r="I97">
        <v>5981</v>
      </c>
      <c r="J97">
        <v>11021</v>
      </c>
      <c r="L97">
        <v>4244</v>
      </c>
      <c r="M97">
        <v>8.3390000000000004</v>
      </c>
      <c r="N97">
        <v>16.026</v>
      </c>
      <c r="O97">
        <v>7.6859999999999999</v>
      </c>
      <c r="Q97">
        <v>0.54600000000000004</v>
      </c>
      <c r="R97">
        <v>1</v>
      </c>
      <c r="S97">
        <v>0</v>
      </c>
      <c r="T97">
        <v>0</v>
      </c>
      <c r="V97">
        <v>0</v>
      </c>
      <c r="Y97" s="1">
        <v>45231</v>
      </c>
      <c r="Z97" s="6">
        <v>0.2222800925925926</v>
      </c>
      <c r="AB97">
        <v>1</v>
      </c>
      <c r="AD97" s="3">
        <f t="shared" si="8"/>
        <v>10.141048061797962</v>
      </c>
      <c r="AE97" s="3">
        <f t="shared" si="9"/>
        <v>19.782458709466876</v>
      </c>
      <c r="AF97" s="3">
        <f t="shared" si="10"/>
        <v>9.6414106476689145</v>
      </c>
      <c r="AG97" s="3">
        <f t="shared" si="11"/>
        <v>0.85535237295774391</v>
      </c>
      <c r="AH97" s="3"/>
      <c r="AI97">
        <f>100*(AVERAGE(I97:I98))/(AVERAGE(I$51:I$52))</f>
        <v>97.9560878243513</v>
      </c>
      <c r="AK97">
        <f>ABS(100*(AD97-AD98)/(AVERAGE(AD97:AD98)))</f>
        <v>4.9762968332532447</v>
      </c>
      <c r="AO97">
        <f>100*(AVERAGE(J97:J98))/(AVERAGE(J$51:J$52))</f>
        <v>92.362099271783705</v>
      </c>
      <c r="AQ97">
        <f>ABS(100*(AE97-AE98)/(AVERAGE(AE97:AE98)))</f>
        <v>0.24236356303945153</v>
      </c>
      <c r="AU97">
        <f>100*(((AVERAGE(J97:J98))-(AVERAGE(I97:I98)))/((AVERAGE(J$51:J$52))-(AVERAGE($I$51:I52))))</f>
        <v>86.199313923827958</v>
      </c>
      <c r="AW97">
        <f>ABS(100*(AF97-AF98)/(AVERAGE(AF97:AF98)))</f>
        <v>4.9913818883264565</v>
      </c>
      <c r="BA97">
        <f>100*(AVERAGE(L97:L98))/(AVERAGE(L$51:L$52))</f>
        <v>91.373697916666671</v>
      </c>
      <c r="BC97">
        <f>ABS(100*(AG97-AG98)/(AVERAGE(AG97:AG98)))</f>
        <v>1.5777563079953718</v>
      </c>
      <c r="BG97" s="3">
        <f>AVERAGE(AD97:AD98)</f>
        <v>10.399810789283688</v>
      </c>
      <c r="BH97" s="3">
        <f>AVERAGE(AE97:AE98)</f>
        <v>19.806460531194581</v>
      </c>
      <c r="BI97" s="3">
        <f>AVERAGE(AF97:AF98)</f>
        <v>9.4066497419108899</v>
      </c>
      <c r="BJ97" s="3">
        <f>AVERAGE(AG97:AG98)</f>
        <v>0.84865749934316259</v>
      </c>
      <c r="BK97" t="s">
        <v>69</v>
      </c>
    </row>
    <row r="98" spans="1:63" x14ac:dyDescent="0.3">
      <c r="A98">
        <v>74</v>
      </c>
      <c r="B98">
        <v>1</v>
      </c>
      <c r="C98" t="s">
        <v>69</v>
      </c>
      <c r="D98" t="s">
        <v>27</v>
      </c>
      <c r="G98">
        <v>0.3</v>
      </c>
      <c r="H98">
        <v>0.3</v>
      </c>
      <c r="I98">
        <v>6288</v>
      </c>
      <c r="J98">
        <v>11048</v>
      </c>
      <c r="L98">
        <v>4177</v>
      </c>
      <c r="M98">
        <v>8.7309999999999999</v>
      </c>
      <c r="N98">
        <v>16.064</v>
      </c>
      <c r="O98">
        <v>7.3319999999999999</v>
      </c>
      <c r="Q98">
        <v>0.53500000000000003</v>
      </c>
      <c r="R98">
        <v>1</v>
      </c>
      <c r="S98">
        <v>0</v>
      </c>
      <c r="T98">
        <v>0</v>
      </c>
      <c r="V98">
        <v>0</v>
      </c>
      <c r="Y98" s="1">
        <v>45231</v>
      </c>
      <c r="Z98" s="6">
        <v>0.22994212962962965</v>
      </c>
      <c r="AB98">
        <v>1</v>
      </c>
      <c r="AD98" s="3">
        <f t="shared" si="8"/>
        <v>10.658573516769415</v>
      </c>
      <c r="AE98" s="3">
        <f t="shared" si="9"/>
        <v>19.830462352922282</v>
      </c>
      <c r="AF98" s="3">
        <f t="shared" si="10"/>
        <v>9.171888836152867</v>
      </c>
      <c r="AG98" s="3">
        <f t="shared" si="11"/>
        <v>0.84196262572858138</v>
      </c>
      <c r="AH98" s="3"/>
      <c r="BK98" t="s">
        <v>69</v>
      </c>
    </row>
    <row r="99" spans="1:63" x14ac:dyDescent="0.3">
      <c r="A99">
        <v>75</v>
      </c>
      <c r="B99">
        <v>3</v>
      </c>
      <c r="D99" t="s">
        <v>85</v>
      </c>
      <c r="Y99" s="1">
        <v>45231</v>
      </c>
      <c r="Z99" s="6">
        <v>0.23423611111111109</v>
      </c>
      <c r="AB99">
        <v>1</v>
      </c>
      <c r="AD99" s="3"/>
      <c r="AE99" s="3"/>
      <c r="AF99" s="3"/>
      <c r="AG99" s="3"/>
      <c r="AH99" s="3"/>
    </row>
    <row r="100" spans="1:63" x14ac:dyDescent="0.3">
      <c r="A100">
        <v>76</v>
      </c>
      <c r="B100">
        <v>21</v>
      </c>
      <c r="C100" t="s">
        <v>286</v>
      </c>
      <c r="D100" t="s">
        <v>27</v>
      </c>
      <c r="G100">
        <v>0.5</v>
      </c>
      <c r="H100">
        <v>0.5</v>
      </c>
      <c r="I100">
        <v>4751</v>
      </c>
      <c r="J100">
        <v>11047</v>
      </c>
      <c r="L100">
        <v>5699</v>
      </c>
      <c r="M100">
        <v>4.0599999999999996</v>
      </c>
      <c r="N100">
        <v>9.6370000000000005</v>
      </c>
      <c r="O100">
        <v>5.577</v>
      </c>
      <c r="Q100">
        <v>0.48</v>
      </c>
      <c r="R100">
        <v>1</v>
      </c>
      <c r="S100">
        <v>0</v>
      </c>
      <c r="T100">
        <v>0</v>
      </c>
      <c r="V100">
        <v>0</v>
      </c>
      <c r="Y100" s="1">
        <v>45231</v>
      </c>
      <c r="Z100" s="6">
        <v>0.24781249999999999</v>
      </c>
      <c r="AB100">
        <v>1</v>
      </c>
      <c r="AD100" s="3">
        <f t="shared" si="8"/>
        <v>4.8405448443460912</v>
      </c>
      <c r="AE100" s="3">
        <f t="shared" si="9"/>
        <v>11.897210664121028</v>
      </c>
      <c r="AF100" s="3">
        <f t="shared" si="10"/>
        <v>7.0566658197749366</v>
      </c>
      <c r="AG100" s="3">
        <f t="shared" si="11"/>
        <v>0.68767783170089836</v>
      </c>
      <c r="AH100" s="3"/>
      <c r="BK100" t="s">
        <v>286</v>
      </c>
    </row>
    <row r="101" spans="1:63" x14ac:dyDescent="0.3">
      <c r="A101">
        <v>77</v>
      </c>
      <c r="B101">
        <v>21</v>
      </c>
      <c r="C101" t="s">
        <v>286</v>
      </c>
      <c r="D101" t="s">
        <v>27</v>
      </c>
      <c r="G101">
        <v>0.5</v>
      </c>
      <c r="H101">
        <v>0.5</v>
      </c>
      <c r="I101">
        <v>5609</v>
      </c>
      <c r="J101">
        <v>10996</v>
      </c>
      <c r="L101">
        <v>5640</v>
      </c>
      <c r="M101">
        <v>4.718</v>
      </c>
      <c r="N101">
        <v>9.5939999999999994</v>
      </c>
      <c r="O101">
        <v>4.8760000000000003</v>
      </c>
      <c r="Q101">
        <v>0.47399999999999998</v>
      </c>
      <c r="R101">
        <v>1</v>
      </c>
      <c r="S101">
        <v>0</v>
      </c>
      <c r="T101">
        <v>0</v>
      </c>
      <c r="V101">
        <v>0</v>
      </c>
      <c r="Y101" s="1">
        <v>45231</v>
      </c>
      <c r="Z101" s="6">
        <v>0.25509259259259259</v>
      </c>
      <c r="AB101">
        <v>1</v>
      </c>
      <c r="AD101" s="3">
        <f t="shared" si="8"/>
        <v>5.7083692880571837</v>
      </c>
      <c r="AE101" s="3">
        <f t="shared" si="9"/>
        <v>11.842806534871563</v>
      </c>
      <c r="AF101" s="3">
        <f t="shared" si="10"/>
        <v>6.1344372468143797</v>
      </c>
      <c r="AG101" s="3">
        <f t="shared" si="11"/>
        <v>0.68060324883653489</v>
      </c>
      <c r="AH101" s="3"/>
      <c r="AK101">
        <f>ABS(100*(AD101-AD102)/(AVERAGE(AD101:AD102)))</f>
        <v>2.6402081054582744</v>
      </c>
      <c r="AQ101">
        <f>ABS(100*(AE101-AE102)/(AVERAGE(AE101:AE102)))</f>
        <v>0.41520785636778684</v>
      </c>
      <c r="AW101">
        <f>ABS(100*(AF101-AF102)/(AVERAGE(AF101:AF102)))</f>
        <v>3.3446282556181277</v>
      </c>
      <c r="BC101">
        <f>ABS(100*(AG101-AG102)/(AVERAGE(AG101:AG102)))</f>
        <v>0.78967641514226061</v>
      </c>
      <c r="BG101" s="3">
        <f>AVERAGE(AD101:AD102)</f>
        <v>5.7847337933021574</v>
      </c>
      <c r="BH101" s="3">
        <f>AVERAGE(AE101:AE102)</f>
        <v>11.818271339327687</v>
      </c>
      <c r="BI101" s="3">
        <f>AVERAGE(AF101:AF102)</f>
        <v>6.0335375460255305</v>
      </c>
      <c r="BJ101" s="3">
        <f>AVERAGE(AG101:AG102)</f>
        <v>0.68330118297972442</v>
      </c>
      <c r="BK101" t="s">
        <v>286</v>
      </c>
    </row>
    <row r="102" spans="1:63" x14ac:dyDescent="0.3">
      <c r="A102">
        <v>78</v>
      </c>
      <c r="B102">
        <v>21</v>
      </c>
      <c r="C102" t="s">
        <v>286</v>
      </c>
      <c r="D102" t="s">
        <v>27</v>
      </c>
      <c r="G102">
        <v>0.5</v>
      </c>
      <c r="H102">
        <v>0.5</v>
      </c>
      <c r="I102">
        <v>5760</v>
      </c>
      <c r="J102">
        <v>10950</v>
      </c>
      <c r="L102">
        <v>5685</v>
      </c>
      <c r="M102">
        <v>4.8339999999999996</v>
      </c>
      <c r="N102">
        <v>9.5549999999999997</v>
      </c>
      <c r="O102">
        <v>4.7220000000000004</v>
      </c>
      <c r="Q102">
        <v>0.47899999999999998</v>
      </c>
      <c r="R102">
        <v>1</v>
      </c>
      <c r="S102">
        <v>0</v>
      </c>
      <c r="T102">
        <v>0</v>
      </c>
      <c r="V102">
        <v>0</v>
      </c>
      <c r="Y102" s="1">
        <v>45231</v>
      </c>
      <c r="Z102" s="6">
        <v>0.26285879629629633</v>
      </c>
      <c r="AB102">
        <v>1</v>
      </c>
      <c r="AD102" s="3">
        <f t="shared" si="8"/>
        <v>5.8610982985471312</v>
      </c>
      <c r="AE102" s="3">
        <f t="shared" si="9"/>
        <v>11.793736143783812</v>
      </c>
      <c r="AF102" s="3">
        <f t="shared" si="10"/>
        <v>5.9326378452366813</v>
      </c>
      <c r="AG102" s="3">
        <f t="shared" si="11"/>
        <v>0.68599911712291384</v>
      </c>
      <c r="AH102" s="3"/>
      <c r="BG102" s="3"/>
      <c r="BH102" s="3"/>
      <c r="BI102" s="3"/>
      <c r="BJ102" s="3"/>
      <c r="BK102" t="s">
        <v>286</v>
      </c>
    </row>
    <row r="103" spans="1:63" x14ac:dyDescent="0.3">
      <c r="A103">
        <v>79</v>
      </c>
      <c r="B103">
        <v>22</v>
      </c>
      <c r="C103" t="s">
        <v>211</v>
      </c>
      <c r="D103" t="s">
        <v>27</v>
      </c>
      <c r="G103">
        <v>0.5</v>
      </c>
      <c r="H103">
        <v>0.5</v>
      </c>
      <c r="I103">
        <v>5639</v>
      </c>
      <c r="J103">
        <v>8005</v>
      </c>
      <c r="L103">
        <v>12699</v>
      </c>
      <c r="M103">
        <v>4.7409999999999997</v>
      </c>
      <c r="N103">
        <v>7.06</v>
      </c>
      <c r="O103">
        <v>2.319</v>
      </c>
      <c r="Q103">
        <v>1.212</v>
      </c>
      <c r="R103">
        <v>1</v>
      </c>
      <c r="S103">
        <v>0</v>
      </c>
      <c r="T103">
        <v>0</v>
      </c>
      <c r="V103">
        <v>0</v>
      </c>
      <c r="Y103" s="1">
        <v>45231</v>
      </c>
      <c r="Z103" s="6">
        <v>0.27578703703703705</v>
      </c>
      <c r="AB103">
        <v>1</v>
      </c>
      <c r="AD103" s="3">
        <f t="shared" si="8"/>
        <v>5.7387128000750538</v>
      </c>
      <c r="AE103" s="3">
        <f t="shared" si="9"/>
        <v>8.6521643665353292</v>
      </c>
      <c r="AF103" s="3">
        <f t="shared" si="10"/>
        <v>2.9134515664602754</v>
      </c>
      <c r="AG103" s="3">
        <f t="shared" si="11"/>
        <v>1.5270351206931767</v>
      </c>
      <c r="AH103" s="3"/>
      <c r="BG103" s="3"/>
      <c r="BH103" s="3"/>
      <c r="BI103" s="3"/>
      <c r="BJ103" s="3"/>
      <c r="BK103" t="s">
        <v>211</v>
      </c>
    </row>
    <row r="104" spans="1:63" x14ac:dyDescent="0.3">
      <c r="A104">
        <v>80</v>
      </c>
      <c r="B104">
        <v>22</v>
      </c>
      <c r="C104" t="s">
        <v>211</v>
      </c>
      <c r="D104" t="s">
        <v>27</v>
      </c>
      <c r="G104">
        <v>0.5</v>
      </c>
      <c r="H104">
        <v>0.5</v>
      </c>
      <c r="I104">
        <v>5713</v>
      </c>
      <c r="J104">
        <v>8005</v>
      </c>
      <c r="L104">
        <v>12501</v>
      </c>
      <c r="M104">
        <v>4.798</v>
      </c>
      <c r="N104">
        <v>7.06</v>
      </c>
      <c r="O104">
        <v>2.262</v>
      </c>
      <c r="Q104">
        <v>1.1910000000000001</v>
      </c>
      <c r="R104">
        <v>1</v>
      </c>
      <c r="S104">
        <v>0</v>
      </c>
      <c r="T104">
        <v>0</v>
      </c>
      <c r="V104">
        <v>0</v>
      </c>
      <c r="Y104" s="1">
        <v>45231</v>
      </c>
      <c r="Z104" s="6">
        <v>0.28290509259259261</v>
      </c>
      <c r="AB104">
        <v>1</v>
      </c>
      <c r="AD104" s="3">
        <f t="shared" si="8"/>
        <v>5.8135601297191339</v>
      </c>
      <c r="AE104" s="3">
        <f t="shared" si="9"/>
        <v>8.6521643665353292</v>
      </c>
      <c r="AF104" s="3">
        <f t="shared" si="10"/>
        <v>2.8386042368161952</v>
      </c>
      <c r="AG104" s="3">
        <f t="shared" si="11"/>
        <v>1.5032933002331095</v>
      </c>
      <c r="AH104" s="3"/>
      <c r="AK104">
        <f>ABS(100*(AD104-AD105)/(AVERAGE(AD104:AD105)))</f>
        <v>2.2534741688409312</v>
      </c>
      <c r="AQ104">
        <f>ABS(100*(AE104-AE105)/(AVERAGE(AE104:AE105)))</f>
        <v>0.51917303280624238</v>
      </c>
      <c r="AW104">
        <f>ABS(100*(AF104-AF105)/(AVERAGE(AF104:AF105)))</f>
        <v>6.447507757336771</v>
      </c>
      <c r="BC104">
        <f>ABS(100*(AG104-AG105)/(AVERAGE(AG104:AG105)))</f>
        <v>0.57265402110812436</v>
      </c>
      <c r="BG104" s="3">
        <f>AVERAGE(AD104:AD105)</f>
        <v>5.879810130958151</v>
      </c>
      <c r="BH104" s="3">
        <f>AVERAGE(AE104:AE105)</f>
        <v>8.6297626662561377</v>
      </c>
      <c r="BI104" s="3">
        <f>AVERAGE(AF104:AF105)</f>
        <v>2.7499525352979868</v>
      </c>
      <c r="BJ104" s="3">
        <f>AVERAGE(AG104:AG105)</f>
        <v>1.5076099948622126</v>
      </c>
      <c r="BK104" t="s">
        <v>211</v>
      </c>
    </row>
    <row r="105" spans="1:63" x14ac:dyDescent="0.3">
      <c r="A105">
        <v>81</v>
      </c>
      <c r="B105">
        <v>22</v>
      </c>
      <c r="C105" t="s">
        <v>211</v>
      </c>
      <c r="D105" t="s">
        <v>27</v>
      </c>
      <c r="G105">
        <v>0.5</v>
      </c>
      <c r="H105">
        <v>0.5</v>
      </c>
      <c r="I105">
        <v>5844</v>
      </c>
      <c r="J105">
        <v>7963</v>
      </c>
      <c r="L105">
        <v>12573</v>
      </c>
      <c r="M105">
        <v>4.8979999999999997</v>
      </c>
      <c r="N105">
        <v>7.024</v>
      </c>
      <c r="O105">
        <v>2.1259999999999999</v>
      </c>
      <c r="Q105">
        <v>1.1990000000000001</v>
      </c>
      <c r="R105">
        <v>1</v>
      </c>
      <c r="S105">
        <v>0</v>
      </c>
      <c r="T105">
        <v>0</v>
      </c>
      <c r="V105">
        <v>0</v>
      </c>
      <c r="Y105" s="1">
        <v>45231</v>
      </c>
      <c r="Z105" s="6">
        <v>0.29056712962962966</v>
      </c>
      <c r="AB105">
        <v>1</v>
      </c>
      <c r="AD105" s="3">
        <f t="shared" si="8"/>
        <v>5.946060132197168</v>
      </c>
      <c r="AE105" s="3">
        <f t="shared" si="9"/>
        <v>8.6073609659769463</v>
      </c>
      <c r="AF105" s="3">
        <f t="shared" si="10"/>
        <v>2.6613008337797783</v>
      </c>
      <c r="AG105" s="3">
        <f t="shared" si="11"/>
        <v>1.5119266894913159</v>
      </c>
      <c r="AH105" s="3"/>
      <c r="BG105" s="3"/>
      <c r="BH105" s="3"/>
      <c r="BI105" s="3"/>
      <c r="BJ105" s="3"/>
      <c r="BK105" t="s">
        <v>211</v>
      </c>
    </row>
    <row r="106" spans="1:63" x14ac:dyDescent="0.3">
      <c r="A106">
        <v>82</v>
      </c>
      <c r="B106">
        <v>23</v>
      </c>
      <c r="C106" t="s">
        <v>287</v>
      </c>
      <c r="D106" t="s">
        <v>27</v>
      </c>
      <c r="G106">
        <v>0.5</v>
      </c>
      <c r="H106">
        <v>0.5</v>
      </c>
      <c r="I106">
        <v>5705</v>
      </c>
      <c r="J106">
        <v>8179</v>
      </c>
      <c r="L106">
        <v>2702</v>
      </c>
      <c r="M106">
        <v>4.7910000000000004</v>
      </c>
      <c r="N106">
        <v>7.2069999999999999</v>
      </c>
      <c r="O106">
        <v>2.4159999999999999</v>
      </c>
      <c r="Q106">
        <v>0.16700000000000001</v>
      </c>
      <c r="R106">
        <v>1</v>
      </c>
      <c r="S106">
        <v>0</v>
      </c>
      <c r="T106">
        <v>0</v>
      </c>
      <c r="V106">
        <v>0</v>
      </c>
      <c r="Y106" s="1">
        <v>45231</v>
      </c>
      <c r="Z106" s="6">
        <v>0.30373842592592593</v>
      </c>
      <c r="AB106">
        <v>1</v>
      </c>
      <c r="AD106" s="3">
        <f t="shared" si="8"/>
        <v>5.8054685265143684</v>
      </c>
      <c r="AE106" s="3">
        <f t="shared" si="9"/>
        <v>8.8377784545629119</v>
      </c>
      <c r="AF106" s="3">
        <f t="shared" si="10"/>
        <v>3.0323099280485435</v>
      </c>
      <c r="AG106" s="3">
        <f t="shared" si="11"/>
        <v>0.32831300382806156</v>
      </c>
      <c r="AH106" s="3"/>
      <c r="BG106" s="3"/>
      <c r="BH106" s="3"/>
      <c r="BI106" s="3"/>
      <c r="BJ106" s="3"/>
      <c r="BK106" t="s">
        <v>287</v>
      </c>
    </row>
    <row r="107" spans="1:63" x14ac:dyDescent="0.3">
      <c r="A107">
        <v>83</v>
      </c>
      <c r="B107">
        <v>23</v>
      </c>
      <c r="C107" t="s">
        <v>287</v>
      </c>
      <c r="D107" t="s">
        <v>27</v>
      </c>
      <c r="G107">
        <v>0.5</v>
      </c>
      <c r="H107">
        <v>0.5</v>
      </c>
      <c r="I107">
        <v>5732</v>
      </c>
      <c r="J107">
        <v>8193</v>
      </c>
      <c r="L107">
        <v>2909</v>
      </c>
      <c r="M107">
        <v>4.8129999999999997</v>
      </c>
      <c r="N107">
        <v>7.22</v>
      </c>
      <c r="O107">
        <v>2.407</v>
      </c>
      <c r="Q107">
        <v>0.188</v>
      </c>
      <c r="R107">
        <v>1</v>
      </c>
      <c r="S107">
        <v>0</v>
      </c>
      <c r="T107">
        <v>0</v>
      </c>
      <c r="V107">
        <v>0</v>
      </c>
      <c r="Y107" s="1">
        <v>45231</v>
      </c>
      <c r="Z107" s="6">
        <v>0.31086805555555558</v>
      </c>
      <c r="AB107">
        <v>1</v>
      </c>
      <c r="AD107" s="3">
        <f t="shared" si="8"/>
        <v>5.8327776873304522</v>
      </c>
      <c r="AE107" s="3">
        <f t="shared" si="9"/>
        <v>8.8527129214157068</v>
      </c>
      <c r="AF107" s="3">
        <f t="shared" si="10"/>
        <v>3.0199352340852545</v>
      </c>
      <c r="AG107" s="3">
        <f t="shared" si="11"/>
        <v>0.35313399794540462</v>
      </c>
      <c r="AH107" s="3"/>
      <c r="AK107">
        <f>ABS(100*(AD107-AD108)/(AVERAGE(AD107:AD108)))</f>
        <v>0.34621566425456413</v>
      </c>
      <c r="AQ107">
        <f>ABS(100*(AE107-AE108)/(AVERAGE(AE107:AE108)))</f>
        <v>0.91162202965981165</v>
      </c>
      <c r="AW107">
        <f>ABS(100*(AF107-AF108)/(AVERAGE(AF107:AF108)))</f>
        <v>1.9946455202275153</v>
      </c>
      <c r="BC107">
        <f>ABS(100*(AG107-AG108)/(AVERAGE(AG107:AG108)))</f>
        <v>0.47424885324290866</v>
      </c>
      <c r="BG107" s="3">
        <f>AVERAGE(AD107:AD108)</f>
        <v>5.8428921913364089</v>
      </c>
      <c r="BH107" s="3">
        <f>AVERAGE(AE107:AE108)</f>
        <v>8.8932493314447179</v>
      </c>
      <c r="BI107" s="3">
        <f>AVERAGE(AF107:AF108)</f>
        <v>3.0503571401083098</v>
      </c>
      <c r="BJ107" s="3">
        <f>AVERAGE(AG107:AG108)</f>
        <v>0.35397335523439688</v>
      </c>
      <c r="BK107" t="s">
        <v>287</v>
      </c>
    </row>
    <row r="108" spans="1:63" x14ac:dyDescent="0.3">
      <c r="A108">
        <v>84</v>
      </c>
      <c r="B108">
        <v>23</v>
      </c>
      <c r="C108" t="s">
        <v>287</v>
      </c>
      <c r="D108" t="s">
        <v>27</v>
      </c>
      <c r="G108">
        <v>0.5</v>
      </c>
      <c r="H108">
        <v>0.5</v>
      </c>
      <c r="I108">
        <v>5752</v>
      </c>
      <c r="J108">
        <v>8269</v>
      </c>
      <c r="L108">
        <v>2923</v>
      </c>
      <c r="M108">
        <v>4.8280000000000003</v>
      </c>
      <c r="N108">
        <v>7.2839999999999998</v>
      </c>
      <c r="O108">
        <v>2.456</v>
      </c>
      <c r="Q108">
        <v>0.19</v>
      </c>
      <c r="R108">
        <v>1</v>
      </c>
      <c r="S108">
        <v>0</v>
      </c>
      <c r="T108">
        <v>0</v>
      </c>
      <c r="V108">
        <v>0</v>
      </c>
      <c r="Y108" s="1">
        <v>45231</v>
      </c>
      <c r="Z108" s="6">
        <v>0.31853009259259263</v>
      </c>
      <c r="AB108">
        <v>1</v>
      </c>
      <c r="AD108" s="3">
        <f t="shared" si="8"/>
        <v>5.8530066953423656</v>
      </c>
      <c r="AE108" s="3">
        <f t="shared" si="9"/>
        <v>8.9337857414737307</v>
      </c>
      <c r="AF108" s="3">
        <f t="shared" si="10"/>
        <v>3.0807790461313651</v>
      </c>
      <c r="AG108" s="3">
        <f t="shared" si="11"/>
        <v>0.3548127125233892</v>
      </c>
      <c r="AH108" s="3"/>
      <c r="BG108" s="3"/>
      <c r="BH108" s="3"/>
      <c r="BI108" s="3"/>
      <c r="BJ108" s="3"/>
      <c r="BK108" t="s">
        <v>287</v>
      </c>
    </row>
    <row r="109" spans="1:63" x14ac:dyDescent="0.3">
      <c r="A109">
        <v>85</v>
      </c>
      <c r="B109">
        <v>24</v>
      </c>
      <c r="C109" t="s">
        <v>288</v>
      </c>
      <c r="D109" t="s">
        <v>27</v>
      </c>
      <c r="G109">
        <v>0.5</v>
      </c>
      <c r="H109">
        <v>0.5</v>
      </c>
      <c r="I109">
        <v>4705</v>
      </c>
      <c r="J109">
        <v>10132</v>
      </c>
      <c r="L109">
        <v>4611</v>
      </c>
      <c r="M109">
        <v>4.024</v>
      </c>
      <c r="N109">
        <v>8.8620000000000001</v>
      </c>
      <c r="O109">
        <v>4.8369999999999997</v>
      </c>
      <c r="Q109">
        <v>0.36599999999999999</v>
      </c>
      <c r="R109">
        <v>1</v>
      </c>
      <c r="S109">
        <v>0</v>
      </c>
      <c r="T109">
        <v>0</v>
      </c>
      <c r="V109">
        <v>0</v>
      </c>
      <c r="Y109" s="1">
        <v>45231</v>
      </c>
      <c r="Z109" s="6">
        <v>0.33171296296296299</v>
      </c>
      <c r="AB109">
        <v>1</v>
      </c>
      <c r="AD109" s="3">
        <f t="shared" si="8"/>
        <v>4.79401812591869</v>
      </c>
      <c r="AE109" s="3">
        <f t="shared" si="9"/>
        <v>10.921136580527698</v>
      </c>
      <c r="AF109" s="3">
        <f t="shared" si="10"/>
        <v>6.1271184546090076</v>
      </c>
      <c r="AG109" s="3">
        <f t="shared" si="11"/>
        <v>0.55721772735467001</v>
      </c>
      <c r="AH109" s="3"/>
      <c r="BG109" s="3"/>
      <c r="BH109" s="3"/>
      <c r="BI109" s="3"/>
      <c r="BJ109" s="3"/>
      <c r="BK109" t="s">
        <v>288</v>
      </c>
    </row>
    <row r="110" spans="1:63" x14ac:dyDescent="0.3">
      <c r="A110">
        <v>86</v>
      </c>
      <c r="B110">
        <v>24</v>
      </c>
      <c r="C110" t="s">
        <v>288</v>
      </c>
      <c r="D110" t="s">
        <v>27</v>
      </c>
      <c r="G110">
        <v>0.5</v>
      </c>
      <c r="H110">
        <v>0.5</v>
      </c>
      <c r="I110">
        <v>4460</v>
      </c>
      <c r="J110">
        <v>10060</v>
      </c>
      <c r="L110">
        <v>4616</v>
      </c>
      <c r="M110">
        <v>3.8370000000000002</v>
      </c>
      <c r="N110">
        <v>8.8010000000000002</v>
      </c>
      <c r="O110">
        <v>4.9640000000000004</v>
      </c>
      <c r="Q110">
        <v>0.36699999999999999</v>
      </c>
      <c r="R110">
        <v>1</v>
      </c>
      <c r="S110">
        <v>0</v>
      </c>
      <c r="T110">
        <v>0</v>
      </c>
      <c r="V110">
        <v>0</v>
      </c>
      <c r="Y110" s="1">
        <v>45231</v>
      </c>
      <c r="Z110" s="6">
        <v>0.33884259259259258</v>
      </c>
      <c r="AB110">
        <v>1</v>
      </c>
      <c r="AD110" s="3">
        <f t="shared" si="8"/>
        <v>4.5462127777727481</v>
      </c>
      <c r="AE110" s="3">
        <f t="shared" si="9"/>
        <v>10.84433075099904</v>
      </c>
      <c r="AF110" s="3">
        <f t="shared" si="10"/>
        <v>6.298117973226292</v>
      </c>
      <c r="AG110" s="3">
        <f t="shared" si="11"/>
        <v>0.55781726827537881</v>
      </c>
      <c r="AH110" s="3"/>
      <c r="AK110">
        <f>ABS(100*(AD110-AD111)/(AVERAGE(AD110:AD111)))</f>
        <v>0.73150519878662434</v>
      </c>
      <c r="AQ110">
        <f>ABS(100*(AE110-AE111)/(AVERAGE(AE110:AE111)))</f>
        <v>1.9671895520235332E-2</v>
      </c>
      <c r="AW110">
        <f>ABS(100*(AF110-AF111)/(AVERAGE(AF110:AF111)))</f>
        <v>0.49732413682537763</v>
      </c>
      <c r="BC110">
        <f>ABS(100*(AG110-AG111)/(AVERAGE(AG110:AG111)))</f>
        <v>5.2741328293167991</v>
      </c>
      <c r="BG110" s="3">
        <f>AVERAGE(AD110:AD111)</f>
        <v>4.5629017093825768</v>
      </c>
      <c r="BH110" s="3">
        <f>AVERAGE(AE110:AE111)</f>
        <v>10.845397498631382</v>
      </c>
      <c r="BI110" s="3">
        <f>AVERAGE(AF110:AF111)</f>
        <v>6.2824957892488058</v>
      </c>
      <c r="BJ110" s="3">
        <f>AVERAGE(AG110:AG111)</f>
        <v>0.57292569947723981</v>
      </c>
      <c r="BK110" t="s">
        <v>288</v>
      </c>
    </row>
    <row r="111" spans="1:63" x14ac:dyDescent="0.3">
      <c r="A111">
        <v>87</v>
      </c>
      <c r="B111">
        <v>24</v>
      </c>
      <c r="C111" t="s">
        <v>288</v>
      </c>
      <c r="D111" t="s">
        <v>27</v>
      </c>
      <c r="G111">
        <v>0.5</v>
      </c>
      <c r="H111">
        <v>0.5</v>
      </c>
      <c r="I111">
        <v>4493</v>
      </c>
      <c r="J111">
        <v>10062</v>
      </c>
      <c r="L111">
        <v>4868</v>
      </c>
      <c r="M111">
        <v>3.8610000000000002</v>
      </c>
      <c r="N111">
        <v>8.8030000000000008</v>
      </c>
      <c r="O111">
        <v>4.9409999999999998</v>
      </c>
      <c r="Q111">
        <v>0.39300000000000002</v>
      </c>
      <c r="R111">
        <v>1</v>
      </c>
      <c r="S111">
        <v>0</v>
      </c>
      <c r="T111">
        <v>0</v>
      </c>
      <c r="V111">
        <v>0</v>
      </c>
      <c r="Y111" s="1">
        <v>45231</v>
      </c>
      <c r="Z111" s="6">
        <v>0.34643518518518518</v>
      </c>
      <c r="AB111">
        <v>1</v>
      </c>
      <c r="AD111" s="3">
        <f t="shared" si="8"/>
        <v>4.5795906409924054</v>
      </c>
      <c r="AE111" s="3">
        <f t="shared" si="9"/>
        <v>10.846464246263725</v>
      </c>
      <c r="AF111" s="3">
        <f t="shared" si="10"/>
        <v>6.2668736052713196</v>
      </c>
      <c r="AG111" s="3">
        <f t="shared" si="11"/>
        <v>0.58803413067910082</v>
      </c>
      <c r="AH111" s="3"/>
      <c r="BG111" s="3"/>
      <c r="BH111" s="3"/>
      <c r="BI111" s="3"/>
      <c r="BJ111" s="3"/>
      <c r="BK111" t="s">
        <v>288</v>
      </c>
    </row>
    <row r="112" spans="1:63" x14ac:dyDescent="0.3">
      <c r="A112">
        <v>88</v>
      </c>
      <c r="B112">
        <v>25</v>
      </c>
      <c r="C112" t="s">
        <v>212</v>
      </c>
      <c r="D112" t="s">
        <v>27</v>
      </c>
      <c r="G112">
        <v>0.5</v>
      </c>
      <c r="H112">
        <v>0.5</v>
      </c>
      <c r="I112">
        <v>4334</v>
      </c>
      <c r="J112">
        <v>10305</v>
      </c>
      <c r="L112">
        <v>5531</v>
      </c>
      <c r="M112">
        <v>3.74</v>
      </c>
      <c r="N112">
        <v>9.0079999999999991</v>
      </c>
      <c r="O112">
        <v>5.2690000000000001</v>
      </c>
      <c r="Q112">
        <v>0.46200000000000002</v>
      </c>
      <c r="R112">
        <v>1</v>
      </c>
      <c r="S112">
        <v>0</v>
      </c>
      <c r="T112">
        <v>0</v>
      </c>
      <c r="V112">
        <v>0</v>
      </c>
      <c r="Y112" s="1">
        <v>45231</v>
      </c>
      <c r="Z112" s="6">
        <v>0.35943287037037036</v>
      </c>
      <c r="AB112">
        <v>1</v>
      </c>
      <c r="AD112" s="3">
        <f t="shared" si="8"/>
        <v>4.4187700272976924</v>
      </c>
      <c r="AE112" s="3">
        <f t="shared" si="9"/>
        <v>11.105683920922939</v>
      </c>
      <c r="AF112" s="3">
        <f t="shared" si="10"/>
        <v>6.6869138936252464</v>
      </c>
      <c r="AG112" s="3">
        <f t="shared" si="11"/>
        <v>0.66753325676508379</v>
      </c>
      <c r="BK112" t="s">
        <v>212</v>
      </c>
    </row>
    <row r="113" spans="1:63" x14ac:dyDescent="0.3">
      <c r="A113">
        <v>89</v>
      </c>
      <c r="B113">
        <v>25</v>
      </c>
      <c r="C113" t="s">
        <v>212</v>
      </c>
      <c r="D113" t="s">
        <v>27</v>
      </c>
      <c r="G113">
        <v>0.5</v>
      </c>
      <c r="H113">
        <v>0.5</v>
      </c>
      <c r="I113">
        <v>4266</v>
      </c>
      <c r="J113">
        <v>10384</v>
      </c>
      <c r="L113">
        <v>5796</v>
      </c>
      <c r="M113">
        <v>3.6880000000000002</v>
      </c>
      <c r="N113">
        <v>9.0749999999999993</v>
      </c>
      <c r="O113">
        <v>5.3879999999999999</v>
      </c>
      <c r="Q113">
        <v>0.49</v>
      </c>
      <c r="R113">
        <v>1</v>
      </c>
      <c r="S113">
        <v>0</v>
      </c>
      <c r="T113">
        <v>0</v>
      </c>
      <c r="V113">
        <v>0</v>
      </c>
      <c r="Y113" s="1">
        <v>45231</v>
      </c>
      <c r="Z113" s="6">
        <v>0.36663194444444441</v>
      </c>
      <c r="AB113">
        <v>1</v>
      </c>
      <c r="AD113" s="3">
        <f t="shared" si="8"/>
        <v>4.3499914000571875</v>
      </c>
      <c r="AE113" s="3">
        <f t="shared" si="9"/>
        <v>11.189956983877991</v>
      </c>
      <c r="AF113" s="3">
        <f t="shared" si="10"/>
        <v>6.8399655838208036</v>
      </c>
      <c r="AG113" s="3">
        <f t="shared" si="11"/>
        <v>0.69930892556264856</v>
      </c>
      <c r="AH113" s="3"/>
      <c r="AK113">
        <f>ABS(100*(AD113-AD114)/(AVERAGE(AD113:AD114)))</f>
        <v>4.3446157057594474</v>
      </c>
      <c r="AQ113">
        <f>ABS(100*(AE113-AE114)/(AVERAGE(AE113:AE114)))</f>
        <v>0.25706234909244996</v>
      </c>
      <c r="AW113">
        <f>ABS(100*(AF113-AF114)/(AVERAGE(AF113:AF114)))</f>
        <v>2.4325297174216312</v>
      </c>
      <c r="BC113">
        <f>ABS(100*(AG113-AG114)/(AVERAGE(AG113:AG114)))</f>
        <v>0.34234636256654238</v>
      </c>
      <c r="BG113" s="3">
        <f>AVERAGE(AD113:AD114)</f>
        <v>4.4465849133140747</v>
      </c>
      <c r="BH113" s="3">
        <f>AVERAGE(AE113:AE114)</f>
        <v>11.204358076914614</v>
      </c>
      <c r="BI113" s="3">
        <f>AVERAGE(AF113:AF114)</f>
        <v>6.7577731636005396</v>
      </c>
      <c r="BJ113" s="3">
        <f>AVERAGE(AG113:AG114)</f>
        <v>0.70050800740406616</v>
      </c>
      <c r="BK113" t="s">
        <v>212</v>
      </c>
    </row>
    <row r="114" spans="1:63" x14ac:dyDescent="0.3">
      <c r="A114">
        <v>90</v>
      </c>
      <c r="B114">
        <v>25</v>
      </c>
      <c r="C114" t="s">
        <v>212</v>
      </c>
      <c r="D114" t="s">
        <v>27</v>
      </c>
      <c r="G114">
        <v>0.5</v>
      </c>
      <c r="H114">
        <v>0.5</v>
      </c>
      <c r="I114">
        <v>4457</v>
      </c>
      <c r="J114">
        <v>10411</v>
      </c>
      <c r="L114">
        <v>5816</v>
      </c>
      <c r="M114">
        <v>3.8340000000000001</v>
      </c>
      <c r="N114">
        <v>9.0990000000000002</v>
      </c>
      <c r="O114">
        <v>5.2640000000000002</v>
      </c>
      <c r="Q114">
        <v>0.49199999999999999</v>
      </c>
      <c r="R114">
        <v>1</v>
      </c>
      <c r="S114">
        <v>0</v>
      </c>
      <c r="T114">
        <v>0</v>
      </c>
      <c r="V114">
        <v>0</v>
      </c>
      <c r="Y114" s="1">
        <v>45231</v>
      </c>
      <c r="Z114" s="6">
        <v>0.37435185185185182</v>
      </c>
      <c r="AB114">
        <v>1</v>
      </c>
      <c r="AD114" s="3">
        <f t="shared" si="8"/>
        <v>4.5431784265709609</v>
      </c>
      <c r="AE114" s="3">
        <f t="shared" si="9"/>
        <v>11.218759169951237</v>
      </c>
      <c r="AF114" s="3">
        <f t="shared" si="10"/>
        <v>6.6755807433802765</v>
      </c>
      <c r="AG114" s="3">
        <f t="shared" si="11"/>
        <v>0.70170708924548375</v>
      </c>
      <c r="BK114" t="s">
        <v>212</v>
      </c>
    </row>
    <row r="115" spans="1:63" x14ac:dyDescent="0.3">
      <c r="A115">
        <v>91</v>
      </c>
      <c r="B115">
        <v>26</v>
      </c>
      <c r="C115" t="s">
        <v>289</v>
      </c>
      <c r="D115" t="s">
        <v>27</v>
      </c>
      <c r="G115">
        <v>0.5</v>
      </c>
      <c r="H115">
        <v>0.5</v>
      </c>
      <c r="I115">
        <v>4984</v>
      </c>
      <c r="J115">
        <v>6640</v>
      </c>
      <c r="L115">
        <v>1695</v>
      </c>
      <c r="M115">
        <v>4.2389999999999999</v>
      </c>
      <c r="N115">
        <v>5.9039999999999999</v>
      </c>
      <c r="O115">
        <v>1.6659999999999999</v>
      </c>
      <c r="Q115">
        <v>6.0999999999999999E-2</v>
      </c>
      <c r="R115">
        <v>1</v>
      </c>
      <c r="S115">
        <v>0</v>
      </c>
      <c r="T115">
        <v>0</v>
      </c>
      <c r="V115">
        <v>0</v>
      </c>
      <c r="Y115" s="1">
        <v>45231</v>
      </c>
      <c r="Z115" s="6">
        <v>0.38723379629629634</v>
      </c>
      <c r="AB115">
        <v>1</v>
      </c>
      <c r="AD115" s="3">
        <f t="shared" si="8"/>
        <v>5.0762127876848844</v>
      </c>
      <c r="AE115" s="3">
        <f t="shared" si="9"/>
        <v>7.1960538483878977</v>
      </c>
      <c r="AF115" s="3">
        <f t="shared" si="10"/>
        <v>2.1198410607030134</v>
      </c>
      <c r="AG115" s="3">
        <f t="shared" si="11"/>
        <v>0.20756546239731521</v>
      </c>
      <c r="BK115" t="s">
        <v>289</v>
      </c>
    </row>
    <row r="116" spans="1:63" x14ac:dyDescent="0.3">
      <c r="A116">
        <v>92</v>
      </c>
      <c r="B116">
        <v>26</v>
      </c>
      <c r="C116" t="s">
        <v>289</v>
      </c>
      <c r="D116" t="s">
        <v>27</v>
      </c>
      <c r="G116">
        <v>0.5</v>
      </c>
      <c r="H116">
        <v>0.5</v>
      </c>
      <c r="I116">
        <v>5205</v>
      </c>
      <c r="J116">
        <v>6640</v>
      </c>
      <c r="L116">
        <v>1807</v>
      </c>
      <c r="M116">
        <v>4.4080000000000004</v>
      </c>
      <c r="N116">
        <v>5.9039999999999999</v>
      </c>
      <c r="O116">
        <v>1.496</v>
      </c>
      <c r="Q116">
        <v>7.2999999999999995E-2</v>
      </c>
      <c r="R116">
        <v>1</v>
      </c>
      <c r="S116">
        <v>0</v>
      </c>
      <c r="T116">
        <v>0</v>
      </c>
      <c r="V116">
        <v>0</v>
      </c>
      <c r="Y116" s="1">
        <v>45231</v>
      </c>
      <c r="Z116" s="6">
        <v>0.39420138888888889</v>
      </c>
      <c r="AB116">
        <v>1</v>
      </c>
      <c r="AD116" s="3">
        <f t="shared" si="8"/>
        <v>5.2997433262165297</v>
      </c>
      <c r="AE116" s="3">
        <f t="shared" si="9"/>
        <v>7.1960538483878977</v>
      </c>
      <c r="AF116" s="3">
        <f t="shared" si="10"/>
        <v>1.8963105221713681</v>
      </c>
      <c r="AG116" s="3">
        <f t="shared" si="11"/>
        <v>0.22099517902119167</v>
      </c>
      <c r="AH116" s="3"/>
      <c r="AK116">
        <f>ABS(100*(AD116-AD117)/(AVERAGE(AD116:AD117)))</f>
        <v>2.5808901196847676</v>
      </c>
      <c r="AQ116">
        <f>ABS(100*(AE116-AE117)/(AVERAGE(AE116:AE117)))</f>
        <v>0.56173227482137322</v>
      </c>
      <c r="AW116">
        <f>ABS(100*(AF116-AF117)/(AVERAGE(AF116:AF117)))</f>
        <v>5.3068041668303332</v>
      </c>
      <c r="BC116">
        <f>ABS(100*(AG116-AG117)/(AVERAGE(AG116:AG117)))</f>
        <v>0.37908806023288522</v>
      </c>
      <c r="BG116" s="3">
        <f>AVERAGE(AD116:AD117)</f>
        <v>5.3690276786573339</v>
      </c>
      <c r="BH116" s="3">
        <f>AVERAGE(AE116:AE117)</f>
        <v>7.2163220534024042</v>
      </c>
      <c r="BI116" s="3">
        <f>AVERAGE(AF116:AF117)</f>
        <v>1.8472943747450712</v>
      </c>
      <c r="BJ116" s="3">
        <f>AVERAGE(AG116:AG117)</f>
        <v>0.2214148576656878</v>
      </c>
      <c r="BK116" t="s">
        <v>289</v>
      </c>
    </row>
    <row r="117" spans="1:63" x14ac:dyDescent="0.3">
      <c r="A117">
        <v>93</v>
      </c>
      <c r="B117">
        <v>26</v>
      </c>
      <c r="C117" t="s">
        <v>289</v>
      </c>
      <c r="D117" t="s">
        <v>27</v>
      </c>
      <c r="G117">
        <v>0.5</v>
      </c>
      <c r="H117">
        <v>0.5</v>
      </c>
      <c r="I117">
        <v>5342</v>
      </c>
      <c r="J117">
        <v>6678</v>
      </c>
      <c r="L117">
        <v>1814</v>
      </c>
      <c r="M117">
        <v>4.5129999999999999</v>
      </c>
      <c r="N117">
        <v>5.9359999999999999</v>
      </c>
      <c r="O117">
        <v>1.423</v>
      </c>
      <c r="Q117">
        <v>7.3999999999999996E-2</v>
      </c>
      <c r="R117">
        <v>1</v>
      </c>
      <c r="S117">
        <v>0</v>
      </c>
      <c r="T117">
        <v>0</v>
      </c>
      <c r="V117">
        <v>0</v>
      </c>
      <c r="Y117" s="1">
        <v>45231</v>
      </c>
      <c r="Z117" s="6">
        <v>0.40179398148148149</v>
      </c>
      <c r="AB117">
        <v>1</v>
      </c>
      <c r="AD117" s="3">
        <f t="shared" si="8"/>
        <v>5.4383120310981372</v>
      </c>
      <c r="AE117" s="3">
        <f t="shared" si="9"/>
        <v>7.2365902584169115</v>
      </c>
      <c r="AF117" s="3">
        <f t="shared" si="10"/>
        <v>1.7982782273187743</v>
      </c>
      <c r="AG117" s="3">
        <f t="shared" si="11"/>
        <v>0.22183453631018393</v>
      </c>
      <c r="BK117" t="s">
        <v>289</v>
      </c>
    </row>
    <row r="118" spans="1:63" x14ac:dyDescent="0.3">
      <c r="A118">
        <v>94</v>
      </c>
      <c r="B118">
        <v>27</v>
      </c>
      <c r="C118" t="s">
        <v>290</v>
      </c>
      <c r="D118" t="s">
        <v>27</v>
      </c>
      <c r="G118">
        <v>0.5</v>
      </c>
      <c r="H118">
        <v>0.5</v>
      </c>
      <c r="I118">
        <v>5310</v>
      </c>
      <c r="J118">
        <v>6685</v>
      </c>
      <c r="L118">
        <v>1292</v>
      </c>
      <c r="M118">
        <v>4.4889999999999999</v>
      </c>
      <c r="N118">
        <v>5.9420000000000002</v>
      </c>
      <c r="O118">
        <v>1.4530000000000001</v>
      </c>
      <c r="Q118">
        <v>1.9E-2</v>
      </c>
      <c r="R118">
        <v>1</v>
      </c>
      <c r="S118">
        <v>0</v>
      </c>
      <c r="T118">
        <v>0</v>
      </c>
      <c r="V118">
        <v>0</v>
      </c>
      <c r="Y118" s="1">
        <v>45231</v>
      </c>
      <c r="Z118" s="6">
        <v>0.41482638888888884</v>
      </c>
      <c r="AB118">
        <v>1</v>
      </c>
      <c r="AD118" s="3">
        <f t="shared" si="8"/>
        <v>5.405945618279075</v>
      </c>
      <c r="AE118" s="3">
        <f t="shared" si="9"/>
        <v>7.244057491843308</v>
      </c>
      <c r="AF118" s="3">
        <f t="shared" si="10"/>
        <v>1.838111873564233</v>
      </c>
      <c r="AG118" s="3">
        <f t="shared" si="11"/>
        <v>0.15924246418818833</v>
      </c>
      <c r="BK118" t="s">
        <v>290</v>
      </c>
    </row>
    <row r="119" spans="1:63" x14ac:dyDescent="0.3">
      <c r="A119">
        <v>95</v>
      </c>
      <c r="B119">
        <v>27</v>
      </c>
      <c r="C119" t="s">
        <v>290</v>
      </c>
      <c r="D119" t="s">
        <v>27</v>
      </c>
      <c r="G119">
        <v>0.5</v>
      </c>
      <c r="H119">
        <v>0.5</v>
      </c>
      <c r="I119">
        <v>5324</v>
      </c>
      <c r="J119">
        <v>6692</v>
      </c>
      <c r="L119">
        <v>1398</v>
      </c>
      <c r="M119">
        <v>4.5</v>
      </c>
      <c r="N119">
        <v>5.9480000000000004</v>
      </c>
      <c r="O119">
        <v>1.4490000000000001</v>
      </c>
      <c r="Q119">
        <v>0.03</v>
      </c>
      <c r="R119">
        <v>1</v>
      </c>
      <c r="S119">
        <v>0</v>
      </c>
      <c r="T119">
        <v>0</v>
      </c>
      <c r="V119">
        <v>0</v>
      </c>
      <c r="Y119" s="1">
        <v>45231</v>
      </c>
      <c r="Z119" s="6">
        <v>0.42192129629629632</v>
      </c>
      <c r="AB119">
        <v>1</v>
      </c>
      <c r="AD119" s="3">
        <f t="shared" si="8"/>
        <v>5.420105923887415</v>
      </c>
      <c r="AE119" s="3">
        <f t="shared" si="9"/>
        <v>7.2515247252697055</v>
      </c>
      <c r="AF119" s="3">
        <f t="shared" si="10"/>
        <v>1.8314188013822905</v>
      </c>
      <c r="AG119" s="3">
        <f t="shared" si="11"/>
        <v>0.17195273170721426</v>
      </c>
      <c r="AH119" s="3"/>
      <c r="AK119">
        <f>ABS(100*(AD119-AD120)/(AVERAGE(AD119:AD120)))</f>
        <v>0.81773045790570831</v>
      </c>
      <c r="AQ119">
        <f>ABS(100*(AE119-AE120)/(AVERAGE(AE119:AE120)))</f>
        <v>0.60496170929035353</v>
      </c>
      <c r="AW119">
        <f>ABS(100*(AF119-AF120)/(AVERAGE(AF119:AF120)))</f>
        <v>4.9370861827798267</v>
      </c>
      <c r="BC119">
        <f>ABS(100*(AG119-AG120)/(AVERAGE(AG119:AG120)))</f>
        <v>3.2600145236902476</v>
      </c>
      <c r="BG119" s="3">
        <f>AVERAGE(AD119:AD120)</f>
        <v>5.4423578327005195</v>
      </c>
      <c r="BH119" s="3">
        <f>AVERAGE(AE119:AE120)</f>
        <v>7.2296563988066858</v>
      </c>
      <c r="BI119" s="3">
        <f>AVERAGE(AF119:AF120)</f>
        <v>1.7872985661061658</v>
      </c>
      <c r="BJ119" s="3">
        <f>AVERAGE(AG119:AG120)</f>
        <v>0.1691948434719539</v>
      </c>
      <c r="BK119" t="s">
        <v>290</v>
      </c>
    </row>
    <row r="120" spans="1:63" x14ac:dyDescent="0.3">
      <c r="A120">
        <v>96</v>
      </c>
      <c r="B120">
        <v>27</v>
      </c>
      <c r="C120" t="s">
        <v>290</v>
      </c>
      <c r="D120" t="s">
        <v>27</v>
      </c>
      <c r="G120">
        <v>0.5</v>
      </c>
      <c r="H120">
        <v>0.5</v>
      </c>
      <c r="I120">
        <v>5368</v>
      </c>
      <c r="J120">
        <v>6651</v>
      </c>
      <c r="L120">
        <v>1352</v>
      </c>
      <c r="M120">
        <v>4.5330000000000004</v>
      </c>
      <c r="N120">
        <v>5.9130000000000003</v>
      </c>
      <c r="O120">
        <v>1.38</v>
      </c>
      <c r="Q120">
        <v>2.5000000000000001E-2</v>
      </c>
      <c r="R120">
        <v>1</v>
      </c>
      <c r="S120">
        <v>0</v>
      </c>
      <c r="T120">
        <v>0</v>
      </c>
      <c r="V120">
        <v>0</v>
      </c>
      <c r="Y120" s="1">
        <v>45231</v>
      </c>
      <c r="Z120" s="6">
        <v>0.42953703703703705</v>
      </c>
      <c r="AB120">
        <v>1</v>
      </c>
      <c r="AD120" s="3">
        <f t="shared" si="8"/>
        <v>5.4646097415136241</v>
      </c>
      <c r="AE120" s="3">
        <f t="shared" si="9"/>
        <v>7.2077880723436651</v>
      </c>
      <c r="AF120" s="3">
        <f t="shared" si="10"/>
        <v>1.743178330830041</v>
      </c>
      <c r="AG120" s="3">
        <f t="shared" si="11"/>
        <v>0.16643695523669358</v>
      </c>
      <c r="BK120" t="s">
        <v>290</v>
      </c>
    </row>
    <row r="121" spans="1:63" x14ac:dyDescent="0.3">
      <c r="A121">
        <v>97</v>
      </c>
      <c r="B121">
        <v>28</v>
      </c>
      <c r="C121" t="s">
        <v>291</v>
      </c>
      <c r="D121" t="s">
        <v>27</v>
      </c>
      <c r="G121">
        <v>0.5</v>
      </c>
      <c r="H121">
        <v>0.5</v>
      </c>
      <c r="I121">
        <v>3731</v>
      </c>
      <c r="J121">
        <v>7280</v>
      </c>
      <c r="L121">
        <v>2740</v>
      </c>
      <c r="M121">
        <v>3.278</v>
      </c>
      <c r="N121">
        <v>6.4459999999999997</v>
      </c>
      <c r="O121">
        <v>3.169</v>
      </c>
      <c r="Q121">
        <v>0.17100000000000001</v>
      </c>
      <c r="R121">
        <v>1</v>
      </c>
      <c r="S121">
        <v>0</v>
      </c>
      <c r="T121">
        <v>0</v>
      </c>
      <c r="V121">
        <v>0</v>
      </c>
      <c r="Y121" s="1">
        <v>45231</v>
      </c>
      <c r="Z121" s="6">
        <v>0.44224537037037037</v>
      </c>
      <c r="AB121">
        <v>1</v>
      </c>
      <c r="AD121" s="3">
        <f t="shared" si="8"/>
        <v>3.8088654357384986</v>
      </c>
      <c r="AE121" s="3">
        <f t="shared" si="9"/>
        <v>7.8787723330870607</v>
      </c>
      <c r="AF121" s="3">
        <f t="shared" si="10"/>
        <v>4.0699068973485621</v>
      </c>
      <c r="AG121" s="3">
        <f t="shared" si="11"/>
        <v>0.33286951482544819</v>
      </c>
      <c r="BK121" t="s">
        <v>291</v>
      </c>
    </row>
    <row r="122" spans="1:63" x14ac:dyDescent="0.3">
      <c r="A122">
        <v>98</v>
      </c>
      <c r="B122">
        <v>28</v>
      </c>
      <c r="C122" t="s">
        <v>291</v>
      </c>
      <c r="D122" t="s">
        <v>27</v>
      </c>
      <c r="G122">
        <v>0.5</v>
      </c>
      <c r="H122">
        <v>0.5</v>
      </c>
      <c r="I122">
        <v>3322</v>
      </c>
      <c r="J122">
        <v>7214</v>
      </c>
      <c r="L122">
        <v>2696</v>
      </c>
      <c r="M122">
        <v>2.9630000000000001</v>
      </c>
      <c r="N122">
        <v>6.39</v>
      </c>
      <c r="O122">
        <v>3.427</v>
      </c>
      <c r="Q122">
        <v>0.16600000000000001</v>
      </c>
      <c r="R122">
        <v>1</v>
      </c>
      <c r="S122">
        <v>0</v>
      </c>
      <c r="T122">
        <v>0</v>
      </c>
      <c r="V122">
        <v>0</v>
      </c>
      <c r="Y122" s="1">
        <v>45231</v>
      </c>
      <c r="Z122" s="6">
        <v>0.4493287037037037</v>
      </c>
      <c r="AB122">
        <v>1</v>
      </c>
      <c r="AD122" s="3">
        <f t="shared" si="8"/>
        <v>3.3951822218948662</v>
      </c>
      <c r="AE122" s="3">
        <f t="shared" si="9"/>
        <v>7.8083669893524581</v>
      </c>
      <c r="AF122" s="3">
        <f t="shared" si="10"/>
        <v>4.4131847674575919</v>
      </c>
      <c r="AG122" s="3">
        <f t="shared" si="11"/>
        <v>0.32759355472321106</v>
      </c>
      <c r="AH122" s="3"/>
      <c r="AK122">
        <f>ABS(100*(AD122-AD123)/(AVERAGE(AD122:AD123)))</f>
        <v>0.53767517845482482</v>
      </c>
      <c r="AQ122">
        <f>ABS(100*(AE122-AE123)/(AVERAGE(AE122:AE123)))</f>
        <v>0.78924574384896062</v>
      </c>
      <c r="AW122">
        <f>ABS(100*(AF122-AF123)/(AVERAGE(AF122:AF123)))</f>
        <v>1.7981911270209447</v>
      </c>
      <c r="BC122">
        <f>ABS(100*(AG122-AG123)/(AVERAGE(AG122:AG123)))</f>
        <v>5.5169239217408821</v>
      </c>
      <c r="BG122" s="3">
        <f>AVERAGE(AD122:AD123)</f>
        <v>3.3860791682895051</v>
      </c>
      <c r="BH122" s="3">
        <f>AVERAGE(AE122:AE123)</f>
        <v>7.8393026706903886</v>
      </c>
      <c r="BI122" s="3">
        <f>AVERAGE(AF122:AF123)</f>
        <v>4.4532235024008839</v>
      </c>
      <c r="BJ122" s="3">
        <f>AVERAGE(AG122:AG123)</f>
        <v>0.33688643899419701</v>
      </c>
      <c r="BK122" t="s">
        <v>291</v>
      </c>
    </row>
    <row r="123" spans="1:63" x14ac:dyDescent="0.3">
      <c r="A123">
        <v>99</v>
      </c>
      <c r="B123">
        <v>28</v>
      </c>
      <c r="C123" t="s">
        <v>291</v>
      </c>
      <c r="D123" t="s">
        <v>27</v>
      </c>
      <c r="G123">
        <v>0.5</v>
      </c>
      <c r="H123">
        <v>0.5</v>
      </c>
      <c r="I123">
        <v>3304</v>
      </c>
      <c r="J123">
        <v>7272</v>
      </c>
      <c r="L123">
        <v>2851</v>
      </c>
      <c r="M123">
        <v>2.95</v>
      </c>
      <c r="N123">
        <v>6.44</v>
      </c>
      <c r="O123">
        <v>3.49</v>
      </c>
      <c r="Q123">
        <v>0.182</v>
      </c>
      <c r="R123">
        <v>1</v>
      </c>
      <c r="S123">
        <v>0</v>
      </c>
      <c r="T123">
        <v>0</v>
      </c>
      <c r="V123">
        <v>0</v>
      </c>
      <c r="Y123" s="1">
        <v>45231</v>
      </c>
      <c r="Z123" s="6">
        <v>0.45681712962962967</v>
      </c>
      <c r="AB123">
        <v>1</v>
      </c>
      <c r="AD123" s="3">
        <f t="shared" si="8"/>
        <v>3.3769761146841439</v>
      </c>
      <c r="AE123" s="3">
        <f t="shared" si="9"/>
        <v>7.8702383520283199</v>
      </c>
      <c r="AF123" s="3">
        <f t="shared" si="10"/>
        <v>4.493262237344176</v>
      </c>
      <c r="AG123" s="3">
        <f t="shared" si="11"/>
        <v>0.34617932326518291</v>
      </c>
      <c r="BK123" t="s">
        <v>291</v>
      </c>
    </row>
    <row r="124" spans="1:63" x14ac:dyDescent="0.3">
      <c r="A124">
        <v>100</v>
      </c>
      <c r="B124">
        <v>29</v>
      </c>
      <c r="C124" t="s">
        <v>213</v>
      </c>
      <c r="D124" t="s">
        <v>27</v>
      </c>
      <c r="G124">
        <v>0.5</v>
      </c>
      <c r="H124">
        <v>0.5</v>
      </c>
      <c r="I124">
        <v>3186</v>
      </c>
      <c r="J124">
        <v>6850</v>
      </c>
      <c r="L124">
        <v>2431</v>
      </c>
      <c r="M124">
        <v>2.859</v>
      </c>
      <c r="N124">
        <v>6.0819999999999999</v>
      </c>
      <c r="O124">
        <v>3.222</v>
      </c>
      <c r="Q124">
        <v>0.13800000000000001</v>
      </c>
      <c r="R124">
        <v>1</v>
      </c>
      <c r="S124">
        <v>0</v>
      </c>
      <c r="T124">
        <v>0</v>
      </c>
      <c r="V124">
        <v>0</v>
      </c>
      <c r="Y124" s="1">
        <v>45231</v>
      </c>
      <c r="Z124" s="6">
        <v>0.46968750000000004</v>
      </c>
      <c r="AB124">
        <v>1</v>
      </c>
      <c r="AD124" s="3">
        <f t="shared" si="8"/>
        <v>3.2576249674138538</v>
      </c>
      <c r="AE124" s="3">
        <f t="shared" si="9"/>
        <v>7.420070851179811</v>
      </c>
      <c r="AF124" s="3">
        <f t="shared" si="10"/>
        <v>4.1624458837659573</v>
      </c>
      <c r="AG124" s="3">
        <f t="shared" si="11"/>
        <v>0.29581788592564617</v>
      </c>
      <c r="BK124" t="s">
        <v>213</v>
      </c>
    </row>
    <row r="125" spans="1:63" x14ac:dyDescent="0.3">
      <c r="A125">
        <v>101</v>
      </c>
      <c r="B125">
        <v>29</v>
      </c>
      <c r="C125" t="s">
        <v>213</v>
      </c>
      <c r="D125" t="s">
        <v>27</v>
      </c>
      <c r="G125">
        <v>0.5</v>
      </c>
      <c r="H125">
        <v>0.5</v>
      </c>
      <c r="I125">
        <v>3198</v>
      </c>
      <c r="J125">
        <v>6866</v>
      </c>
      <c r="L125">
        <v>2469</v>
      </c>
      <c r="M125">
        <v>2.8679999999999999</v>
      </c>
      <c r="N125">
        <v>6.0949999999999998</v>
      </c>
      <c r="O125">
        <v>3.2269999999999999</v>
      </c>
      <c r="Q125">
        <v>0.14199999999999999</v>
      </c>
      <c r="R125">
        <v>1</v>
      </c>
      <c r="S125">
        <v>0</v>
      </c>
      <c r="T125">
        <v>0</v>
      </c>
      <c r="V125">
        <v>0</v>
      </c>
      <c r="Y125" s="1">
        <v>45231</v>
      </c>
      <c r="Z125" s="6">
        <v>0.47671296296296295</v>
      </c>
      <c r="AB125">
        <v>1</v>
      </c>
      <c r="AD125" s="3">
        <f t="shared" si="8"/>
        <v>3.2697623722210016</v>
      </c>
      <c r="AE125" s="3">
        <f t="shared" si="9"/>
        <v>7.4371388132972891</v>
      </c>
      <c r="AF125" s="3">
        <f t="shared" si="10"/>
        <v>4.1673764410762875</v>
      </c>
      <c r="AG125" s="3">
        <f t="shared" si="11"/>
        <v>0.30037439692303286</v>
      </c>
      <c r="AH125" s="3"/>
      <c r="AK125">
        <f>ABS(100*(AD125-AD126)/(AVERAGE(AD125:AD126)))</f>
        <v>1.5348034482716388</v>
      </c>
      <c r="AQ125">
        <f>ABS(100*(AE125-AE126)/(AVERAGE(AE125:AE126)))</f>
        <v>0.12900842726483239</v>
      </c>
      <c r="AW125">
        <f>ABS(100*(AF125-AF126)/(AVERAGE(AF125:AF126)))</f>
        <v>0.98801236468809206</v>
      </c>
      <c r="BC125">
        <f>ABS(100*(AG125-AG126)/(AVERAGE(AG125:AG126)))</f>
        <v>1.2856379552060311</v>
      </c>
      <c r="BG125" s="3">
        <f>AVERAGE(AD125:AD126)</f>
        <v>3.2950486322358934</v>
      </c>
      <c r="BH125" s="3">
        <f>AVERAGE(AE125:AE126)</f>
        <v>7.4419391776428299</v>
      </c>
      <c r="BI125" s="3">
        <f>AVERAGE(AF125:AF126)</f>
        <v>4.1468905454069365</v>
      </c>
      <c r="BJ125" s="3">
        <f>AVERAGE(AG125:AG126)</f>
        <v>0.29845586597676477</v>
      </c>
      <c r="BK125" t="s">
        <v>213</v>
      </c>
    </row>
    <row r="126" spans="1:63" x14ac:dyDescent="0.3">
      <c r="A126">
        <v>102</v>
      </c>
      <c r="B126">
        <v>29</v>
      </c>
      <c r="C126" t="s">
        <v>213</v>
      </c>
      <c r="D126" t="s">
        <v>27</v>
      </c>
      <c r="G126">
        <v>0.5</v>
      </c>
      <c r="H126">
        <v>0.5</v>
      </c>
      <c r="I126">
        <v>3248</v>
      </c>
      <c r="J126">
        <v>6875</v>
      </c>
      <c r="L126">
        <v>2437</v>
      </c>
      <c r="M126">
        <v>2.907</v>
      </c>
      <c r="N126">
        <v>6.1029999999999998</v>
      </c>
      <c r="O126">
        <v>3.1960000000000002</v>
      </c>
      <c r="Q126">
        <v>0.13900000000000001</v>
      </c>
      <c r="R126">
        <v>1</v>
      </c>
      <c r="S126">
        <v>0</v>
      </c>
      <c r="T126">
        <v>0</v>
      </c>
      <c r="V126">
        <v>0</v>
      </c>
      <c r="Y126" s="1">
        <v>45231</v>
      </c>
      <c r="Z126" s="6">
        <v>0.48438657407407404</v>
      </c>
      <c r="AB126">
        <v>1</v>
      </c>
      <c r="AD126" s="3">
        <f t="shared" si="8"/>
        <v>3.3203348922507856</v>
      </c>
      <c r="AE126" s="3">
        <f t="shared" si="9"/>
        <v>7.4467395419883715</v>
      </c>
      <c r="AF126" s="3">
        <f t="shared" si="10"/>
        <v>4.1264046497375855</v>
      </c>
      <c r="AG126" s="3">
        <f t="shared" si="11"/>
        <v>0.29653733503049673</v>
      </c>
      <c r="BK126" t="s">
        <v>213</v>
      </c>
    </row>
    <row r="127" spans="1:63" x14ac:dyDescent="0.3">
      <c r="A127">
        <v>103</v>
      </c>
      <c r="B127">
        <v>31</v>
      </c>
      <c r="C127" t="s">
        <v>214</v>
      </c>
      <c r="D127" t="s">
        <v>27</v>
      </c>
      <c r="G127">
        <v>0.5</v>
      </c>
      <c r="H127">
        <v>0.5</v>
      </c>
      <c r="I127">
        <v>6936</v>
      </c>
      <c r="J127">
        <v>16159</v>
      </c>
      <c r="L127">
        <v>7580</v>
      </c>
      <c r="M127">
        <v>5.7359999999999998</v>
      </c>
      <c r="N127">
        <v>13.968999999999999</v>
      </c>
      <c r="O127">
        <v>8.2319999999999993</v>
      </c>
      <c r="Q127">
        <v>0.67700000000000005</v>
      </c>
      <c r="R127">
        <v>1</v>
      </c>
      <c r="S127">
        <v>0</v>
      </c>
      <c r="T127">
        <v>0</v>
      </c>
      <c r="V127">
        <v>0</v>
      </c>
      <c r="Y127" s="1">
        <v>45231</v>
      </c>
      <c r="Z127" s="6">
        <v>0.49781249999999999</v>
      </c>
      <c r="AB127">
        <v>1</v>
      </c>
      <c r="AD127" s="3">
        <f t="shared" si="8"/>
        <v>7.0505639696476488</v>
      </c>
      <c r="AE127" s="3">
        <f t="shared" si="9"/>
        <v>17.350424560655576</v>
      </c>
      <c r="AF127" s="3">
        <f t="shared" si="10"/>
        <v>10.299860591007928</v>
      </c>
      <c r="AG127" s="3">
        <f t="shared" si="11"/>
        <v>0.91322512607153783</v>
      </c>
      <c r="BK127" t="s">
        <v>214</v>
      </c>
    </row>
    <row r="128" spans="1:63" x14ac:dyDescent="0.3">
      <c r="A128">
        <v>104</v>
      </c>
      <c r="B128">
        <v>31</v>
      </c>
      <c r="C128" t="s">
        <v>214</v>
      </c>
      <c r="D128" t="s">
        <v>27</v>
      </c>
      <c r="G128">
        <v>0.5</v>
      </c>
      <c r="H128">
        <v>0.5</v>
      </c>
      <c r="I128">
        <v>8175</v>
      </c>
      <c r="J128">
        <v>16365</v>
      </c>
      <c r="L128">
        <v>7768</v>
      </c>
      <c r="M128">
        <v>6.6859999999999999</v>
      </c>
      <c r="N128">
        <v>14.143000000000001</v>
      </c>
      <c r="O128">
        <v>7.4569999999999999</v>
      </c>
      <c r="Q128">
        <v>0.69599999999999995</v>
      </c>
      <c r="R128">
        <v>1</v>
      </c>
      <c r="S128">
        <v>0</v>
      </c>
      <c r="T128">
        <v>0</v>
      </c>
      <c r="V128">
        <v>0</v>
      </c>
      <c r="Y128" s="1">
        <v>45231</v>
      </c>
      <c r="Z128" s="6">
        <v>0.50553240740740735</v>
      </c>
      <c r="AB128">
        <v>1</v>
      </c>
      <c r="AD128" s="3">
        <f t="shared" si="8"/>
        <v>8.3037510159856929</v>
      </c>
      <c r="AE128" s="3">
        <f t="shared" si="9"/>
        <v>17.57017457291812</v>
      </c>
      <c r="AF128" s="3">
        <f t="shared" si="10"/>
        <v>9.2664235569324269</v>
      </c>
      <c r="AG128" s="3">
        <f t="shared" si="11"/>
        <v>0.93576786469018758</v>
      </c>
      <c r="AH128" s="3"/>
      <c r="AK128">
        <f>ABS(100*(AD128-AD129)/(AVERAGE(AD128:AD129)))</f>
        <v>0.8369473555107434</v>
      </c>
      <c r="AQ128">
        <f>ABS(100*(AE128-AE129)/(AVERAGE(AE128:AE129)))</f>
        <v>0.33448297276576855</v>
      </c>
      <c r="AW128">
        <f>ABS(100*(AF128-AF129)/(AVERAGE(AF128:AF129)))</f>
        <v>1.3959846093550303</v>
      </c>
      <c r="BC128">
        <f>ABS(100*(AG128-AG129)/(AVERAGE(AG128:AG129)))</f>
        <v>0.79762906987728976</v>
      </c>
      <c r="BG128" s="3">
        <f>AVERAGE(AD128:AD129)</f>
        <v>8.3386460548062438</v>
      </c>
      <c r="BH128" s="3">
        <f>AVERAGE(AE128:AE129)</f>
        <v>17.540839013028702</v>
      </c>
      <c r="BI128" s="3">
        <f>AVERAGE(AF128:AF129)</f>
        <v>9.202192958222458</v>
      </c>
      <c r="BJ128" s="3">
        <f>AVERAGE(AG128:AG129)</f>
        <v>0.93205071098179326</v>
      </c>
      <c r="BK128" t="s">
        <v>214</v>
      </c>
    </row>
    <row r="129" spans="1:63" x14ac:dyDescent="0.3">
      <c r="A129">
        <v>105</v>
      </c>
      <c r="B129">
        <v>31</v>
      </c>
      <c r="C129" t="s">
        <v>214</v>
      </c>
      <c r="D129" t="s">
        <v>27</v>
      </c>
      <c r="G129">
        <v>0.5</v>
      </c>
      <c r="H129">
        <v>0.5</v>
      </c>
      <c r="I129">
        <v>8244</v>
      </c>
      <c r="J129">
        <v>16310</v>
      </c>
      <c r="L129">
        <v>7706</v>
      </c>
      <c r="M129">
        <v>6.74</v>
      </c>
      <c r="N129">
        <v>14.096</v>
      </c>
      <c r="O129">
        <v>7.3559999999999999</v>
      </c>
      <c r="Q129">
        <v>0.69</v>
      </c>
      <c r="R129">
        <v>1</v>
      </c>
      <c r="S129">
        <v>0</v>
      </c>
      <c r="T129">
        <v>0</v>
      </c>
      <c r="V129">
        <v>0</v>
      </c>
      <c r="Y129" s="1">
        <v>45231</v>
      </c>
      <c r="Z129" s="6">
        <v>0.5136574074074074</v>
      </c>
      <c r="AB129">
        <v>1</v>
      </c>
      <c r="AD129" s="3">
        <f t="shared" si="8"/>
        <v>8.3735410936267947</v>
      </c>
      <c r="AE129" s="3">
        <f t="shared" si="9"/>
        <v>17.511503453139284</v>
      </c>
      <c r="AF129" s="3">
        <f t="shared" si="10"/>
        <v>9.137962359512489</v>
      </c>
      <c r="AG129" s="3">
        <f t="shared" si="11"/>
        <v>0.92833355727339884</v>
      </c>
      <c r="BK129" t="s">
        <v>214</v>
      </c>
    </row>
    <row r="130" spans="1:63" x14ac:dyDescent="0.3">
      <c r="A130">
        <v>106</v>
      </c>
      <c r="B130">
        <v>32</v>
      </c>
      <c r="C130" t="s">
        <v>292</v>
      </c>
      <c r="D130" t="s">
        <v>27</v>
      </c>
      <c r="G130">
        <v>0.5</v>
      </c>
      <c r="H130">
        <v>0.5</v>
      </c>
      <c r="I130">
        <v>4548</v>
      </c>
      <c r="J130">
        <v>7601</v>
      </c>
      <c r="L130">
        <v>2832</v>
      </c>
      <c r="M130">
        <v>3.9039999999999999</v>
      </c>
      <c r="N130">
        <v>6.718</v>
      </c>
      <c r="O130">
        <v>2.8140000000000001</v>
      </c>
      <c r="Q130">
        <v>0.18</v>
      </c>
      <c r="R130">
        <v>1</v>
      </c>
      <c r="S130">
        <v>0</v>
      </c>
      <c r="T130">
        <v>0</v>
      </c>
      <c r="V130">
        <v>0</v>
      </c>
      <c r="Y130" s="1">
        <v>45231</v>
      </c>
      <c r="Z130" s="6">
        <v>0.52668981481481481</v>
      </c>
      <c r="AB130">
        <v>1</v>
      </c>
      <c r="AD130" s="3">
        <f t="shared" si="8"/>
        <v>4.6352204130251682</v>
      </c>
      <c r="AE130" s="3">
        <f t="shared" si="9"/>
        <v>8.2211983230689825</v>
      </c>
      <c r="AF130" s="3">
        <f t="shared" si="10"/>
        <v>3.5859779100438143</v>
      </c>
      <c r="AG130" s="3">
        <f t="shared" si="11"/>
        <v>0.34390106776648954</v>
      </c>
      <c r="AH130" s="3"/>
      <c r="BG130" s="3"/>
      <c r="BH130" s="3"/>
      <c r="BI130" s="3"/>
      <c r="BJ130" s="3"/>
      <c r="BK130" t="s">
        <v>292</v>
      </c>
    </row>
    <row r="131" spans="1:63" x14ac:dyDescent="0.3">
      <c r="A131">
        <v>107</v>
      </c>
      <c r="B131">
        <v>32</v>
      </c>
      <c r="C131" t="s">
        <v>292</v>
      </c>
      <c r="D131" t="s">
        <v>27</v>
      </c>
      <c r="G131">
        <v>0.5</v>
      </c>
      <c r="H131">
        <v>0.5</v>
      </c>
      <c r="I131">
        <v>3443</v>
      </c>
      <c r="J131">
        <v>7622</v>
      </c>
      <c r="L131">
        <v>2906</v>
      </c>
      <c r="M131">
        <v>3.056</v>
      </c>
      <c r="N131">
        <v>6.7359999999999998</v>
      </c>
      <c r="O131">
        <v>3.68</v>
      </c>
      <c r="Q131">
        <v>0.188</v>
      </c>
      <c r="R131">
        <v>1</v>
      </c>
      <c r="S131">
        <v>0</v>
      </c>
      <c r="T131">
        <v>0</v>
      </c>
      <c r="V131">
        <v>0</v>
      </c>
      <c r="Y131" s="1">
        <v>45231</v>
      </c>
      <c r="Z131" s="6">
        <v>0.53375000000000006</v>
      </c>
      <c r="AB131">
        <v>1</v>
      </c>
      <c r="AD131" s="3">
        <f t="shared" si="8"/>
        <v>3.5175677203669431</v>
      </c>
      <c r="AE131" s="3">
        <f t="shared" si="9"/>
        <v>8.2436000233481739</v>
      </c>
      <c r="AF131" s="3">
        <f t="shared" si="10"/>
        <v>4.7260323029812312</v>
      </c>
      <c r="AG131" s="3">
        <f t="shared" si="11"/>
        <v>0.35277427339297934</v>
      </c>
      <c r="AH131" s="3"/>
      <c r="AK131">
        <f>ABS(100*(AD131-AD132)/(AVERAGE(AD131:AD132)))</f>
        <v>5.752505138245724E-2</v>
      </c>
      <c r="AM131">
        <f>100*((AVERAGE(AD131:AD132)*25.225)-(AVERAGE(AD113:AD114)*25))/(1000*0.075)</f>
        <v>-29.945987897267649</v>
      </c>
      <c r="AQ131">
        <f>ABS(100*(AE131-AE132)/(AVERAGE(AE131:AE132)))</f>
        <v>0.40034670326045579</v>
      </c>
      <c r="AS131">
        <f>100*((AVERAGE(AE131:AE132)*25.225)-(AVERAGE(AE113:AE114)*25))/(2000*0.075)</f>
        <v>-47.831370896004806</v>
      </c>
      <c r="AW131">
        <f>ABS(100*(AF131-AF132)/(AVERAGE(AF131:AF132)))</f>
        <v>0.73978070722351186</v>
      </c>
      <c r="AY131">
        <f>100*((AVERAGE(AF131:AF132)*25.225)-(AVERAGE(AF113:AF114)*25))/(1000*0.075)</f>
        <v>-65.716753894741927</v>
      </c>
      <c r="BC131">
        <f>ABS(100*(AG131-AG132)/(AVERAGE(AG131:AG132)))</f>
        <v>4.2580984380304967</v>
      </c>
      <c r="BE131">
        <f>100*((AVERAGE(AG131:AG132)*25.225)-(AVERAGE(AG113:AG114)*25))/(100*0.075)</f>
        <v>-112.27185821713735</v>
      </c>
      <c r="BG131" s="3">
        <f>AVERAGE(AD131:AD132)</f>
        <v>3.5165562699663475</v>
      </c>
      <c r="BH131" s="3">
        <f>AVERAGE(AE131:AE132)</f>
        <v>8.2601346116494803</v>
      </c>
      <c r="BI131" s="3">
        <f>AVERAGE(AF131:AF132)</f>
        <v>4.7435783416831336</v>
      </c>
      <c r="BJ131" s="3">
        <f>AVERAGE(AG131:AG132)</f>
        <v>0.36044839717805166</v>
      </c>
      <c r="BK131" t="s">
        <v>292</v>
      </c>
    </row>
    <row r="132" spans="1:63" x14ac:dyDescent="0.3">
      <c r="A132">
        <v>108</v>
      </c>
      <c r="B132">
        <v>32</v>
      </c>
      <c r="C132" t="s">
        <v>292</v>
      </c>
      <c r="D132" t="s">
        <v>27</v>
      </c>
      <c r="G132">
        <v>0.5</v>
      </c>
      <c r="H132">
        <v>0.5</v>
      </c>
      <c r="I132">
        <v>3441</v>
      </c>
      <c r="J132">
        <v>7653</v>
      </c>
      <c r="L132">
        <v>3034</v>
      </c>
      <c r="M132">
        <v>3.0550000000000002</v>
      </c>
      <c r="N132">
        <v>6.7619999999999996</v>
      </c>
      <c r="O132">
        <v>3.7080000000000002</v>
      </c>
      <c r="Q132">
        <v>0.20100000000000001</v>
      </c>
      <c r="R132">
        <v>1</v>
      </c>
      <c r="S132">
        <v>0</v>
      </c>
      <c r="T132">
        <v>0</v>
      </c>
      <c r="V132">
        <v>0</v>
      </c>
      <c r="Y132" s="1">
        <v>45231</v>
      </c>
      <c r="Z132" s="6">
        <v>0.5412731481481482</v>
      </c>
      <c r="AB132">
        <v>1</v>
      </c>
      <c r="AD132" s="3">
        <f t="shared" si="8"/>
        <v>3.5155448195657519</v>
      </c>
      <c r="AE132" s="3">
        <f t="shared" si="9"/>
        <v>8.2766691999507884</v>
      </c>
      <c r="AF132" s="3">
        <f t="shared" si="10"/>
        <v>4.761124380385036</v>
      </c>
      <c r="AG132" s="3">
        <f t="shared" si="11"/>
        <v>0.36812252096312392</v>
      </c>
      <c r="AH132" s="3"/>
      <c r="BK132" t="s">
        <v>292</v>
      </c>
    </row>
    <row r="133" spans="1:63" x14ac:dyDescent="0.3">
      <c r="A133">
        <v>109</v>
      </c>
      <c r="B133">
        <v>3</v>
      </c>
      <c r="C133" t="s">
        <v>28</v>
      </c>
      <c r="D133" t="s">
        <v>27</v>
      </c>
      <c r="G133">
        <v>0.5</v>
      </c>
      <c r="H133">
        <v>0.5</v>
      </c>
      <c r="I133">
        <v>958</v>
      </c>
      <c r="J133">
        <v>633</v>
      </c>
      <c r="L133">
        <v>400</v>
      </c>
      <c r="M133">
        <v>1.1499999999999999</v>
      </c>
      <c r="N133">
        <v>0.81499999999999995</v>
      </c>
      <c r="O133">
        <v>0</v>
      </c>
      <c r="Q133">
        <v>0</v>
      </c>
      <c r="R133">
        <v>1</v>
      </c>
      <c r="S133">
        <v>0</v>
      </c>
      <c r="T133">
        <v>0</v>
      </c>
      <c r="V133">
        <v>0</v>
      </c>
      <c r="Y133" s="1">
        <v>45231</v>
      </c>
      <c r="Z133" s="6">
        <v>0.55325231481481485</v>
      </c>
      <c r="AB133">
        <v>1</v>
      </c>
      <c r="AD133" s="3">
        <f t="shared" si="8"/>
        <v>1.0041134748866818</v>
      </c>
      <c r="AE133" s="3">
        <f t="shared" si="9"/>
        <v>0.78810082090686595</v>
      </c>
      <c r="AF133" s="3">
        <f t="shared" si="10"/>
        <v>-0.21601265397981584</v>
      </c>
      <c r="AG133" s="3">
        <f t="shared" si="11"/>
        <v>5.2284363933743708E-2</v>
      </c>
      <c r="AH133" s="3"/>
      <c r="BG133" s="3"/>
      <c r="BH133" s="3"/>
      <c r="BI133" s="3"/>
      <c r="BJ133" s="3"/>
      <c r="BK133" t="s">
        <v>28</v>
      </c>
    </row>
    <row r="134" spans="1:63" x14ac:dyDescent="0.3">
      <c r="A134">
        <v>110</v>
      </c>
      <c r="B134">
        <v>3</v>
      </c>
      <c r="C134" t="s">
        <v>28</v>
      </c>
      <c r="D134" t="s">
        <v>27</v>
      </c>
      <c r="G134">
        <v>0.5</v>
      </c>
      <c r="H134">
        <v>0.5</v>
      </c>
      <c r="I134">
        <v>286</v>
      </c>
      <c r="J134">
        <v>585</v>
      </c>
      <c r="L134">
        <v>391</v>
      </c>
      <c r="M134">
        <v>0.63500000000000001</v>
      </c>
      <c r="N134">
        <v>0.77400000000000002</v>
      </c>
      <c r="O134">
        <v>0.13900000000000001</v>
      </c>
      <c r="Q134">
        <v>0</v>
      </c>
      <c r="R134">
        <v>1</v>
      </c>
      <c r="S134">
        <v>0</v>
      </c>
      <c r="T134">
        <v>0</v>
      </c>
      <c r="V134">
        <v>0</v>
      </c>
      <c r="Y134" s="1">
        <v>45231</v>
      </c>
      <c r="Z134" s="6">
        <v>0.55938657407407411</v>
      </c>
      <c r="AB134">
        <v>1</v>
      </c>
      <c r="AD134" s="3">
        <f t="shared" si="8"/>
        <v>0.32441880568638548</v>
      </c>
      <c r="AE134" s="3">
        <f t="shared" si="9"/>
        <v>0.73689693455442884</v>
      </c>
      <c r="AF134" s="3">
        <f t="shared" si="10"/>
        <v>0.41247812886804336</v>
      </c>
      <c r="AG134" s="3">
        <f t="shared" si="11"/>
        <v>5.1205190276467916E-2</v>
      </c>
      <c r="AH134" s="3"/>
      <c r="AK134">
        <f>ABS(100*(AD134-AD135)/(AVERAGE(AD134:AD135)))</f>
        <v>0</v>
      </c>
      <c r="AL134">
        <f>ABS(100*((AVERAGE(AD134:AD135)-AVERAGE(AD128:AD129))/(AVERAGE(AD128:AD129,AD134:AD135))))</f>
        <v>185.02059901844314</v>
      </c>
      <c r="AQ134">
        <f>ABS(100*(AE134-AE135)/(AVERAGE(AE134:AE135)))</f>
        <v>0.58072983782296106</v>
      </c>
      <c r="AR134">
        <f>ABS(100*((AVERAGE(AE134:AE135)-AVERAGE(AE128:AE129))/(AVERAGE(AE128:AE129,AE134:AE135))))</f>
        <v>183.91815665269013</v>
      </c>
      <c r="AW134">
        <f>ABS(100*(AF134-AF135)/(AVERAGE(AF134:AF135)))</f>
        <v>1.0398553264605963</v>
      </c>
      <c r="AX134">
        <f>ABS(100*((AVERAGE(AF134:AF135)-AVERAGE(AF128:AF129))/(AVERAGE(AF128:AF129,AF134:AF135))))</f>
        <v>182.92460738141395</v>
      </c>
      <c r="BC134">
        <f>ABS(100*(AG134-AG135)/(AVERAGE(AG134:AG135)))</f>
        <v>8.947812051670601</v>
      </c>
      <c r="BD134">
        <f>ABS(100*((AVERAGE(AG134:AG135)-AVERAGE(AG128:AG129))/(AVERAGE(AG128:AG129,AG134:AG135))))</f>
        <v>178.2465853422899</v>
      </c>
      <c r="BG134" s="3">
        <f>AVERAGE(AD134:AD135)</f>
        <v>0.32441880568638548</v>
      </c>
      <c r="BH134" s="3">
        <f>AVERAGE(AE134:AE135)</f>
        <v>0.73476343928974397</v>
      </c>
      <c r="BI134" s="3">
        <f>AVERAGE(AF134:AF135)</f>
        <v>0.41034463360335849</v>
      </c>
      <c r="BJ134" s="3">
        <f>AVERAGE(AG134:AG135)</f>
        <v>5.3603353959302998E-2</v>
      </c>
      <c r="BK134" t="s">
        <v>28</v>
      </c>
    </row>
    <row r="135" spans="1:63" x14ac:dyDescent="0.3">
      <c r="A135">
        <v>111</v>
      </c>
      <c r="B135">
        <v>3</v>
      </c>
      <c r="C135" t="s">
        <v>28</v>
      </c>
      <c r="D135" t="s">
        <v>27</v>
      </c>
      <c r="G135">
        <v>0.5</v>
      </c>
      <c r="H135">
        <v>0.5</v>
      </c>
      <c r="I135">
        <v>286</v>
      </c>
      <c r="J135">
        <v>581</v>
      </c>
      <c r="L135">
        <v>431</v>
      </c>
      <c r="M135">
        <v>0.63400000000000001</v>
      </c>
      <c r="N135">
        <v>0.77100000000000002</v>
      </c>
      <c r="O135">
        <v>0.13600000000000001</v>
      </c>
      <c r="Q135">
        <v>0</v>
      </c>
      <c r="R135">
        <v>1</v>
      </c>
      <c r="S135">
        <v>0</v>
      </c>
      <c r="T135">
        <v>0</v>
      </c>
      <c r="V135">
        <v>0</v>
      </c>
      <c r="Y135" s="1">
        <v>45231</v>
      </c>
      <c r="Z135" s="6">
        <v>0.56591435185185179</v>
      </c>
      <c r="AB135">
        <v>1</v>
      </c>
      <c r="AD135" s="3">
        <f t="shared" si="8"/>
        <v>0.32441880568638548</v>
      </c>
      <c r="AE135" s="3">
        <f t="shared" si="9"/>
        <v>0.7326299440250591</v>
      </c>
      <c r="AF135" s="3">
        <f t="shared" si="10"/>
        <v>0.40821113833867362</v>
      </c>
      <c r="AG135" s="3">
        <f t="shared" si="11"/>
        <v>5.6001517642138079E-2</v>
      </c>
      <c r="AH135" s="3"/>
      <c r="BG135" s="3"/>
      <c r="BH135" s="3"/>
      <c r="BI135" s="3"/>
      <c r="BJ135" s="3"/>
      <c r="BK135" t="s">
        <v>28</v>
      </c>
    </row>
    <row r="136" spans="1:63" x14ac:dyDescent="0.3">
      <c r="A136">
        <v>112</v>
      </c>
      <c r="B136">
        <v>1</v>
      </c>
      <c r="C136" t="s">
        <v>69</v>
      </c>
      <c r="D136" t="s">
        <v>27</v>
      </c>
      <c r="G136">
        <v>0.3</v>
      </c>
      <c r="H136">
        <v>0.3</v>
      </c>
      <c r="I136">
        <v>4351</v>
      </c>
      <c r="J136">
        <v>10849</v>
      </c>
      <c r="L136">
        <v>4392</v>
      </c>
      <c r="M136">
        <v>6.2549999999999999</v>
      </c>
      <c r="N136">
        <v>15.782999999999999</v>
      </c>
      <c r="O136">
        <v>9.5280000000000005</v>
      </c>
      <c r="Q136">
        <v>0.57199999999999995</v>
      </c>
      <c r="R136">
        <v>1</v>
      </c>
      <c r="S136">
        <v>0</v>
      </c>
      <c r="T136">
        <v>0</v>
      </c>
      <c r="V136">
        <v>0</v>
      </c>
      <c r="Y136" s="1">
        <v>45231</v>
      </c>
      <c r="Z136" s="6">
        <v>0.578125</v>
      </c>
      <c r="AB136">
        <v>1</v>
      </c>
      <c r="AD136" s="3">
        <f t="shared" ref="AD136:AD138" si="12">((I136*$F$21)+$F$22)*1000/G136</f>
        <v>7.3932744735130331</v>
      </c>
      <c r="AE136" s="3">
        <f t="shared" ref="AE136:AE138" si="13">((J136*$H$21)+$H$22)*1000/H136</f>
        <v>19.47665772152871</v>
      </c>
      <c r="AF136" s="3">
        <f t="shared" ref="AF136:AF138" si="14">AE136-AD136</f>
        <v>12.083383248015677</v>
      </c>
      <c r="AG136" s="3">
        <f t="shared" ref="AG136:AG138" si="15">((L136*$J$21)+$J$22)*1000/H136</f>
        <v>0.88492972504604328</v>
      </c>
      <c r="AH136" s="3"/>
      <c r="BG136" s="3"/>
      <c r="BH136" s="3"/>
      <c r="BI136" s="3"/>
      <c r="BJ136" s="3"/>
      <c r="BK136" t="s">
        <v>69</v>
      </c>
    </row>
    <row r="137" spans="1:63" x14ac:dyDescent="0.3">
      <c r="A137">
        <v>113</v>
      </c>
      <c r="B137">
        <v>1</v>
      </c>
      <c r="C137" t="s">
        <v>69</v>
      </c>
      <c r="D137" t="s">
        <v>27</v>
      </c>
      <c r="G137">
        <v>0.3</v>
      </c>
      <c r="H137">
        <v>0.3</v>
      </c>
      <c r="I137">
        <v>6390</v>
      </c>
      <c r="J137">
        <v>10965</v>
      </c>
      <c r="L137">
        <v>4259</v>
      </c>
      <c r="M137">
        <v>8.8620000000000001</v>
      </c>
      <c r="N137">
        <v>15.946</v>
      </c>
      <c r="O137">
        <v>7.0839999999999996</v>
      </c>
      <c r="Q137">
        <v>0.54900000000000004</v>
      </c>
      <c r="R137">
        <v>1</v>
      </c>
      <c r="S137">
        <v>0</v>
      </c>
      <c r="T137">
        <v>0</v>
      </c>
      <c r="V137">
        <v>0</v>
      </c>
      <c r="Y137" s="1">
        <v>45231</v>
      </c>
      <c r="Z137" s="6">
        <v>0.58520833333333333</v>
      </c>
      <c r="AB137">
        <v>1</v>
      </c>
      <c r="AD137" s="3">
        <f t="shared" si="12"/>
        <v>10.830520084870681</v>
      </c>
      <c r="AE137" s="3">
        <f t="shared" si="13"/>
        <v>19.682895597114914</v>
      </c>
      <c r="AF137" s="3">
        <f t="shared" si="14"/>
        <v>8.8523755122442331</v>
      </c>
      <c r="AG137" s="3">
        <f t="shared" si="15"/>
        <v>0.85835007756128778</v>
      </c>
      <c r="AH137" s="3"/>
      <c r="AI137">
        <f>100*(AVERAGE(I137:I138))/(AVERAGE(I$51:I$52))</f>
        <v>104.51097804391217</v>
      </c>
      <c r="AK137">
        <f>ABS(100*(AD137-AD138)/(AVERAGE(AD137:AD138)))</f>
        <v>4.7114279743994718</v>
      </c>
      <c r="AO137">
        <f>100*(AVERAGE(J137:J138))/(AVERAGE(J$51:J$52))</f>
        <v>91.654808738595463</v>
      </c>
      <c r="AQ137">
        <f>ABS(100*(AE137-AE138)/(AVERAGE(AE137:AE138)))</f>
        <v>0.27135106788989299</v>
      </c>
      <c r="AU137">
        <f>100*(((AVERAGE(J137:J138))-(AVERAGE(I137:I138)))/((AVERAGE(J$51:J$52))-(AVERAGE($I$51:I52))))</f>
        <v>77.491424047849407</v>
      </c>
      <c r="AW137">
        <f>ABS(100*(AF137-AF138)/(AVERAGE(AF137:AF138)))</f>
        <v>6.7245697122808412</v>
      </c>
      <c r="BA137">
        <f>100*(AVERAGE(L137:L138))/(AVERAGE(L$51:L$52))</f>
        <v>91.569010416666671</v>
      </c>
      <c r="BC137">
        <f>ABS(100*(AG137-AG138)/(AVERAGE(AG137:AG138)))</f>
        <v>1.8564051103442158</v>
      </c>
      <c r="BG137" s="3">
        <f>AVERAGE(AD137:AD138)</f>
        <v>11.091811438357897</v>
      </c>
      <c r="BH137" s="3">
        <f>AVERAGE(AE137:AE138)</f>
        <v>19.656226906306351</v>
      </c>
      <c r="BI137" s="3">
        <f>AVERAGE(AF137:AF138)</f>
        <v>8.5644154679484537</v>
      </c>
      <c r="BJ137" s="3">
        <f>AVERAGE(AG137:AG138)</f>
        <v>0.85045612210528887</v>
      </c>
      <c r="BK137" t="s">
        <v>69</v>
      </c>
    </row>
    <row r="138" spans="1:63" x14ac:dyDescent="0.3">
      <c r="A138">
        <v>114</v>
      </c>
      <c r="B138">
        <v>1</v>
      </c>
      <c r="C138" t="s">
        <v>69</v>
      </c>
      <c r="D138" t="s">
        <v>27</v>
      </c>
      <c r="G138">
        <v>0.3</v>
      </c>
      <c r="H138">
        <v>0.3</v>
      </c>
      <c r="I138">
        <v>6700</v>
      </c>
      <c r="J138">
        <v>10935</v>
      </c>
      <c r="L138">
        <v>4180</v>
      </c>
      <c r="M138">
        <v>9.2590000000000003</v>
      </c>
      <c r="N138">
        <v>15.904</v>
      </c>
      <c r="O138">
        <v>6.6449999999999996</v>
      </c>
      <c r="Q138">
        <v>0.53500000000000003</v>
      </c>
      <c r="R138">
        <v>1</v>
      </c>
      <c r="S138">
        <v>0</v>
      </c>
      <c r="T138">
        <v>0</v>
      </c>
      <c r="V138">
        <v>0</v>
      </c>
      <c r="Y138" s="1">
        <v>45231</v>
      </c>
      <c r="Z138" s="6">
        <v>0.59284722222222219</v>
      </c>
      <c r="AB138">
        <v>1</v>
      </c>
      <c r="AD138" s="3">
        <f t="shared" si="12"/>
        <v>11.353102791845116</v>
      </c>
      <c r="AE138" s="3">
        <f t="shared" si="13"/>
        <v>19.629558215497791</v>
      </c>
      <c r="AF138" s="3">
        <f t="shared" si="14"/>
        <v>8.2764554236526759</v>
      </c>
      <c r="AG138" s="3">
        <f t="shared" si="15"/>
        <v>0.84256216664928996</v>
      </c>
      <c r="AH138" s="3"/>
      <c r="BG138" s="3"/>
      <c r="BH138" s="3"/>
      <c r="BI138" s="3"/>
      <c r="BJ138" s="3"/>
      <c r="BK138" t="s">
        <v>69</v>
      </c>
    </row>
    <row r="139" spans="1:63" x14ac:dyDescent="0.3">
      <c r="A139">
        <v>115</v>
      </c>
      <c r="B139">
        <v>3</v>
      </c>
      <c r="C139" t="s">
        <v>83</v>
      </c>
      <c r="D139" t="s">
        <v>27</v>
      </c>
      <c r="G139">
        <v>0.5</v>
      </c>
      <c r="H139">
        <v>0.5</v>
      </c>
      <c r="I139">
        <v>2975</v>
      </c>
      <c r="J139">
        <v>880</v>
      </c>
      <c r="L139">
        <v>543</v>
      </c>
      <c r="M139">
        <v>2.6970000000000001</v>
      </c>
      <c r="N139">
        <v>1.024</v>
      </c>
      <c r="O139">
        <v>0</v>
      </c>
      <c r="Q139">
        <v>0</v>
      </c>
      <c r="R139">
        <v>1</v>
      </c>
      <c r="S139">
        <v>0</v>
      </c>
      <c r="T139">
        <v>0</v>
      </c>
      <c r="V139">
        <v>0</v>
      </c>
      <c r="Y139" s="1">
        <v>45225</v>
      </c>
      <c r="Z139" s="6">
        <v>0.68479166666666658</v>
      </c>
      <c r="AB139">
        <v>2</v>
      </c>
      <c r="AD139" s="3">
        <f t="shared" ref="AD139:AD202" si="16">((I139*$F$21)+$F$22)*1000/G139</f>
        <v>3.0442089328881656</v>
      </c>
      <c r="AE139" s="3">
        <f t="shared" ref="AE139:AE202" si="17">((J139*$H$21)+$H$22)*1000/H139</f>
        <v>1.0515874860954484</v>
      </c>
      <c r="AF139" s="3">
        <f t="shared" ref="AF139:AF202" si="18">AE139-AD139</f>
        <v>-1.9926214467927172</v>
      </c>
      <c r="AG139" s="3">
        <f t="shared" ref="AG139:AG202" si="19">((L139*$J$21)+$J$22)*1000/H139</f>
        <v>6.9431234266014538E-2</v>
      </c>
      <c r="AH139" s="3"/>
      <c r="BG139" s="3"/>
      <c r="BH139" s="3"/>
      <c r="BI139" s="3"/>
      <c r="BJ139" s="3"/>
      <c r="BK139" t="s">
        <v>83</v>
      </c>
    </row>
    <row r="140" spans="1:63" x14ac:dyDescent="0.3">
      <c r="A140">
        <v>116</v>
      </c>
      <c r="B140">
        <v>3</v>
      </c>
      <c r="C140" t="s">
        <v>83</v>
      </c>
      <c r="D140" t="s">
        <v>27</v>
      </c>
      <c r="G140">
        <v>0.5</v>
      </c>
      <c r="H140">
        <v>0.5</v>
      </c>
      <c r="I140">
        <v>546</v>
      </c>
      <c r="J140">
        <v>923</v>
      </c>
      <c r="L140">
        <v>601</v>
      </c>
      <c r="M140">
        <v>0.83399999999999996</v>
      </c>
      <c r="N140">
        <v>1.06</v>
      </c>
      <c r="O140">
        <v>0.22700000000000001</v>
      </c>
      <c r="Q140">
        <v>0</v>
      </c>
      <c r="R140">
        <v>1</v>
      </c>
      <c r="S140">
        <v>0</v>
      </c>
      <c r="T140">
        <v>0</v>
      </c>
      <c r="V140">
        <v>0</v>
      </c>
      <c r="Y140" s="1">
        <v>45225</v>
      </c>
      <c r="Z140" s="6">
        <v>0.69123842592592588</v>
      </c>
      <c r="AB140">
        <v>3</v>
      </c>
      <c r="AD140" s="3">
        <f t="shared" si="16"/>
        <v>0.58739590984126189</v>
      </c>
      <c r="AE140" s="3">
        <f t="shared" si="17"/>
        <v>1.0974576342861733</v>
      </c>
      <c r="AF140" s="3">
        <f t="shared" si="18"/>
        <v>0.51006172444491138</v>
      </c>
      <c r="AG140" s="3">
        <f t="shared" si="19"/>
        <v>7.6385908946236272E-2</v>
      </c>
      <c r="AH140" s="3"/>
      <c r="AK140">
        <f>ABS(100*(AD140-AD141)/(AVERAGE(AD140:AD141)))</f>
        <v>5.6880334423216956</v>
      </c>
      <c r="AQ140">
        <f>ABS(100*(AE140-AE141)/(AVERAGE(AE140:AE141)))</f>
        <v>5.5955882053350186</v>
      </c>
      <c r="AW140">
        <f>ABS(100*(AF140-AF141)/(AVERAGE(AF140:AF141)))</f>
        <v>20.329926652754956</v>
      </c>
      <c r="BC140">
        <f>ABS(100*(AG140-AG141)/(AVERAGE(AG140:AG141)))</f>
        <v>8.3396472305400628</v>
      </c>
      <c r="BG140" s="3">
        <f>AVERAGE(AD140:AD141)</f>
        <v>0.60459056665138844</v>
      </c>
      <c r="BH140" s="3">
        <f>AVERAGE(AE140:AE141)</f>
        <v>1.0675887005805849</v>
      </c>
      <c r="BI140" s="3">
        <f>AVERAGE(AF140:AF141)</f>
        <v>0.46299813392919648</v>
      </c>
      <c r="BJ140" s="3">
        <f>AVERAGE(AG140:AG141)</f>
        <v>7.3328250250621549E-2</v>
      </c>
      <c r="BK140" t="s">
        <v>83</v>
      </c>
    </row>
    <row r="141" spans="1:63" x14ac:dyDescent="0.3">
      <c r="A141">
        <v>117</v>
      </c>
      <c r="B141">
        <v>3</v>
      </c>
      <c r="C141" t="s">
        <v>83</v>
      </c>
      <c r="D141" t="s">
        <v>27</v>
      </c>
      <c r="G141">
        <v>0.5</v>
      </c>
      <c r="H141">
        <v>0.5</v>
      </c>
      <c r="I141">
        <v>580</v>
      </c>
      <c r="J141">
        <v>867</v>
      </c>
      <c r="L141">
        <v>550</v>
      </c>
      <c r="M141">
        <v>0.85899999999999999</v>
      </c>
      <c r="N141">
        <v>1.0129999999999999</v>
      </c>
      <c r="O141">
        <v>0.153</v>
      </c>
      <c r="Q141">
        <v>0</v>
      </c>
      <c r="R141">
        <v>1</v>
      </c>
      <c r="S141">
        <v>0</v>
      </c>
      <c r="T141">
        <v>0</v>
      </c>
      <c r="V141">
        <v>0</v>
      </c>
      <c r="Y141" s="1">
        <v>45225</v>
      </c>
      <c r="Z141" s="6">
        <v>0.69802083333333342</v>
      </c>
      <c r="AB141">
        <v>4</v>
      </c>
      <c r="AD141" s="3">
        <f t="shared" si="16"/>
        <v>0.6217852234615151</v>
      </c>
      <c r="AE141" s="3">
        <f t="shared" si="17"/>
        <v>1.0377197668749967</v>
      </c>
      <c r="AF141" s="3">
        <f t="shared" si="18"/>
        <v>0.41593454341348157</v>
      </c>
      <c r="AG141" s="3">
        <f t="shared" si="19"/>
        <v>7.0270591555006826E-2</v>
      </c>
      <c r="AH141" s="3"/>
      <c r="BG141" s="3"/>
      <c r="BH141" s="3"/>
      <c r="BI141" s="3"/>
      <c r="BJ141" s="3"/>
      <c r="BK141" t="s">
        <v>83</v>
      </c>
    </row>
    <row r="142" spans="1:63" x14ac:dyDescent="0.3">
      <c r="A142">
        <v>118</v>
      </c>
      <c r="B142">
        <v>3</v>
      </c>
      <c r="D142" t="s">
        <v>85</v>
      </c>
      <c r="Y142" s="1">
        <v>45225</v>
      </c>
      <c r="Z142" s="6">
        <v>0.70182870370370365</v>
      </c>
      <c r="AD142" s="3"/>
      <c r="AE142" s="3"/>
      <c r="AF142" s="3"/>
      <c r="AG142" s="3"/>
    </row>
    <row r="143" spans="1:63" x14ac:dyDescent="0.3">
      <c r="A143">
        <v>119</v>
      </c>
      <c r="B143">
        <v>3</v>
      </c>
      <c r="C143" t="s">
        <v>84</v>
      </c>
      <c r="D143" t="s">
        <v>27</v>
      </c>
      <c r="G143">
        <v>0.5</v>
      </c>
      <c r="H143">
        <v>0.5</v>
      </c>
      <c r="I143">
        <v>137</v>
      </c>
      <c r="J143">
        <v>184</v>
      </c>
      <c r="L143">
        <v>345</v>
      </c>
      <c r="M143">
        <v>0.52</v>
      </c>
      <c r="N143">
        <v>0.434</v>
      </c>
      <c r="O143">
        <v>0</v>
      </c>
      <c r="Q143">
        <v>0</v>
      </c>
      <c r="R143">
        <v>1</v>
      </c>
      <c r="S143">
        <v>0</v>
      </c>
      <c r="T143">
        <v>0</v>
      </c>
      <c r="V143">
        <v>0</v>
      </c>
      <c r="Y143" s="1">
        <v>45225</v>
      </c>
      <c r="Z143" s="6">
        <v>0.71237268518518515</v>
      </c>
      <c r="AB143">
        <v>6</v>
      </c>
      <c r="AD143" s="3">
        <f t="shared" si="16"/>
        <v>0.17371269599762934</v>
      </c>
      <c r="AE143" s="3">
        <f t="shared" si="17"/>
        <v>0.30913113398511077</v>
      </c>
      <c r="AF143" s="3">
        <f t="shared" si="18"/>
        <v>0.13541843798748143</v>
      </c>
      <c r="AG143" s="3">
        <f t="shared" si="19"/>
        <v>4.5689413805947231E-2</v>
      </c>
      <c r="AH143" s="3"/>
      <c r="BG143" s="3"/>
      <c r="BH143" s="3"/>
      <c r="BI143" s="3"/>
      <c r="BJ143" s="3"/>
      <c r="BK143" t="s">
        <v>84</v>
      </c>
    </row>
    <row r="144" spans="1:63" x14ac:dyDescent="0.3">
      <c r="A144">
        <v>120</v>
      </c>
      <c r="B144">
        <v>3</v>
      </c>
      <c r="C144" t="s">
        <v>84</v>
      </c>
      <c r="D144" t="s">
        <v>27</v>
      </c>
      <c r="G144">
        <v>0.5</v>
      </c>
      <c r="H144">
        <v>0.5</v>
      </c>
      <c r="I144">
        <v>58</v>
      </c>
      <c r="J144">
        <v>211</v>
      </c>
      <c r="L144">
        <v>333</v>
      </c>
      <c r="M144">
        <v>0.45900000000000002</v>
      </c>
      <c r="N144">
        <v>0.45700000000000002</v>
      </c>
      <c r="O144">
        <v>0</v>
      </c>
      <c r="Q144">
        <v>0</v>
      </c>
      <c r="R144">
        <v>1</v>
      </c>
      <c r="S144">
        <v>0</v>
      </c>
      <c r="T144">
        <v>0</v>
      </c>
      <c r="V144">
        <v>0</v>
      </c>
      <c r="Y144" s="1">
        <v>45225</v>
      </c>
      <c r="Z144" s="6">
        <v>0.71809027777777779</v>
      </c>
      <c r="AB144">
        <v>7</v>
      </c>
      <c r="AD144" s="3">
        <f t="shared" si="16"/>
        <v>9.3808114350570723E-2</v>
      </c>
      <c r="AE144" s="3">
        <f t="shared" si="17"/>
        <v>0.33793332005835669</v>
      </c>
      <c r="AF144" s="3">
        <f t="shared" si="18"/>
        <v>0.24412520570778595</v>
      </c>
      <c r="AG144" s="3">
        <f t="shared" si="19"/>
        <v>4.4250515596246182E-2</v>
      </c>
      <c r="AH144" s="3"/>
      <c r="AK144">
        <f>ABS(100*(AD144-AD145)/(AVERAGE(AD144:AD145)))</f>
        <v>16.32726672673321</v>
      </c>
      <c r="AQ144">
        <f>ABS(100*(AE144-AE145)/(AVERAGE(AE144:AE145)))</f>
        <v>8.2158888015532909</v>
      </c>
      <c r="AW144">
        <f>ABS(100*(AF144-AF145)/(AVERAGE(AF144:AF145)))</f>
        <v>5.2584739253451804</v>
      </c>
      <c r="BC144">
        <f>ABS(100*(AG144-AG145)/(AVERAGE(AG144:AG145)))</f>
        <v>3.1996872118201996</v>
      </c>
      <c r="BG144" s="3">
        <f>AVERAGE(AD144:AD145)</f>
        <v>8.6727961546400972E-2</v>
      </c>
      <c r="BH144" s="3">
        <f>AVERAGE(AE144:AE145)</f>
        <v>0.32459897465407617</v>
      </c>
      <c r="BI144" s="3">
        <f>AVERAGE(AF144:AF145)</f>
        <v>0.23787101310767519</v>
      </c>
      <c r="BJ144" s="3">
        <f>AVERAGE(AG144:AG145)</f>
        <v>4.496996470109671E-2</v>
      </c>
      <c r="BK144" t="s">
        <v>84</v>
      </c>
    </row>
    <row r="145" spans="1:63" x14ac:dyDescent="0.3">
      <c r="A145">
        <v>121</v>
      </c>
      <c r="B145">
        <v>3</v>
      </c>
      <c r="C145" t="s">
        <v>84</v>
      </c>
      <c r="D145" t="s">
        <v>27</v>
      </c>
      <c r="G145">
        <v>0.5</v>
      </c>
      <c r="H145">
        <v>0.5</v>
      </c>
      <c r="I145">
        <v>44</v>
      </c>
      <c r="J145">
        <v>186</v>
      </c>
      <c r="L145">
        <v>345</v>
      </c>
      <c r="M145">
        <v>0.44900000000000001</v>
      </c>
      <c r="N145">
        <v>0.436</v>
      </c>
      <c r="O145">
        <v>0</v>
      </c>
      <c r="Q145">
        <v>0</v>
      </c>
      <c r="R145">
        <v>1</v>
      </c>
      <c r="S145">
        <v>0</v>
      </c>
      <c r="T145">
        <v>0</v>
      </c>
      <c r="V145">
        <v>0</v>
      </c>
      <c r="Y145" s="1">
        <v>45225</v>
      </c>
      <c r="Z145" s="6">
        <v>0.7241319444444444</v>
      </c>
      <c r="AB145">
        <v>8</v>
      </c>
      <c r="AD145" s="3">
        <f t="shared" si="16"/>
        <v>7.9647808742231221E-2</v>
      </c>
      <c r="AE145" s="3">
        <f t="shared" si="17"/>
        <v>0.31126462924979564</v>
      </c>
      <c r="AF145" s="3">
        <f t="shared" si="18"/>
        <v>0.23161682050756444</v>
      </c>
      <c r="AG145" s="3">
        <f t="shared" si="19"/>
        <v>4.5689413805947231E-2</v>
      </c>
      <c r="AH145" s="3"/>
      <c r="BG145" s="3"/>
      <c r="BH145" s="3"/>
      <c r="BI145" s="3"/>
      <c r="BJ145" s="3"/>
      <c r="BK145" t="s">
        <v>84</v>
      </c>
    </row>
    <row r="146" spans="1:63" x14ac:dyDescent="0.3">
      <c r="A146">
        <v>122</v>
      </c>
      <c r="B146">
        <v>4</v>
      </c>
      <c r="C146" t="s">
        <v>61</v>
      </c>
      <c r="D146" t="s">
        <v>27</v>
      </c>
      <c r="G146">
        <v>0.2</v>
      </c>
      <c r="H146">
        <v>0.2</v>
      </c>
      <c r="I146">
        <v>673</v>
      </c>
      <c r="J146">
        <v>2138</v>
      </c>
      <c r="L146">
        <v>1292</v>
      </c>
      <c r="M146">
        <v>2.3279999999999998</v>
      </c>
      <c r="N146">
        <v>5.2240000000000002</v>
      </c>
      <c r="O146">
        <v>2.895</v>
      </c>
      <c r="Q146">
        <v>4.8000000000000001E-2</v>
      </c>
      <c r="R146">
        <v>1</v>
      </c>
      <c r="S146">
        <v>0</v>
      </c>
      <c r="T146">
        <v>0</v>
      </c>
      <c r="V146">
        <v>0</v>
      </c>
      <c r="Y146" s="1">
        <v>45225</v>
      </c>
      <c r="Z146" s="6">
        <v>0.73517361111111112</v>
      </c>
      <c r="AB146">
        <v>9</v>
      </c>
      <c r="AD146" s="3">
        <f t="shared" si="16"/>
        <v>1.7896252767922829</v>
      </c>
      <c r="AE146" s="3">
        <f t="shared" si="17"/>
        <v>5.9838900189555932</v>
      </c>
      <c r="AF146" s="3">
        <f t="shared" si="18"/>
        <v>4.1942647421633108</v>
      </c>
      <c r="AG146" s="3">
        <f t="shared" si="19"/>
        <v>0.39810616047047082</v>
      </c>
      <c r="AH146" s="3"/>
      <c r="BG146" s="3"/>
      <c r="BH146" s="3"/>
      <c r="BI146" s="3"/>
      <c r="BJ146" s="3"/>
      <c r="BK146" t="s">
        <v>61</v>
      </c>
    </row>
    <row r="147" spans="1:63" x14ac:dyDescent="0.3">
      <c r="A147">
        <v>123</v>
      </c>
      <c r="B147">
        <v>4</v>
      </c>
      <c r="C147" t="s">
        <v>61</v>
      </c>
      <c r="D147" t="s">
        <v>27</v>
      </c>
      <c r="G147">
        <v>0.2</v>
      </c>
      <c r="H147">
        <v>0.2</v>
      </c>
      <c r="I147">
        <v>1199</v>
      </c>
      <c r="J147">
        <v>2208</v>
      </c>
      <c r="L147">
        <v>1292</v>
      </c>
      <c r="M147">
        <v>3.3370000000000002</v>
      </c>
      <c r="N147">
        <v>5.3739999999999997</v>
      </c>
      <c r="O147">
        <v>2.0369999999999999</v>
      </c>
      <c r="Q147">
        <v>4.8000000000000001E-2</v>
      </c>
      <c r="R147">
        <v>1</v>
      </c>
      <c r="S147">
        <v>0</v>
      </c>
      <c r="T147">
        <v>0</v>
      </c>
      <c r="V147">
        <v>0</v>
      </c>
      <c r="Y147" s="1">
        <v>45225</v>
      </c>
      <c r="Z147" s="6">
        <v>0.74143518518518514</v>
      </c>
      <c r="AB147">
        <v>10</v>
      </c>
      <c r="AD147" s="3">
        <f t="shared" si="16"/>
        <v>3.1196825535756005</v>
      </c>
      <c r="AE147" s="3">
        <f t="shared" si="17"/>
        <v>6.1705708546155185</v>
      </c>
      <c r="AF147" s="3">
        <f t="shared" si="18"/>
        <v>3.0508883010399179</v>
      </c>
      <c r="AG147" s="3">
        <f t="shared" si="19"/>
        <v>0.39810616047047082</v>
      </c>
      <c r="AH147" s="3"/>
      <c r="AK147">
        <f>ABS(100*(AD147-AD148)/(AVERAGE(AD147:AD148)))</f>
        <v>8.6838794899782457</v>
      </c>
      <c r="AQ147">
        <f>ABS(100*(AE147-AE148)/(AVERAGE(AE147:AE148)))</f>
        <v>0.82454955103580918</v>
      </c>
      <c r="AW147">
        <f>ABS(100*(AF147-AF148)/(AVERAGE(AF147:AF148)))</f>
        <v>11.577060143643525</v>
      </c>
      <c r="BC147">
        <f>ABS(100*(AG147-AG148)/(AVERAGE(AG147:AG148)))</f>
        <v>0.45077646523993747</v>
      </c>
      <c r="BG147" s="3">
        <f>AVERAGE(AD147:AD148)</f>
        <v>3.2612856096589953</v>
      </c>
      <c r="BH147" s="3">
        <f>AVERAGE(AE147:AE148)</f>
        <v>6.1452355983473854</v>
      </c>
      <c r="BI147" s="3">
        <f>AVERAGE(AF147:AF148)</f>
        <v>2.8839499886883901</v>
      </c>
      <c r="BJ147" s="3">
        <f>AVERAGE(AG147:AG148)</f>
        <v>0.39900547185153395</v>
      </c>
      <c r="BK147" t="s">
        <v>61</v>
      </c>
    </row>
    <row r="148" spans="1:63" x14ac:dyDescent="0.3">
      <c r="A148">
        <v>124</v>
      </c>
      <c r="B148">
        <v>4</v>
      </c>
      <c r="C148" t="s">
        <v>61</v>
      </c>
      <c r="D148" t="s">
        <v>27</v>
      </c>
      <c r="G148">
        <v>0.2</v>
      </c>
      <c r="H148">
        <v>0.2</v>
      </c>
      <c r="I148">
        <v>1311</v>
      </c>
      <c r="J148">
        <v>2189</v>
      </c>
      <c r="L148">
        <v>1298</v>
      </c>
      <c r="M148">
        <v>3.552</v>
      </c>
      <c r="N148">
        <v>5.3319999999999999</v>
      </c>
      <c r="O148">
        <v>1.78</v>
      </c>
      <c r="Q148">
        <v>4.9000000000000002E-2</v>
      </c>
      <c r="R148">
        <v>1</v>
      </c>
      <c r="S148">
        <v>0</v>
      </c>
      <c r="T148">
        <v>0</v>
      </c>
      <c r="V148">
        <v>0</v>
      </c>
      <c r="Y148" s="1">
        <v>45225</v>
      </c>
      <c r="Z148" s="6">
        <v>0.74818287037037035</v>
      </c>
      <c r="AB148">
        <v>11</v>
      </c>
      <c r="AD148" s="3">
        <f t="shared" si="16"/>
        <v>3.40288866574239</v>
      </c>
      <c r="AE148" s="3">
        <f t="shared" si="17"/>
        <v>6.1199003420792524</v>
      </c>
      <c r="AF148" s="3">
        <f t="shared" si="18"/>
        <v>2.7170116763368624</v>
      </c>
      <c r="AG148" s="3">
        <f t="shared" si="19"/>
        <v>0.39990478323259709</v>
      </c>
      <c r="AH148" s="3"/>
      <c r="BG148" s="3"/>
      <c r="BH148" s="3"/>
      <c r="BI148" s="3"/>
      <c r="BJ148" s="3"/>
      <c r="BK148" t="s">
        <v>61</v>
      </c>
    </row>
    <row r="149" spans="1:63" x14ac:dyDescent="0.3">
      <c r="A149">
        <v>125</v>
      </c>
      <c r="B149">
        <v>5</v>
      </c>
      <c r="C149" t="s">
        <v>61</v>
      </c>
      <c r="D149" t="s">
        <v>27</v>
      </c>
      <c r="G149">
        <v>0.6</v>
      </c>
      <c r="H149">
        <v>0.6</v>
      </c>
      <c r="I149">
        <v>3981</v>
      </c>
      <c r="J149">
        <v>7398</v>
      </c>
      <c r="L149">
        <v>3567</v>
      </c>
      <c r="M149">
        <v>2.891</v>
      </c>
      <c r="N149">
        <v>5.4550000000000001</v>
      </c>
      <c r="O149">
        <v>2.5640000000000001</v>
      </c>
      <c r="Q149">
        <v>0.214</v>
      </c>
      <c r="R149">
        <v>1</v>
      </c>
      <c r="S149">
        <v>0</v>
      </c>
      <c r="T149">
        <v>0</v>
      </c>
      <c r="V149">
        <v>0</v>
      </c>
      <c r="Y149" s="1">
        <v>45225</v>
      </c>
      <c r="Z149" s="6">
        <v>0.76148148148148154</v>
      </c>
      <c r="AB149">
        <v>12</v>
      </c>
      <c r="AD149" s="3">
        <f t="shared" si="16"/>
        <v>3.3847733632395158</v>
      </c>
      <c r="AE149" s="3">
        <f t="shared" si="17"/>
        <v>6.6705404614195558</v>
      </c>
      <c r="AF149" s="3">
        <f t="shared" si="18"/>
        <v>3.28576709818004</v>
      </c>
      <c r="AG149" s="3">
        <f t="shared" si="19"/>
        <v>0.36002798592556567</v>
      </c>
      <c r="AH149" s="3"/>
      <c r="BG149" s="3"/>
      <c r="BH149" s="3"/>
      <c r="BI149" s="3"/>
      <c r="BJ149" s="3"/>
      <c r="BK149" t="s">
        <v>61</v>
      </c>
    </row>
    <row r="150" spans="1:63" x14ac:dyDescent="0.3">
      <c r="A150">
        <v>126</v>
      </c>
      <c r="B150">
        <v>5</v>
      </c>
      <c r="C150" t="s">
        <v>61</v>
      </c>
      <c r="D150" t="s">
        <v>27</v>
      </c>
      <c r="G150">
        <v>0.6</v>
      </c>
      <c r="H150">
        <v>0.6</v>
      </c>
      <c r="I150">
        <v>3959</v>
      </c>
      <c r="J150">
        <v>7606</v>
      </c>
      <c r="L150">
        <v>3690</v>
      </c>
      <c r="M150">
        <v>2.8769999999999998</v>
      </c>
      <c r="N150">
        <v>5.6020000000000003</v>
      </c>
      <c r="O150">
        <v>2.7250000000000001</v>
      </c>
      <c r="Q150">
        <v>0.22500000000000001</v>
      </c>
      <c r="R150">
        <v>1</v>
      </c>
      <c r="S150">
        <v>0</v>
      </c>
      <c r="T150">
        <v>0</v>
      </c>
      <c r="V150">
        <v>0</v>
      </c>
      <c r="Y150" s="1">
        <v>45225</v>
      </c>
      <c r="Z150" s="6">
        <v>0.76900462962962957</v>
      </c>
      <c r="AB150">
        <v>13</v>
      </c>
      <c r="AD150" s="3">
        <f t="shared" si="16"/>
        <v>3.3662301058952613</v>
      </c>
      <c r="AE150" s="3">
        <f t="shared" si="17"/>
        <v>6.855443384358912</v>
      </c>
      <c r="AF150" s="3">
        <f t="shared" si="18"/>
        <v>3.4892132784636507</v>
      </c>
      <c r="AG150" s="3">
        <f t="shared" si="19"/>
        <v>0.3723185748000955</v>
      </c>
      <c r="AH150" s="3"/>
      <c r="AK150">
        <f>ABS(100*(AD150-AD151)/(AVERAGE(AD150:AD151)))</f>
        <v>2.1304287449845631</v>
      </c>
      <c r="AQ150">
        <f>ABS(100*(AE150-AE151)/(AVERAGE(AE150:AE151)))</f>
        <v>1.0952062190412541</v>
      </c>
      <c r="AW150">
        <f>ABS(100*(AF150-AF151)/(AVERAGE(AF150:AF151)))</f>
        <v>4.3084134811499757</v>
      </c>
      <c r="BC150">
        <f>ABS(100*(AG150-AG151)/(AVERAGE(AG150:AG151)))</f>
        <v>1.7052205952793054</v>
      </c>
      <c r="BG150" s="3">
        <f>AVERAGE(AD150:AD151)</f>
        <v>3.4024737452499401</v>
      </c>
      <c r="BH150" s="3">
        <f>AVERAGE(AE150:AE151)</f>
        <v>6.8181072172269275</v>
      </c>
      <c r="BI150" s="3">
        <f>AVERAGE(AF150:AF151)</f>
        <v>3.415633471976987</v>
      </c>
      <c r="BJ150" s="3">
        <f>AVERAGE(AG150:AG151)</f>
        <v>0.36917098496637446</v>
      </c>
      <c r="BK150" t="s">
        <v>61</v>
      </c>
    </row>
    <row r="151" spans="1:63" x14ac:dyDescent="0.3">
      <c r="A151">
        <v>127</v>
      </c>
      <c r="B151">
        <v>5</v>
      </c>
      <c r="C151" t="s">
        <v>61</v>
      </c>
      <c r="D151" t="s">
        <v>27</v>
      </c>
      <c r="G151">
        <v>0.6</v>
      </c>
      <c r="H151">
        <v>0.6</v>
      </c>
      <c r="I151">
        <v>4045</v>
      </c>
      <c r="J151">
        <v>7522</v>
      </c>
      <c r="L151">
        <v>3627</v>
      </c>
      <c r="M151">
        <v>2.9319999999999999</v>
      </c>
      <c r="N151">
        <v>5.5430000000000001</v>
      </c>
      <c r="O151">
        <v>2.6110000000000002</v>
      </c>
      <c r="Q151">
        <v>0.219</v>
      </c>
      <c r="R151">
        <v>1</v>
      </c>
      <c r="S151">
        <v>0</v>
      </c>
      <c r="T151">
        <v>0</v>
      </c>
      <c r="V151">
        <v>0</v>
      </c>
      <c r="Y151" s="1">
        <v>45225</v>
      </c>
      <c r="Z151" s="6">
        <v>0.77684027777777775</v>
      </c>
      <c r="AB151">
        <v>14</v>
      </c>
      <c r="AD151" s="3">
        <f t="shared" si="16"/>
        <v>3.4387173846046188</v>
      </c>
      <c r="AE151" s="3">
        <f t="shared" si="17"/>
        <v>6.7807710500949421</v>
      </c>
      <c r="AF151" s="3">
        <f t="shared" si="18"/>
        <v>3.3420536654903232</v>
      </c>
      <c r="AG151" s="3">
        <f t="shared" si="19"/>
        <v>0.36602339513265342</v>
      </c>
      <c r="AH151" s="3"/>
      <c r="BG151" s="3"/>
      <c r="BH151" s="3"/>
      <c r="BI151" s="3"/>
      <c r="BJ151" s="3"/>
      <c r="BK151" t="s">
        <v>61</v>
      </c>
    </row>
    <row r="152" spans="1:63" x14ac:dyDescent="0.3">
      <c r="A152">
        <v>128</v>
      </c>
      <c r="B152">
        <v>6</v>
      </c>
      <c r="C152" t="s">
        <v>63</v>
      </c>
      <c r="D152" t="s">
        <v>27</v>
      </c>
      <c r="G152">
        <v>0.33</v>
      </c>
      <c r="H152">
        <v>0.33</v>
      </c>
      <c r="I152">
        <v>4854</v>
      </c>
      <c r="J152">
        <v>11070</v>
      </c>
      <c r="L152">
        <v>5394</v>
      </c>
      <c r="M152">
        <v>6.2709999999999999</v>
      </c>
      <c r="N152">
        <v>14.632</v>
      </c>
      <c r="O152">
        <v>8.3610000000000007</v>
      </c>
      <c r="Q152">
        <v>0.67900000000000005</v>
      </c>
      <c r="R152">
        <v>1</v>
      </c>
      <c r="S152">
        <v>0</v>
      </c>
      <c r="T152">
        <v>0</v>
      </c>
      <c r="V152">
        <v>0</v>
      </c>
      <c r="Y152" s="1">
        <v>45225</v>
      </c>
      <c r="Z152" s="6">
        <v>0.7898842592592592</v>
      </c>
      <c r="AB152">
        <v>15</v>
      </c>
      <c r="AD152" s="3">
        <f t="shared" si="16"/>
        <v>7.4920064175870396</v>
      </c>
      <c r="AE152" s="3">
        <f t="shared" si="17"/>
        <v>18.06325130252258</v>
      </c>
      <c r="AF152" s="3">
        <f t="shared" si="18"/>
        <v>10.571244884935542</v>
      </c>
      <c r="AG152" s="3">
        <f t="shared" si="19"/>
        <v>0.98652399323888407</v>
      </c>
      <c r="AH152" s="3"/>
      <c r="BG152" s="3"/>
      <c r="BH152" s="3"/>
      <c r="BI152" s="3"/>
      <c r="BJ152" s="3"/>
      <c r="BK152" t="s">
        <v>63</v>
      </c>
    </row>
    <row r="153" spans="1:63" x14ac:dyDescent="0.3">
      <c r="A153">
        <v>129</v>
      </c>
      <c r="B153">
        <v>6</v>
      </c>
      <c r="C153" t="s">
        <v>63</v>
      </c>
      <c r="D153" t="s">
        <v>27</v>
      </c>
      <c r="G153">
        <v>0.33</v>
      </c>
      <c r="H153">
        <v>0.33</v>
      </c>
      <c r="I153">
        <v>5943</v>
      </c>
      <c r="J153">
        <v>11109</v>
      </c>
      <c r="L153">
        <v>5321</v>
      </c>
      <c r="M153">
        <v>7.5369999999999999</v>
      </c>
      <c r="N153">
        <v>14.682</v>
      </c>
      <c r="O153">
        <v>7.1449999999999996</v>
      </c>
      <c r="Q153">
        <v>0.66700000000000004</v>
      </c>
      <c r="R153">
        <v>1</v>
      </c>
      <c r="S153">
        <v>0</v>
      </c>
      <c r="T153">
        <v>0</v>
      </c>
      <c r="V153">
        <v>0</v>
      </c>
      <c r="Y153" s="1">
        <v>45225</v>
      </c>
      <c r="Z153" s="6">
        <v>0.79711805555555548</v>
      </c>
      <c r="AB153">
        <v>16</v>
      </c>
      <c r="AD153" s="3">
        <f t="shared" si="16"/>
        <v>9.160899578569909</v>
      </c>
      <c r="AE153" s="3">
        <f t="shared" si="17"/>
        <v>18.126286389888271</v>
      </c>
      <c r="AF153" s="3">
        <f t="shared" si="18"/>
        <v>8.9653868113183623</v>
      </c>
      <c r="AG153" s="3">
        <f t="shared" si="19"/>
        <v>0.97326142135653837</v>
      </c>
      <c r="AH153" s="3"/>
      <c r="AK153">
        <f>ABS(100*(AD153-AD154)/(AVERAGE(AD153:AD154)))</f>
        <v>1.9218833500512966</v>
      </c>
      <c r="AQ153">
        <f>ABS(100*(AE153-AE154)/(AVERAGE(AE153:AE154)))</f>
        <v>0.57791707163331985</v>
      </c>
      <c r="AW153">
        <f>ABS(100*(AF153-AF154)/(AVERAGE(AF153:AF154)))</f>
        <v>0.81432790789939713</v>
      </c>
      <c r="BC153">
        <f>ABS(100*(AG153-AG154)/(AVERAGE(AG153:AG154)))</f>
        <v>0.57700862685142174</v>
      </c>
      <c r="BG153" s="3">
        <f>AVERAGE(AD153:AD154)</f>
        <v>9.2497846137737714</v>
      </c>
      <c r="BH153" s="3">
        <f>AVERAGE(AE153:AE154)</f>
        <v>18.178815629359679</v>
      </c>
      <c r="BI153" s="3">
        <f>AVERAGE(AF153:AF154)</f>
        <v>8.9290310155859078</v>
      </c>
      <c r="BJ153" s="3">
        <f>AVERAGE(AG153:AG154)</f>
        <v>0.97607744689320075</v>
      </c>
      <c r="BK153" t="s">
        <v>63</v>
      </c>
    </row>
    <row r="154" spans="1:63" x14ac:dyDescent="0.3">
      <c r="A154">
        <v>130</v>
      </c>
      <c r="B154">
        <v>6</v>
      </c>
      <c r="C154" t="s">
        <v>63</v>
      </c>
      <c r="D154" t="s">
        <v>27</v>
      </c>
      <c r="G154">
        <v>0.33</v>
      </c>
      <c r="H154">
        <v>0.33</v>
      </c>
      <c r="I154">
        <v>6059</v>
      </c>
      <c r="J154">
        <v>11174</v>
      </c>
      <c r="L154">
        <v>5352</v>
      </c>
      <c r="M154">
        <v>7.6719999999999997</v>
      </c>
      <c r="N154">
        <v>14.765000000000001</v>
      </c>
      <c r="O154">
        <v>7.093</v>
      </c>
      <c r="Q154">
        <v>0.67200000000000004</v>
      </c>
      <c r="R154">
        <v>1</v>
      </c>
      <c r="S154">
        <v>0</v>
      </c>
      <c r="T154">
        <v>0</v>
      </c>
      <c r="V154">
        <v>0</v>
      </c>
      <c r="Y154" s="1">
        <v>45225</v>
      </c>
      <c r="Z154" s="6">
        <v>0.80473379629629627</v>
      </c>
      <c r="AB154">
        <v>17</v>
      </c>
      <c r="AD154" s="3">
        <f t="shared" si="16"/>
        <v>9.3386696489776337</v>
      </c>
      <c r="AE154" s="3">
        <f t="shared" si="17"/>
        <v>18.231344868831087</v>
      </c>
      <c r="AF154" s="3">
        <f t="shared" si="18"/>
        <v>8.8926752198534533</v>
      </c>
      <c r="AG154" s="3">
        <f t="shared" si="19"/>
        <v>0.97889347242986324</v>
      </c>
      <c r="AH154" s="3"/>
      <c r="BG154" s="3"/>
      <c r="BH154" s="3"/>
      <c r="BI154" s="3"/>
      <c r="BJ154" s="3"/>
      <c r="BK154" t="s">
        <v>63</v>
      </c>
    </row>
    <row r="155" spans="1:63" x14ac:dyDescent="0.3">
      <c r="A155">
        <v>131</v>
      </c>
      <c r="B155">
        <v>7</v>
      </c>
      <c r="C155" t="s">
        <v>63</v>
      </c>
      <c r="D155" t="s">
        <v>27</v>
      </c>
      <c r="G155">
        <v>0.47</v>
      </c>
      <c r="H155">
        <v>0.47</v>
      </c>
      <c r="I155">
        <v>8722</v>
      </c>
      <c r="J155">
        <v>16771</v>
      </c>
      <c r="L155">
        <v>7855</v>
      </c>
      <c r="M155">
        <v>7.56</v>
      </c>
      <c r="N155">
        <v>15.411</v>
      </c>
      <c r="O155">
        <v>7.851</v>
      </c>
      <c r="Q155">
        <v>0.751</v>
      </c>
      <c r="R155">
        <v>1</v>
      </c>
      <c r="S155">
        <v>0</v>
      </c>
      <c r="T155">
        <v>0</v>
      </c>
      <c r="V155">
        <v>0</v>
      </c>
      <c r="Y155" s="1">
        <v>45225</v>
      </c>
      <c r="Z155" s="6">
        <v>0.81871527777777775</v>
      </c>
      <c r="AB155">
        <v>18</v>
      </c>
      <c r="AD155" s="3">
        <f t="shared" si="16"/>
        <v>9.4223557288420565</v>
      </c>
      <c r="AE155" s="3">
        <f t="shared" si="17"/>
        <v>19.152419267711863</v>
      </c>
      <c r="AF155" s="3">
        <f t="shared" si="18"/>
        <v>9.7300635388698069</v>
      </c>
      <c r="AG155" s="3">
        <f t="shared" si="19"/>
        <v>1.0065956135218301</v>
      </c>
      <c r="AH155" s="3"/>
      <c r="BG155" s="3"/>
      <c r="BH155" s="3"/>
      <c r="BI155" s="3"/>
      <c r="BJ155" s="3"/>
      <c r="BK155" t="s">
        <v>63</v>
      </c>
    </row>
    <row r="156" spans="1:63" x14ac:dyDescent="0.3">
      <c r="A156">
        <v>132</v>
      </c>
      <c r="B156">
        <v>7</v>
      </c>
      <c r="C156" t="s">
        <v>63</v>
      </c>
      <c r="D156" t="s">
        <v>27</v>
      </c>
      <c r="G156">
        <v>0.47</v>
      </c>
      <c r="H156">
        <v>0.47</v>
      </c>
      <c r="I156">
        <v>8909</v>
      </c>
      <c r="J156">
        <v>16740</v>
      </c>
      <c r="L156">
        <v>7922</v>
      </c>
      <c r="M156">
        <v>7.7130000000000001</v>
      </c>
      <c r="N156">
        <v>15.384</v>
      </c>
      <c r="O156">
        <v>7.6710000000000003</v>
      </c>
      <c r="Q156">
        <v>0.75800000000000001</v>
      </c>
      <c r="R156">
        <v>1</v>
      </c>
      <c r="S156">
        <v>0</v>
      </c>
      <c r="T156">
        <v>0</v>
      </c>
      <c r="V156">
        <v>0</v>
      </c>
      <c r="Y156" s="1">
        <v>45225</v>
      </c>
      <c r="Z156" s="6">
        <v>0.82655092592592594</v>
      </c>
      <c r="AB156">
        <v>19</v>
      </c>
      <c r="AD156" s="3">
        <f t="shared" si="16"/>
        <v>9.6235697978967298</v>
      </c>
      <c r="AE156" s="3">
        <f t="shared" si="17"/>
        <v>19.117239292602694</v>
      </c>
      <c r="AF156" s="3">
        <f t="shared" si="18"/>
        <v>9.4936694947059639</v>
      </c>
      <c r="AG156" s="3">
        <f t="shared" si="19"/>
        <v>1.0151422606893805</v>
      </c>
      <c r="AH156" s="3"/>
      <c r="AK156">
        <f>ABS(100*(AD156-AD157)/(AVERAGE(AD156:AD157)))</f>
        <v>0.57186131929890438</v>
      </c>
      <c r="AQ156">
        <f>ABS(100*(AE156-AE157)/(AVERAGE(AE156:AE157)))</f>
        <v>0.65675466331086596</v>
      </c>
      <c r="AW156">
        <f>ABS(100*(AF156-AF157)/(AVERAGE(AF156:AF157)))</f>
        <v>1.886914123003522</v>
      </c>
      <c r="BC156">
        <f>ABS(100*(AG156-AG157)/(AVERAGE(AG156:AG157)))</f>
        <v>0.60498838190884074</v>
      </c>
      <c r="BG156" s="3">
        <f>AVERAGE(AD156:AD157)</f>
        <v>9.5961315157529086</v>
      </c>
      <c r="BH156" s="3">
        <f>AVERAGE(AE156:AE157)</f>
        <v>19.180222796427167</v>
      </c>
      <c r="BI156" s="3">
        <f>AVERAGE(AF156:AF157)</f>
        <v>9.5840912806742597</v>
      </c>
      <c r="BJ156" s="3">
        <f>AVERAGE(AG156:AG157)</f>
        <v>1.012080775136825</v>
      </c>
      <c r="BK156" t="s">
        <v>63</v>
      </c>
    </row>
    <row r="157" spans="1:63" x14ac:dyDescent="0.3">
      <c r="A157">
        <v>133</v>
      </c>
      <c r="B157">
        <v>7</v>
      </c>
      <c r="C157" t="s">
        <v>63</v>
      </c>
      <c r="D157" t="s">
        <v>27</v>
      </c>
      <c r="G157">
        <v>0.47</v>
      </c>
      <c r="H157">
        <v>0.47</v>
      </c>
      <c r="I157">
        <v>8858</v>
      </c>
      <c r="J157">
        <v>16851</v>
      </c>
      <c r="L157">
        <v>7874</v>
      </c>
      <c r="M157">
        <v>7.6710000000000003</v>
      </c>
      <c r="N157">
        <v>15.483000000000001</v>
      </c>
      <c r="O157">
        <v>7.8120000000000003</v>
      </c>
      <c r="Q157">
        <v>0.753</v>
      </c>
      <c r="R157">
        <v>1</v>
      </c>
      <c r="S157">
        <v>0</v>
      </c>
      <c r="T157">
        <v>0</v>
      </c>
      <c r="V157">
        <v>0</v>
      </c>
      <c r="Y157" s="1">
        <v>45225</v>
      </c>
      <c r="Z157" s="6">
        <v>0.83472222222222225</v>
      </c>
      <c r="AB157">
        <v>20</v>
      </c>
      <c r="AD157" s="3">
        <f t="shared" si="16"/>
        <v>9.5686932336090873</v>
      </c>
      <c r="AE157" s="3">
        <f t="shared" si="17"/>
        <v>19.243206300251643</v>
      </c>
      <c r="AF157" s="3">
        <f t="shared" si="18"/>
        <v>9.6745130666425556</v>
      </c>
      <c r="AG157" s="3">
        <f t="shared" si="19"/>
        <v>1.0090192895842698</v>
      </c>
      <c r="AH157" s="3"/>
      <c r="BG157" s="3"/>
      <c r="BH157" s="3"/>
      <c r="BI157" s="3"/>
      <c r="BJ157" s="3"/>
      <c r="BK157" t="s">
        <v>63</v>
      </c>
    </row>
    <row r="158" spans="1:63" x14ac:dyDescent="0.3">
      <c r="A158">
        <v>134</v>
      </c>
      <c r="B158">
        <v>8</v>
      </c>
      <c r="C158" t="s">
        <v>63</v>
      </c>
      <c r="D158" t="s">
        <v>27</v>
      </c>
      <c r="G158">
        <v>0.6</v>
      </c>
      <c r="H158">
        <v>0.6</v>
      </c>
      <c r="I158">
        <v>11206</v>
      </c>
      <c r="J158">
        <v>21419</v>
      </c>
      <c r="L158">
        <v>10124</v>
      </c>
      <c r="M158">
        <v>7.51</v>
      </c>
      <c r="N158">
        <v>15.353999999999999</v>
      </c>
      <c r="O158">
        <v>7.8440000000000003</v>
      </c>
      <c r="Q158">
        <v>0.78600000000000003</v>
      </c>
      <c r="R158">
        <v>1</v>
      </c>
      <c r="S158">
        <v>0</v>
      </c>
      <c r="T158">
        <v>0</v>
      </c>
      <c r="V158">
        <v>0</v>
      </c>
      <c r="Y158" s="1">
        <v>45225</v>
      </c>
      <c r="Z158" s="6">
        <v>0.84964120370370377</v>
      </c>
      <c r="AB158">
        <v>21</v>
      </c>
      <c r="AD158" s="3">
        <f t="shared" si="16"/>
        <v>9.474547650159332</v>
      </c>
      <c r="AE158" s="3">
        <f t="shared" si="17"/>
        <v>19.134597588980672</v>
      </c>
      <c r="AF158" s="3">
        <f t="shared" si="18"/>
        <v>9.6600499388213397</v>
      </c>
      <c r="AG158" s="3">
        <f t="shared" si="19"/>
        <v>1.0152262887734671</v>
      </c>
      <c r="AH158" s="3"/>
      <c r="BG158" s="3"/>
      <c r="BH158" s="3"/>
      <c r="BI158" s="3"/>
      <c r="BJ158" s="3"/>
      <c r="BK158" t="s">
        <v>63</v>
      </c>
    </row>
    <row r="159" spans="1:63" x14ac:dyDescent="0.3">
      <c r="A159">
        <v>135</v>
      </c>
      <c r="B159">
        <v>8</v>
      </c>
      <c r="C159" t="s">
        <v>63</v>
      </c>
      <c r="D159" t="s">
        <v>27</v>
      </c>
      <c r="G159">
        <v>0.6</v>
      </c>
      <c r="H159">
        <v>0.6</v>
      </c>
      <c r="I159">
        <v>11454</v>
      </c>
      <c r="J159">
        <v>21520</v>
      </c>
      <c r="L159">
        <v>10125</v>
      </c>
      <c r="M159">
        <v>7.6689999999999996</v>
      </c>
      <c r="N159">
        <v>15.425000000000001</v>
      </c>
      <c r="O159">
        <v>7.7560000000000002</v>
      </c>
      <c r="Q159">
        <v>0.78600000000000003</v>
      </c>
      <c r="R159">
        <v>1</v>
      </c>
      <c r="S159">
        <v>0</v>
      </c>
      <c r="T159">
        <v>0</v>
      </c>
      <c r="V159">
        <v>0</v>
      </c>
      <c r="Y159" s="1">
        <v>45225</v>
      </c>
      <c r="Z159" s="6">
        <v>0.85802083333333334</v>
      </c>
      <c r="AB159">
        <v>22</v>
      </c>
      <c r="AD159" s="3">
        <f t="shared" si="16"/>
        <v>9.6835807329491068</v>
      </c>
      <c r="AE159" s="3">
        <f t="shared" si="17"/>
        <v>19.224382181369496</v>
      </c>
      <c r="AF159" s="3">
        <f t="shared" si="18"/>
        <v>9.5408014484203889</v>
      </c>
      <c r="AG159" s="3">
        <f t="shared" si="19"/>
        <v>1.0153262122602515</v>
      </c>
      <c r="AH159" s="3"/>
      <c r="AK159">
        <f>ABS(100*(AD159-AD160)/(AVERAGE(AD159:AD160)))</f>
        <v>0.11309022746009829</v>
      </c>
      <c r="AQ159">
        <f>ABS(100*(AE159-AE160)/(AVERAGE(AE159:AE160)))</f>
        <v>0.15709620824368101</v>
      </c>
      <c r="AW159">
        <f>ABS(100*(AF159-AF160)/(AVERAGE(AF159:AF160)))</f>
        <v>0.20174093510788846</v>
      </c>
      <c r="BC159">
        <f>ABS(100*(AG159-AG160)/(AVERAGE(AG159:AG160)))</f>
        <v>0.6572147636006459</v>
      </c>
      <c r="BG159" s="3">
        <f>AVERAGE(AD159:AD160)</f>
        <v>9.6890594226189997</v>
      </c>
      <c r="BH159" s="3">
        <f>AVERAGE(AE159:AE160)</f>
        <v>19.239494439494344</v>
      </c>
      <c r="BI159" s="3">
        <f>AVERAGE(AF159:AF160)</f>
        <v>9.5504350168753476</v>
      </c>
      <c r="BJ159" s="3">
        <f>AVERAGE(AG159:AG160)</f>
        <v>1.0186736490675421</v>
      </c>
      <c r="BK159" t="s">
        <v>63</v>
      </c>
    </row>
    <row r="160" spans="1:63" x14ac:dyDescent="0.3">
      <c r="A160">
        <v>136</v>
      </c>
      <c r="B160">
        <v>8</v>
      </c>
      <c r="C160" t="s">
        <v>63</v>
      </c>
      <c r="D160" t="s">
        <v>27</v>
      </c>
      <c r="G160">
        <v>0.6</v>
      </c>
      <c r="H160">
        <v>0.6</v>
      </c>
      <c r="I160">
        <v>11467</v>
      </c>
      <c r="J160">
        <v>21554</v>
      </c>
      <c r="L160">
        <v>10192</v>
      </c>
      <c r="M160">
        <v>7.6769999999999996</v>
      </c>
      <c r="N160">
        <v>15.449</v>
      </c>
      <c r="O160">
        <v>7.7729999999999997</v>
      </c>
      <c r="Q160">
        <v>0.79200000000000004</v>
      </c>
      <c r="R160">
        <v>1</v>
      </c>
      <c r="S160">
        <v>0</v>
      </c>
      <c r="T160">
        <v>0</v>
      </c>
      <c r="V160">
        <v>0</v>
      </c>
      <c r="Y160" s="1">
        <v>45225</v>
      </c>
      <c r="Z160" s="6">
        <v>0.86682870370370368</v>
      </c>
      <c r="AB160">
        <v>23</v>
      </c>
      <c r="AD160" s="3">
        <f t="shared" si="16"/>
        <v>9.6945381122888907</v>
      </c>
      <c r="AE160" s="3">
        <f t="shared" si="17"/>
        <v>19.254606697619195</v>
      </c>
      <c r="AF160" s="3">
        <f t="shared" si="18"/>
        <v>9.5600685853303045</v>
      </c>
      <c r="AG160" s="3">
        <f t="shared" si="19"/>
        <v>1.0220210858748329</v>
      </c>
      <c r="AH160" s="3"/>
      <c r="BG160" s="3"/>
      <c r="BH160" s="3"/>
      <c r="BI160" s="3"/>
      <c r="BJ160" s="3"/>
      <c r="BK160" t="s">
        <v>63</v>
      </c>
    </row>
    <row r="161" spans="1:63" x14ac:dyDescent="0.3">
      <c r="A161">
        <v>137</v>
      </c>
      <c r="B161">
        <v>1</v>
      </c>
      <c r="C161" t="s">
        <v>69</v>
      </c>
      <c r="D161" t="s">
        <v>27</v>
      </c>
      <c r="G161">
        <v>0.3</v>
      </c>
      <c r="H161">
        <v>0.3</v>
      </c>
      <c r="I161">
        <v>6569</v>
      </c>
      <c r="J161">
        <v>10337</v>
      </c>
      <c r="L161">
        <v>5002</v>
      </c>
      <c r="M161">
        <v>9.0909999999999993</v>
      </c>
      <c r="N161">
        <v>15.06</v>
      </c>
      <c r="O161">
        <v>5.9690000000000003</v>
      </c>
      <c r="Q161">
        <v>0.67800000000000005</v>
      </c>
      <c r="R161">
        <v>1</v>
      </c>
      <c r="S161">
        <v>0</v>
      </c>
      <c r="T161">
        <v>0</v>
      </c>
      <c r="V161">
        <v>0</v>
      </c>
      <c r="Y161" s="1">
        <v>45225</v>
      </c>
      <c r="Z161" s="6">
        <v>0.87994212962962959</v>
      </c>
      <c r="AB161">
        <v>24</v>
      </c>
      <c r="AD161" s="3">
        <f t="shared" si="16"/>
        <v>11.132269454381726</v>
      </c>
      <c r="AE161" s="3">
        <f t="shared" si="17"/>
        <v>18.566366408596494</v>
      </c>
      <c r="AF161" s="3">
        <f t="shared" si="18"/>
        <v>7.4340969542147679</v>
      </c>
      <c r="AG161" s="3">
        <f t="shared" si="19"/>
        <v>1.0068363789234931</v>
      </c>
      <c r="AH161" s="3"/>
      <c r="BG161" s="3"/>
      <c r="BH161" s="3"/>
      <c r="BI161" s="3"/>
      <c r="BJ161" s="3"/>
      <c r="BK161" t="s">
        <v>69</v>
      </c>
    </row>
    <row r="162" spans="1:63" x14ac:dyDescent="0.3">
      <c r="A162">
        <v>138</v>
      </c>
      <c r="B162">
        <v>1</v>
      </c>
      <c r="C162" t="s">
        <v>69</v>
      </c>
      <c r="D162" t="s">
        <v>27</v>
      </c>
      <c r="G162">
        <v>0.3</v>
      </c>
      <c r="H162">
        <v>0.3</v>
      </c>
      <c r="I162">
        <v>6948</v>
      </c>
      <c r="J162">
        <v>10294</v>
      </c>
      <c r="L162">
        <v>4778</v>
      </c>
      <c r="M162">
        <v>9.5749999999999993</v>
      </c>
      <c r="N162">
        <v>14.999000000000001</v>
      </c>
      <c r="O162">
        <v>5.4240000000000004</v>
      </c>
      <c r="Q162">
        <v>0.64</v>
      </c>
      <c r="R162">
        <v>1</v>
      </c>
      <c r="S162">
        <v>0</v>
      </c>
      <c r="T162">
        <v>0</v>
      </c>
      <c r="V162">
        <v>0</v>
      </c>
      <c r="Y162" s="1">
        <v>45225</v>
      </c>
      <c r="Z162" s="6">
        <v>0.88704861111111111</v>
      </c>
      <c r="AB162">
        <v>25</v>
      </c>
      <c r="AD162" s="3">
        <f t="shared" si="16"/>
        <v>11.771168957424663</v>
      </c>
      <c r="AE162" s="3">
        <f t="shared" si="17"/>
        <v>18.489916161611951</v>
      </c>
      <c r="AF162" s="3">
        <f t="shared" si="18"/>
        <v>6.718747204187288</v>
      </c>
      <c r="AG162" s="3">
        <f t="shared" si="19"/>
        <v>0.96207065684390514</v>
      </c>
      <c r="AH162" s="3"/>
      <c r="AI162">
        <f>100*(AVERAGE(I162:I163))/(AVERAGE(I$51:I$52))</f>
        <v>111.56087824351297</v>
      </c>
      <c r="AK162">
        <f>ABS(100*(AD162-AD163)/(AVERAGE(AD162:AD163)))</f>
        <v>1.0966714245714408</v>
      </c>
      <c r="AO162">
        <f>100*(AVERAGE(J162:J163))/(AVERAGE(J$51:J$52))</f>
        <v>85.988114170921577</v>
      </c>
      <c r="AQ162">
        <f>ABS(100*(AE162-AE163)/(AVERAGE(AE162:AE163)))</f>
        <v>0.40467151090149461</v>
      </c>
      <c r="AU162">
        <f>100*(((AVERAGE(J162:J163))-(AVERAGE(I162:I163)))/((AVERAGE(J$51:J$52))-(AVERAGE($I$51:I52))))</f>
        <v>57.815111267481747</v>
      </c>
      <c r="AW162">
        <f>ABS(100*(AF162-AF163)/(AVERAGE(AF162:AF163)))</f>
        <v>3.0903776600034152</v>
      </c>
      <c r="BA162">
        <f>100*(AVERAGE(L162:L163))/(AVERAGE(L$51:L$52))</f>
        <v>103.91710069444444</v>
      </c>
      <c r="BC162">
        <f>ABS(100*(AG162-AG163)/(AVERAGE(AG162:AG163)))</f>
        <v>0.4352749597876423</v>
      </c>
      <c r="BG162" s="3">
        <f>AVERAGE(AD162:AD163)</f>
        <v>11.836070358129552</v>
      </c>
      <c r="BH162" s="3">
        <f>AVERAGE(AE162:AE163)</f>
        <v>18.452579994479969</v>
      </c>
      <c r="BI162" s="3">
        <f>AVERAGE(AF162:AF163)</f>
        <v>6.6165096363504148</v>
      </c>
      <c r="BJ162" s="3">
        <f>AVERAGE(AG162:AG163)</f>
        <v>0.96416905006638576</v>
      </c>
      <c r="BK162" t="s">
        <v>69</v>
      </c>
    </row>
    <row r="163" spans="1:63" x14ac:dyDescent="0.3">
      <c r="A163">
        <v>139</v>
      </c>
      <c r="B163">
        <v>1</v>
      </c>
      <c r="C163" t="s">
        <v>69</v>
      </c>
      <c r="D163" t="s">
        <v>27</v>
      </c>
      <c r="G163">
        <v>0.3</v>
      </c>
      <c r="H163">
        <v>0.3</v>
      </c>
      <c r="I163">
        <v>7025</v>
      </c>
      <c r="J163">
        <v>10252</v>
      </c>
      <c r="L163">
        <v>4799</v>
      </c>
      <c r="M163">
        <v>9.6739999999999995</v>
      </c>
      <c r="N163">
        <v>14.94</v>
      </c>
      <c r="O163">
        <v>5.2649999999999997</v>
      </c>
      <c r="Q163">
        <v>0.64300000000000002</v>
      </c>
      <c r="R163">
        <v>1</v>
      </c>
      <c r="S163">
        <v>0</v>
      </c>
      <c r="T163">
        <v>0</v>
      </c>
      <c r="V163">
        <v>0</v>
      </c>
      <c r="Y163" s="1">
        <v>45225</v>
      </c>
      <c r="Z163" s="6">
        <v>0.89447916666666671</v>
      </c>
      <c r="AB163">
        <v>26</v>
      </c>
      <c r="AD163" s="3">
        <f t="shared" si="16"/>
        <v>11.900971758834441</v>
      </c>
      <c r="AE163" s="3">
        <f t="shared" si="17"/>
        <v>18.415243827347982</v>
      </c>
      <c r="AF163" s="3">
        <f t="shared" si="18"/>
        <v>6.5142720685135416</v>
      </c>
      <c r="AG163" s="3">
        <f t="shared" si="19"/>
        <v>0.96626744328886649</v>
      </c>
      <c r="AH163" s="3"/>
      <c r="BG163" s="3"/>
      <c r="BH163" s="3"/>
      <c r="BI163" s="3"/>
      <c r="BJ163" s="3"/>
      <c r="BK163" t="s">
        <v>69</v>
      </c>
    </row>
    <row r="164" spans="1:63" x14ac:dyDescent="0.3">
      <c r="A164">
        <v>140</v>
      </c>
      <c r="B164">
        <v>2</v>
      </c>
      <c r="C164" t="s">
        <v>68</v>
      </c>
      <c r="D164" t="s">
        <v>27</v>
      </c>
      <c r="G164">
        <v>0.5</v>
      </c>
      <c r="H164">
        <v>0.5</v>
      </c>
      <c r="I164">
        <v>5617</v>
      </c>
      <c r="J164">
        <v>7148</v>
      </c>
      <c r="L164">
        <v>3452</v>
      </c>
      <c r="M164">
        <v>4.7240000000000002</v>
      </c>
      <c r="N164">
        <v>6.3339999999999996</v>
      </c>
      <c r="O164">
        <v>1.61</v>
      </c>
      <c r="Q164">
        <v>0.245</v>
      </c>
      <c r="R164">
        <v>1</v>
      </c>
      <c r="S164">
        <v>0</v>
      </c>
      <c r="T164">
        <v>0</v>
      </c>
      <c r="V164">
        <v>0</v>
      </c>
      <c r="Y164" s="1">
        <v>45225</v>
      </c>
      <c r="Z164" s="6">
        <v>0.90773148148148142</v>
      </c>
      <c r="AB164">
        <v>27</v>
      </c>
      <c r="AD164" s="3">
        <f t="shared" si="16"/>
        <v>5.7164608912619483</v>
      </c>
      <c r="AE164" s="3">
        <f t="shared" si="17"/>
        <v>7.7379616456178573</v>
      </c>
      <c r="AF164" s="3">
        <f t="shared" si="18"/>
        <v>2.0215007543559089</v>
      </c>
      <c r="AG164" s="3">
        <f t="shared" si="19"/>
        <v>0.41824414193437709</v>
      </c>
      <c r="AH164" s="3"/>
      <c r="BG164" s="3"/>
      <c r="BH164" s="3"/>
      <c r="BI164" s="3"/>
      <c r="BJ164" s="3"/>
      <c r="BK164" t="s">
        <v>68</v>
      </c>
    </row>
    <row r="165" spans="1:63" x14ac:dyDescent="0.3">
      <c r="A165">
        <v>141</v>
      </c>
      <c r="B165">
        <v>2</v>
      </c>
      <c r="C165" t="s">
        <v>68</v>
      </c>
      <c r="D165" t="s">
        <v>27</v>
      </c>
      <c r="G165">
        <v>0.5</v>
      </c>
      <c r="H165">
        <v>0.5</v>
      </c>
      <c r="I165">
        <v>3927</v>
      </c>
      <c r="J165">
        <v>7107</v>
      </c>
      <c r="L165">
        <v>3543</v>
      </c>
      <c r="M165">
        <v>3.4279999999999999</v>
      </c>
      <c r="N165">
        <v>6.2990000000000004</v>
      </c>
      <c r="O165">
        <v>2.8719999999999999</v>
      </c>
      <c r="Q165">
        <v>0.255</v>
      </c>
      <c r="R165">
        <v>1</v>
      </c>
      <c r="S165">
        <v>0</v>
      </c>
      <c r="T165">
        <v>0</v>
      </c>
      <c r="V165">
        <v>0</v>
      </c>
      <c r="Y165" s="1">
        <v>45225</v>
      </c>
      <c r="Z165" s="6">
        <v>0.9148842592592592</v>
      </c>
      <c r="AB165">
        <v>28</v>
      </c>
      <c r="AD165" s="3">
        <f t="shared" si="16"/>
        <v>4.0071097142552512</v>
      </c>
      <c r="AE165" s="3">
        <f t="shared" si="17"/>
        <v>7.6942249926918169</v>
      </c>
      <c r="AF165" s="3">
        <f t="shared" si="18"/>
        <v>3.6871152784365657</v>
      </c>
      <c r="AG165" s="3">
        <f t="shared" si="19"/>
        <v>0.42915578669127669</v>
      </c>
      <c r="AH165" s="3"/>
      <c r="AK165">
        <f>ABS(100*(AD165-AD166)/(AVERAGE(AD165:AD166)))</f>
        <v>1.9743849129759985</v>
      </c>
      <c r="AQ165">
        <f>ABS(100*(AE165-AE166)/(AVERAGE(AE165:AE166)))</f>
        <v>0.92461127568589241</v>
      </c>
      <c r="AW165">
        <f>ABS(100*(AF165-AF166)/(AVERAGE(AF165:AF166)))</f>
        <v>0.22896338465644472</v>
      </c>
      <c r="BC165">
        <f>ABS(100*(AG165-AG166)/(AVERAGE(AG165:AG166)))</f>
        <v>1.9751488696692314</v>
      </c>
      <c r="BG165" s="3">
        <f>AVERAGE(AD165:AD166)</f>
        <v>4.0470620050787804</v>
      </c>
      <c r="BH165" s="3">
        <f>AVERAGE(AE165:AE166)</f>
        <v>7.729961038375289</v>
      </c>
      <c r="BI165" s="3">
        <f>AVERAGE(AF165:AF166)</f>
        <v>3.6828990332965081</v>
      </c>
      <c r="BJ165" s="3">
        <f>AVERAGE(AG165:AG166)</f>
        <v>0.42495900024631528</v>
      </c>
      <c r="BK165" t="s">
        <v>68</v>
      </c>
    </row>
    <row r="166" spans="1:63" x14ac:dyDescent="0.3">
      <c r="A166">
        <v>142</v>
      </c>
      <c r="B166">
        <v>2</v>
      </c>
      <c r="C166" t="s">
        <v>68</v>
      </c>
      <c r="D166" t="s">
        <v>27</v>
      </c>
      <c r="G166">
        <v>0.5</v>
      </c>
      <c r="H166">
        <v>0.5</v>
      </c>
      <c r="I166">
        <v>4006</v>
      </c>
      <c r="J166">
        <v>7174</v>
      </c>
      <c r="L166">
        <v>3473</v>
      </c>
      <c r="M166">
        <v>3.488</v>
      </c>
      <c r="N166">
        <v>6.3559999999999999</v>
      </c>
      <c r="O166">
        <v>2.8679999999999999</v>
      </c>
      <c r="Q166">
        <v>0.247</v>
      </c>
      <c r="R166">
        <v>1</v>
      </c>
      <c r="S166">
        <v>0</v>
      </c>
      <c r="T166">
        <v>0</v>
      </c>
      <c r="V166">
        <v>0</v>
      </c>
      <c r="Y166" s="1">
        <v>45225</v>
      </c>
      <c r="Z166" s="6">
        <v>0.92253472222222221</v>
      </c>
      <c r="AB166">
        <v>29</v>
      </c>
      <c r="AD166" s="3">
        <f t="shared" si="16"/>
        <v>4.0870142959023106</v>
      </c>
      <c r="AE166" s="3">
        <f t="shared" si="17"/>
        <v>7.7656970840587611</v>
      </c>
      <c r="AF166" s="3">
        <f t="shared" si="18"/>
        <v>3.6786827881564506</v>
      </c>
      <c r="AG166" s="3">
        <f t="shared" si="19"/>
        <v>0.42076221380135392</v>
      </c>
      <c r="AH166" s="3"/>
      <c r="BG166" s="3"/>
      <c r="BH166" s="3"/>
      <c r="BI166" s="3"/>
      <c r="BJ166" s="3"/>
      <c r="BK166" t="s">
        <v>68</v>
      </c>
    </row>
    <row r="167" spans="1:63" x14ac:dyDescent="0.3">
      <c r="A167">
        <v>143</v>
      </c>
      <c r="B167">
        <v>9</v>
      </c>
      <c r="C167" t="s">
        <v>263</v>
      </c>
      <c r="D167" t="s">
        <v>27</v>
      </c>
      <c r="G167">
        <v>0.5</v>
      </c>
      <c r="H167">
        <v>0.5</v>
      </c>
      <c r="I167">
        <v>5092</v>
      </c>
      <c r="J167">
        <v>7730</v>
      </c>
      <c r="L167">
        <v>3844</v>
      </c>
      <c r="M167">
        <v>4.3209999999999997</v>
      </c>
      <c r="N167">
        <v>6.827</v>
      </c>
      <c r="O167">
        <v>2.5049999999999999</v>
      </c>
      <c r="Q167">
        <v>0.28599999999999998</v>
      </c>
      <c r="R167">
        <v>1</v>
      </c>
      <c r="S167">
        <v>0</v>
      </c>
      <c r="T167">
        <v>0</v>
      </c>
      <c r="V167">
        <v>0</v>
      </c>
      <c r="Y167" s="1">
        <v>45225</v>
      </c>
      <c r="Z167" s="6">
        <v>0.93555555555555558</v>
      </c>
      <c r="AB167">
        <v>30</v>
      </c>
      <c r="AD167" s="3">
        <f t="shared" si="16"/>
        <v>5.185449430949217</v>
      </c>
      <c r="AE167" s="3">
        <f t="shared" si="17"/>
        <v>8.3588087676411575</v>
      </c>
      <c r="AF167" s="3">
        <f t="shared" si="18"/>
        <v>3.1733593366919406</v>
      </c>
      <c r="AG167" s="3">
        <f t="shared" si="19"/>
        <v>0.46524815011794468</v>
      </c>
      <c r="AH167" s="3"/>
      <c r="BG167" s="3"/>
      <c r="BH167" s="3"/>
      <c r="BI167" s="3"/>
      <c r="BJ167" s="3"/>
      <c r="BK167" t="s">
        <v>263</v>
      </c>
    </row>
    <row r="168" spans="1:63" x14ac:dyDescent="0.3">
      <c r="A168">
        <v>144</v>
      </c>
      <c r="B168">
        <v>9</v>
      </c>
      <c r="C168" t="s">
        <v>263</v>
      </c>
      <c r="D168" t="s">
        <v>27</v>
      </c>
      <c r="G168">
        <v>0.5</v>
      </c>
      <c r="H168">
        <v>0.5</v>
      </c>
      <c r="I168">
        <v>5271</v>
      </c>
      <c r="J168">
        <v>7754</v>
      </c>
      <c r="L168">
        <v>3752</v>
      </c>
      <c r="M168">
        <v>4.4589999999999996</v>
      </c>
      <c r="N168">
        <v>6.8479999999999999</v>
      </c>
      <c r="O168">
        <v>2.3889999999999998</v>
      </c>
      <c r="Q168">
        <v>0.27600000000000002</v>
      </c>
      <c r="R168">
        <v>1</v>
      </c>
      <c r="S168">
        <v>0</v>
      </c>
      <c r="T168">
        <v>0</v>
      </c>
      <c r="V168">
        <v>0</v>
      </c>
      <c r="Y168" s="1">
        <v>45225</v>
      </c>
      <c r="Z168" s="6">
        <v>0.94271990740740741</v>
      </c>
      <c r="AB168">
        <v>31</v>
      </c>
      <c r="AD168" s="3">
        <f t="shared" si="16"/>
        <v>5.3664990526558434</v>
      </c>
      <c r="AE168" s="3">
        <f t="shared" si="17"/>
        <v>8.3844107108173755</v>
      </c>
      <c r="AF168" s="3">
        <f t="shared" si="18"/>
        <v>3.0179116581615322</v>
      </c>
      <c r="AG168" s="3">
        <f t="shared" si="19"/>
        <v>0.45421659717690333</v>
      </c>
      <c r="AH168" s="3"/>
      <c r="AK168">
        <f>ABS(100*(AD168-AD169)/(AVERAGE(AD168:AD169)))</f>
        <v>1.4965170061432258</v>
      </c>
      <c r="AQ168">
        <f>ABS(100*(AE168-AE169)/(AVERAGE(AE168:AE169)))</f>
        <v>1.2417925765368956</v>
      </c>
      <c r="AW168">
        <f>ABS(100*(AF168-AF169)/(AVERAGE(AF168:AF169)))</f>
        <v>6.3024069428346712</v>
      </c>
      <c r="BC168">
        <f>ABS(100*(AG168-AG169)/(AVERAGE(AG168:AG169)))</f>
        <v>1.8113834836155274</v>
      </c>
      <c r="BG168" s="3">
        <f>AVERAGE(AD168:AD169)</f>
        <v>5.4069570686796702</v>
      </c>
      <c r="BH168" s="3">
        <f>AVERAGE(AE168:AE169)</f>
        <v>8.3326734506487661</v>
      </c>
      <c r="BI168" s="3">
        <f>AVERAGE(AF168:AF169)</f>
        <v>2.9257163819690963</v>
      </c>
      <c r="BJ168" s="3">
        <f>AVERAGE(AG168:AG169)</f>
        <v>0.45013971891608368</v>
      </c>
      <c r="BK168" t="s">
        <v>263</v>
      </c>
    </row>
    <row r="169" spans="1:63" x14ac:dyDescent="0.3">
      <c r="A169">
        <v>145</v>
      </c>
      <c r="B169">
        <v>9</v>
      </c>
      <c r="C169" t="s">
        <v>263</v>
      </c>
      <c r="D169" t="s">
        <v>27</v>
      </c>
      <c r="G169">
        <v>0.5</v>
      </c>
      <c r="H169">
        <v>0.5</v>
      </c>
      <c r="I169">
        <v>5351</v>
      </c>
      <c r="J169">
        <v>7657</v>
      </c>
      <c r="L169">
        <v>3684</v>
      </c>
      <c r="M169">
        <v>4.5199999999999996</v>
      </c>
      <c r="N169">
        <v>6.766</v>
      </c>
      <c r="O169">
        <v>2.246</v>
      </c>
      <c r="Q169">
        <v>0.26900000000000002</v>
      </c>
      <c r="R169">
        <v>1</v>
      </c>
      <c r="S169">
        <v>0</v>
      </c>
      <c r="T169">
        <v>0</v>
      </c>
      <c r="V169">
        <v>0</v>
      </c>
      <c r="Y169" s="1">
        <v>45225</v>
      </c>
      <c r="Z169" s="6">
        <v>0.95038194444444446</v>
      </c>
      <c r="AB169">
        <v>32</v>
      </c>
      <c r="AD169" s="3">
        <f t="shared" si="16"/>
        <v>5.4474150847034979</v>
      </c>
      <c r="AE169" s="3">
        <f t="shared" si="17"/>
        <v>8.2809361904801584</v>
      </c>
      <c r="AF169" s="3">
        <f t="shared" si="18"/>
        <v>2.8335211057766605</v>
      </c>
      <c r="AG169" s="3">
        <f t="shared" si="19"/>
        <v>0.44606284065526403</v>
      </c>
      <c r="AH169" s="3"/>
      <c r="BG169" s="3"/>
      <c r="BH169" s="3"/>
      <c r="BI169" s="3"/>
      <c r="BJ169" s="3"/>
      <c r="BK169" t="s">
        <v>263</v>
      </c>
    </row>
    <row r="170" spans="1:63" x14ac:dyDescent="0.3">
      <c r="A170">
        <v>146</v>
      </c>
      <c r="B170">
        <v>10</v>
      </c>
      <c r="C170" t="s">
        <v>264</v>
      </c>
      <c r="D170" t="s">
        <v>27</v>
      </c>
      <c r="G170">
        <v>0.5</v>
      </c>
      <c r="H170">
        <v>0.5</v>
      </c>
      <c r="I170">
        <v>5479</v>
      </c>
      <c r="J170">
        <v>8379</v>
      </c>
      <c r="L170">
        <v>9029</v>
      </c>
      <c r="M170">
        <v>4.6180000000000003</v>
      </c>
      <c r="N170">
        <v>7.3769999999999998</v>
      </c>
      <c r="O170">
        <v>2.76</v>
      </c>
      <c r="Q170">
        <v>0.82799999999999996</v>
      </c>
      <c r="R170">
        <v>1</v>
      </c>
      <c r="S170">
        <v>0</v>
      </c>
      <c r="T170">
        <v>0</v>
      </c>
      <c r="V170">
        <v>0</v>
      </c>
      <c r="Y170" s="1">
        <v>45225</v>
      </c>
      <c r="Z170" s="6">
        <v>0.96355324074074078</v>
      </c>
      <c r="AB170">
        <v>33</v>
      </c>
      <c r="AD170" s="3">
        <f t="shared" si="16"/>
        <v>5.5768807359797457</v>
      </c>
      <c r="AE170" s="3">
        <f t="shared" si="17"/>
        <v>9.0511279810313994</v>
      </c>
      <c r="AF170" s="3">
        <f t="shared" si="18"/>
        <v>3.4742472450516537</v>
      </c>
      <c r="AG170" s="3">
        <f t="shared" si="19"/>
        <v>1.0869720848929394</v>
      </c>
      <c r="AH170" s="3"/>
      <c r="BG170" s="3"/>
      <c r="BH170" s="3"/>
      <c r="BI170" s="3"/>
      <c r="BJ170" s="3"/>
      <c r="BK170" t="s">
        <v>264</v>
      </c>
    </row>
    <row r="171" spans="1:63" x14ac:dyDescent="0.3">
      <c r="A171">
        <v>147</v>
      </c>
      <c r="B171">
        <v>10</v>
      </c>
      <c r="C171" t="s">
        <v>264</v>
      </c>
      <c r="D171" t="s">
        <v>27</v>
      </c>
      <c r="G171">
        <v>0.5</v>
      </c>
      <c r="H171">
        <v>0.5</v>
      </c>
      <c r="I171">
        <v>5541</v>
      </c>
      <c r="J171">
        <v>8456</v>
      </c>
      <c r="L171">
        <v>9198</v>
      </c>
      <c r="M171">
        <v>4.6660000000000004</v>
      </c>
      <c r="N171">
        <v>7.4429999999999996</v>
      </c>
      <c r="O171">
        <v>2.7770000000000001</v>
      </c>
      <c r="Q171">
        <v>0.84599999999999997</v>
      </c>
      <c r="R171">
        <v>1</v>
      </c>
      <c r="S171">
        <v>0</v>
      </c>
      <c r="T171">
        <v>0</v>
      </c>
      <c r="V171">
        <v>0</v>
      </c>
      <c r="Y171" s="1">
        <v>45225</v>
      </c>
      <c r="Z171" s="6">
        <v>0.97071759259259249</v>
      </c>
      <c r="AB171">
        <v>34</v>
      </c>
      <c r="AD171" s="3">
        <f t="shared" si="16"/>
        <v>5.639590660816677</v>
      </c>
      <c r="AE171" s="3">
        <f t="shared" si="17"/>
        <v>9.1332675487217685</v>
      </c>
      <c r="AF171" s="3">
        <f t="shared" si="18"/>
        <v>3.4936768879050915</v>
      </c>
      <c r="AG171" s="3">
        <f t="shared" si="19"/>
        <v>1.1072365680128959</v>
      </c>
      <c r="AH171" s="3"/>
      <c r="AK171">
        <f>ABS(100*(AD171-AD172)/(AVERAGE(AD171:AD172)))</f>
        <v>0.94604911552695148</v>
      </c>
      <c r="AQ171">
        <f>ABS(100*(AE171-AE172)/(AVERAGE(AE171:AE172)))</f>
        <v>0.10517350281450973</v>
      </c>
      <c r="AW171">
        <f>ABS(100*(AF171-AF172)/(AVERAGE(AF171:AF172)))</f>
        <v>1.8257153536926982</v>
      </c>
      <c r="BC171">
        <f>ABS(100*(AG171-AG172)/(AVERAGE(AG171:AG172)))</f>
        <v>2.7111465466851681</v>
      </c>
      <c r="BG171" s="3">
        <f>AVERAGE(AD171:AD172)</f>
        <v>5.6663940964324624</v>
      </c>
      <c r="BH171" s="3">
        <f>AVERAGE(AE171:AE172)</f>
        <v>9.1284671843762268</v>
      </c>
      <c r="BI171" s="3">
        <f>AVERAGE(AF171:AF172)</f>
        <v>3.4620730879437653</v>
      </c>
      <c r="BJ171" s="3">
        <f>AVERAGE(AG171:AG172)</f>
        <v>1.0924279072713894</v>
      </c>
      <c r="BK171" t="s">
        <v>264</v>
      </c>
    </row>
    <row r="172" spans="1:63" x14ac:dyDescent="0.3">
      <c r="A172">
        <v>148</v>
      </c>
      <c r="B172">
        <v>10</v>
      </c>
      <c r="C172" t="s">
        <v>264</v>
      </c>
      <c r="D172" t="s">
        <v>27</v>
      </c>
      <c r="G172">
        <v>0.5</v>
      </c>
      <c r="H172">
        <v>0.5</v>
      </c>
      <c r="I172">
        <v>5594</v>
      </c>
      <c r="J172">
        <v>8447</v>
      </c>
      <c r="L172">
        <v>8951</v>
      </c>
      <c r="M172">
        <v>4.7060000000000004</v>
      </c>
      <c r="N172">
        <v>7.4340000000000002</v>
      </c>
      <c r="O172">
        <v>2.7280000000000002</v>
      </c>
      <c r="Q172">
        <v>0.82</v>
      </c>
      <c r="R172">
        <v>1</v>
      </c>
      <c r="S172">
        <v>0</v>
      </c>
      <c r="T172">
        <v>0</v>
      </c>
      <c r="V172">
        <v>0</v>
      </c>
      <c r="Y172" s="1">
        <v>45225</v>
      </c>
      <c r="Z172" s="6">
        <v>0.9787499999999999</v>
      </c>
      <c r="AB172">
        <v>35</v>
      </c>
      <c r="AD172" s="3">
        <f t="shared" si="16"/>
        <v>5.6931975320482477</v>
      </c>
      <c r="AE172" s="3">
        <f t="shared" si="17"/>
        <v>9.123666820030687</v>
      </c>
      <c r="AF172" s="3">
        <f t="shared" si="18"/>
        <v>3.4304692879824392</v>
      </c>
      <c r="AG172" s="3">
        <f t="shared" si="19"/>
        <v>1.0776192465298826</v>
      </c>
      <c r="AH172" s="3"/>
      <c r="BG172" s="3"/>
      <c r="BH172" s="3"/>
      <c r="BI172" s="3"/>
      <c r="BJ172" s="3"/>
      <c r="BK172" t="s">
        <v>264</v>
      </c>
    </row>
    <row r="173" spans="1:63" x14ac:dyDescent="0.3">
      <c r="A173">
        <v>149</v>
      </c>
      <c r="B173">
        <v>11</v>
      </c>
      <c r="C173" t="s">
        <v>265</v>
      </c>
      <c r="D173" t="s">
        <v>27</v>
      </c>
      <c r="G173">
        <v>0.5</v>
      </c>
      <c r="H173">
        <v>0.5</v>
      </c>
      <c r="I173">
        <v>3826</v>
      </c>
      <c r="J173">
        <v>7375</v>
      </c>
      <c r="L173">
        <v>3312</v>
      </c>
      <c r="M173">
        <v>3.35</v>
      </c>
      <c r="N173">
        <v>6.5270000000000001</v>
      </c>
      <c r="O173">
        <v>3.1760000000000002</v>
      </c>
      <c r="Q173">
        <v>0.23</v>
      </c>
      <c r="R173">
        <v>1</v>
      </c>
      <c r="S173">
        <v>0</v>
      </c>
      <c r="T173">
        <v>0</v>
      </c>
      <c r="V173">
        <v>0</v>
      </c>
      <c r="Y173" s="1">
        <v>45225</v>
      </c>
      <c r="Z173" s="6">
        <v>0.99164351851851851</v>
      </c>
      <c r="AB173">
        <v>36</v>
      </c>
      <c r="AD173" s="3">
        <f t="shared" si="16"/>
        <v>3.9049532237950881</v>
      </c>
      <c r="AE173" s="3">
        <f t="shared" si="17"/>
        <v>7.9801133581595911</v>
      </c>
      <c r="AF173" s="3">
        <f t="shared" si="18"/>
        <v>4.075160134364503</v>
      </c>
      <c r="AG173" s="3">
        <f t="shared" si="19"/>
        <v>0.40145699615453156</v>
      </c>
      <c r="AH173" s="3"/>
      <c r="BG173" s="3"/>
      <c r="BH173" s="3"/>
      <c r="BI173" s="3"/>
      <c r="BJ173" s="3"/>
      <c r="BK173" t="s">
        <v>265</v>
      </c>
    </row>
    <row r="174" spans="1:63" x14ac:dyDescent="0.3">
      <c r="A174">
        <v>150</v>
      </c>
      <c r="B174">
        <v>11</v>
      </c>
      <c r="C174" t="s">
        <v>265</v>
      </c>
      <c r="D174" t="s">
        <v>27</v>
      </c>
      <c r="G174">
        <v>0.5</v>
      </c>
      <c r="H174">
        <v>0.5</v>
      </c>
      <c r="I174">
        <v>3443</v>
      </c>
      <c r="J174">
        <v>7435</v>
      </c>
      <c r="L174">
        <v>3342</v>
      </c>
      <c r="M174">
        <v>3.056</v>
      </c>
      <c r="N174">
        <v>6.577</v>
      </c>
      <c r="O174">
        <v>3.5209999999999999</v>
      </c>
      <c r="Q174">
        <v>0.23400000000000001</v>
      </c>
      <c r="R174">
        <v>1</v>
      </c>
      <c r="S174">
        <v>0</v>
      </c>
      <c r="T174">
        <v>0</v>
      </c>
      <c r="V174">
        <v>0</v>
      </c>
      <c r="Y174" s="1">
        <v>45225</v>
      </c>
      <c r="Z174" s="6">
        <v>0.99879629629629629</v>
      </c>
      <c r="AB174">
        <v>37</v>
      </c>
      <c r="AD174" s="3">
        <f t="shared" si="16"/>
        <v>3.5175677203669431</v>
      </c>
      <c r="AE174" s="3">
        <f t="shared" si="17"/>
        <v>8.0441182161001379</v>
      </c>
      <c r="AF174" s="3">
        <f t="shared" si="18"/>
        <v>4.5265504957331952</v>
      </c>
      <c r="AG174" s="3">
        <f t="shared" si="19"/>
        <v>0.40505424167878418</v>
      </c>
      <c r="AH174" s="3"/>
      <c r="AK174">
        <f>ABS(100*(AD174-AD175)/(AVERAGE(AD174:AD175)))</f>
        <v>0.63460083749630924</v>
      </c>
      <c r="AQ174">
        <f>ABS(100*(AE174-AE175)/(AVERAGE(AE174:AE175)))</f>
        <v>0.14597981331721338</v>
      </c>
      <c r="AW174">
        <f>ABS(100*(AF174-AF175)/(AVERAGE(AF174:AF175)))</f>
        <v>0.23208577573574871</v>
      </c>
      <c r="BC174">
        <f>ABS(100*(AG174-AG175)/(AVERAGE(AG174:AG175)))</f>
        <v>1.0115926559307309</v>
      </c>
      <c r="BG174" s="3">
        <f>AVERAGE(AD174:AD175)</f>
        <v>3.5064417659603908</v>
      </c>
      <c r="BH174" s="3">
        <f>AVERAGE(AE174:AE175)</f>
        <v>8.0382511041222546</v>
      </c>
      <c r="BI174" s="3">
        <f>AVERAGE(AF174:AF175)</f>
        <v>4.5318093381618638</v>
      </c>
      <c r="BJ174" s="3">
        <f>AVERAGE(AG174:AG175)</f>
        <v>0.40301580254837432</v>
      </c>
      <c r="BK174" t="s">
        <v>265</v>
      </c>
    </row>
    <row r="175" spans="1:63" x14ac:dyDescent="0.3">
      <c r="A175">
        <v>151</v>
      </c>
      <c r="B175">
        <v>11</v>
      </c>
      <c r="C175" t="s">
        <v>265</v>
      </c>
      <c r="D175" t="s">
        <v>27</v>
      </c>
      <c r="G175">
        <v>0.5</v>
      </c>
      <c r="H175">
        <v>0.5</v>
      </c>
      <c r="I175">
        <v>3421</v>
      </c>
      <c r="J175">
        <v>7424</v>
      </c>
      <c r="L175">
        <v>3308</v>
      </c>
      <c r="M175">
        <v>3.0390000000000001</v>
      </c>
      <c r="N175">
        <v>6.5679999999999996</v>
      </c>
      <c r="O175">
        <v>3.5289999999999999</v>
      </c>
      <c r="Q175">
        <v>0.23</v>
      </c>
      <c r="R175">
        <v>1</v>
      </c>
      <c r="S175">
        <v>0</v>
      </c>
      <c r="T175">
        <v>0</v>
      </c>
      <c r="V175">
        <v>0</v>
      </c>
      <c r="Y175" s="1">
        <v>45226</v>
      </c>
      <c r="Z175" s="6">
        <v>6.3657407407407404E-3</v>
      </c>
      <c r="AB175">
        <v>38</v>
      </c>
      <c r="AD175" s="3">
        <f t="shared" si="16"/>
        <v>3.4953158115538381</v>
      </c>
      <c r="AE175" s="3">
        <f t="shared" si="17"/>
        <v>8.0323839921443714</v>
      </c>
      <c r="AF175" s="3">
        <f t="shared" si="18"/>
        <v>4.5370681805905333</v>
      </c>
      <c r="AG175" s="3">
        <f t="shared" si="19"/>
        <v>0.40097736341796453</v>
      </c>
      <c r="AH175" s="3"/>
      <c r="BG175" s="3"/>
      <c r="BH175" s="3"/>
      <c r="BI175" s="3"/>
      <c r="BJ175" s="3"/>
      <c r="BK175" t="s">
        <v>265</v>
      </c>
    </row>
    <row r="176" spans="1:63" x14ac:dyDescent="0.3">
      <c r="A176">
        <v>152</v>
      </c>
      <c r="B176">
        <v>12</v>
      </c>
      <c r="C176" t="s">
        <v>266</v>
      </c>
      <c r="D176" t="s">
        <v>27</v>
      </c>
      <c r="G176">
        <v>0.5</v>
      </c>
      <c r="H176">
        <v>0.5</v>
      </c>
      <c r="I176">
        <v>2990</v>
      </c>
      <c r="J176">
        <v>5822</v>
      </c>
      <c r="L176">
        <v>2190</v>
      </c>
      <c r="M176">
        <v>2.7090000000000001</v>
      </c>
      <c r="N176">
        <v>5.2110000000000003</v>
      </c>
      <c r="O176">
        <v>2.5019999999999998</v>
      </c>
      <c r="Q176">
        <v>0.113</v>
      </c>
      <c r="R176">
        <v>1</v>
      </c>
      <c r="S176">
        <v>0</v>
      </c>
      <c r="T176">
        <v>0</v>
      </c>
      <c r="V176">
        <v>0</v>
      </c>
      <c r="Y176" s="1">
        <v>45226</v>
      </c>
      <c r="Z176" s="6">
        <v>1.909722222222222E-2</v>
      </c>
      <c r="AB176">
        <v>39</v>
      </c>
      <c r="AD176" s="3">
        <f t="shared" si="16"/>
        <v>3.0593806888971007</v>
      </c>
      <c r="AE176" s="3">
        <f t="shared" si="17"/>
        <v>6.323454285131783</v>
      </c>
      <c r="AF176" s="3">
        <f t="shared" si="18"/>
        <v>3.2640735962346823</v>
      </c>
      <c r="AG176" s="3">
        <f t="shared" si="19"/>
        <v>0.26692001354748346</v>
      </c>
      <c r="AH176" s="3"/>
      <c r="BG176" s="3"/>
      <c r="BH176" s="3"/>
      <c r="BI176" s="3"/>
      <c r="BJ176" s="3"/>
      <c r="BK176" t="s">
        <v>266</v>
      </c>
    </row>
    <row r="177" spans="1:63" x14ac:dyDescent="0.3">
      <c r="A177">
        <v>153</v>
      </c>
      <c r="B177">
        <v>12</v>
      </c>
      <c r="C177" t="s">
        <v>266</v>
      </c>
      <c r="D177" t="s">
        <v>27</v>
      </c>
      <c r="G177">
        <v>0.5</v>
      </c>
      <c r="H177">
        <v>0.5</v>
      </c>
      <c r="I177">
        <v>2857</v>
      </c>
      <c r="J177">
        <v>5904</v>
      </c>
      <c r="L177">
        <v>2306</v>
      </c>
      <c r="M177">
        <v>2.6059999999999999</v>
      </c>
      <c r="N177">
        <v>5.28</v>
      </c>
      <c r="O177">
        <v>2.6739999999999999</v>
      </c>
      <c r="Q177">
        <v>0.125</v>
      </c>
      <c r="R177">
        <v>1</v>
      </c>
      <c r="S177">
        <v>0</v>
      </c>
      <c r="T177">
        <v>0</v>
      </c>
      <c r="V177">
        <v>0</v>
      </c>
      <c r="Y177" s="1">
        <v>45226</v>
      </c>
      <c r="Z177" s="6">
        <v>2.613425925925926E-2</v>
      </c>
      <c r="AB177">
        <v>40</v>
      </c>
      <c r="AD177" s="3">
        <f t="shared" si="16"/>
        <v>2.9248577856178755</v>
      </c>
      <c r="AE177" s="3">
        <f t="shared" si="17"/>
        <v>6.4109275909838628</v>
      </c>
      <c r="AF177" s="3">
        <f t="shared" si="18"/>
        <v>3.4860698053659873</v>
      </c>
      <c r="AG177" s="3">
        <f t="shared" si="19"/>
        <v>0.28082936290792693</v>
      </c>
      <c r="AH177" s="3"/>
      <c r="AK177">
        <f>ABS(100*(AD177-AD178)/(AVERAGE(AD177:AD178)))</f>
        <v>0.13822912635815923</v>
      </c>
      <c r="AQ177">
        <f>ABS(100*(AE177-AE178)/(AVERAGE(AE177:AE178)))</f>
        <v>0.28327250331917331</v>
      </c>
      <c r="AW177">
        <f>ABS(100*(AF177-AF178)/(AVERAGE(AF177:AF178)))</f>
        <v>0.63829185280191847</v>
      </c>
      <c r="BC177">
        <f>ABS(100*(AG177-AG178)/(AVERAGE(AG177:AG178)))</f>
        <v>5.0338434962178615</v>
      </c>
      <c r="BG177" s="3">
        <f>AVERAGE(AD177:AD178)</f>
        <v>2.9268806864190671</v>
      </c>
      <c r="BH177" s="3">
        <f>AVERAGE(AE177:AE178)</f>
        <v>6.4018602361089521</v>
      </c>
      <c r="BI177" s="3">
        <f>AVERAGE(AF177:AF178)</f>
        <v>3.4749795496898859</v>
      </c>
      <c r="BJ177" s="3">
        <f>AVERAGE(AG177:AG178)</f>
        <v>0.27393464231977604</v>
      </c>
      <c r="BK177" t="s">
        <v>266</v>
      </c>
    </row>
    <row r="178" spans="1:63" x14ac:dyDescent="0.3">
      <c r="A178">
        <v>154</v>
      </c>
      <c r="B178">
        <v>12</v>
      </c>
      <c r="C178" t="s">
        <v>266</v>
      </c>
      <c r="D178" t="s">
        <v>27</v>
      </c>
      <c r="G178">
        <v>0.5</v>
      </c>
      <c r="H178">
        <v>0.5</v>
      </c>
      <c r="I178">
        <v>2861</v>
      </c>
      <c r="J178">
        <v>5887</v>
      </c>
      <c r="L178">
        <v>2191</v>
      </c>
      <c r="M178">
        <v>2.609</v>
      </c>
      <c r="N178">
        <v>5.266</v>
      </c>
      <c r="O178">
        <v>2.657</v>
      </c>
      <c r="Q178">
        <v>0.113</v>
      </c>
      <c r="R178">
        <v>1</v>
      </c>
      <c r="S178">
        <v>0</v>
      </c>
      <c r="T178">
        <v>0</v>
      </c>
      <c r="V178">
        <v>0</v>
      </c>
      <c r="Y178" s="1">
        <v>45226</v>
      </c>
      <c r="Z178" s="6">
        <v>3.3587962962962965E-2</v>
      </c>
      <c r="AB178">
        <v>41</v>
      </c>
      <c r="AD178" s="3">
        <f t="shared" si="16"/>
        <v>2.9289035872202582</v>
      </c>
      <c r="AE178" s="3">
        <f t="shared" si="17"/>
        <v>6.3927928812340422</v>
      </c>
      <c r="AF178" s="3">
        <f t="shared" si="18"/>
        <v>3.463889294013784</v>
      </c>
      <c r="AG178" s="3">
        <f t="shared" si="19"/>
        <v>0.26703992173162522</v>
      </c>
      <c r="AH178" s="3"/>
      <c r="BG178" s="3"/>
      <c r="BH178" s="3"/>
      <c r="BI178" s="3"/>
      <c r="BJ178" s="3"/>
      <c r="BK178" t="s">
        <v>266</v>
      </c>
    </row>
    <row r="179" spans="1:63" x14ac:dyDescent="0.3">
      <c r="A179">
        <v>155</v>
      </c>
      <c r="B179">
        <v>13</v>
      </c>
      <c r="C179" t="s">
        <v>267</v>
      </c>
      <c r="D179" t="s">
        <v>27</v>
      </c>
      <c r="G179">
        <v>0.5</v>
      </c>
      <c r="H179">
        <v>0.5</v>
      </c>
      <c r="I179">
        <v>4043</v>
      </c>
      <c r="J179">
        <v>15402</v>
      </c>
      <c r="L179">
        <v>3193</v>
      </c>
      <c r="M179">
        <v>3.516</v>
      </c>
      <c r="N179">
        <v>13.327</v>
      </c>
      <c r="O179">
        <v>9.81</v>
      </c>
      <c r="Q179">
        <v>0.218</v>
      </c>
      <c r="R179">
        <v>1</v>
      </c>
      <c r="S179">
        <v>0</v>
      </c>
      <c r="T179">
        <v>0</v>
      </c>
      <c r="V179">
        <v>0</v>
      </c>
      <c r="Y179" s="1">
        <v>45226</v>
      </c>
      <c r="Z179" s="6">
        <v>4.7372685185185191E-2</v>
      </c>
      <c r="AB179">
        <v>42</v>
      </c>
      <c r="AD179" s="3">
        <f t="shared" si="16"/>
        <v>4.1244379607243511</v>
      </c>
      <c r="AE179" s="3">
        <f t="shared" si="17"/>
        <v>16.542896602972352</v>
      </c>
      <c r="AF179" s="3">
        <f t="shared" si="18"/>
        <v>12.418458642248002</v>
      </c>
      <c r="AG179" s="3">
        <f t="shared" si="19"/>
        <v>0.38718792224166282</v>
      </c>
      <c r="AH179" s="3"/>
      <c r="BG179" s="3"/>
      <c r="BH179" s="3"/>
      <c r="BI179" s="3"/>
      <c r="BJ179" s="3"/>
      <c r="BK179" t="s">
        <v>267</v>
      </c>
    </row>
    <row r="180" spans="1:63" x14ac:dyDescent="0.3">
      <c r="A180">
        <v>156</v>
      </c>
      <c r="B180">
        <v>13</v>
      </c>
      <c r="C180" t="s">
        <v>267</v>
      </c>
      <c r="D180" t="s">
        <v>27</v>
      </c>
      <c r="G180">
        <v>0.5</v>
      </c>
      <c r="H180">
        <v>0.5</v>
      </c>
      <c r="I180">
        <v>4469</v>
      </c>
      <c r="J180">
        <v>15502</v>
      </c>
      <c r="L180">
        <v>2974</v>
      </c>
      <c r="M180">
        <v>3.843</v>
      </c>
      <c r="N180">
        <v>13.411</v>
      </c>
      <c r="O180">
        <v>9.5679999999999996</v>
      </c>
      <c r="Q180">
        <v>0.19500000000000001</v>
      </c>
      <c r="R180">
        <v>1</v>
      </c>
      <c r="S180">
        <v>0</v>
      </c>
      <c r="T180">
        <v>0</v>
      </c>
      <c r="V180">
        <v>0</v>
      </c>
      <c r="Y180" s="1">
        <v>45226</v>
      </c>
      <c r="Z180" s="6">
        <v>5.5057870370370375E-2</v>
      </c>
      <c r="AB180">
        <v>43</v>
      </c>
      <c r="AD180" s="3">
        <f t="shared" si="16"/>
        <v>4.5553158313781097</v>
      </c>
      <c r="AE180" s="3">
        <f t="shared" si="17"/>
        <v>16.649571366206594</v>
      </c>
      <c r="AF180" s="3">
        <f t="shared" si="18"/>
        <v>12.094255534828484</v>
      </c>
      <c r="AG180" s="3">
        <f t="shared" si="19"/>
        <v>0.36092802991461864</v>
      </c>
      <c r="AH180" s="3"/>
      <c r="AK180">
        <f>ABS(100*(AD180-AD181)/(AVERAGE(AD180:AD181)))</f>
        <v>2.2907212073467034</v>
      </c>
      <c r="AQ180">
        <f>ABS(100*(AE180-AE181)/(AVERAGE(AE180:AE181)))</f>
        <v>0.96569911168051226</v>
      </c>
      <c r="AW180">
        <f>ABS(100*(AF180-AF181)/(AVERAGE(AF180:AF181)))</f>
        <v>0.4711170952842853</v>
      </c>
      <c r="BC180">
        <f>ABS(100*(AG180-AG181)/(AVERAGE(AG180:AG181)))</f>
        <v>4.893800227152366</v>
      </c>
      <c r="BG180" s="3">
        <f>AVERAGE(AD180:AD181)</f>
        <v>4.5037318609477293</v>
      </c>
      <c r="BH180" s="3">
        <f>AVERAGE(AE180:AE181)</f>
        <v>16.569565293780911</v>
      </c>
      <c r="BI180" s="3">
        <f>AVERAGE(AF180:AF181)</f>
        <v>12.065833432833182</v>
      </c>
      <c r="BJ180" s="3">
        <f>AVERAGE(AG180:AG181)</f>
        <v>0.36998109781732108</v>
      </c>
      <c r="BK180" t="s">
        <v>267</v>
      </c>
    </row>
    <row r="181" spans="1:63" x14ac:dyDescent="0.3">
      <c r="A181">
        <v>157</v>
      </c>
      <c r="B181">
        <v>13</v>
      </c>
      <c r="C181" t="s">
        <v>267</v>
      </c>
      <c r="D181" t="s">
        <v>27</v>
      </c>
      <c r="G181">
        <v>0.5</v>
      </c>
      <c r="H181">
        <v>0.5</v>
      </c>
      <c r="I181">
        <v>4367</v>
      </c>
      <c r="J181">
        <v>15352</v>
      </c>
      <c r="L181">
        <v>3125</v>
      </c>
      <c r="M181">
        <v>3.7650000000000001</v>
      </c>
      <c r="N181">
        <v>13.284000000000001</v>
      </c>
      <c r="O181">
        <v>9.5190000000000001</v>
      </c>
      <c r="Q181">
        <v>0.21099999999999999</v>
      </c>
      <c r="R181">
        <v>1</v>
      </c>
      <c r="S181">
        <v>0</v>
      </c>
      <c r="T181">
        <v>0</v>
      </c>
      <c r="V181">
        <v>0</v>
      </c>
      <c r="Y181" s="1">
        <v>45226</v>
      </c>
      <c r="Z181" s="6">
        <v>6.3043981481481479E-2</v>
      </c>
      <c r="AB181">
        <v>44</v>
      </c>
      <c r="AD181" s="3">
        <f t="shared" si="16"/>
        <v>4.4521478905173497</v>
      </c>
      <c r="AE181" s="3">
        <f t="shared" si="17"/>
        <v>16.489559221355229</v>
      </c>
      <c r="AF181" s="3">
        <f t="shared" si="18"/>
        <v>12.03741133083788</v>
      </c>
      <c r="AG181" s="3">
        <f t="shared" si="19"/>
        <v>0.37903416572002352</v>
      </c>
      <c r="AH181" s="3"/>
      <c r="BG181" s="3"/>
      <c r="BH181" s="3"/>
      <c r="BI181" s="3"/>
      <c r="BJ181" s="3"/>
      <c r="BK181" t="s">
        <v>267</v>
      </c>
    </row>
    <row r="182" spans="1:63" x14ac:dyDescent="0.3">
      <c r="A182">
        <v>158</v>
      </c>
      <c r="B182">
        <v>14</v>
      </c>
      <c r="C182" t="s">
        <v>268</v>
      </c>
      <c r="D182" t="s">
        <v>27</v>
      </c>
      <c r="G182">
        <v>0.5</v>
      </c>
      <c r="H182">
        <v>0.5</v>
      </c>
      <c r="I182">
        <v>11661</v>
      </c>
      <c r="J182">
        <v>15921</v>
      </c>
      <c r="L182">
        <v>2796</v>
      </c>
      <c r="M182">
        <v>9.3610000000000007</v>
      </c>
      <c r="N182">
        <v>13.766999999999999</v>
      </c>
      <c r="O182">
        <v>4.4059999999999997</v>
      </c>
      <c r="Q182">
        <v>0.17599999999999999</v>
      </c>
      <c r="R182">
        <v>1</v>
      </c>
      <c r="S182">
        <v>0</v>
      </c>
      <c r="T182">
        <v>0</v>
      </c>
      <c r="V182">
        <v>0</v>
      </c>
      <c r="Y182" s="1">
        <v>45226</v>
      </c>
      <c r="Z182" s="6">
        <v>7.6562499999999992E-2</v>
      </c>
      <c r="AB182">
        <v>45</v>
      </c>
      <c r="AD182" s="3">
        <f t="shared" si="16"/>
        <v>11.829667112462232</v>
      </c>
      <c r="AE182" s="3">
        <f t="shared" si="17"/>
        <v>17.096538624158079</v>
      </c>
      <c r="AF182" s="3">
        <f t="shared" si="18"/>
        <v>5.2668715116958467</v>
      </c>
      <c r="AG182" s="3">
        <f t="shared" si="19"/>
        <v>0.33958437313738643</v>
      </c>
      <c r="AH182" s="3"/>
      <c r="BG182" s="3"/>
      <c r="BH182" s="3"/>
      <c r="BI182" s="3"/>
      <c r="BJ182" s="3"/>
      <c r="BK182" t="s">
        <v>268</v>
      </c>
    </row>
    <row r="183" spans="1:63" x14ac:dyDescent="0.3">
      <c r="A183">
        <v>159</v>
      </c>
      <c r="B183">
        <v>14</v>
      </c>
      <c r="C183" t="s">
        <v>268</v>
      </c>
      <c r="D183" t="s">
        <v>27</v>
      </c>
      <c r="G183">
        <v>0.5</v>
      </c>
      <c r="H183">
        <v>0.5</v>
      </c>
      <c r="I183">
        <v>13845</v>
      </c>
      <c r="J183">
        <v>15777</v>
      </c>
      <c r="L183">
        <v>2852</v>
      </c>
      <c r="M183">
        <v>11.037000000000001</v>
      </c>
      <c r="N183">
        <v>13.644</v>
      </c>
      <c r="O183">
        <v>2.6070000000000002</v>
      </c>
      <c r="Q183">
        <v>0.182</v>
      </c>
      <c r="R183">
        <v>1</v>
      </c>
      <c r="S183">
        <v>0</v>
      </c>
      <c r="T183">
        <v>0</v>
      </c>
      <c r="V183">
        <v>0</v>
      </c>
      <c r="Y183" s="1">
        <v>45226</v>
      </c>
      <c r="Z183" s="6">
        <v>8.4050925925925932E-2</v>
      </c>
      <c r="AB183">
        <v>46</v>
      </c>
      <c r="AD183" s="3">
        <f t="shared" si="16"/>
        <v>14.038674787363194</v>
      </c>
      <c r="AE183" s="3">
        <f t="shared" si="17"/>
        <v>16.942926965100764</v>
      </c>
      <c r="AF183" s="3">
        <f t="shared" si="18"/>
        <v>2.9042521777375701</v>
      </c>
      <c r="AG183" s="3">
        <f t="shared" si="19"/>
        <v>0.34629923144932467</v>
      </c>
      <c r="AH183" s="3"/>
      <c r="AK183">
        <f>ABS(100*(AD183-AD184)/(AVERAGE(AD183:AD184)))</f>
        <v>0.76079761290999071</v>
      </c>
      <c r="AQ183">
        <f>ABS(100*(AE183-AE184)/(AVERAGE(AE183:AE184)))</f>
        <v>0.1132660434419956</v>
      </c>
      <c r="AW183">
        <f>ABS(100*(AF183-AF184)/(AVERAGE(AF183:AF184)))</f>
        <v>3.0770879147433341</v>
      </c>
      <c r="BC183">
        <f>ABS(100*(AG183-AG184)/(AVERAGE(AG183:AG184)))</f>
        <v>0</v>
      </c>
      <c r="BG183" s="3">
        <f>AVERAGE(AD183:AD184)</f>
        <v>14.092281658594764</v>
      </c>
      <c r="BH183" s="3">
        <f>AVERAGE(AE183:AE184)</f>
        <v>16.952527693791847</v>
      </c>
      <c r="BI183" s="3">
        <f>AVERAGE(AF183:AF184)</f>
        <v>2.8602460351970826</v>
      </c>
      <c r="BJ183" s="3">
        <f>AVERAGE(AG183:AG184)</f>
        <v>0.34629923144932467</v>
      </c>
      <c r="BK183" t="s">
        <v>268</v>
      </c>
    </row>
    <row r="184" spans="1:63" x14ac:dyDescent="0.3">
      <c r="A184">
        <v>160</v>
      </c>
      <c r="B184">
        <v>14</v>
      </c>
      <c r="C184" t="s">
        <v>268</v>
      </c>
      <c r="D184" t="s">
        <v>27</v>
      </c>
      <c r="G184">
        <v>0.5</v>
      </c>
      <c r="H184">
        <v>0.5</v>
      </c>
      <c r="I184">
        <v>13951</v>
      </c>
      <c r="J184">
        <v>15795</v>
      </c>
      <c r="L184">
        <v>2852</v>
      </c>
      <c r="M184">
        <v>11.118</v>
      </c>
      <c r="N184">
        <v>13.66</v>
      </c>
      <c r="O184">
        <v>2.5430000000000001</v>
      </c>
      <c r="Q184">
        <v>0.182</v>
      </c>
      <c r="R184">
        <v>1</v>
      </c>
      <c r="S184">
        <v>0</v>
      </c>
      <c r="T184">
        <v>0</v>
      </c>
      <c r="V184">
        <v>0</v>
      </c>
      <c r="Y184" s="1">
        <v>45226</v>
      </c>
      <c r="Z184" s="6">
        <v>9.2048611111111109E-2</v>
      </c>
      <c r="AB184">
        <v>47</v>
      </c>
      <c r="AD184" s="3">
        <f t="shared" si="16"/>
        <v>14.145888529826335</v>
      </c>
      <c r="AE184" s="3">
        <f t="shared" si="17"/>
        <v>16.96212842248293</v>
      </c>
      <c r="AF184" s="3">
        <f t="shared" si="18"/>
        <v>2.8162398926565952</v>
      </c>
      <c r="AG184" s="3">
        <f t="shared" si="19"/>
        <v>0.34629923144932467</v>
      </c>
      <c r="AH184" s="3"/>
      <c r="BG184" s="3"/>
      <c r="BH184" s="3"/>
      <c r="BI184" s="3"/>
      <c r="BJ184" s="3"/>
      <c r="BK184" t="s">
        <v>268</v>
      </c>
    </row>
    <row r="185" spans="1:63" x14ac:dyDescent="0.3">
      <c r="A185">
        <v>161</v>
      </c>
      <c r="B185">
        <v>15</v>
      </c>
      <c r="C185" t="s">
        <v>269</v>
      </c>
      <c r="D185" t="s">
        <v>27</v>
      </c>
      <c r="G185">
        <v>0.5</v>
      </c>
      <c r="H185">
        <v>0.5</v>
      </c>
      <c r="I185">
        <v>7752</v>
      </c>
      <c r="J185">
        <v>7661</v>
      </c>
      <c r="L185">
        <v>6831</v>
      </c>
      <c r="M185">
        <v>6.3620000000000001</v>
      </c>
      <c r="N185">
        <v>6.7690000000000001</v>
      </c>
      <c r="O185">
        <v>0.40699999999999997</v>
      </c>
      <c r="Q185">
        <v>0.59799999999999998</v>
      </c>
      <c r="R185">
        <v>1</v>
      </c>
      <c r="S185">
        <v>0</v>
      </c>
      <c r="T185">
        <v>0</v>
      </c>
      <c r="V185">
        <v>0</v>
      </c>
      <c r="Y185" s="1">
        <v>45226</v>
      </c>
      <c r="Z185" s="6">
        <v>0.10530092592592592</v>
      </c>
      <c r="AB185">
        <v>48</v>
      </c>
      <c r="AD185" s="3">
        <f t="shared" si="16"/>
        <v>7.8759074965337215</v>
      </c>
      <c r="AE185" s="3">
        <f t="shared" si="17"/>
        <v>8.2852031810095284</v>
      </c>
      <c r="AF185" s="3">
        <f t="shared" si="18"/>
        <v>0.40929568447580689</v>
      </c>
      <c r="AG185" s="3">
        <f t="shared" si="19"/>
        <v>0.82341389614936411</v>
      </c>
      <c r="AH185" s="3"/>
      <c r="BG185" s="3"/>
      <c r="BH185" s="3"/>
      <c r="BI185" s="3"/>
      <c r="BJ185" s="3"/>
      <c r="BK185" t="s">
        <v>269</v>
      </c>
    </row>
    <row r="186" spans="1:63" x14ac:dyDescent="0.3">
      <c r="A186">
        <v>162</v>
      </c>
      <c r="B186">
        <v>15</v>
      </c>
      <c r="C186" t="s">
        <v>269</v>
      </c>
      <c r="D186" t="s">
        <v>27</v>
      </c>
      <c r="G186">
        <v>0.5</v>
      </c>
      <c r="H186">
        <v>0.5</v>
      </c>
      <c r="I186">
        <v>6266</v>
      </c>
      <c r="J186">
        <v>7802</v>
      </c>
      <c r="L186">
        <v>6949</v>
      </c>
      <c r="M186">
        <v>5.2220000000000004</v>
      </c>
      <c r="N186">
        <v>6.8890000000000002</v>
      </c>
      <c r="O186">
        <v>1.6659999999999999</v>
      </c>
      <c r="Q186">
        <v>0.61099999999999999</v>
      </c>
      <c r="R186">
        <v>1</v>
      </c>
      <c r="S186">
        <v>0</v>
      </c>
      <c r="T186">
        <v>0</v>
      </c>
      <c r="V186">
        <v>0</v>
      </c>
      <c r="Y186" s="1">
        <v>45226</v>
      </c>
      <c r="Z186" s="6">
        <v>0.1125</v>
      </c>
      <c r="AB186">
        <v>49</v>
      </c>
      <c r="AD186" s="3">
        <f t="shared" si="16"/>
        <v>6.3728922012485443</v>
      </c>
      <c r="AE186" s="3">
        <f t="shared" si="17"/>
        <v>8.4356145971698133</v>
      </c>
      <c r="AF186" s="3">
        <f t="shared" si="18"/>
        <v>2.062722395921269</v>
      </c>
      <c r="AG186" s="3">
        <f t="shared" si="19"/>
        <v>0.83756306187809104</v>
      </c>
      <c r="AH186" s="3"/>
      <c r="AK186">
        <f>ABS(100*(AD186-AD187)/(AVERAGE(AD186:AD187)))</f>
        <v>0.94080185563880903</v>
      </c>
      <c r="AQ186">
        <f>ABS(100*(AE186-AE187)/(AVERAGE(AE186:AE187)))</f>
        <v>0.3408536401491693</v>
      </c>
      <c r="AW186">
        <f>ABS(100*(AF186-AF187)/(AVERAGE(AF186:AF187)))</f>
        <v>4.199306400438064</v>
      </c>
      <c r="BC186">
        <f>ABS(100*(AG186-AG187)/(AVERAGE(AG186:AG187)))</f>
        <v>0.77010435955068368</v>
      </c>
      <c r="BG186" s="3">
        <f>AVERAGE(AD186:AD187)</f>
        <v>6.3430544144309717</v>
      </c>
      <c r="BH186" s="3">
        <f>AVERAGE(AE186:AE187)</f>
        <v>8.4500156902064347</v>
      </c>
      <c r="BI186" s="3">
        <f>AVERAGE(AF186:AF187)</f>
        <v>2.1069612757754643</v>
      </c>
      <c r="BJ186" s="3">
        <f>AVERAGE(AG186:AG187)</f>
        <v>0.84080058284991843</v>
      </c>
      <c r="BK186" t="s">
        <v>269</v>
      </c>
    </row>
    <row r="187" spans="1:63" x14ac:dyDescent="0.3">
      <c r="A187">
        <v>163</v>
      </c>
      <c r="B187">
        <v>15</v>
      </c>
      <c r="C187" t="s">
        <v>269</v>
      </c>
      <c r="D187" t="s">
        <v>27</v>
      </c>
      <c r="G187">
        <v>0.5</v>
      </c>
      <c r="H187">
        <v>0.5</v>
      </c>
      <c r="I187">
        <v>6207</v>
      </c>
      <c r="J187">
        <v>7829</v>
      </c>
      <c r="L187">
        <v>7003</v>
      </c>
      <c r="M187">
        <v>5.1769999999999996</v>
      </c>
      <c r="N187">
        <v>6.9109999999999996</v>
      </c>
      <c r="O187">
        <v>1.734</v>
      </c>
      <c r="Q187">
        <v>0.61599999999999999</v>
      </c>
      <c r="R187">
        <v>1</v>
      </c>
      <c r="S187">
        <v>0</v>
      </c>
      <c r="T187">
        <v>0</v>
      </c>
      <c r="V187">
        <v>0</v>
      </c>
      <c r="Y187" s="1">
        <v>45226</v>
      </c>
      <c r="Z187" s="6">
        <v>0.12016203703703704</v>
      </c>
      <c r="AB187">
        <v>50</v>
      </c>
      <c r="AD187" s="3">
        <f t="shared" si="16"/>
        <v>6.3132166276133983</v>
      </c>
      <c r="AE187" s="3">
        <f t="shared" si="17"/>
        <v>8.4644167832430579</v>
      </c>
      <c r="AF187" s="3">
        <f t="shared" si="18"/>
        <v>2.1512001556296596</v>
      </c>
      <c r="AG187" s="3">
        <f t="shared" si="19"/>
        <v>0.84403810382174582</v>
      </c>
      <c r="AH187" s="3"/>
      <c r="BG187" s="3"/>
      <c r="BH187" s="3"/>
      <c r="BI187" s="3"/>
      <c r="BJ187" s="3"/>
      <c r="BK187" t="s">
        <v>269</v>
      </c>
    </row>
    <row r="188" spans="1:63" x14ac:dyDescent="0.3">
      <c r="A188">
        <v>164</v>
      </c>
      <c r="B188">
        <v>16</v>
      </c>
      <c r="C188" t="s">
        <v>270</v>
      </c>
      <c r="D188" t="s">
        <v>27</v>
      </c>
      <c r="G188">
        <v>0.5</v>
      </c>
      <c r="H188">
        <v>0.5</v>
      </c>
      <c r="I188">
        <v>4803</v>
      </c>
      <c r="J188">
        <v>6465</v>
      </c>
      <c r="L188">
        <v>2874</v>
      </c>
      <c r="M188">
        <v>4.0990000000000002</v>
      </c>
      <c r="N188">
        <v>5.7560000000000002</v>
      </c>
      <c r="O188">
        <v>1.6559999999999999</v>
      </c>
      <c r="Q188">
        <v>0.185</v>
      </c>
      <c r="R188">
        <v>1</v>
      </c>
      <c r="S188">
        <v>0</v>
      </c>
      <c r="T188">
        <v>0</v>
      </c>
      <c r="V188">
        <v>0</v>
      </c>
      <c r="Y188" s="1">
        <v>45226</v>
      </c>
      <c r="Z188" s="6">
        <v>0.13322916666666665</v>
      </c>
      <c r="AB188">
        <v>51</v>
      </c>
      <c r="AD188" s="3">
        <f t="shared" si="16"/>
        <v>4.8931402651770659</v>
      </c>
      <c r="AE188" s="3">
        <f t="shared" si="17"/>
        <v>7.0093730127279716</v>
      </c>
      <c r="AF188" s="3">
        <f t="shared" si="18"/>
        <v>2.1162327475509057</v>
      </c>
      <c r="AG188" s="3">
        <f t="shared" si="19"/>
        <v>0.34893721150044327</v>
      </c>
      <c r="AH188" s="3"/>
      <c r="BG188" s="3"/>
      <c r="BH188" s="3"/>
      <c r="BI188" s="3"/>
      <c r="BJ188" s="3"/>
      <c r="BK188" t="s">
        <v>270</v>
      </c>
    </row>
    <row r="189" spans="1:63" x14ac:dyDescent="0.3">
      <c r="A189">
        <v>165</v>
      </c>
      <c r="B189">
        <v>16</v>
      </c>
      <c r="C189" t="s">
        <v>270</v>
      </c>
      <c r="D189" t="s">
        <v>27</v>
      </c>
      <c r="G189">
        <v>0.5</v>
      </c>
      <c r="H189">
        <v>0.5</v>
      </c>
      <c r="I189">
        <v>4408</v>
      </c>
      <c r="J189">
        <v>6486</v>
      </c>
      <c r="L189">
        <v>2893</v>
      </c>
      <c r="M189">
        <v>3.7959999999999998</v>
      </c>
      <c r="N189">
        <v>5.7729999999999997</v>
      </c>
      <c r="O189">
        <v>1.9770000000000001</v>
      </c>
      <c r="Q189">
        <v>0.187</v>
      </c>
      <c r="R189">
        <v>1</v>
      </c>
      <c r="S189">
        <v>0</v>
      </c>
      <c r="T189">
        <v>0</v>
      </c>
      <c r="V189">
        <v>0</v>
      </c>
      <c r="Y189" s="1">
        <v>45226</v>
      </c>
      <c r="Z189" s="6">
        <v>0.14033564814814814</v>
      </c>
      <c r="AB189">
        <v>52</v>
      </c>
      <c r="AD189" s="3">
        <f t="shared" si="16"/>
        <v>4.4936173569417734</v>
      </c>
      <c r="AE189" s="3">
        <f t="shared" si="17"/>
        <v>7.0317747130071631</v>
      </c>
      <c r="AF189" s="3">
        <f t="shared" si="18"/>
        <v>2.5381573560653896</v>
      </c>
      <c r="AG189" s="3">
        <f t="shared" si="19"/>
        <v>0.35121546699913658</v>
      </c>
      <c r="AH189" s="3"/>
      <c r="AK189">
        <f>ABS(100*(AD189-AD190)/(AVERAGE(AD189:AD190)))</f>
        <v>2.4237054578097816</v>
      </c>
      <c r="AQ189">
        <f>ABS(100*(AE189-AE190)/(AVERAGE(AE189:AE190)))</f>
        <v>0.58990014343415276</v>
      </c>
      <c r="AW189">
        <f>ABS(100*(AF189-AF190)/(AVERAGE(AF189:AF190)))</f>
        <v>2.7415919608286612</v>
      </c>
      <c r="BC189">
        <f>ABS(100*(AG189-AG190)/(AVERAGE(AG189:AG190)))</f>
        <v>1.965153580596303</v>
      </c>
      <c r="BG189" s="3">
        <f>AVERAGE(AD189:AD190)</f>
        <v>4.5487414037742386</v>
      </c>
      <c r="BH189" s="3">
        <f>AVERAGE(AE189:AE190)</f>
        <v>7.0525762918378403</v>
      </c>
      <c r="BI189" s="3">
        <f>AVERAGE(AF189:AF190)</f>
        <v>2.5038348880636021</v>
      </c>
      <c r="BJ189" s="3">
        <f>AVERAGE(AG189:AG190)</f>
        <v>0.34779808375109655</v>
      </c>
      <c r="BK189" t="s">
        <v>270</v>
      </c>
    </row>
    <row r="190" spans="1:63" x14ac:dyDescent="0.3">
      <c r="A190">
        <v>166</v>
      </c>
      <c r="B190">
        <v>16</v>
      </c>
      <c r="C190" t="s">
        <v>270</v>
      </c>
      <c r="D190" t="s">
        <v>27</v>
      </c>
      <c r="G190">
        <v>0.5</v>
      </c>
      <c r="H190">
        <v>0.5</v>
      </c>
      <c r="I190">
        <v>4517</v>
      </c>
      <c r="J190">
        <v>6525</v>
      </c>
      <c r="L190">
        <v>2836</v>
      </c>
      <c r="M190">
        <v>3.88</v>
      </c>
      <c r="N190">
        <v>5.806</v>
      </c>
      <c r="O190">
        <v>1.9259999999999999</v>
      </c>
      <c r="Q190">
        <v>0.18099999999999999</v>
      </c>
      <c r="R190">
        <v>1</v>
      </c>
      <c r="S190">
        <v>0</v>
      </c>
      <c r="T190">
        <v>0</v>
      </c>
      <c r="V190">
        <v>0</v>
      </c>
      <c r="Y190" s="1">
        <v>45226</v>
      </c>
      <c r="Z190" s="6">
        <v>0.1479513888888889</v>
      </c>
      <c r="AB190">
        <v>53</v>
      </c>
      <c r="AD190" s="3">
        <f t="shared" si="16"/>
        <v>4.6038654506067029</v>
      </c>
      <c r="AE190" s="3">
        <f t="shared" si="17"/>
        <v>7.0733778706685175</v>
      </c>
      <c r="AF190" s="3">
        <f t="shared" si="18"/>
        <v>2.4695124200618146</v>
      </c>
      <c r="AG190" s="3">
        <f t="shared" si="19"/>
        <v>0.34438070050305658</v>
      </c>
      <c r="AH190" s="3"/>
      <c r="BG190" s="3"/>
      <c r="BH190" s="3"/>
      <c r="BI190" s="3"/>
      <c r="BJ190" s="3"/>
      <c r="BK190" t="s">
        <v>270</v>
      </c>
    </row>
    <row r="191" spans="1:63" x14ac:dyDescent="0.3">
      <c r="A191">
        <v>167</v>
      </c>
      <c r="B191">
        <v>17</v>
      </c>
      <c r="C191" t="s">
        <v>271</v>
      </c>
      <c r="D191" t="s">
        <v>27</v>
      </c>
      <c r="G191">
        <v>0.5</v>
      </c>
      <c r="H191">
        <v>0.5</v>
      </c>
      <c r="I191">
        <v>3159</v>
      </c>
      <c r="J191">
        <v>5213</v>
      </c>
      <c r="L191">
        <v>2953</v>
      </c>
      <c r="M191">
        <v>2.8380000000000001</v>
      </c>
      <c r="N191">
        <v>4.6950000000000003</v>
      </c>
      <c r="O191">
        <v>1.857</v>
      </c>
      <c r="Q191">
        <v>0.193</v>
      </c>
      <c r="R191">
        <v>1</v>
      </c>
      <c r="S191">
        <v>0</v>
      </c>
      <c r="T191">
        <v>0</v>
      </c>
      <c r="V191">
        <v>0</v>
      </c>
      <c r="Y191" s="1">
        <v>45226</v>
      </c>
      <c r="Z191" s="6">
        <v>0.16083333333333333</v>
      </c>
      <c r="AB191">
        <v>54</v>
      </c>
      <c r="AD191" s="3">
        <f t="shared" si="16"/>
        <v>3.2303158065977704</v>
      </c>
      <c r="AE191" s="3">
        <f t="shared" si="17"/>
        <v>5.6738049770352372</v>
      </c>
      <c r="AF191" s="3">
        <f t="shared" si="18"/>
        <v>2.4434891704374668</v>
      </c>
      <c r="AG191" s="3">
        <f t="shared" si="19"/>
        <v>0.35840995804764181</v>
      </c>
      <c r="AH191" s="3"/>
      <c r="BG191" s="3"/>
      <c r="BH191" s="3"/>
      <c r="BI191" s="3"/>
      <c r="BJ191" s="3"/>
      <c r="BK191" t="s">
        <v>271</v>
      </c>
    </row>
    <row r="192" spans="1:63" x14ac:dyDescent="0.3">
      <c r="A192">
        <v>168</v>
      </c>
      <c r="B192">
        <v>17</v>
      </c>
      <c r="C192" t="s">
        <v>271</v>
      </c>
      <c r="D192" t="s">
        <v>27</v>
      </c>
      <c r="G192">
        <v>0.5</v>
      </c>
      <c r="H192">
        <v>0.5</v>
      </c>
      <c r="I192">
        <v>2836</v>
      </c>
      <c r="J192">
        <v>5306</v>
      </c>
      <c r="L192">
        <v>2927</v>
      </c>
      <c r="M192">
        <v>2.59</v>
      </c>
      <c r="N192">
        <v>4.774</v>
      </c>
      <c r="O192">
        <v>2.1840000000000002</v>
      </c>
      <c r="Q192">
        <v>0.19</v>
      </c>
      <c r="R192">
        <v>1</v>
      </c>
      <c r="S192">
        <v>0</v>
      </c>
      <c r="T192">
        <v>0</v>
      </c>
      <c r="V192">
        <v>0</v>
      </c>
      <c r="Y192" s="1">
        <v>45226</v>
      </c>
      <c r="Z192" s="6">
        <v>0.16780092592592591</v>
      </c>
      <c r="AB192">
        <v>55</v>
      </c>
      <c r="AD192" s="3">
        <f t="shared" si="16"/>
        <v>2.9036173272053665</v>
      </c>
      <c r="AE192" s="3">
        <f t="shared" si="17"/>
        <v>5.7730125068430844</v>
      </c>
      <c r="AF192" s="3">
        <f t="shared" si="18"/>
        <v>2.869395179637718</v>
      </c>
      <c r="AG192" s="3">
        <f t="shared" si="19"/>
        <v>0.35529234525995618</v>
      </c>
      <c r="AH192" s="3"/>
      <c r="AK192">
        <f>ABS(100*(AD192-AD193)/(AVERAGE(AD192:AD193)))</f>
        <v>2.0054561538104414</v>
      </c>
      <c r="AQ192">
        <f>ABS(100*(AE192-AE193)/(AVERAGE(AE192:AE193)))</f>
        <v>2.4502980232048479</v>
      </c>
      <c r="AW192">
        <f>ABS(100*(AF192-AF193)/(AVERAGE(AF192:AF193)))</f>
        <v>2.9024441874607754</v>
      </c>
      <c r="BC192">
        <f>ABS(100*(AG192-AG193)/(AVERAGE(AG192:AG193)))</f>
        <v>0.60933570165836937</v>
      </c>
      <c r="BG192" s="3">
        <f>AVERAGE(AD192:AD193)</f>
        <v>2.8747909907883895</v>
      </c>
      <c r="BH192" s="3">
        <f>AVERAGE(AE192:AE193)</f>
        <v>5.7031405369246553</v>
      </c>
      <c r="BI192" s="3">
        <f>AVERAGE(AF192:AF193)</f>
        <v>2.8283495461362653</v>
      </c>
      <c r="BJ192" s="3">
        <f>AVERAGE(AG192:AG193)</f>
        <v>0.3542131716026804</v>
      </c>
      <c r="BK192" t="s">
        <v>271</v>
      </c>
    </row>
    <row r="193" spans="1:63" x14ac:dyDescent="0.3">
      <c r="A193">
        <v>169</v>
      </c>
      <c r="B193">
        <v>17</v>
      </c>
      <c r="C193" t="s">
        <v>271</v>
      </c>
      <c r="D193" t="s">
        <v>27</v>
      </c>
      <c r="G193">
        <v>0.5</v>
      </c>
      <c r="H193">
        <v>0.5</v>
      </c>
      <c r="I193">
        <v>2779</v>
      </c>
      <c r="J193">
        <v>5175</v>
      </c>
      <c r="L193">
        <v>2909</v>
      </c>
      <c r="M193">
        <v>2.5470000000000002</v>
      </c>
      <c r="N193">
        <v>4.6619999999999999</v>
      </c>
      <c r="O193">
        <v>2.1150000000000002</v>
      </c>
      <c r="Q193">
        <v>0.188</v>
      </c>
      <c r="R193">
        <v>1</v>
      </c>
      <c r="S193">
        <v>0</v>
      </c>
      <c r="T193">
        <v>0</v>
      </c>
      <c r="V193">
        <v>0</v>
      </c>
      <c r="Y193" s="1">
        <v>45226</v>
      </c>
      <c r="Z193" s="6">
        <v>0.17515046296296297</v>
      </c>
      <c r="AB193">
        <v>56</v>
      </c>
      <c r="AD193" s="3">
        <f t="shared" si="16"/>
        <v>2.8459646543714125</v>
      </c>
      <c r="AE193" s="3">
        <f t="shared" si="17"/>
        <v>5.6332685670062252</v>
      </c>
      <c r="AF193" s="3">
        <f t="shared" si="18"/>
        <v>2.7873039126348127</v>
      </c>
      <c r="AG193" s="3">
        <f t="shared" si="19"/>
        <v>0.35313399794540462</v>
      </c>
      <c r="AH193" s="3"/>
      <c r="BG193" s="3"/>
      <c r="BH193" s="3"/>
      <c r="BI193" s="3"/>
      <c r="BJ193" s="3"/>
      <c r="BK193" t="s">
        <v>271</v>
      </c>
    </row>
    <row r="194" spans="1:63" x14ac:dyDescent="0.3">
      <c r="A194">
        <v>170</v>
      </c>
      <c r="B194">
        <v>18</v>
      </c>
      <c r="C194" t="s">
        <v>272</v>
      </c>
      <c r="D194" t="s">
        <v>27</v>
      </c>
      <c r="G194">
        <v>0.5</v>
      </c>
      <c r="H194">
        <v>0.5</v>
      </c>
      <c r="I194">
        <v>3003</v>
      </c>
      <c r="J194">
        <v>5926</v>
      </c>
      <c r="L194">
        <v>2009</v>
      </c>
      <c r="M194">
        <v>2.7189999999999999</v>
      </c>
      <c r="N194">
        <v>5.2990000000000004</v>
      </c>
      <c r="O194">
        <v>2.58</v>
      </c>
      <c r="Q194">
        <v>9.4E-2</v>
      </c>
      <c r="R194">
        <v>1</v>
      </c>
      <c r="S194">
        <v>0</v>
      </c>
      <c r="T194">
        <v>0</v>
      </c>
      <c r="V194">
        <v>0</v>
      </c>
      <c r="Y194" s="1">
        <v>45226</v>
      </c>
      <c r="Z194" s="6">
        <v>0.18788194444444442</v>
      </c>
      <c r="AB194">
        <v>57</v>
      </c>
      <c r="AD194" s="3">
        <f t="shared" si="16"/>
        <v>3.0725295441048446</v>
      </c>
      <c r="AE194" s="3">
        <f t="shared" si="17"/>
        <v>6.4343960388953967</v>
      </c>
      <c r="AF194" s="3">
        <f t="shared" si="18"/>
        <v>3.3618664947905521</v>
      </c>
      <c r="AG194" s="3">
        <f t="shared" si="19"/>
        <v>0.24521663221782597</v>
      </c>
      <c r="AH194" s="3"/>
      <c r="BG194" s="3"/>
      <c r="BH194" s="3"/>
      <c r="BI194" s="3"/>
      <c r="BJ194" s="3"/>
      <c r="BK194" t="s">
        <v>272</v>
      </c>
    </row>
    <row r="195" spans="1:63" x14ac:dyDescent="0.3">
      <c r="A195">
        <v>171</v>
      </c>
      <c r="B195">
        <v>18</v>
      </c>
      <c r="C195" t="s">
        <v>272</v>
      </c>
      <c r="D195" t="s">
        <v>27</v>
      </c>
      <c r="G195">
        <v>0.5</v>
      </c>
      <c r="H195">
        <v>0.5</v>
      </c>
      <c r="I195">
        <v>3012</v>
      </c>
      <c r="J195">
        <v>6032</v>
      </c>
      <c r="L195">
        <v>2114</v>
      </c>
      <c r="M195">
        <v>2.7250000000000001</v>
      </c>
      <c r="N195">
        <v>5.3890000000000002</v>
      </c>
      <c r="O195">
        <v>2.6629999999999998</v>
      </c>
      <c r="Q195">
        <v>0.105</v>
      </c>
      <c r="R195">
        <v>1</v>
      </c>
      <c r="S195">
        <v>0</v>
      </c>
      <c r="T195">
        <v>0</v>
      </c>
      <c r="V195">
        <v>0</v>
      </c>
      <c r="Y195" s="1">
        <v>45226</v>
      </c>
      <c r="Z195" s="6">
        <v>0.19484953703703703</v>
      </c>
      <c r="AB195">
        <v>58</v>
      </c>
      <c r="AD195" s="3">
        <f t="shared" si="16"/>
        <v>3.0816325977102057</v>
      </c>
      <c r="AE195" s="3">
        <f t="shared" si="17"/>
        <v>6.5474712879236954</v>
      </c>
      <c r="AF195" s="3">
        <f t="shared" si="18"/>
        <v>3.4658386902134897</v>
      </c>
      <c r="AG195" s="3">
        <f t="shared" si="19"/>
        <v>0.2578069915527102</v>
      </c>
      <c r="AH195" s="3"/>
      <c r="AK195">
        <f>ABS(100*(AD195-AD196)/(AVERAGE(AD195:AD196)))</f>
        <v>1.0448139871976292</v>
      </c>
      <c r="AQ195">
        <f>ABS(100*(AE195-AE196)/(AVERAGE(AE195:AE196)))</f>
        <v>0.8343847069237782</v>
      </c>
      <c r="AW195">
        <f>ABS(100*(AF195-AF196)/(AVERAGE(AF195:AF196)))</f>
        <v>2.5353315718562919</v>
      </c>
      <c r="BC195">
        <f>ABS(100*(AG195-AG196)/(AVERAGE(AG195:AG196)))</f>
        <v>4.7618216376232985</v>
      </c>
      <c r="BG195" s="3">
        <f>AVERAGE(AD195:AD196)</f>
        <v>3.0978158041197368</v>
      </c>
      <c r="BH195" s="3">
        <f>AVERAGE(AE195:AE196)</f>
        <v>6.5202692232989632</v>
      </c>
      <c r="BI195" s="3">
        <f>AVERAGE(AF195:AF196)</f>
        <v>3.4224534191792264</v>
      </c>
      <c r="BJ195" s="3">
        <f>AVERAGE(AG195:AG196)</f>
        <v>0.25181158234562245</v>
      </c>
      <c r="BK195" t="s">
        <v>272</v>
      </c>
    </row>
    <row r="196" spans="1:63" x14ac:dyDescent="0.3">
      <c r="A196">
        <v>172</v>
      </c>
      <c r="B196">
        <v>18</v>
      </c>
      <c r="C196" t="s">
        <v>272</v>
      </c>
      <c r="D196" t="s">
        <v>27</v>
      </c>
      <c r="G196">
        <v>0.5</v>
      </c>
      <c r="H196">
        <v>0.5</v>
      </c>
      <c r="I196">
        <v>3044</v>
      </c>
      <c r="J196">
        <v>5981</v>
      </c>
      <c r="L196">
        <v>2014</v>
      </c>
      <c r="M196">
        <v>2.75</v>
      </c>
      <c r="N196">
        <v>5.3460000000000001</v>
      </c>
      <c r="O196">
        <v>2.5950000000000002</v>
      </c>
      <c r="Q196">
        <v>9.5000000000000001E-2</v>
      </c>
      <c r="R196">
        <v>1</v>
      </c>
      <c r="S196">
        <v>0</v>
      </c>
      <c r="T196">
        <v>0</v>
      </c>
      <c r="V196">
        <v>0</v>
      </c>
      <c r="Y196" s="1">
        <v>45226</v>
      </c>
      <c r="Z196" s="6">
        <v>0.20237268518518517</v>
      </c>
      <c r="AB196">
        <v>59</v>
      </c>
      <c r="AD196" s="3">
        <f t="shared" si="16"/>
        <v>3.1139990105292674</v>
      </c>
      <c r="AE196" s="3">
        <f t="shared" si="17"/>
        <v>6.493067158674231</v>
      </c>
      <c r="AF196" s="3">
        <f t="shared" si="18"/>
        <v>3.3790681481449636</v>
      </c>
      <c r="AG196" s="3">
        <f t="shared" si="19"/>
        <v>0.24581617313853474</v>
      </c>
      <c r="AH196" s="3"/>
      <c r="BG196" s="3"/>
      <c r="BH196" s="3"/>
      <c r="BI196" s="3"/>
      <c r="BJ196" s="3"/>
      <c r="BK196" t="s">
        <v>272</v>
      </c>
    </row>
    <row r="197" spans="1:63" x14ac:dyDescent="0.3">
      <c r="A197">
        <v>173</v>
      </c>
      <c r="B197">
        <v>19</v>
      </c>
      <c r="C197" t="s">
        <v>273</v>
      </c>
      <c r="D197" t="s">
        <v>27</v>
      </c>
      <c r="G197">
        <v>0.5</v>
      </c>
      <c r="H197">
        <v>0.5</v>
      </c>
      <c r="I197">
        <v>8081</v>
      </c>
      <c r="J197">
        <v>18121</v>
      </c>
      <c r="L197">
        <v>7404</v>
      </c>
      <c r="M197">
        <v>6.6150000000000002</v>
      </c>
      <c r="N197">
        <v>15.63</v>
      </c>
      <c r="O197">
        <v>9.0150000000000006</v>
      </c>
      <c r="Q197">
        <v>0.65800000000000003</v>
      </c>
      <c r="R197">
        <v>1</v>
      </c>
      <c r="S197">
        <v>0</v>
      </c>
      <c r="T197">
        <v>0</v>
      </c>
      <c r="V197">
        <v>0</v>
      </c>
      <c r="Y197" s="1">
        <v>45226</v>
      </c>
      <c r="Z197" s="6">
        <v>0.21592592592592594</v>
      </c>
      <c r="AB197">
        <v>60</v>
      </c>
      <c r="AD197" s="3">
        <f t="shared" si="16"/>
        <v>8.2086746783297002</v>
      </c>
      <c r="AE197" s="3">
        <f t="shared" si="17"/>
        <v>19.443383415311445</v>
      </c>
      <c r="AF197" s="3">
        <f t="shared" si="18"/>
        <v>11.234708736981744</v>
      </c>
      <c r="AG197" s="3">
        <f t="shared" si="19"/>
        <v>0.89212128566258908</v>
      </c>
      <c r="AH197" s="3"/>
      <c r="BG197" s="3"/>
      <c r="BH197" s="3"/>
      <c r="BI197" s="3"/>
      <c r="BJ197" s="3"/>
      <c r="BK197" t="s">
        <v>273</v>
      </c>
    </row>
    <row r="198" spans="1:63" x14ac:dyDescent="0.3">
      <c r="A198">
        <v>174</v>
      </c>
      <c r="B198">
        <v>19</v>
      </c>
      <c r="C198" t="s">
        <v>273</v>
      </c>
      <c r="D198" t="s">
        <v>27</v>
      </c>
      <c r="G198">
        <v>0.5</v>
      </c>
      <c r="H198">
        <v>0.5</v>
      </c>
      <c r="I198">
        <v>9634</v>
      </c>
      <c r="J198">
        <v>18388</v>
      </c>
      <c r="L198">
        <v>7370</v>
      </c>
      <c r="M198">
        <v>7.806</v>
      </c>
      <c r="N198">
        <v>15.856</v>
      </c>
      <c r="O198">
        <v>8.0510000000000002</v>
      </c>
      <c r="Q198">
        <v>0.65500000000000003</v>
      </c>
      <c r="R198">
        <v>1</v>
      </c>
      <c r="S198">
        <v>0</v>
      </c>
      <c r="T198">
        <v>0</v>
      </c>
      <c r="V198">
        <v>0</v>
      </c>
      <c r="Y198" s="1">
        <v>45226</v>
      </c>
      <c r="Z198" s="6">
        <v>0.22386574074074073</v>
      </c>
      <c r="AB198">
        <v>61</v>
      </c>
      <c r="AD198" s="3">
        <f t="shared" si="16"/>
        <v>9.7794571504547889</v>
      </c>
      <c r="AE198" s="3">
        <f t="shared" si="17"/>
        <v>19.728205033146871</v>
      </c>
      <c r="AF198" s="3">
        <f t="shared" si="18"/>
        <v>9.9487478826920821</v>
      </c>
      <c r="AG198" s="3">
        <f t="shared" si="19"/>
        <v>0.88804440740176949</v>
      </c>
      <c r="AH198" s="3"/>
      <c r="AK198">
        <f>ABS(100*(AD198-AD199)/(AVERAGE(AD198:AD199)))</f>
        <v>0.25889978003013819</v>
      </c>
      <c r="AQ198">
        <f>ABS(100*(AE198-AE199)/(AVERAGE(AE198:AE199)))</f>
        <v>4.867683268835566E-2</v>
      </c>
      <c r="AW198">
        <f>ABS(100*(AF198-AF199)/(AVERAGE(AF198:AF199)))</f>
        <v>0.15753918060701064</v>
      </c>
      <c r="BC198">
        <f>ABS(100*(AG198-AG199)/(AVERAGE(AG198:AG199)))</f>
        <v>0.55207429634593452</v>
      </c>
      <c r="BG198" s="3">
        <f>AVERAGE(AD198:AD199)</f>
        <v>9.7668140204473435</v>
      </c>
      <c r="BH198" s="3">
        <f>AVERAGE(AE198:AE199)</f>
        <v>19.723404668801329</v>
      </c>
      <c r="BI198" s="3">
        <f>AVERAGE(AF198:AF199)</f>
        <v>9.9565906483539877</v>
      </c>
      <c r="BJ198" s="3">
        <f>AVERAGE(AG198:AG199)</f>
        <v>0.89050252517667539</v>
      </c>
      <c r="BK198" t="s">
        <v>273</v>
      </c>
    </row>
    <row r="199" spans="1:63" x14ac:dyDescent="0.3">
      <c r="A199">
        <v>175</v>
      </c>
      <c r="B199">
        <v>19</v>
      </c>
      <c r="C199" t="s">
        <v>273</v>
      </c>
      <c r="D199" t="s">
        <v>27</v>
      </c>
      <c r="G199">
        <v>0.5</v>
      </c>
      <c r="H199">
        <v>0.5</v>
      </c>
      <c r="I199">
        <v>9609</v>
      </c>
      <c r="J199">
        <v>18379</v>
      </c>
      <c r="L199">
        <v>7411</v>
      </c>
      <c r="M199">
        <v>7.7859999999999996</v>
      </c>
      <c r="N199">
        <v>15.849</v>
      </c>
      <c r="O199">
        <v>8.0630000000000006</v>
      </c>
      <c r="Q199">
        <v>0.65900000000000003</v>
      </c>
      <c r="R199">
        <v>1</v>
      </c>
      <c r="S199">
        <v>0</v>
      </c>
      <c r="T199">
        <v>0</v>
      </c>
      <c r="V199">
        <v>0</v>
      </c>
      <c r="Y199" s="1">
        <v>45226</v>
      </c>
      <c r="Z199" s="6">
        <v>0.23207175925925927</v>
      </c>
      <c r="AB199">
        <v>62</v>
      </c>
      <c r="AD199" s="3">
        <f t="shared" si="16"/>
        <v>9.754170890439898</v>
      </c>
      <c r="AE199" s="3">
        <f t="shared" si="17"/>
        <v>19.718604304455791</v>
      </c>
      <c r="AF199" s="3">
        <f t="shared" si="18"/>
        <v>9.9644334140158932</v>
      </c>
      <c r="AG199" s="3">
        <f t="shared" si="19"/>
        <v>0.8929606429515814</v>
      </c>
      <c r="AH199" s="3"/>
      <c r="BG199" s="3"/>
      <c r="BH199" s="3"/>
      <c r="BI199" s="3"/>
      <c r="BJ199" s="3"/>
      <c r="BK199" t="s">
        <v>273</v>
      </c>
    </row>
    <row r="200" spans="1:63" x14ac:dyDescent="0.3">
      <c r="A200">
        <v>176</v>
      </c>
      <c r="B200">
        <v>20</v>
      </c>
      <c r="C200" t="s">
        <v>274</v>
      </c>
      <c r="D200" t="s">
        <v>27</v>
      </c>
      <c r="G200">
        <v>0.5</v>
      </c>
      <c r="H200">
        <v>0.5</v>
      </c>
      <c r="I200">
        <v>4557</v>
      </c>
      <c r="J200">
        <v>6102</v>
      </c>
      <c r="L200">
        <v>2135</v>
      </c>
      <c r="M200">
        <v>3.911</v>
      </c>
      <c r="N200">
        <v>5.4480000000000004</v>
      </c>
      <c r="O200">
        <v>1.5369999999999999</v>
      </c>
      <c r="Q200">
        <v>0.107</v>
      </c>
      <c r="R200">
        <v>1</v>
      </c>
      <c r="S200">
        <v>0</v>
      </c>
      <c r="T200">
        <v>0</v>
      </c>
      <c r="V200">
        <v>0</v>
      </c>
      <c r="Y200" s="1">
        <v>45226</v>
      </c>
      <c r="Z200" s="6">
        <v>0.24513888888888888</v>
      </c>
      <c r="AB200">
        <v>63</v>
      </c>
      <c r="AD200" s="3">
        <f t="shared" si="16"/>
        <v>4.6443234666305289</v>
      </c>
      <c r="AE200" s="3">
        <f t="shared" si="17"/>
        <v>6.6221436221876653</v>
      </c>
      <c r="AF200" s="3">
        <f t="shared" si="18"/>
        <v>1.9778201555571364</v>
      </c>
      <c r="AG200" s="3">
        <f t="shared" si="19"/>
        <v>0.26032506341968698</v>
      </c>
      <c r="AH200" s="3"/>
      <c r="BG200" s="3"/>
      <c r="BH200" s="3"/>
      <c r="BI200" s="3"/>
      <c r="BJ200" s="3"/>
      <c r="BK200" t="s">
        <v>274</v>
      </c>
    </row>
    <row r="201" spans="1:63" x14ac:dyDescent="0.3">
      <c r="A201">
        <v>177</v>
      </c>
      <c r="B201">
        <v>20</v>
      </c>
      <c r="C201" t="s">
        <v>274</v>
      </c>
      <c r="D201" t="s">
        <v>27</v>
      </c>
      <c r="G201">
        <v>0.5</v>
      </c>
      <c r="H201">
        <v>0.5</v>
      </c>
      <c r="I201">
        <v>3085</v>
      </c>
      <c r="J201">
        <v>6211</v>
      </c>
      <c r="L201">
        <v>2197</v>
      </c>
      <c r="M201">
        <v>2.782</v>
      </c>
      <c r="N201">
        <v>5.54</v>
      </c>
      <c r="O201">
        <v>2.7589999999999999</v>
      </c>
      <c r="Q201">
        <v>0.114</v>
      </c>
      <c r="R201">
        <v>1</v>
      </c>
      <c r="S201">
        <v>0</v>
      </c>
      <c r="T201">
        <v>0</v>
      </c>
      <c r="V201">
        <v>0</v>
      </c>
      <c r="Y201" s="1">
        <v>45226</v>
      </c>
      <c r="Z201" s="6">
        <v>0.25210648148148146</v>
      </c>
      <c r="AB201">
        <v>64</v>
      </c>
      <c r="AD201" s="3">
        <f t="shared" si="16"/>
        <v>3.1554684769536903</v>
      </c>
      <c r="AE201" s="3">
        <f t="shared" si="17"/>
        <v>6.7384191141129914</v>
      </c>
      <c r="AF201" s="3">
        <f t="shared" si="18"/>
        <v>3.5829506371593012</v>
      </c>
      <c r="AG201" s="3">
        <f t="shared" si="19"/>
        <v>0.26775937083647572</v>
      </c>
      <c r="AH201" s="3"/>
      <c r="AK201">
        <f>ABS(100*(AD201-AD202)/(AVERAGE(AD201:AD202)))</f>
        <v>2.2502206479474758</v>
      </c>
      <c r="AM201">
        <f>100*((AVERAGE(AD201:AD202)*25.225)-(AVERAGE(AD195:AD196)*25))/(1000*0.075)</f>
        <v>4.0760512250224679</v>
      </c>
      <c r="AQ201">
        <f>ABS(100*(AE201-AE202)/(AVERAGE(AE201:AE202)))</f>
        <v>0.41075622415778723</v>
      </c>
      <c r="AS201">
        <f>100*((AVERAGE(AE201:AE202)*25.225)-(AVERAGE(AE195:AE196)*25))/(2000*0.075)</f>
        <v>4.8798031922413356</v>
      </c>
      <c r="AW201">
        <f>ABS(100*(AF201-AF202)/(AVERAGE(AF201:AF202)))</f>
        <v>1.2378160888480598</v>
      </c>
      <c r="AY201">
        <f>100*((AVERAGE(AF201:AF202)*25.225)-(AVERAGE(AF195:AF196)*25))/(1000*0.075)</f>
        <v>5.6835551594602594</v>
      </c>
      <c r="BC201">
        <f>ABS(100*(AG201-AG202)/(AVERAGE(AG201:AG202)))</f>
        <v>1.334497811112684</v>
      </c>
      <c r="BE201">
        <f>100*((AVERAGE(AG201:AG202)*25.225)-(AVERAGE(AG195:AG196)*25))/(100*0.075)</f>
        <v>6.7241443984556541</v>
      </c>
      <c r="BG201" s="3">
        <f>AVERAGE(AD201:AD202)</f>
        <v>3.1913749661748367</v>
      </c>
      <c r="BH201" s="3">
        <f>AVERAGE(AE201:AE202)</f>
        <v>6.7522868333334429</v>
      </c>
      <c r="BI201" s="3">
        <f>AVERAGE(AF201:AF202)</f>
        <v>3.5609118671586066</v>
      </c>
      <c r="BJ201" s="3">
        <f>AVERAGE(AG201:AG202)</f>
        <v>0.269557993598602</v>
      </c>
      <c r="BK201" t="s">
        <v>274</v>
      </c>
    </row>
    <row r="202" spans="1:63" x14ac:dyDescent="0.3">
      <c r="A202">
        <v>178</v>
      </c>
      <c r="B202">
        <v>20</v>
      </c>
      <c r="C202" t="s">
        <v>274</v>
      </c>
      <c r="D202" t="s">
        <v>27</v>
      </c>
      <c r="G202">
        <v>0.5</v>
      </c>
      <c r="H202">
        <v>0.5</v>
      </c>
      <c r="I202">
        <v>3156</v>
      </c>
      <c r="J202">
        <v>6237</v>
      </c>
      <c r="L202">
        <v>2227</v>
      </c>
      <c r="M202">
        <v>2.8359999999999999</v>
      </c>
      <c r="N202">
        <v>5.5620000000000003</v>
      </c>
      <c r="O202">
        <v>2.726</v>
      </c>
      <c r="Q202">
        <v>0.11700000000000001</v>
      </c>
      <c r="R202">
        <v>1</v>
      </c>
      <c r="S202">
        <v>0</v>
      </c>
      <c r="T202">
        <v>0</v>
      </c>
      <c r="V202">
        <v>0</v>
      </c>
      <c r="Y202" s="1">
        <v>45226</v>
      </c>
      <c r="Z202" s="6">
        <v>0.2596296296296296</v>
      </c>
      <c r="AB202">
        <v>65</v>
      </c>
      <c r="AD202" s="3">
        <f t="shared" si="16"/>
        <v>3.2272814553959832</v>
      </c>
      <c r="AE202" s="3">
        <f t="shared" si="17"/>
        <v>6.7661545525538953</v>
      </c>
      <c r="AF202" s="3">
        <f t="shared" si="18"/>
        <v>3.5388730971579121</v>
      </c>
      <c r="AG202" s="3">
        <f t="shared" si="19"/>
        <v>0.27135661636072833</v>
      </c>
      <c r="AH202" s="3"/>
      <c r="BG202" s="3"/>
      <c r="BH202" s="3"/>
      <c r="BI202" s="3"/>
      <c r="BJ202" s="3"/>
      <c r="BK202" t="s">
        <v>274</v>
      </c>
    </row>
    <row r="203" spans="1:63" x14ac:dyDescent="0.3">
      <c r="A203">
        <v>179</v>
      </c>
      <c r="B203">
        <v>3</v>
      </c>
      <c r="C203" t="s">
        <v>28</v>
      </c>
      <c r="D203" t="s">
        <v>27</v>
      </c>
      <c r="G203">
        <v>0.5</v>
      </c>
      <c r="H203">
        <v>0.5</v>
      </c>
      <c r="I203">
        <v>867</v>
      </c>
      <c r="J203">
        <v>440</v>
      </c>
      <c r="L203">
        <v>383</v>
      </c>
      <c r="M203">
        <v>1.08</v>
      </c>
      <c r="N203">
        <v>0.65100000000000002</v>
      </c>
      <c r="O203">
        <v>0</v>
      </c>
      <c r="Q203">
        <v>0</v>
      </c>
      <c r="R203">
        <v>1</v>
      </c>
      <c r="S203">
        <v>0</v>
      </c>
      <c r="T203">
        <v>0</v>
      </c>
      <c r="V203">
        <v>0</v>
      </c>
      <c r="Y203" s="1">
        <v>45226</v>
      </c>
      <c r="Z203" s="6">
        <v>0.27127314814814812</v>
      </c>
      <c r="AB203">
        <v>66</v>
      </c>
      <c r="AD203" s="3">
        <f t="shared" ref="AD203:AD224" si="20">((I203*$F$21)+$F$22)*1000/G203</f>
        <v>0.91207148843247476</v>
      </c>
      <c r="AE203" s="3">
        <f t="shared" ref="AE203:AE224" si="21">((J203*$H$21)+$H$22)*1000/H203</f>
        <v>0.58221852786477524</v>
      </c>
      <c r="AF203" s="3">
        <f t="shared" ref="AF203:AF224" si="22">AE203-AD203</f>
        <v>-0.32985296056769953</v>
      </c>
      <c r="AG203" s="3">
        <f t="shared" ref="AG203:AG224" si="23">((L203*$J$21)+$J$22)*1000/H203</f>
        <v>5.0245924803333883E-2</v>
      </c>
      <c r="AH203" s="3"/>
      <c r="BG203" s="3"/>
      <c r="BH203" s="3"/>
      <c r="BI203" s="3"/>
      <c r="BJ203" s="3"/>
      <c r="BK203" t="s">
        <v>28</v>
      </c>
    </row>
    <row r="204" spans="1:63" x14ac:dyDescent="0.3">
      <c r="A204">
        <v>180</v>
      </c>
      <c r="B204">
        <v>3</v>
      </c>
      <c r="C204" t="s">
        <v>28</v>
      </c>
      <c r="D204" t="s">
        <v>27</v>
      </c>
      <c r="G204">
        <v>0.5</v>
      </c>
      <c r="H204">
        <v>0.5</v>
      </c>
      <c r="I204">
        <v>213</v>
      </c>
      <c r="J204">
        <v>480</v>
      </c>
      <c r="L204">
        <v>410</v>
      </c>
      <c r="M204">
        <v>0.57799999999999996</v>
      </c>
      <c r="N204">
        <v>0.68500000000000005</v>
      </c>
      <c r="O204">
        <v>0.107</v>
      </c>
      <c r="Q204">
        <v>0</v>
      </c>
      <c r="R204">
        <v>1</v>
      </c>
      <c r="S204">
        <v>0</v>
      </c>
      <c r="T204">
        <v>0</v>
      </c>
      <c r="V204">
        <v>0</v>
      </c>
      <c r="Y204" s="1">
        <v>45226</v>
      </c>
      <c r="Z204" s="6">
        <v>0.27737268518518515</v>
      </c>
      <c r="AB204">
        <v>67</v>
      </c>
      <c r="AD204" s="3">
        <f t="shared" si="20"/>
        <v>0.25058292644290092</v>
      </c>
      <c r="AE204" s="3">
        <f t="shared" si="21"/>
        <v>0.62488843315847287</v>
      </c>
      <c r="AF204" s="3">
        <f t="shared" si="22"/>
        <v>0.37430550671557195</v>
      </c>
      <c r="AG204" s="3">
        <f t="shared" si="23"/>
        <v>5.3483445775161245E-2</v>
      </c>
      <c r="AH204" s="3"/>
      <c r="AK204">
        <f>ABS(100*(AD204-AD205)/(AVERAGE(AD204:AD205)))</f>
        <v>3.1778045104660793</v>
      </c>
      <c r="AQ204">
        <f>ABS(100*(AE204-AE205)/(AVERAGE(AE204:AE205)))</f>
        <v>7.0806550977396965</v>
      </c>
      <c r="AW204">
        <f>ABS(100*(AF204-AF205)/(AVERAGE(AF204:AF205)))</f>
        <v>9.6080993399766115</v>
      </c>
      <c r="BC204">
        <f>ABS(100*(AG204-AG205)/(AVERAGE(AG204:AG205)))</f>
        <v>2.4361255712454111</v>
      </c>
      <c r="BG204" s="3">
        <f>AVERAGE(AD204:AD205)</f>
        <v>0.25462872804528364</v>
      </c>
      <c r="BH204" s="3">
        <f>AVERAGE(AE204:AE205)</f>
        <v>0.6478235072538352</v>
      </c>
      <c r="BI204" s="3">
        <f>AVERAGE(AF204:AF205)</f>
        <v>0.39319477920855161</v>
      </c>
      <c r="BJ204" s="3">
        <f>AVERAGE(AG204:AG205)</f>
        <v>5.4142940787940894E-2</v>
      </c>
      <c r="BK204" t="s">
        <v>28</v>
      </c>
    </row>
    <row r="205" spans="1:63" x14ac:dyDescent="0.3">
      <c r="A205">
        <v>181</v>
      </c>
      <c r="B205">
        <v>3</v>
      </c>
      <c r="C205" t="s">
        <v>28</v>
      </c>
      <c r="D205" t="s">
        <v>27</v>
      </c>
      <c r="G205">
        <v>0.5</v>
      </c>
      <c r="H205">
        <v>0.5</v>
      </c>
      <c r="I205">
        <v>221</v>
      </c>
      <c r="J205">
        <v>523</v>
      </c>
      <c r="L205">
        <v>421</v>
      </c>
      <c r="M205">
        <v>0.58399999999999996</v>
      </c>
      <c r="N205">
        <v>0.72099999999999997</v>
      </c>
      <c r="O205">
        <v>0.13700000000000001</v>
      </c>
      <c r="Q205">
        <v>0</v>
      </c>
      <c r="R205">
        <v>1</v>
      </c>
      <c r="S205">
        <v>0</v>
      </c>
      <c r="T205">
        <v>0</v>
      </c>
      <c r="V205">
        <v>0</v>
      </c>
      <c r="Y205" s="1">
        <v>45226</v>
      </c>
      <c r="Z205" s="6">
        <v>0.28394675925925927</v>
      </c>
      <c r="AB205">
        <v>68</v>
      </c>
      <c r="AD205" s="3">
        <f t="shared" si="20"/>
        <v>0.25867452964766635</v>
      </c>
      <c r="AE205" s="3">
        <f t="shared" si="21"/>
        <v>0.67075858134919764</v>
      </c>
      <c r="AF205" s="3">
        <f t="shared" si="22"/>
        <v>0.41208405170153128</v>
      </c>
      <c r="AG205" s="3">
        <f t="shared" si="23"/>
        <v>5.4802435800720535E-2</v>
      </c>
      <c r="AH205" s="3"/>
      <c r="BG205" s="3"/>
      <c r="BH205" s="3"/>
      <c r="BI205" s="3"/>
      <c r="BJ205" s="3"/>
      <c r="BK205" t="s">
        <v>28</v>
      </c>
    </row>
    <row r="206" spans="1:63" x14ac:dyDescent="0.3">
      <c r="A206">
        <v>182</v>
      </c>
      <c r="B206">
        <v>1</v>
      </c>
      <c r="C206" t="s">
        <v>69</v>
      </c>
      <c r="D206" t="s">
        <v>27</v>
      </c>
      <c r="G206">
        <v>0.3</v>
      </c>
      <c r="H206">
        <v>0.3</v>
      </c>
      <c r="I206">
        <v>4932</v>
      </c>
      <c r="J206">
        <v>8281</v>
      </c>
      <c r="L206">
        <v>4364</v>
      </c>
      <c r="M206">
        <v>6.9980000000000002</v>
      </c>
      <c r="N206">
        <v>12.157</v>
      </c>
      <c r="O206">
        <v>5.1589999999999998</v>
      </c>
      <c r="Q206">
        <v>0.56699999999999995</v>
      </c>
      <c r="R206">
        <v>1</v>
      </c>
      <c r="S206">
        <v>0</v>
      </c>
      <c r="T206">
        <v>0</v>
      </c>
      <c r="V206">
        <v>0</v>
      </c>
      <c r="Y206" s="1">
        <v>45226</v>
      </c>
      <c r="Z206" s="6">
        <v>0.29593750000000002</v>
      </c>
      <c r="AB206">
        <v>69</v>
      </c>
      <c r="AD206" s="3">
        <f t="shared" si="20"/>
        <v>8.3726956114231825</v>
      </c>
      <c r="AE206" s="3">
        <f t="shared" si="21"/>
        <v>14.910977855103072</v>
      </c>
      <c r="AF206" s="3">
        <f t="shared" si="22"/>
        <v>6.5382822436798893</v>
      </c>
      <c r="AG206" s="3">
        <f t="shared" si="23"/>
        <v>0.87933400978609455</v>
      </c>
      <c r="AH206" s="3"/>
      <c r="BG206" s="3"/>
      <c r="BH206" s="3"/>
      <c r="BI206" s="3"/>
      <c r="BJ206" s="3"/>
      <c r="BK206" t="s">
        <v>69</v>
      </c>
    </row>
    <row r="207" spans="1:63" x14ac:dyDescent="0.3">
      <c r="A207">
        <v>183</v>
      </c>
      <c r="B207">
        <v>1</v>
      </c>
      <c r="C207" t="s">
        <v>69</v>
      </c>
      <c r="D207" t="s">
        <v>27</v>
      </c>
      <c r="G207">
        <v>0.3</v>
      </c>
      <c r="H207">
        <v>0.3</v>
      </c>
      <c r="I207">
        <v>7117</v>
      </c>
      <c r="J207">
        <v>8405</v>
      </c>
      <c r="L207">
        <v>4328</v>
      </c>
      <c r="M207">
        <v>9.7910000000000004</v>
      </c>
      <c r="N207">
        <v>12.332000000000001</v>
      </c>
      <c r="O207">
        <v>2.5409999999999999</v>
      </c>
      <c r="Q207">
        <v>0.56100000000000005</v>
      </c>
      <c r="R207">
        <v>1</v>
      </c>
      <c r="S207">
        <v>0</v>
      </c>
      <c r="T207">
        <v>0</v>
      </c>
      <c r="V207">
        <v>0</v>
      </c>
      <c r="Y207" s="1">
        <v>45226</v>
      </c>
      <c r="Z207" s="6">
        <v>0.30292824074074071</v>
      </c>
      <c r="AB207">
        <v>70</v>
      </c>
      <c r="AD207" s="3">
        <f t="shared" si="20"/>
        <v>12.056060820259111</v>
      </c>
      <c r="AE207" s="3">
        <f t="shared" si="21"/>
        <v>15.131439032453841</v>
      </c>
      <c r="AF207" s="3">
        <f t="shared" si="22"/>
        <v>3.07537821219473</v>
      </c>
      <c r="AG207" s="3">
        <f t="shared" si="23"/>
        <v>0.87213951873758933</v>
      </c>
      <c r="AH207" s="3"/>
      <c r="AI207">
        <f>100*(AVERAGE(I207:I208))/(AVERAGE(I$51:I$52))</f>
        <v>115.26546906187625</v>
      </c>
      <c r="AK207">
        <f>ABS(100*(AD207-AD208)/(AVERAGE(AD207:AD208)))</f>
        <v>2.798746881750807</v>
      </c>
      <c r="AO207">
        <f>100*(AVERAGE(J207:J208))/(AVERAGE(J$51:J$52))</f>
        <v>70.30635305934544</v>
      </c>
      <c r="AQ207">
        <f>ABS(100*(AE207-AE208)/(AVERAGE(AE207:AE208)))</f>
        <v>0.12933129870310023</v>
      </c>
      <c r="AU207">
        <f>100*(((AVERAGE(J207:J208))-(AVERAGE(I207:I208)))/((AVERAGE(J$51:J$52))-(AVERAGE($I$51:I52))))</f>
        <v>20.775793825314452</v>
      </c>
      <c r="AW207">
        <f>ABS(100*(AF207-AF208)/(AVERAGE(AF207:AF208)))</f>
        <v>12.498356381495142</v>
      </c>
      <c r="BA207">
        <f>100*(AVERAGE(L207:L208))/(AVERAGE(L$51:L$52))</f>
        <v>94.509548611111114</v>
      </c>
      <c r="BC207">
        <f>ABS(100*(AG207-AG208)/(AVERAGE(AG207:AG208)))</f>
        <v>1.2297779362900207</v>
      </c>
      <c r="BG207" s="3">
        <f>AVERAGE(AD207:AD208)</f>
        <v>12.227164513026548</v>
      </c>
      <c r="BH207" s="3">
        <f>AVERAGE(AE207:AE208)</f>
        <v>15.121660512490703</v>
      </c>
      <c r="BI207" s="3">
        <f>AVERAGE(AF207:AF208)</f>
        <v>2.894495999464155</v>
      </c>
      <c r="BJ207" s="3">
        <f>AVERAGE(AG207:AG208)</f>
        <v>0.87753538702396838</v>
      </c>
      <c r="BK207" t="s">
        <v>69</v>
      </c>
    </row>
    <row r="208" spans="1:63" x14ac:dyDescent="0.3">
      <c r="A208">
        <v>184</v>
      </c>
      <c r="B208">
        <v>1</v>
      </c>
      <c r="C208" t="s">
        <v>69</v>
      </c>
      <c r="D208" t="s">
        <v>27</v>
      </c>
      <c r="G208">
        <v>0.3</v>
      </c>
      <c r="H208">
        <v>0.3</v>
      </c>
      <c r="I208">
        <v>7320</v>
      </c>
      <c r="J208">
        <v>8394</v>
      </c>
      <c r="L208">
        <v>4382</v>
      </c>
      <c r="M208">
        <v>10.051</v>
      </c>
      <c r="N208">
        <v>12.316000000000001</v>
      </c>
      <c r="O208">
        <v>2.2650000000000001</v>
      </c>
      <c r="Q208">
        <v>0.57099999999999995</v>
      </c>
      <c r="R208">
        <v>1</v>
      </c>
      <c r="S208">
        <v>0</v>
      </c>
      <c r="T208">
        <v>0</v>
      </c>
      <c r="V208">
        <v>0</v>
      </c>
      <c r="Y208" s="1">
        <v>45226</v>
      </c>
      <c r="Z208" s="6">
        <v>0.31031249999999999</v>
      </c>
      <c r="AB208">
        <v>71</v>
      </c>
      <c r="AD208" s="3">
        <f t="shared" si="20"/>
        <v>12.398268205793983</v>
      </c>
      <c r="AE208" s="3">
        <f t="shared" si="21"/>
        <v>15.111881992527563</v>
      </c>
      <c r="AF208" s="3">
        <f t="shared" si="22"/>
        <v>2.7136137867335801</v>
      </c>
      <c r="AG208" s="3">
        <f t="shared" si="23"/>
        <v>0.88293125531034733</v>
      </c>
      <c r="AH208" s="3"/>
      <c r="BG208" s="3"/>
      <c r="BH208" s="3"/>
      <c r="BI208" s="3"/>
      <c r="BJ208" s="3"/>
      <c r="BK208" t="s">
        <v>69</v>
      </c>
    </row>
    <row r="209" spans="1:63" x14ac:dyDescent="0.3">
      <c r="A209">
        <v>185</v>
      </c>
      <c r="B209">
        <v>3</v>
      </c>
      <c r="D209" t="s">
        <v>85</v>
      </c>
      <c r="Y209" s="1">
        <v>45226</v>
      </c>
      <c r="Z209" s="6">
        <v>0.31458333333333333</v>
      </c>
      <c r="AD209" s="3"/>
      <c r="AE209" s="3"/>
      <c r="AF209" s="3"/>
      <c r="AG209" s="3"/>
    </row>
    <row r="210" spans="1:63" x14ac:dyDescent="0.3">
      <c r="A210">
        <v>186</v>
      </c>
      <c r="B210">
        <v>21</v>
      </c>
      <c r="C210" t="s">
        <v>275</v>
      </c>
      <c r="D210" t="s">
        <v>27</v>
      </c>
      <c r="G210">
        <v>0.5</v>
      </c>
      <c r="H210">
        <v>0.5</v>
      </c>
      <c r="I210">
        <v>3774</v>
      </c>
      <c r="J210">
        <v>7772</v>
      </c>
      <c r="L210">
        <v>2787</v>
      </c>
      <c r="M210">
        <v>3.31</v>
      </c>
      <c r="N210">
        <v>6.8630000000000004</v>
      </c>
      <c r="O210">
        <v>3.5529999999999999</v>
      </c>
      <c r="Q210">
        <v>0.17499999999999999</v>
      </c>
      <c r="R210">
        <v>1</v>
      </c>
      <c r="S210">
        <v>0</v>
      </c>
      <c r="T210">
        <v>0</v>
      </c>
      <c r="V210">
        <v>0</v>
      </c>
      <c r="Y210" s="1">
        <v>45226</v>
      </c>
      <c r="Z210" s="6">
        <v>0.32758101851851851</v>
      </c>
      <c r="AB210">
        <v>73</v>
      </c>
      <c r="AD210" s="3">
        <f t="shared" si="20"/>
        <v>3.852357802964113</v>
      </c>
      <c r="AE210" s="3">
        <f t="shared" si="21"/>
        <v>8.4036121681995386</v>
      </c>
      <c r="AF210" s="3">
        <f t="shared" si="22"/>
        <v>4.551254365235426</v>
      </c>
      <c r="AG210" s="3">
        <f t="shared" si="23"/>
        <v>0.33850519948011065</v>
      </c>
      <c r="AH210" s="3"/>
      <c r="BG210" s="3"/>
      <c r="BH210" s="3"/>
      <c r="BI210" s="3"/>
      <c r="BJ210" s="3"/>
      <c r="BK210" t="s">
        <v>275</v>
      </c>
    </row>
    <row r="211" spans="1:63" x14ac:dyDescent="0.3">
      <c r="A211">
        <v>187</v>
      </c>
      <c r="B211">
        <v>21</v>
      </c>
      <c r="C211" t="s">
        <v>275</v>
      </c>
      <c r="D211" t="s">
        <v>27</v>
      </c>
      <c r="G211">
        <v>0.5</v>
      </c>
      <c r="H211">
        <v>0.5</v>
      </c>
      <c r="I211">
        <v>4440</v>
      </c>
      <c r="J211">
        <v>7777</v>
      </c>
      <c r="L211">
        <v>2820</v>
      </c>
      <c r="M211">
        <v>3.8210000000000002</v>
      </c>
      <c r="N211">
        <v>6.867</v>
      </c>
      <c r="O211">
        <v>3.0459999999999998</v>
      </c>
      <c r="Q211">
        <v>0.17899999999999999</v>
      </c>
      <c r="R211">
        <v>1</v>
      </c>
      <c r="S211">
        <v>0</v>
      </c>
      <c r="T211">
        <v>0</v>
      </c>
      <c r="V211">
        <v>0</v>
      </c>
      <c r="Y211" s="1">
        <v>45226</v>
      </c>
      <c r="Z211" s="6">
        <v>0.33483796296296298</v>
      </c>
      <c r="AB211">
        <v>74</v>
      </c>
      <c r="AD211" s="3">
        <f t="shared" si="20"/>
        <v>4.5259837697608347</v>
      </c>
      <c r="AE211" s="3">
        <f t="shared" si="21"/>
        <v>8.4089459063612502</v>
      </c>
      <c r="AF211" s="3">
        <f t="shared" si="22"/>
        <v>3.8829621366004154</v>
      </c>
      <c r="AG211" s="3">
        <f t="shared" si="23"/>
        <v>0.34246216955678849</v>
      </c>
      <c r="AH211" s="3"/>
      <c r="AK211">
        <f>ABS(100*(AD211-AD212)/(AVERAGE(AD211:AD212)))</f>
        <v>3.9003045913386676</v>
      </c>
      <c r="AQ211">
        <f>ABS(100*(AE211-AE212)/(AVERAGE(AE211:AE212)))</f>
        <v>0.12693917936611088</v>
      </c>
      <c r="AW211">
        <f>ABS(100*(AF211-AF212)/(AVERAGE(AF211:AF212)))</f>
        <v>5.0349872935863722</v>
      </c>
      <c r="BC211">
        <f>ABS(100*(AG211-AG212)/(AVERAGE(AG211:AG212)))</f>
        <v>0.31462627732529186</v>
      </c>
      <c r="BG211" s="3">
        <f>AVERAGE(AD211:AD212)</f>
        <v>4.6160028554138499</v>
      </c>
      <c r="BH211" s="3">
        <f>AVERAGE(AE211:AE212)</f>
        <v>8.4036121681995386</v>
      </c>
      <c r="BI211" s="3">
        <f>AVERAGE(AF211:AF212)</f>
        <v>3.7876093127856887</v>
      </c>
      <c r="BJ211" s="3">
        <f>AVERAGE(AG211:AG212)</f>
        <v>0.3430017563854264</v>
      </c>
      <c r="BK211" t="s">
        <v>275</v>
      </c>
    </row>
    <row r="212" spans="1:63" x14ac:dyDescent="0.3">
      <c r="A212">
        <v>188</v>
      </c>
      <c r="B212">
        <v>21</v>
      </c>
      <c r="C212" t="s">
        <v>275</v>
      </c>
      <c r="D212" t="s">
        <v>27</v>
      </c>
      <c r="G212">
        <v>0.5</v>
      </c>
      <c r="H212">
        <v>0.5</v>
      </c>
      <c r="I212">
        <v>4618</v>
      </c>
      <c r="J212">
        <v>7767</v>
      </c>
      <c r="L212">
        <v>2829</v>
      </c>
      <c r="M212">
        <v>3.9580000000000002</v>
      </c>
      <c r="N212">
        <v>6.8579999999999997</v>
      </c>
      <c r="O212">
        <v>2.9</v>
      </c>
      <c r="Q212">
        <v>0.18</v>
      </c>
      <c r="R212">
        <v>1</v>
      </c>
      <c r="S212">
        <v>0</v>
      </c>
      <c r="T212">
        <v>0</v>
      </c>
      <c r="V212">
        <v>0</v>
      </c>
      <c r="Y212" s="1">
        <v>45226</v>
      </c>
      <c r="Z212" s="6">
        <v>0.34259259259259256</v>
      </c>
      <c r="AB212">
        <v>75</v>
      </c>
      <c r="AD212" s="3">
        <f t="shared" si="20"/>
        <v>4.7060219410668651</v>
      </c>
      <c r="AE212" s="3">
        <f t="shared" si="21"/>
        <v>8.398278430037827</v>
      </c>
      <c r="AF212" s="3">
        <f t="shared" si="22"/>
        <v>3.6922564889709619</v>
      </c>
      <c r="AG212" s="3">
        <f t="shared" si="23"/>
        <v>0.34354134321406432</v>
      </c>
      <c r="AH212" s="3"/>
      <c r="BG212" s="3"/>
      <c r="BH212" s="3"/>
      <c r="BI212" s="3"/>
      <c r="BJ212" s="3"/>
      <c r="BK212" t="s">
        <v>275</v>
      </c>
    </row>
    <row r="213" spans="1:63" x14ac:dyDescent="0.3">
      <c r="A213">
        <v>189</v>
      </c>
      <c r="B213">
        <v>22</v>
      </c>
      <c r="C213" t="s">
        <v>276</v>
      </c>
      <c r="D213" t="s">
        <v>27</v>
      </c>
      <c r="G213">
        <v>0.5</v>
      </c>
      <c r="H213">
        <v>0.5</v>
      </c>
      <c r="I213">
        <v>4254</v>
      </c>
      <c r="J213">
        <v>7472</v>
      </c>
      <c r="L213">
        <v>3010</v>
      </c>
      <c r="M213">
        <v>3.6779999999999999</v>
      </c>
      <c r="N213">
        <v>6.6079999999999997</v>
      </c>
      <c r="O213">
        <v>2.93</v>
      </c>
      <c r="Q213">
        <v>0.19900000000000001</v>
      </c>
      <c r="R213">
        <v>1</v>
      </c>
      <c r="S213">
        <v>0</v>
      </c>
      <c r="T213">
        <v>0</v>
      </c>
      <c r="V213">
        <v>0</v>
      </c>
      <c r="Y213" s="1">
        <v>45226</v>
      </c>
      <c r="Z213" s="6">
        <v>0.35547453703703707</v>
      </c>
      <c r="AB213">
        <v>76</v>
      </c>
      <c r="AD213" s="3">
        <f t="shared" si="20"/>
        <v>4.3378539952500388</v>
      </c>
      <c r="AE213" s="3">
        <f t="shared" si="21"/>
        <v>8.0835878784968074</v>
      </c>
      <c r="AF213" s="3">
        <f t="shared" si="22"/>
        <v>3.7457338832467686</v>
      </c>
      <c r="AG213" s="3">
        <f t="shared" si="23"/>
        <v>0.36524472454372181</v>
      </c>
      <c r="AH213" s="3"/>
      <c r="BG213" s="3"/>
      <c r="BH213" s="3"/>
      <c r="BI213" s="3"/>
      <c r="BJ213" s="3"/>
      <c r="BK213" t="s">
        <v>276</v>
      </c>
    </row>
    <row r="214" spans="1:63" x14ac:dyDescent="0.3">
      <c r="A214">
        <v>190</v>
      </c>
      <c r="B214">
        <v>22</v>
      </c>
      <c r="C214" t="s">
        <v>276</v>
      </c>
      <c r="D214" t="s">
        <v>27</v>
      </c>
      <c r="G214">
        <v>0.5</v>
      </c>
      <c r="H214">
        <v>0.5</v>
      </c>
      <c r="I214">
        <v>4262</v>
      </c>
      <c r="J214">
        <v>7502</v>
      </c>
      <c r="L214">
        <v>3109</v>
      </c>
      <c r="M214">
        <v>3.6850000000000001</v>
      </c>
      <c r="N214">
        <v>6.6340000000000003</v>
      </c>
      <c r="O214">
        <v>2.9489999999999998</v>
      </c>
      <c r="Q214">
        <v>0.20899999999999999</v>
      </c>
      <c r="R214">
        <v>1</v>
      </c>
      <c r="S214">
        <v>0</v>
      </c>
      <c r="T214">
        <v>0</v>
      </c>
      <c r="V214">
        <v>0</v>
      </c>
      <c r="Y214" s="1">
        <v>45226</v>
      </c>
      <c r="Z214" s="6">
        <v>0.36252314814814812</v>
      </c>
      <c r="AB214">
        <v>77</v>
      </c>
      <c r="AD214" s="3">
        <f t="shared" si="20"/>
        <v>4.3459455984548043</v>
      </c>
      <c r="AE214" s="3">
        <f t="shared" si="21"/>
        <v>8.1155903074670803</v>
      </c>
      <c r="AF214" s="3">
        <f t="shared" si="22"/>
        <v>3.769644709012276</v>
      </c>
      <c r="AG214" s="3">
        <f t="shared" si="23"/>
        <v>0.37711563477375543</v>
      </c>
      <c r="AH214" s="3"/>
      <c r="AK214">
        <f>ABS(100*(AD214-AD215)/(AVERAGE(AD214:AD215)))</f>
        <v>2.7769833578335987</v>
      </c>
      <c r="AQ214">
        <f>ABS(100*(AE214-AE215)/(AVERAGE(AE214:AE215)))</f>
        <v>0.1838527768344749</v>
      </c>
      <c r="AW214">
        <f>ABS(100*(AF214-AF215)/(AVERAGE(AF214:AF215)))</f>
        <v>2.8916406959504899</v>
      </c>
      <c r="BC214">
        <f>ABS(100*(AG214-AG215)/(AVERAGE(AG214:AG215)))</f>
        <v>1.279984984875814</v>
      </c>
      <c r="BG214" s="3">
        <f>AVERAGE(AD214:AD215)</f>
        <v>4.407138347690843</v>
      </c>
      <c r="BH214" s="3">
        <f>AVERAGE(AE214:AE215)</f>
        <v>8.1230575408934769</v>
      </c>
      <c r="BI214" s="3">
        <f>AVERAGE(AF214:AF215)</f>
        <v>3.7159191932026348</v>
      </c>
      <c r="BJ214" s="3">
        <f>AVERAGE(AG214:AG215)</f>
        <v>0.37471747109092035</v>
      </c>
      <c r="BK214" t="s">
        <v>276</v>
      </c>
    </row>
    <row r="215" spans="1:63" x14ac:dyDescent="0.3">
      <c r="A215">
        <v>191</v>
      </c>
      <c r="B215">
        <v>22</v>
      </c>
      <c r="C215" t="s">
        <v>276</v>
      </c>
      <c r="D215" t="s">
        <v>27</v>
      </c>
      <c r="G215">
        <v>0.5</v>
      </c>
      <c r="H215">
        <v>0.5</v>
      </c>
      <c r="I215">
        <v>4383</v>
      </c>
      <c r="J215">
        <v>7516</v>
      </c>
      <c r="L215">
        <v>3069</v>
      </c>
      <c r="M215">
        <v>3.778</v>
      </c>
      <c r="N215">
        <v>6.6459999999999999</v>
      </c>
      <c r="O215">
        <v>2.8679999999999999</v>
      </c>
      <c r="Q215">
        <v>0.20499999999999999</v>
      </c>
      <c r="R215">
        <v>1</v>
      </c>
      <c r="S215">
        <v>0</v>
      </c>
      <c r="T215">
        <v>0</v>
      </c>
      <c r="V215">
        <v>0</v>
      </c>
      <c r="Y215" s="1">
        <v>45226</v>
      </c>
      <c r="Z215" s="6">
        <v>0.37024305555555559</v>
      </c>
      <c r="AB215">
        <v>78</v>
      </c>
      <c r="AD215" s="3">
        <f t="shared" si="20"/>
        <v>4.4683310969268817</v>
      </c>
      <c r="AE215" s="3">
        <f t="shared" si="21"/>
        <v>8.1305247743198752</v>
      </c>
      <c r="AF215" s="3">
        <f t="shared" si="22"/>
        <v>3.6621936773929935</v>
      </c>
      <c r="AG215" s="3">
        <f t="shared" si="23"/>
        <v>0.37231930740808528</v>
      </c>
      <c r="AH215" s="3"/>
      <c r="BG215" s="3"/>
      <c r="BH215" s="3"/>
      <c r="BI215" s="3"/>
      <c r="BJ215" s="3"/>
      <c r="BK215" t="s">
        <v>276</v>
      </c>
    </row>
    <row r="216" spans="1:63" x14ac:dyDescent="0.3">
      <c r="A216">
        <v>192</v>
      </c>
      <c r="B216">
        <v>23</v>
      </c>
      <c r="C216" t="s">
        <v>277</v>
      </c>
      <c r="D216" t="s">
        <v>27</v>
      </c>
      <c r="G216">
        <v>0.5</v>
      </c>
      <c r="H216">
        <v>0.5</v>
      </c>
      <c r="I216">
        <v>3184</v>
      </c>
      <c r="J216">
        <v>5639</v>
      </c>
      <c r="L216">
        <v>2056</v>
      </c>
      <c r="M216">
        <v>2.8570000000000002</v>
      </c>
      <c r="N216">
        <v>5.056</v>
      </c>
      <c r="O216">
        <v>2.198</v>
      </c>
      <c r="Q216">
        <v>9.9000000000000005E-2</v>
      </c>
      <c r="R216">
        <v>1</v>
      </c>
      <c r="S216">
        <v>0</v>
      </c>
      <c r="T216">
        <v>0</v>
      </c>
      <c r="V216">
        <v>0</v>
      </c>
      <c r="Y216" s="1">
        <v>45226</v>
      </c>
      <c r="Z216" s="6">
        <v>0.38305555555555554</v>
      </c>
      <c r="AB216">
        <v>79</v>
      </c>
      <c r="AD216" s="3">
        <f t="shared" si="20"/>
        <v>3.2556020666126622</v>
      </c>
      <c r="AE216" s="3">
        <f t="shared" si="21"/>
        <v>6.128239468413117</v>
      </c>
      <c r="AF216" s="3">
        <f t="shared" si="22"/>
        <v>2.8726374018004548</v>
      </c>
      <c r="AG216" s="3">
        <f t="shared" si="23"/>
        <v>0.25085231687248838</v>
      </c>
      <c r="AH216" s="3"/>
      <c r="BG216" s="3"/>
      <c r="BH216" s="3"/>
      <c r="BI216" s="3"/>
      <c r="BJ216" s="3"/>
      <c r="BK216" t="s">
        <v>277</v>
      </c>
    </row>
    <row r="217" spans="1:63" x14ac:dyDescent="0.3">
      <c r="A217">
        <v>193</v>
      </c>
      <c r="B217">
        <v>23</v>
      </c>
      <c r="C217" t="s">
        <v>277</v>
      </c>
      <c r="D217" t="s">
        <v>27</v>
      </c>
      <c r="G217">
        <v>0.5</v>
      </c>
      <c r="H217">
        <v>0.5</v>
      </c>
      <c r="I217">
        <v>2852</v>
      </c>
      <c r="J217">
        <v>5638</v>
      </c>
      <c r="L217">
        <v>2003</v>
      </c>
      <c r="M217">
        <v>2.6030000000000002</v>
      </c>
      <c r="N217">
        <v>5.0549999999999997</v>
      </c>
      <c r="O217">
        <v>2.452</v>
      </c>
      <c r="Q217">
        <v>9.4E-2</v>
      </c>
      <c r="R217">
        <v>1</v>
      </c>
      <c r="S217">
        <v>0</v>
      </c>
      <c r="T217">
        <v>0</v>
      </c>
      <c r="V217">
        <v>0</v>
      </c>
      <c r="Y217" s="1">
        <v>45226</v>
      </c>
      <c r="Z217" s="6">
        <v>0.39003472222222224</v>
      </c>
      <c r="AB217">
        <v>80</v>
      </c>
      <c r="AD217" s="3">
        <f t="shared" si="20"/>
        <v>2.9198005336148971</v>
      </c>
      <c r="AE217" s="3">
        <f t="shared" si="21"/>
        <v>6.1271727207807736</v>
      </c>
      <c r="AF217" s="3">
        <f t="shared" si="22"/>
        <v>3.2073721871658765</v>
      </c>
      <c r="AG217" s="3">
        <f t="shared" si="23"/>
        <v>0.24449718311297544</v>
      </c>
      <c r="AH217" s="3"/>
      <c r="AK217">
        <f>ABS(100*(AD217-AD218)/(AVERAGE(AD217:AD218)))</f>
        <v>0.34581182222574341</v>
      </c>
      <c r="AQ217">
        <f>ABS(100*(AE217-AE218)/(AVERAGE(AE217:AE218)))</f>
        <v>0.85674993489339235</v>
      </c>
      <c r="AW217">
        <f>ABS(100*(AF217-AF218)/(AVERAGE(AF217:AF218)))</f>
        <v>1.9641564864228069</v>
      </c>
      <c r="BC217">
        <f>ABS(100*(AG217-AG218)/(AVERAGE(AG217:AG218)))</f>
        <v>0.48922801646780584</v>
      </c>
      <c r="BG217" s="3">
        <f>AVERAGE(AD217:AD218)</f>
        <v>2.9248577856178755</v>
      </c>
      <c r="BH217" s="3">
        <f>AVERAGE(AE217:AE218)</f>
        <v>6.1010374037883839</v>
      </c>
      <c r="BI217" s="3">
        <f>AVERAGE(AF217:AF218)</f>
        <v>3.1761796181705089</v>
      </c>
      <c r="BJ217" s="3">
        <f>AVERAGE(AG217:AG218)</f>
        <v>0.24509672403368421</v>
      </c>
      <c r="BK217" t="s">
        <v>277</v>
      </c>
    </row>
    <row r="218" spans="1:63" x14ac:dyDescent="0.3">
      <c r="A218">
        <v>194</v>
      </c>
      <c r="B218">
        <v>23</v>
      </c>
      <c r="C218" t="s">
        <v>277</v>
      </c>
      <c r="D218" t="s">
        <v>27</v>
      </c>
      <c r="G218">
        <v>0.5</v>
      </c>
      <c r="H218">
        <v>0.5</v>
      </c>
      <c r="I218">
        <v>2862</v>
      </c>
      <c r="J218">
        <v>5589</v>
      </c>
      <c r="L218">
        <v>2013</v>
      </c>
      <c r="M218">
        <v>2.6110000000000002</v>
      </c>
      <c r="N218">
        <v>5.0129999999999999</v>
      </c>
      <c r="O218">
        <v>2.403</v>
      </c>
      <c r="Q218">
        <v>9.4E-2</v>
      </c>
      <c r="R218">
        <v>1</v>
      </c>
      <c r="S218">
        <v>0</v>
      </c>
      <c r="T218">
        <v>0</v>
      </c>
      <c r="V218">
        <v>0</v>
      </c>
      <c r="Y218" s="1">
        <v>45226</v>
      </c>
      <c r="Z218" s="6">
        <v>0.39749999999999996</v>
      </c>
      <c r="AB218">
        <v>81</v>
      </c>
      <c r="AD218" s="3">
        <f t="shared" si="20"/>
        <v>2.9299150376208538</v>
      </c>
      <c r="AE218" s="3">
        <f t="shared" si="21"/>
        <v>6.0749020867959951</v>
      </c>
      <c r="AF218" s="3">
        <f t="shared" si="22"/>
        <v>3.1449870491751413</v>
      </c>
      <c r="AG218" s="3">
        <f t="shared" si="23"/>
        <v>0.24569626495439301</v>
      </c>
      <c r="AH218" s="3"/>
      <c r="BG218" s="3"/>
      <c r="BH218" s="3"/>
      <c r="BI218" s="3"/>
      <c r="BJ218" s="3"/>
      <c r="BK218" t="s">
        <v>277</v>
      </c>
    </row>
    <row r="219" spans="1:63" x14ac:dyDescent="0.3">
      <c r="A219">
        <v>195</v>
      </c>
      <c r="B219">
        <v>3</v>
      </c>
      <c r="C219" t="s">
        <v>28</v>
      </c>
      <c r="D219" t="s">
        <v>27</v>
      </c>
      <c r="G219">
        <v>0.5</v>
      </c>
      <c r="H219">
        <v>0.5</v>
      </c>
      <c r="I219">
        <v>773</v>
      </c>
      <c r="J219">
        <v>505</v>
      </c>
      <c r="L219">
        <v>413</v>
      </c>
      <c r="M219">
        <v>1.008</v>
      </c>
      <c r="N219">
        <v>0.70599999999999996</v>
      </c>
      <c r="O219">
        <v>0</v>
      </c>
      <c r="Q219">
        <v>0</v>
      </c>
      <c r="R219">
        <v>1</v>
      </c>
      <c r="S219">
        <v>0</v>
      </c>
      <c r="T219">
        <v>0</v>
      </c>
      <c r="V219">
        <v>0</v>
      </c>
      <c r="Y219" s="1">
        <v>45226</v>
      </c>
      <c r="Z219" s="6">
        <v>0.40929398148148149</v>
      </c>
      <c r="AB219">
        <v>82</v>
      </c>
      <c r="AD219" s="3">
        <f t="shared" si="20"/>
        <v>0.81699515077648099</v>
      </c>
      <c r="AE219" s="3">
        <f t="shared" si="21"/>
        <v>0.6515571239670338</v>
      </c>
      <c r="AF219" s="3">
        <f t="shared" si="22"/>
        <v>-0.16543802680944719</v>
      </c>
      <c r="AG219" s="3">
        <f t="shared" si="23"/>
        <v>5.3843170327586509E-2</v>
      </c>
      <c r="AH219" s="3"/>
      <c r="BG219" s="3"/>
      <c r="BH219" s="3"/>
      <c r="BI219" s="3"/>
      <c r="BJ219" s="3"/>
      <c r="BK219" t="s">
        <v>28</v>
      </c>
    </row>
    <row r="220" spans="1:63" x14ac:dyDescent="0.3">
      <c r="A220">
        <v>196</v>
      </c>
      <c r="B220">
        <v>3</v>
      </c>
      <c r="C220" t="s">
        <v>28</v>
      </c>
      <c r="D220" t="s">
        <v>27</v>
      </c>
      <c r="G220">
        <v>0.5</v>
      </c>
      <c r="H220">
        <v>0.5</v>
      </c>
      <c r="I220">
        <v>223</v>
      </c>
      <c r="J220">
        <v>448</v>
      </c>
      <c r="L220">
        <v>373</v>
      </c>
      <c r="M220">
        <v>0.58599999999999997</v>
      </c>
      <c r="N220">
        <v>0.65800000000000003</v>
      </c>
      <c r="O220">
        <v>7.1999999999999995E-2</v>
      </c>
      <c r="Q220">
        <v>0</v>
      </c>
      <c r="R220">
        <v>1</v>
      </c>
      <c r="S220">
        <v>0</v>
      </c>
      <c r="T220">
        <v>0</v>
      </c>
      <c r="V220">
        <v>0</v>
      </c>
      <c r="Y220" s="1">
        <v>45226</v>
      </c>
      <c r="Z220" s="6">
        <v>0.41526620370370365</v>
      </c>
      <c r="AB220">
        <v>83</v>
      </c>
      <c r="AD220" s="3">
        <f t="shared" si="20"/>
        <v>0.26069743044885774</v>
      </c>
      <c r="AE220" s="3">
        <f t="shared" si="21"/>
        <v>0.59075250892351472</v>
      </c>
      <c r="AF220" s="3">
        <f t="shared" si="22"/>
        <v>0.33005507847465698</v>
      </c>
      <c r="AG220" s="3">
        <f t="shared" si="23"/>
        <v>4.9046842961916345E-2</v>
      </c>
      <c r="AH220" s="3"/>
      <c r="AK220">
        <f>ABS(100*(AD220-AD221)/(AVERAGE(AD220:AD221)))</f>
        <v>15.39860172449098</v>
      </c>
      <c r="AQ220">
        <f>ABS(100*(AE220-AE221)/(AVERAGE(AE220:AE221)))</f>
        <v>6.971210484237707</v>
      </c>
      <c r="AW220">
        <f>ABS(100*(AF220-AF221)/(AVERAGE(AF220:AF221)))</f>
        <v>0.24950016150228232</v>
      </c>
      <c r="BC220">
        <f>ABS(100*(AG220-AG221)/(AVERAGE(AG220:AG221)))</f>
        <v>8.6542286535871433</v>
      </c>
      <c r="BG220" s="3">
        <f>AVERAGE(AD220:AD221)</f>
        <v>0.28244361406166485</v>
      </c>
      <c r="BH220" s="3">
        <f>AVERAGE(AE220:AE221)</f>
        <v>0.61208746157036353</v>
      </c>
      <c r="BI220" s="3">
        <f>AVERAGE(AF220:AF221)</f>
        <v>0.32964384750869868</v>
      </c>
      <c r="BJ220" s="3">
        <f>AVERAGE(AG220:AG221)</f>
        <v>5.1265144368538795E-2</v>
      </c>
      <c r="BK220" t="s">
        <v>28</v>
      </c>
    </row>
    <row r="221" spans="1:63" x14ac:dyDescent="0.3">
      <c r="A221">
        <v>197</v>
      </c>
      <c r="B221">
        <v>3</v>
      </c>
      <c r="C221" t="s">
        <v>28</v>
      </c>
      <c r="D221" t="s">
        <v>27</v>
      </c>
      <c r="G221">
        <v>0.5</v>
      </c>
      <c r="H221">
        <v>0.5</v>
      </c>
      <c r="I221">
        <v>266</v>
      </c>
      <c r="J221">
        <v>488</v>
      </c>
      <c r="L221">
        <v>410</v>
      </c>
      <c r="M221">
        <v>0.61899999999999999</v>
      </c>
      <c r="N221">
        <v>0.69199999999999995</v>
      </c>
      <c r="O221">
        <v>7.2999999999999995E-2</v>
      </c>
      <c r="Q221">
        <v>0</v>
      </c>
      <c r="R221">
        <v>1</v>
      </c>
      <c r="S221">
        <v>0</v>
      </c>
      <c r="T221">
        <v>0</v>
      </c>
      <c r="V221">
        <v>0</v>
      </c>
      <c r="Y221" s="1">
        <v>45226</v>
      </c>
      <c r="Z221" s="6">
        <v>0.42184027777777783</v>
      </c>
      <c r="AB221">
        <v>84</v>
      </c>
      <c r="AD221" s="3">
        <f t="shared" si="20"/>
        <v>0.30418979767447191</v>
      </c>
      <c r="AE221" s="3">
        <f t="shared" si="21"/>
        <v>0.63342241421721235</v>
      </c>
      <c r="AF221" s="3">
        <f t="shared" si="22"/>
        <v>0.32923261654274044</v>
      </c>
      <c r="AG221" s="3">
        <f t="shared" si="23"/>
        <v>5.3483445775161245E-2</v>
      </c>
      <c r="AH221" s="3"/>
      <c r="BG221" s="3"/>
      <c r="BH221" s="3"/>
      <c r="BI221" s="3"/>
      <c r="BJ221" s="3"/>
      <c r="BK221" t="s">
        <v>28</v>
      </c>
    </row>
    <row r="222" spans="1:63" x14ac:dyDescent="0.3">
      <c r="A222">
        <v>198</v>
      </c>
      <c r="B222">
        <v>1</v>
      </c>
      <c r="C222" t="s">
        <v>69</v>
      </c>
      <c r="D222" t="s">
        <v>27</v>
      </c>
      <c r="G222">
        <v>0.3</v>
      </c>
      <c r="H222">
        <v>0.3</v>
      </c>
      <c r="I222">
        <v>4773</v>
      </c>
      <c r="J222">
        <v>8012</v>
      </c>
      <c r="L222">
        <v>4366</v>
      </c>
      <c r="M222">
        <v>6.7949999999999999</v>
      </c>
      <c r="N222">
        <v>11.776999999999999</v>
      </c>
      <c r="O222">
        <v>4.9820000000000002</v>
      </c>
      <c r="Q222">
        <v>0.56799999999999995</v>
      </c>
      <c r="R222">
        <v>1</v>
      </c>
      <c r="S222">
        <v>0</v>
      </c>
      <c r="T222">
        <v>0</v>
      </c>
      <c r="V222">
        <v>0</v>
      </c>
      <c r="Y222" s="1">
        <v>45226</v>
      </c>
      <c r="Z222" s="6">
        <v>0.43369212962962966</v>
      </c>
      <c r="AB222">
        <v>85</v>
      </c>
      <c r="AD222" s="3">
        <f t="shared" si="20"/>
        <v>8.1046612552653272</v>
      </c>
      <c r="AE222" s="3">
        <f t="shared" si="21"/>
        <v>14.432719333269544</v>
      </c>
      <c r="AF222" s="3">
        <f t="shared" si="22"/>
        <v>6.3280580780042168</v>
      </c>
      <c r="AG222" s="3">
        <f t="shared" si="23"/>
        <v>0.8797337037332339</v>
      </c>
      <c r="AH222" s="3"/>
      <c r="BG222" s="3"/>
      <c r="BH222" s="3"/>
      <c r="BI222" s="3"/>
      <c r="BJ222" s="3"/>
      <c r="BK222" t="s">
        <v>69</v>
      </c>
    </row>
    <row r="223" spans="1:63" x14ac:dyDescent="0.3">
      <c r="A223">
        <v>199</v>
      </c>
      <c r="B223">
        <v>1</v>
      </c>
      <c r="C223" t="s">
        <v>69</v>
      </c>
      <c r="D223" t="s">
        <v>27</v>
      </c>
      <c r="G223">
        <v>0.3</v>
      </c>
      <c r="H223">
        <v>0.3</v>
      </c>
      <c r="I223">
        <v>6841</v>
      </c>
      <c r="J223">
        <v>8045</v>
      </c>
      <c r="L223">
        <v>4443</v>
      </c>
      <c r="M223">
        <v>9.4390000000000001</v>
      </c>
      <c r="N223">
        <v>11.824</v>
      </c>
      <c r="O223">
        <v>2.3849999999999998</v>
      </c>
      <c r="Q223">
        <v>0.58099999999999996</v>
      </c>
      <c r="R223">
        <v>1</v>
      </c>
      <c r="S223">
        <v>0</v>
      </c>
      <c r="T223">
        <v>0</v>
      </c>
      <c r="V223">
        <v>0</v>
      </c>
      <c r="Y223" s="1">
        <v>45226</v>
      </c>
      <c r="Z223" s="6">
        <v>0.44065972222222222</v>
      </c>
      <c r="AB223">
        <v>86</v>
      </c>
      <c r="AD223" s="3">
        <f t="shared" si="20"/>
        <v>11.590793635985099</v>
      </c>
      <c r="AE223" s="3">
        <f t="shared" si="21"/>
        <v>14.491390453048377</v>
      </c>
      <c r="AF223" s="3">
        <f t="shared" si="22"/>
        <v>2.9005968170632777</v>
      </c>
      <c r="AG223" s="3">
        <f t="shared" si="23"/>
        <v>0.89512192069809227</v>
      </c>
      <c r="AH223" s="3"/>
      <c r="AK223">
        <f>ABS(100*(AD223-AD224)/(AVERAGE(AD223:AD224)))</f>
        <v>3.8372404457635088</v>
      </c>
      <c r="AQ223">
        <f>ABS(100*(AE223-AE224)/(AVERAGE(AE223:AE224)))</f>
        <v>0.19649288587932556</v>
      </c>
      <c r="AW223">
        <f>ABS(100*(AF223-AF224)/(AVERAGE(AF223:AF224)))</f>
        <v>18.119502037097103</v>
      </c>
      <c r="BC223">
        <f>ABS(100*(AG223-AG224)/(AVERAGE(AG223:AG224)))</f>
        <v>0.51218822491361182</v>
      </c>
      <c r="BG223" s="3">
        <f>AVERAGE(AD223:AD224)</f>
        <v>11.817527100785298</v>
      </c>
      <c r="BH223" s="3">
        <f>AVERAGE(AE223:AE224)</f>
        <v>14.477167151283812</v>
      </c>
      <c r="BI223" s="3">
        <f>AVERAGE(AF223:AF224)</f>
        <v>2.6596400504985134</v>
      </c>
      <c r="BJ223" s="3">
        <f>AVERAGE(AG223:AG224)</f>
        <v>0.89742016089414256</v>
      </c>
      <c r="BK223" t="s">
        <v>69</v>
      </c>
    </row>
    <row r="224" spans="1:63" x14ac:dyDescent="0.3">
      <c r="A224">
        <v>200</v>
      </c>
      <c r="B224">
        <v>1</v>
      </c>
      <c r="C224" t="s">
        <v>69</v>
      </c>
      <c r="D224" t="s">
        <v>27</v>
      </c>
      <c r="G224">
        <v>0.3</v>
      </c>
      <c r="H224">
        <v>0.3</v>
      </c>
      <c r="I224">
        <v>7110</v>
      </c>
      <c r="J224">
        <v>8029</v>
      </c>
      <c r="L224">
        <v>4466</v>
      </c>
      <c r="M224">
        <v>9.7829999999999995</v>
      </c>
      <c r="N224">
        <v>11.801</v>
      </c>
      <c r="O224">
        <v>2.0179999999999998</v>
      </c>
      <c r="Q224">
        <v>0.58499999999999996</v>
      </c>
      <c r="R224">
        <v>1</v>
      </c>
      <c r="S224">
        <v>0</v>
      </c>
      <c r="T224">
        <v>0</v>
      </c>
      <c r="V224">
        <v>0</v>
      </c>
      <c r="Y224" s="1">
        <v>45226</v>
      </c>
      <c r="Z224" s="6">
        <v>0.44807870370370373</v>
      </c>
      <c r="AB224">
        <v>87</v>
      </c>
      <c r="AD224" s="3">
        <f t="shared" si="20"/>
        <v>12.044260565585496</v>
      </c>
      <c r="AE224" s="3">
        <f t="shared" si="21"/>
        <v>14.462943849519245</v>
      </c>
      <c r="AF224" s="3">
        <f t="shared" si="22"/>
        <v>2.4186832839337491</v>
      </c>
      <c r="AG224" s="3">
        <f t="shared" si="23"/>
        <v>0.89971840109019285</v>
      </c>
      <c r="AH224" s="3"/>
      <c r="BG224" s="3"/>
      <c r="BH224" s="3"/>
      <c r="BI224" s="3"/>
      <c r="BJ224" s="3"/>
      <c r="BK224" t="s">
        <v>69</v>
      </c>
    </row>
  </sheetData>
  <conditionalFormatting sqref="AI26">
    <cfRule type="cellIs" dxfId="559" priority="558" operator="between">
      <formula>80</formula>
      <formula>120</formula>
    </cfRule>
  </conditionalFormatting>
  <conditionalFormatting sqref="AI29">
    <cfRule type="cellIs" dxfId="558" priority="542" operator="between">
      <formula>80</formula>
      <formula>120</formula>
    </cfRule>
  </conditionalFormatting>
  <conditionalFormatting sqref="AI51">
    <cfRule type="cellIs" dxfId="557" priority="551" operator="between">
      <formula>80</formula>
      <formula>120</formula>
    </cfRule>
  </conditionalFormatting>
  <conditionalFormatting sqref="AI97">
    <cfRule type="cellIs" dxfId="556" priority="547" operator="between">
      <formula>80</formula>
      <formula>120</formula>
    </cfRule>
  </conditionalFormatting>
  <conditionalFormatting sqref="AI110">
    <cfRule type="cellIs" dxfId="555" priority="538" operator="between">
      <formula>80</formula>
      <formula>120</formula>
    </cfRule>
  </conditionalFormatting>
  <conditionalFormatting sqref="AI137">
    <cfRule type="cellIs" dxfId="554" priority="21" operator="between">
      <formula>80</formula>
      <formula>120</formula>
    </cfRule>
  </conditionalFormatting>
  <conditionalFormatting sqref="AI162">
    <cfRule type="cellIs" dxfId="553" priority="13" operator="between">
      <formula>80</formula>
      <formula>120</formula>
    </cfRule>
  </conditionalFormatting>
  <conditionalFormatting sqref="AI207 AO207">
    <cfRule type="cellIs" dxfId="552" priority="8" operator="between">
      <formula>80</formula>
      <formula>120</formula>
    </cfRule>
  </conditionalFormatting>
  <conditionalFormatting sqref="AJ36 AJ39 AJ42 AJ45 AJ48">
    <cfRule type="cellIs" dxfId="551" priority="562" operator="lessThan">
      <formula>20.1</formula>
    </cfRule>
  </conditionalFormatting>
  <conditionalFormatting sqref="AK26 AK33 AK35:AL44 AK45:AK48">
    <cfRule type="cellIs" dxfId="550" priority="566" operator="greaterThan">
      <formula>20</formula>
    </cfRule>
  </conditionalFormatting>
  <conditionalFormatting sqref="AK29">
    <cfRule type="cellIs" dxfId="549" priority="546" operator="greaterThan">
      <formula>20</formula>
    </cfRule>
  </conditionalFormatting>
  <conditionalFormatting sqref="AK50:AK52">
    <cfRule type="cellIs" dxfId="548" priority="583" operator="greaterThan">
      <formula>20</formula>
    </cfRule>
  </conditionalFormatting>
  <conditionalFormatting sqref="AK54 AK57:AK58 AK60:AK61 AK63:AK64 AK66:AK67 AK69:AK70 AK72:AK73 AK75:AK76 AK78:AK79 AK81:AK82 AK84:AK85">
    <cfRule type="cellIs" dxfId="547" priority="581" operator="greaterThan">
      <formula>20</formula>
    </cfRule>
  </conditionalFormatting>
  <conditionalFormatting sqref="AK88">
    <cfRule type="cellIs" dxfId="546" priority="529" operator="greaterThan">
      <formula>20</formula>
    </cfRule>
  </conditionalFormatting>
  <conditionalFormatting sqref="AK90:AK97">
    <cfRule type="cellIs" dxfId="545" priority="525" operator="greaterThan">
      <formula>20</formula>
    </cfRule>
  </conditionalFormatting>
  <conditionalFormatting sqref="AK100:AK101 AK103:AK104 AK106:AK107 AK109:AK110">
    <cfRule type="cellIs" dxfId="544" priority="570" operator="greaterThan">
      <formula>20</formula>
    </cfRule>
  </conditionalFormatting>
  <conditionalFormatting sqref="AK113 AK116 AK119 AK122 AK125 AK128">
    <cfRule type="cellIs" dxfId="543" priority="533" operator="greaterThan">
      <formula>20</formula>
    </cfRule>
  </conditionalFormatting>
  <conditionalFormatting sqref="AK131">
    <cfRule type="cellIs" dxfId="542" priority="497" operator="greaterThan">
      <formula>20</formula>
    </cfRule>
  </conditionalFormatting>
  <conditionalFormatting sqref="AK133:AK141">
    <cfRule type="cellIs" dxfId="541" priority="20" operator="greaterThan">
      <formula>20</formula>
    </cfRule>
  </conditionalFormatting>
  <conditionalFormatting sqref="AK143:AK208">
    <cfRule type="cellIs" dxfId="540" priority="7" operator="greaterThan">
      <formula>20</formula>
    </cfRule>
  </conditionalFormatting>
  <conditionalFormatting sqref="AK210:AK224">
    <cfRule type="cellIs" dxfId="539" priority="48" operator="greaterThan">
      <formula>20</formula>
    </cfRule>
  </conditionalFormatting>
  <conditionalFormatting sqref="AK47:AL47 AW47:AX47 BC47:BD47">
    <cfRule type="cellIs" dxfId="538" priority="589" operator="greaterThan">
      <formula>20</formula>
    </cfRule>
  </conditionalFormatting>
  <conditionalFormatting sqref="AK49:AL49 AW49:AX49 BC49:BD49">
    <cfRule type="cellIs" dxfId="537" priority="587" operator="greaterThan">
      <formula>20</formula>
    </cfRule>
  </conditionalFormatting>
  <conditionalFormatting sqref="AK53:AL53">
    <cfRule type="cellIs" dxfId="536" priority="599" operator="greaterThan">
      <formula>20</formula>
    </cfRule>
  </conditionalFormatting>
  <conditionalFormatting sqref="AK87:AL87">
    <cfRule type="cellIs" dxfId="535" priority="593" operator="greaterThan">
      <formula>20</formula>
    </cfRule>
  </conditionalFormatting>
  <conditionalFormatting sqref="AK100:AL100 AW100:AX100 BC100:BD100">
    <cfRule type="cellIs" dxfId="534" priority="572" operator="greaterThan">
      <formula>20</formula>
    </cfRule>
  </conditionalFormatting>
  <conditionalFormatting sqref="AK130:AL130">
    <cfRule type="cellIs" dxfId="533" priority="537" operator="greaterThan">
      <formula>20</formula>
    </cfRule>
  </conditionalFormatting>
  <conditionalFormatting sqref="AL48 AX48 BD48">
    <cfRule type="cellIs" dxfId="532" priority="601" operator="greaterThan">
      <formula>20</formula>
    </cfRule>
  </conditionalFormatting>
  <conditionalFormatting sqref="AL85">
    <cfRule type="cellIs" dxfId="531" priority="577" operator="greaterThan">
      <formula>20</formula>
    </cfRule>
  </conditionalFormatting>
  <conditionalFormatting sqref="AL90:AL91">
    <cfRule type="cellIs" dxfId="530" priority="521" operator="greaterThan">
      <formula>20</formula>
    </cfRule>
  </conditionalFormatting>
  <conditionalFormatting sqref="AL91">
    <cfRule type="cellIs" dxfId="529" priority="520" operator="lessThan">
      <formula>20</formula>
    </cfRule>
  </conditionalFormatting>
  <conditionalFormatting sqref="AL133:AL134">
    <cfRule type="cellIs" dxfId="528" priority="506" operator="greaterThan">
      <formula>20</formula>
    </cfRule>
  </conditionalFormatting>
  <conditionalFormatting sqref="AL134">
    <cfRule type="cellIs" dxfId="527" priority="505" operator="lessThan">
      <formula>20</formula>
    </cfRule>
  </conditionalFormatting>
  <conditionalFormatting sqref="AL136">
    <cfRule type="cellIs" dxfId="526" priority="488" operator="greaterThan">
      <formula>20</formula>
    </cfRule>
  </conditionalFormatting>
  <conditionalFormatting sqref="AL139:AL140">
    <cfRule type="cellIs" dxfId="525" priority="476" operator="greaterThan">
      <formula>20</formula>
    </cfRule>
  </conditionalFormatting>
  <conditionalFormatting sqref="AL140">
    <cfRule type="cellIs" dxfId="524" priority="475" operator="lessThan">
      <formula>20</formula>
    </cfRule>
  </conditionalFormatting>
  <conditionalFormatting sqref="AL143:AL144">
    <cfRule type="cellIs" dxfId="523" priority="460" operator="greaterThan">
      <formula>20</formula>
    </cfRule>
  </conditionalFormatting>
  <conditionalFormatting sqref="AL144">
    <cfRule type="cellIs" dxfId="522" priority="459" operator="lessThan">
      <formula>20</formula>
    </cfRule>
  </conditionalFormatting>
  <conditionalFormatting sqref="AL146:AL147">
    <cfRule type="cellIs" dxfId="521" priority="444" operator="greaterThan">
      <formula>20</formula>
    </cfRule>
  </conditionalFormatting>
  <conditionalFormatting sqref="AL147">
    <cfRule type="cellIs" dxfId="520" priority="443" operator="lessThan">
      <formula>20</formula>
    </cfRule>
  </conditionalFormatting>
  <conditionalFormatting sqref="AL149:AL150">
    <cfRule type="cellIs" dxfId="519" priority="428" operator="greaterThan">
      <formula>20</formula>
    </cfRule>
  </conditionalFormatting>
  <conditionalFormatting sqref="AL150">
    <cfRule type="cellIs" dxfId="518" priority="427" operator="lessThan">
      <formula>20</formula>
    </cfRule>
  </conditionalFormatting>
  <conditionalFormatting sqref="AL152:AL153">
    <cfRule type="cellIs" dxfId="517" priority="412" operator="greaterThan">
      <formula>20</formula>
    </cfRule>
  </conditionalFormatting>
  <conditionalFormatting sqref="AL153">
    <cfRule type="cellIs" dxfId="516" priority="411" operator="lessThan">
      <formula>20</formula>
    </cfRule>
  </conditionalFormatting>
  <conditionalFormatting sqref="AL155:AL156">
    <cfRule type="cellIs" dxfId="515" priority="396" operator="greaterThan">
      <formula>20</formula>
    </cfRule>
  </conditionalFormatting>
  <conditionalFormatting sqref="AL156">
    <cfRule type="cellIs" dxfId="514" priority="395" operator="lessThan">
      <formula>20</formula>
    </cfRule>
  </conditionalFormatting>
  <conditionalFormatting sqref="AL158:AL159">
    <cfRule type="cellIs" dxfId="513" priority="380" operator="greaterThan">
      <formula>20</formula>
    </cfRule>
  </conditionalFormatting>
  <conditionalFormatting sqref="AL159">
    <cfRule type="cellIs" dxfId="512" priority="379" operator="lessThan">
      <formula>20</formula>
    </cfRule>
  </conditionalFormatting>
  <conditionalFormatting sqref="AL161">
    <cfRule type="cellIs" dxfId="511" priority="364" operator="greaterThan">
      <formula>20</formula>
    </cfRule>
  </conditionalFormatting>
  <conditionalFormatting sqref="AL164:AL165">
    <cfRule type="cellIs" dxfId="510" priority="348" operator="greaterThan">
      <formula>20</formula>
    </cfRule>
  </conditionalFormatting>
  <conditionalFormatting sqref="AL165">
    <cfRule type="cellIs" dxfId="509" priority="347" operator="lessThan">
      <formula>20</formula>
    </cfRule>
  </conditionalFormatting>
  <conditionalFormatting sqref="AL167:AL168">
    <cfRule type="cellIs" dxfId="508" priority="332" operator="greaterThan">
      <formula>20</formula>
    </cfRule>
  </conditionalFormatting>
  <conditionalFormatting sqref="AL168">
    <cfRule type="cellIs" dxfId="507" priority="331" operator="lessThan">
      <formula>20</formula>
    </cfRule>
  </conditionalFormatting>
  <conditionalFormatting sqref="AL170:AL171">
    <cfRule type="cellIs" dxfId="506" priority="316" operator="greaterThan">
      <formula>20</formula>
    </cfRule>
  </conditionalFormatting>
  <conditionalFormatting sqref="AL171">
    <cfRule type="cellIs" dxfId="505" priority="315" operator="lessThan">
      <formula>20</formula>
    </cfRule>
  </conditionalFormatting>
  <conditionalFormatting sqref="AL173:AL174">
    <cfRule type="cellIs" dxfId="504" priority="300" operator="greaterThan">
      <formula>20</formula>
    </cfRule>
  </conditionalFormatting>
  <conditionalFormatting sqref="AL174">
    <cfRule type="cellIs" dxfId="503" priority="299" operator="lessThan">
      <formula>20</formula>
    </cfRule>
  </conditionalFormatting>
  <conditionalFormatting sqref="AL176:AL177">
    <cfRule type="cellIs" dxfId="502" priority="284" operator="greaterThan">
      <formula>20</formula>
    </cfRule>
  </conditionalFormatting>
  <conditionalFormatting sqref="AL177">
    <cfRule type="cellIs" dxfId="501" priority="283" operator="lessThan">
      <formula>20</formula>
    </cfRule>
  </conditionalFormatting>
  <conditionalFormatting sqref="AL179:AL180">
    <cfRule type="cellIs" dxfId="500" priority="268" operator="greaterThan">
      <formula>20</formula>
    </cfRule>
  </conditionalFormatting>
  <conditionalFormatting sqref="AL180">
    <cfRule type="cellIs" dxfId="499" priority="267" operator="lessThan">
      <formula>20</formula>
    </cfRule>
  </conditionalFormatting>
  <conditionalFormatting sqref="AL182:AL183">
    <cfRule type="cellIs" dxfId="498" priority="252" operator="greaterThan">
      <formula>20</formula>
    </cfRule>
  </conditionalFormatting>
  <conditionalFormatting sqref="AL183">
    <cfRule type="cellIs" dxfId="497" priority="251" operator="lessThan">
      <formula>20</formula>
    </cfRule>
  </conditionalFormatting>
  <conditionalFormatting sqref="AL185:AL186">
    <cfRule type="cellIs" dxfId="496" priority="236" operator="greaterThan">
      <formula>20</formula>
    </cfRule>
  </conditionalFormatting>
  <conditionalFormatting sqref="AL186">
    <cfRule type="cellIs" dxfId="495" priority="235" operator="lessThan">
      <formula>20</formula>
    </cfRule>
  </conditionalFormatting>
  <conditionalFormatting sqref="AL188:AL189">
    <cfRule type="cellIs" dxfId="494" priority="220" operator="greaterThan">
      <formula>20</formula>
    </cfRule>
  </conditionalFormatting>
  <conditionalFormatting sqref="AL189">
    <cfRule type="cellIs" dxfId="493" priority="219" operator="lessThan">
      <formula>20</formula>
    </cfRule>
  </conditionalFormatting>
  <conditionalFormatting sqref="AL191:AL192">
    <cfRule type="cellIs" dxfId="492" priority="204" operator="greaterThan">
      <formula>20</formula>
    </cfRule>
  </conditionalFormatting>
  <conditionalFormatting sqref="AL192">
    <cfRule type="cellIs" dxfId="491" priority="203" operator="lessThan">
      <formula>20</formula>
    </cfRule>
  </conditionalFormatting>
  <conditionalFormatting sqref="AL194:AL195">
    <cfRule type="cellIs" dxfId="490" priority="188" operator="greaterThan">
      <formula>20</formula>
    </cfRule>
  </conditionalFormatting>
  <conditionalFormatting sqref="AL195">
    <cfRule type="cellIs" dxfId="489" priority="187" operator="lessThan">
      <formula>20</formula>
    </cfRule>
  </conditionalFormatting>
  <conditionalFormatting sqref="AL197:AL198">
    <cfRule type="cellIs" dxfId="488" priority="172" operator="greaterThan">
      <formula>20</formula>
    </cfRule>
  </conditionalFormatting>
  <conditionalFormatting sqref="AL198">
    <cfRule type="cellIs" dxfId="487" priority="171" operator="lessThan">
      <formula>20</formula>
    </cfRule>
  </conditionalFormatting>
  <conditionalFormatting sqref="AL200">
    <cfRule type="cellIs" dxfId="486" priority="156" operator="greaterThan">
      <formula>20</formula>
    </cfRule>
  </conditionalFormatting>
  <conditionalFormatting sqref="AL203:AL204">
    <cfRule type="cellIs" dxfId="485" priority="140" operator="greaterThan">
      <formula>20</formula>
    </cfRule>
  </conditionalFormatting>
  <conditionalFormatting sqref="AL204">
    <cfRule type="cellIs" dxfId="484" priority="139" operator="lessThan">
      <formula>20</formula>
    </cfRule>
  </conditionalFormatting>
  <conditionalFormatting sqref="AL206">
    <cfRule type="cellIs" dxfId="483" priority="124" operator="greaterThan">
      <formula>20</formula>
    </cfRule>
  </conditionalFormatting>
  <conditionalFormatting sqref="AL210:AL211">
    <cfRule type="cellIs" dxfId="482" priority="108" operator="greaterThan">
      <formula>20</formula>
    </cfRule>
  </conditionalFormatting>
  <conditionalFormatting sqref="AL211">
    <cfRule type="cellIs" dxfId="481" priority="107" operator="lessThan">
      <formula>20</formula>
    </cfRule>
  </conditionalFormatting>
  <conditionalFormatting sqref="AL213:AL214">
    <cfRule type="cellIs" dxfId="480" priority="92" operator="greaterThan">
      <formula>20</formula>
    </cfRule>
  </conditionalFormatting>
  <conditionalFormatting sqref="AL214">
    <cfRule type="cellIs" dxfId="479" priority="91" operator="lessThan">
      <formula>20</formula>
    </cfRule>
  </conditionalFormatting>
  <conditionalFormatting sqref="AL216:AL217">
    <cfRule type="cellIs" dxfId="478" priority="76" operator="greaterThan">
      <formula>20</formula>
    </cfRule>
  </conditionalFormatting>
  <conditionalFormatting sqref="AL217">
    <cfRule type="cellIs" dxfId="477" priority="75" operator="lessThan">
      <formula>20</formula>
    </cfRule>
  </conditionalFormatting>
  <conditionalFormatting sqref="AL219:AL220">
    <cfRule type="cellIs" dxfId="476" priority="60" operator="greaterThan">
      <formula>20</formula>
    </cfRule>
  </conditionalFormatting>
  <conditionalFormatting sqref="AL220">
    <cfRule type="cellIs" dxfId="475" priority="59" operator="lessThan">
      <formula>20</formula>
    </cfRule>
  </conditionalFormatting>
  <conditionalFormatting sqref="AL222:AL223">
    <cfRule type="cellIs" dxfId="474" priority="44" operator="greaterThan">
      <formula>20</formula>
    </cfRule>
  </conditionalFormatting>
  <conditionalFormatting sqref="AL223">
    <cfRule type="cellIs" dxfId="473" priority="43" operator="lessThan">
      <formula>20</formula>
    </cfRule>
  </conditionalFormatting>
  <conditionalFormatting sqref="AM128">
    <cfRule type="cellIs" dxfId="472" priority="498" operator="between">
      <formula>80</formula>
      <formula>120</formula>
    </cfRule>
  </conditionalFormatting>
  <conditionalFormatting sqref="AM35:AN44 AY35:AZ44">
    <cfRule type="cellIs" dxfId="471" priority="595" operator="between">
      <formula>80</formula>
      <formula>120</formula>
    </cfRule>
  </conditionalFormatting>
  <conditionalFormatting sqref="AM47:AN49 AY47:AZ49 BE47:BE49">
    <cfRule type="cellIs" dxfId="470" priority="586" operator="between">
      <formula>80</formula>
      <formula>120</formula>
    </cfRule>
  </conditionalFormatting>
  <conditionalFormatting sqref="AM85:AN91">
    <cfRule type="cellIs" dxfId="469" priority="490" operator="between">
      <formula>80</formula>
      <formula>120</formula>
    </cfRule>
  </conditionalFormatting>
  <conditionalFormatting sqref="AM98:AN100 AS98:AT100 AY98:AZ100 BE98:BE100">
    <cfRule type="cellIs" dxfId="468" priority="573" operator="between">
      <formula>80</formula>
      <formula>120</formula>
    </cfRule>
  </conditionalFormatting>
  <conditionalFormatting sqref="AM130:AN134">
    <cfRule type="cellIs" dxfId="467" priority="489" operator="between">
      <formula>80</formula>
      <formula>120</formula>
    </cfRule>
  </conditionalFormatting>
  <conditionalFormatting sqref="AM136:AN136">
    <cfRule type="cellIs" dxfId="466" priority="477" operator="between">
      <formula>80</formula>
      <formula>120</formula>
    </cfRule>
  </conditionalFormatting>
  <conditionalFormatting sqref="AM139:AN140">
    <cfRule type="cellIs" dxfId="465" priority="465" operator="between">
      <formula>80</formula>
      <formula>120</formula>
    </cfRule>
  </conditionalFormatting>
  <conditionalFormatting sqref="AM143:AN144">
    <cfRule type="cellIs" dxfId="464" priority="449" operator="between">
      <formula>80</formula>
      <formula>120</formula>
    </cfRule>
  </conditionalFormatting>
  <conditionalFormatting sqref="AM146:AN147">
    <cfRule type="cellIs" dxfId="463" priority="433" operator="between">
      <formula>80</formula>
      <formula>120</formula>
    </cfRule>
  </conditionalFormatting>
  <conditionalFormatting sqref="AM149:AN150">
    <cfRule type="cellIs" dxfId="462" priority="417" operator="between">
      <formula>80</formula>
      <formula>120</formula>
    </cfRule>
  </conditionalFormatting>
  <conditionalFormatting sqref="AM152:AN153">
    <cfRule type="cellIs" dxfId="461" priority="401" operator="between">
      <formula>80</formula>
      <formula>120</formula>
    </cfRule>
  </conditionalFormatting>
  <conditionalFormatting sqref="AM155:AN156">
    <cfRule type="cellIs" dxfId="460" priority="385" operator="between">
      <formula>80</formula>
      <formula>120</formula>
    </cfRule>
  </conditionalFormatting>
  <conditionalFormatting sqref="AM158:AN159">
    <cfRule type="cellIs" dxfId="459" priority="369" operator="between">
      <formula>80</formula>
      <formula>120</formula>
    </cfRule>
  </conditionalFormatting>
  <conditionalFormatting sqref="AM161:AN161">
    <cfRule type="cellIs" dxfId="458" priority="353" operator="between">
      <formula>80</formula>
      <formula>120</formula>
    </cfRule>
  </conditionalFormatting>
  <conditionalFormatting sqref="AM164:AN165">
    <cfRule type="cellIs" dxfId="457" priority="337" operator="between">
      <formula>80</formula>
      <formula>120</formula>
    </cfRule>
  </conditionalFormatting>
  <conditionalFormatting sqref="AM167:AN168">
    <cfRule type="cellIs" dxfId="456" priority="321" operator="between">
      <formula>80</formula>
      <formula>120</formula>
    </cfRule>
  </conditionalFormatting>
  <conditionalFormatting sqref="AM170:AN171">
    <cfRule type="cellIs" dxfId="455" priority="305" operator="between">
      <formula>80</formula>
      <formula>120</formula>
    </cfRule>
  </conditionalFormatting>
  <conditionalFormatting sqref="AM173:AN174">
    <cfRule type="cellIs" dxfId="454" priority="289" operator="between">
      <formula>80</formula>
      <formula>120</formula>
    </cfRule>
  </conditionalFormatting>
  <conditionalFormatting sqref="AM176:AN177">
    <cfRule type="cellIs" dxfId="453" priority="273" operator="between">
      <formula>80</formula>
      <formula>120</formula>
    </cfRule>
  </conditionalFormatting>
  <conditionalFormatting sqref="AM179:AN180">
    <cfRule type="cellIs" dxfId="452" priority="257" operator="between">
      <formula>80</formula>
      <formula>120</formula>
    </cfRule>
  </conditionalFormatting>
  <conditionalFormatting sqref="AM182:AN183">
    <cfRule type="cellIs" dxfId="451" priority="241" operator="between">
      <formula>80</formula>
      <formula>120</formula>
    </cfRule>
  </conditionalFormatting>
  <conditionalFormatting sqref="AM185:AN186">
    <cfRule type="cellIs" dxfId="450" priority="225" operator="between">
      <formula>80</formula>
      <formula>120</formula>
    </cfRule>
  </conditionalFormatting>
  <conditionalFormatting sqref="AM188:AN189">
    <cfRule type="cellIs" dxfId="449" priority="209" operator="between">
      <formula>80</formula>
      <formula>120</formula>
    </cfRule>
  </conditionalFormatting>
  <conditionalFormatting sqref="AM191:AN192">
    <cfRule type="cellIs" dxfId="448" priority="193" operator="between">
      <formula>80</formula>
      <formula>120</formula>
    </cfRule>
  </conditionalFormatting>
  <conditionalFormatting sqref="AM194:AN195">
    <cfRule type="cellIs" dxfId="447" priority="177" operator="between">
      <formula>80</formula>
      <formula>120</formula>
    </cfRule>
  </conditionalFormatting>
  <conditionalFormatting sqref="AM197:AN198">
    <cfRule type="cellIs" dxfId="446" priority="161" operator="between">
      <formula>80</formula>
      <formula>120</formula>
    </cfRule>
  </conditionalFormatting>
  <conditionalFormatting sqref="AM200:AN201">
    <cfRule type="cellIs" dxfId="445" priority="25" operator="between">
      <formula>80</formula>
      <formula>120</formula>
    </cfRule>
  </conditionalFormatting>
  <conditionalFormatting sqref="AM203:AN204">
    <cfRule type="cellIs" dxfId="444" priority="129" operator="between">
      <formula>80</formula>
      <formula>120</formula>
    </cfRule>
  </conditionalFormatting>
  <conditionalFormatting sqref="AM206:AN206">
    <cfRule type="cellIs" dxfId="443" priority="113" operator="between">
      <formula>80</formula>
      <formula>120</formula>
    </cfRule>
  </conditionalFormatting>
  <conditionalFormatting sqref="AM210:AN211">
    <cfRule type="cellIs" dxfId="442" priority="97" operator="between">
      <formula>80</formula>
      <formula>120</formula>
    </cfRule>
  </conditionalFormatting>
  <conditionalFormatting sqref="AM213:AN214">
    <cfRule type="cellIs" dxfId="441" priority="81" operator="between">
      <formula>80</formula>
      <formula>120</formula>
    </cfRule>
  </conditionalFormatting>
  <conditionalFormatting sqref="AM216:AN217">
    <cfRule type="cellIs" dxfId="440" priority="65" operator="between">
      <formula>80</formula>
      <formula>120</formula>
    </cfRule>
  </conditionalFormatting>
  <conditionalFormatting sqref="AM219:AN220">
    <cfRule type="cellIs" dxfId="439" priority="49" operator="between">
      <formula>80</formula>
      <formula>120</formula>
    </cfRule>
  </conditionalFormatting>
  <conditionalFormatting sqref="AM222:AN223">
    <cfRule type="cellIs" dxfId="438" priority="33" operator="between">
      <formula>80</formula>
      <formula>120</formula>
    </cfRule>
  </conditionalFormatting>
  <conditionalFormatting sqref="AO26">
    <cfRule type="cellIs" dxfId="437" priority="557" operator="between">
      <formula>80</formula>
      <formula>120</formula>
    </cfRule>
  </conditionalFormatting>
  <conditionalFormatting sqref="AO29">
    <cfRule type="cellIs" dxfId="436" priority="541" operator="between">
      <formula>80</formula>
      <formula>120</formula>
    </cfRule>
  </conditionalFormatting>
  <conditionalFormatting sqref="AO51">
    <cfRule type="cellIs" dxfId="435" priority="554" operator="between">
      <formula>80</formula>
      <formula>120</formula>
    </cfRule>
  </conditionalFormatting>
  <conditionalFormatting sqref="AO97">
    <cfRule type="cellIs" dxfId="434" priority="550" operator="between">
      <formula>80</formula>
      <formula>120</formula>
    </cfRule>
  </conditionalFormatting>
  <conditionalFormatting sqref="AO137">
    <cfRule type="cellIs" dxfId="433" priority="24" operator="between">
      <formula>80</formula>
      <formula>120</formula>
    </cfRule>
  </conditionalFormatting>
  <conditionalFormatting sqref="AO162">
    <cfRule type="cellIs" dxfId="432" priority="16" operator="between">
      <formula>80</formula>
      <formula>120</formula>
    </cfRule>
  </conditionalFormatting>
  <conditionalFormatting sqref="AP36 AP39 AP42 AP45 AP48">
    <cfRule type="cellIs" dxfId="431" priority="561" operator="lessThan">
      <formula>20.1</formula>
    </cfRule>
  </conditionalFormatting>
  <conditionalFormatting sqref="AQ26 AQ33 AQ35:AR44 AQ45:AQ48">
    <cfRule type="cellIs" dxfId="430" priority="565" operator="greaterThan">
      <formula>20</formula>
    </cfRule>
  </conditionalFormatting>
  <conditionalFormatting sqref="AQ29">
    <cfRule type="cellIs" dxfId="429" priority="545" operator="greaterThan">
      <formula>20</formula>
    </cfRule>
  </conditionalFormatting>
  <conditionalFormatting sqref="AQ50:AQ52">
    <cfRule type="cellIs" dxfId="428" priority="582" operator="greaterThan">
      <formula>20</formula>
    </cfRule>
  </conditionalFormatting>
  <conditionalFormatting sqref="AQ54 AQ57:AQ58 AQ60:AQ61 AQ63:AQ64 AQ66:AQ67 AQ69:AQ70 AQ72:AQ73 AQ75:AQ76 AQ78:AQ79 AQ81:AQ82 AQ84:AQ85">
    <cfRule type="cellIs" dxfId="427" priority="580" operator="greaterThan">
      <formula>20</formula>
    </cfRule>
  </conditionalFormatting>
  <conditionalFormatting sqref="AQ88">
    <cfRule type="cellIs" dxfId="426" priority="528" operator="greaterThan">
      <formula>20</formula>
    </cfRule>
  </conditionalFormatting>
  <conditionalFormatting sqref="AQ90:AQ97">
    <cfRule type="cellIs" dxfId="425" priority="524" operator="greaterThan">
      <formula>20</formula>
    </cfRule>
  </conditionalFormatting>
  <conditionalFormatting sqref="AQ100:AQ101 AQ103:AQ104 AQ106:AQ107 AQ109:AQ110">
    <cfRule type="cellIs" dxfId="424" priority="569" operator="greaterThan">
      <formula>20</formula>
    </cfRule>
  </conditionalFormatting>
  <conditionalFormatting sqref="AQ113 AQ116 AQ119 AQ122 AQ125 AQ128">
    <cfRule type="cellIs" dxfId="423" priority="532" operator="greaterThan">
      <formula>20</formula>
    </cfRule>
  </conditionalFormatting>
  <conditionalFormatting sqref="AQ131">
    <cfRule type="cellIs" dxfId="422" priority="496" operator="greaterThan">
      <formula>20</formula>
    </cfRule>
  </conditionalFormatting>
  <conditionalFormatting sqref="AQ133:AQ141">
    <cfRule type="cellIs" dxfId="421" priority="19" operator="greaterThan">
      <formula>20</formula>
    </cfRule>
  </conditionalFormatting>
  <conditionalFormatting sqref="AQ143:AQ208">
    <cfRule type="cellIs" dxfId="420" priority="5" operator="greaterThan">
      <formula>20</formula>
    </cfRule>
  </conditionalFormatting>
  <conditionalFormatting sqref="AQ210:AQ224">
    <cfRule type="cellIs" dxfId="419" priority="47" operator="greaterThan">
      <formula>20</formula>
    </cfRule>
  </conditionalFormatting>
  <conditionalFormatting sqref="AQ47:AR47">
    <cfRule type="cellIs" dxfId="418" priority="588" operator="greaterThan">
      <formula>20</formula>
    </cfRule>
  </conditionalFormatting>
  <conditionalFormatting sqref="AQ49:AR49">
    <cfRule type="cellIs" dxfId="417" priority="585" operator="greaterThan">
      <formula>20</formula>
    </cfRule>
  </conditionalFormatting>
  <conditionalFormatting sqref="AQ53:AR53">
    <cfRule type="cellIs" dxfId="416" priority="598" operator="greaterThan">
      <formula>20</formula>
    </cfRule>
  </conditionalFormatting>
  <conditionalFormatting sqref="AQ87:AR87">
    <cfRule type="cellIs" dxfId="415" priority="592" operator="greaterThan">
      <formula>20</formula>
    </cfRule>
  </conditionalFormatting>
  <conditionalFormatting sqref="AQ100:AR100">
    <cfRule type="cellIs" dxfId="414" priority="571" operator="greaterThan">
      <formula>20</formula>
    </cfRule>
  </conditionalFormatting>
  <conditionalFormatting sqref="AQ130:AR130">
    <cfRule type="cellIs" dxfId="413" priority="536" operator="greaterThan">
      <formula>20</formula>
    </cfRule>
  </conditionalFormatting>
  <conditionalFormatting sqref="AR48">
    <cfRule type="cellIs" dxfId="412" priority="600" operator="greaterThan">
      <formula>20</formula>
    </cfRule>
  </conditionalFormatting>
  <conditionalFormatting sqref="AR85">
    <cfRule type="cellIs" dxfId="411" priority="576" operator="greaterThan">
      <formula>20</formula>
    </cfRule>
  </conditionalFormatting>
  <conditionalFormatting sqref="AR90:AR91">
    <cfRule type="cellIs" dxfId="410" priority="518" operator="greaterThan">
      <formula>20</formula>
    </cfRule>
  </conditionalFormatting>
  <conditionalFormatting sqref="AR91">
    <cfRule type="cellIs" dxfId="409" priority="517" operator="lessThan">
      <formula>20</formula>
    </cfRule>
  </conditionalFormatting>
  <conditionalFormatting sqref="AR133:AR134">
    <cfRule type="cellIs" dxfId="408" priority="504" operator="greaterThan">
      <formula>20</formula>
    </cfRule>
  </conditionalFormatting>
  <conditionalFormatting sqref="AR134">
    <cfRule type="cellIs" dxfId="407" priority="503" operator="lessThan">
      <formula>20</formula>
    </cfRule>
  </conditionalFormatting>
  <conditionalFormatting sqref="AR136">
    <cfRule type="cellIs" dxfId="406" priority="486" operator="greaterThan">
      <formula>20</formula>
    </cfRule>
  </conditionalFormatting>
  <conditionalFormatting sqref="AR139:AR140">
    <cfRule type="cellIs" dxfId="405" priority="474" operator="greaterThan">
      <formula>20</formula>
    </cfRule>
  </conditionalFormatting>
  <conditionalFormatting sqref="AR140">
    <cfRule type="cellIs" dxfId="404" priority="473" operator="lessThan">
      <formula>20</formula>
    </cfRule>
  </conditionalFormatting>
  <conditionalFormatting sqref="AR143:AR144">
    <cfRule type="cellIs" dxfId="403" priority="458" operator="greaterThan">
      <formula>20</formula>
    </cfRule>
  </conditionalFormatting>
  <conditionalFormatting sqref="AR144">
    <cfRule type="cellIs" dxfId="402" priority="457" operator="lessThan">
      <formula>20</formula>
    </cfRule>
  </conditionalFormatting>
  <conditionalFormatting sqref="AR146:AR147">
    <cfRule type="cellIs" dxfId="401" priority="442" operator="greaterThan">
      <formula>20</formula>
    </cfRule>
  </conditionalFormatting>
  <conditionalFormatting sqref="AR147">
    <cfRule type="cellIs" dxfId="400" priority="441" operator="lessThan">
      <formula>20</formula>
    </cfRule>
  </conditionalFormatting>
  <conditionalFormatting sqref="AR149:AR150">
    <cfRule type="cellIs" dxfId="399" priority="426" operator="greaterThan">
      <formula>20</formula>
    </cfRule>
  </conditionalFormatting>
  <conditionalFormatting sqref="AR150">
    <cfRule type="cellIs" dxfId="398" priority="425" operator="lessThan">
      <formula>20</formula>
    </cfRule>
  </conditionalFormatting>
  <conditionalFormatting sqref="AR152:AR153">
    <cfRule type="cellIs" dxfId="397" priority="410" operator="greaterThan">
      <formula>20</formula>
    </cfRule>
  </conditionalFormatting>
  <conditionalFormatting sqref="AR153">
    <cfRule type="cellIs" dxfId="396" priority="409" operator="lessThan">
      <formula>20</formula>
    </cfRule>
  </conditionalFormatting>
  <conditionalFormatting sqref="AR155:AR156">
    <cfRule type="cellIs" dxfId="395" priority="394" operator="greaterThan">
      <formula>20</formula>
    </cfRule>
  </conditionalFormatting>
  <conditionalFormatting sqref="AR156">
    <cfRule type="cellIs" dxfId="394" priority="393" operator="lessThan">
      <formula>20</formula>
    </cfRule>
  </conditionalFormatting>
  <conditionalFormatting sqref="AR158:AR159">
    <cfRule type="cellIs" dxfId="393" priority="378" operator="greaterThan">
      <formula>20</formula>
    </cfRule>
  </conditionalFormatting>
  <conditionalFormatting sqref="AR159">
    <cfRule type="cellIs" dxfId="392" priority="377" operator="lessThan">
      <formula>20</formula>
    </cfRule>
  </conditionalFormatting>
  <conditionalFormatting sqref="AR161">
    <cfRule type="cellIs" dxfId="391" priority="362" operator="greaterThan">
      <formula>20</formula>
    </cfRule>
  </conditionalFormatting>
  <conditionalFormatting sqref="AR164:AR165">
    <cfRule type="cellIs" dxfId="390" priority="346" operator="greaterThan">
      <formula>20</formula>
    </cfRule>
  </conditionalFormatting>
  <conditionalFormatting sqref="AR165">
    <cfRule type="cellIs" dxfId="389" priority="345" operator="lessThan">
      <formula>20</formula>
    </cfRule>
  </conditionalFormatting>
  <conditionalFormatting sqref="AR167:AR168">
    <cfRule type="cellIs" dxfId="388" priority="330" operator="greaterThan">
      <formula>20</formula>
    </cfRule>
  </conditionalFormatting>
  <conditionalFormatting sqref="AR168">
    <cfRule type="cellIs" dxfId="387" priority="329" operator="lessThan">
      <formula>20</formula>
    </cfRule>
  </conditionalFormatting>
  <conditionalFormatting sqref="AR170:AR171">
    <cfRule type="cellIs" dxfId="386" priority="314" operator="greaterThan">
      <formula>20</formula>
    </cfRule>
  </conditionalFormatting>
  <conditionalFormatting sqref="AR171">
    <cfRule type="cellIs" dxfId="385" priority="313" operator="lessThan">
      <formula>20</formula>
    </cfRule>
  </conditionalFormatting>
  <conditionalFormatting sqref="AR173:AR174">
    <cfRule type="cellIs" dxfId="384" priority="298" operator="greaterThan">
      <formula>20</formula>
    </cfRule>
  </conditionalFormatting>
  <conditionalFormatting sqref="AR174">
    <cfRule type="cellIs" dxfId="383" priority="297" operator="lessThan">
      <formula>20</formula>
    </cfRule>
  </conditionalFormatting>
  <conditionalFormatting sqref="AR176:AR177">
    <cfRule type="cellIs" dxfId="382" priority="282" operator="greaterThan">
      <formula>20</formula>
    </cfRule>
  </conditionalFormatting>
  <conditionalFormatting sqref="AR177">
    <cfRule type="cellIs" dxfId="381" priority="281" operator="lessThan">
      <formula>20</formula>
    </cfRule>
  </conditionalFormatting>
  <conditionalFormatting sqref="AR179:AR180">
    <cfRule type="cellIs" dxfId="380" priority="266" operator="greaterThan">
      <formula>20</formula>
    </cfRule>
  </conditionalFormatting>
  <conditionalFormatting sqref="AR180">
    <cfRule type="cellIs" dxfId="379" priority="265" operator="lessThan">
      <formula>20</formula>
    </cfRule>
  </conditionalFormatting>
  <conditionalFormatting sqref="AR182:AR183">
    <cfRule type="cellIs" dxfId="378" priority="250" operator="greaterThan">
      <formula>20</formula>
    </cfRule>
  </conditionalFormatting>
  <conditionalFormatting sqref="AR183">
    <cfRule type="cellIs" dxfId="377" priority="249" operator="lessThan">
      <formula>20</formula>
    </cfRule>
  </conditionalFormatting>
  <conditionalFormatting sqref="AR185:AR186">
    <cfRule type="cellIs" dxfId="376" priority="234" operator="greaterThan">
      <formula>20</formula>
    </cfRule>
  </conditionalFormatting>
  <conditionalFormatting sqref="AR186">
    <cfRule type="cellIs" dxfId="375" priority="233" operator="lessThan">
      <formula>20</formula>
    </cfRule>
  </conditionalFormatting>
  <conditionalFormatting sqref="AR188:AR189">
    <cfRule type="cellIs" dxfId="374" priority="218" operator="greaterThan">
      <formula>20</formula>
    </cfRule>
  </conditionalFormatting>
  <conditionalFormatting sqref="AR189">
    <cfRule type="cellIs" dxfId="373" priority="217" operator="lessThan">
      <formula>20</formula>
    </cfRule>
  </conditionalFormatting>
  <conditionalFormatting sqref="AR191:AR192">
    <cfRule type="cellIs" dxfId="372" priority="202" operator="greaterThan">
      <formula>20</formula>
    </cfRule>
  </conditionalFormatting>
  <conditionalFormatting sqref="AR192">
    <cfRule type="cellIs" dxfId="371" priority="201" operator="lessThan">
      <formula>20</formula>
    </cfRule>
  </conditionalFormatting>
  <conditionalFormatting sqref="AR194:AR195">
    <cfRule type="cellIs" dxfId="370" priority="186" operator="greaterThan">
      <formula>20</formula>
    </cfRule>
  </conditionalFormatting>
  <conditionalFormatting sqref="AR195">
    <cfRule type="cellIs" dxfId="369" priority="185" operator="lessThan">
      <formula>20</formula>
    </cfRule>
  </conditionalFormatting>
  <conditionalFormatting sqref="AR197:AR198">
    <cfRule type="cellIs" dxfId="368" priority="170" operator="greaterThan">
      <formula>20</formula>
    </cfRule>
  </conditionalFormatting>
  <conditionalFormatting sqref="AR198">
    <cfRule type="cellIs" dxfId="367" priority="169" operator="lessThan">
      <formula>20</formula>
    </cfRule>
  </conditionalFormatting>
  <conditionalFormatting sqref="AR200">
    <cfRule type="cellIs" dxfId="366" priority="154" operator="greaterThan">
      <formula>20</formula>
    </cfRule>
  </conditionalFormatting>
  <conditionalFormatting sqref="AR203:AR204">
    <cfRule type="cellIs" dxfId="365" priority="138" operator="greaterThan">
      <formula>20</formula>
    </cfRule>
  </conditionalFormatting>
  <conditionalFormatting sqref="AR204">
    <cfRule type="cellIs" dxfId="364" priority="137" operator="lessThan">
      <formula>20</formula>
    </cfRule>
  </conditionalFormatting>
  <conditionalFormatting sqref="AR206">
    <cfRule type="cellIs" dxfId="363" priority="122" operator="greaterThan">
      <formula>20</formula>
    </cfRule>
  </conditionalFormatting>
  <conditionalFormatting sqref="AR210:AR211">
    <cfRule type="cellIs" dxfId="362" priority="106" operator="greaterThan">
      <formula>20</formula>
    </cfRule>
  </conditionalFormatting>
  <conditionalFormatting sqref="AR211">
    <cfRule type="cellIs" dxfId="361" priority="105" operator="lessThan">
      <formula>20</formula>
    </cfRule>
  </conditionalFormatting>
  <conditionalFormatting sqref="AR213:AR214">
    <cfRule type="cellIs" dxfId="360" priority="90" operator="greaterThan">
      <formula>20</formula>
    </cfRule>
  </conditionalFormatting>
  <conditionalFormatting sqref="AR214">
    <cfRule type="cellIs" dxfId="359" priority="89" operator="lessThan">
      <formula>20</formula>
    </cfRule>
  </conditionalFormatting>
  <conditionalFormatting sqref="AR216:AR217">
    <cfRule type="cellIs" dxfId="358" priority="74" operator="greaterThan">
      <formula>20</formula>
    </cfRule>
  </conditionalFormatting>
  <conditionalFormatting sqref="AR217">
    <cfRule type="cellIs" dxfId="357" priority="73" operator="lessThan">
      <formula>20</formula>
    </cfRule>
  </conditionalFormatting>
  <conditionalFormatting sqref="AR219:AR220">
    <cfRule type="cellIs" dxfId="356" priority="58" operator="greaterThan">
      <formula>20</formula>
    </cfRule>
  </conditionalFormatting>
  <conditionalFormatting sqref="AR220">
    <cfRule type="cellIs" dxfId="355" priority="57" operator="lessThan">
      <formula>20</formula>
    </cfRule>
  </conditionalFormatting>
  <conditionalFormatting sqref="AR222:AR223">
    <cfRule type="cellIs" dxfId="354" priority="42" operator="greaterThan">
      <formula>20</formula>
    </cfRule>
  </conditionalFormatting>
  <conditionalFormatting sqref="AR223">
    <cfRule type="cellIs" dxfId="353" priority="41" operator="lessThan">
      <formula>20</formula>
    </cfRule>
  </conditionalFormatting>
  <conditionalFormatting sqref="AS35:AT44">
    <cfRule type="cellIs" dxfId="352" priority="594" operator="between">
      <formula>80</formula>
      <formula>120</formula>
    </cfRule>
  </conditionalFormatting>
  <conditionalFormatting sqref="AS47:AT49">
    <cfRule type="cellIs" dxfId="351" priority="584" operator="between">
      <formula>80</formula>
      <formula>120</formula>
    </cfRule>
  </conditionalFormatting>
  <conditionalFormatting sqref="AS85:AT91">
    <cfRule type="cellIs" dxfId="350" priority="519" operator="between">
      <formula>80</formula>
      <formula>120</formula>
    </cfRule>
  </conditionalFormatting>
  <conditionalFormatting sqref="AS130:AT134">
    <cfRule type="cellIs" dxfId="349" priority="493" operator="between">
      <formula>80</formula>
      <formula>120</formula>
    </cfRule>
  </conditionalFormatting>
  <conditionalFormatting sqref="AS136:AT136">
    <cfRule type="cellIs" dxfId="348" priority="480" operator="between">
      <formula>80</formula>
      <formula>120</formula>
    </cfRule>
  </conditionalFormatting>
  <conditionalFormatting sqref="AS139:AT140">
    <cfRule type="cellIs" dxfId="347" priority="468" operator="between">
      <formula>80</formula>
      <formula>120</formula>
    </cfRule>
  </conditionalFormatting>
  <conditionalFormatting sqref="AS143:AT144">
    <cfRule type="cellIs" dxfId="346" priority="452" operator="between">
      <formula>80</formula>
      <formula>120</formula>
    </cfRule>
  </conditionalFormatting>
  <conditionalFormatting sqref="AS146:AT147">
    <cfRule type="cellIs" dxfId="345" priority="436" operator="between">
      <formula>80</formula>
      <formula>120</formula>
    </cfRule>
  </conditionalFormatting>
  <conditionalFormatting sqref="AS149:AT150">
    <cfRule type="cellIs" dxfId="344" priority="420" operator="between">
      <formula>80</formula>
      <formula>120</formula>
    </cfRule>
  </conditionalFormatting>
  <conditionalFormatting sqref="AS152:AT153">
    <cfRule type="cellIs" dxfId="343" priority="404" operator="between">
      <formula>80</formula>
      <formula>120</formula>
    </cfRule>
  </conditionalFormatting>
  <conditionalFormatting sqref="AS155:AT156">
    <cfRule type="cellIs" dxfId="342" priority="388" operator="between">
      <formula>80</formula>
      <formula>120</formula>
    </cfRule>
  </conditionalFormatting>
  <conditionalFormatting sqref="AS158:AT159">
    <cfRule type="cellIs" dxfId="341" priority="372" operator="between">
      <formula>80</formula>
      <formula>120</formula>
    </cfRule>
  </conditionalFormatting>
  <conditionalFormatting sqref="AS161:AT161">
    <cfRule type="cellIs" dxfId="340" priority="356" operator="between">
      <formula>80</formula>
      <formula>120</formula>
    </cfRule>
  </conditionalFormatting>
  <conditionalFormatting sqref="AS164:AT165">
    <cfRule type="cellIs" dxfId="339" priority="340" operator="between">
      <formula>80</formula>
      <formula>120</formula>
    </cfRule>
  </conditionalFormatting>
  <conditionalFormatting sqref="AS167:AT168">
    <cfRule type="cellIs" dxfId="338" priority="324" operator="between">
      <formula>80</formula>
      <formula>120</formula>
    </cfRule>
  </conditionalFormatting>
  <conditionalFormatting sqref="AS170:AT171">
    <cfRule type="cellIs" dxfId="337" priority="308" operator="between">
      <formula>80</formula>
      <formula>120</formula>
    </cfRule>
  </conditionalFormatting>
  <conditionalFormatting sqref="AS173:AT174">
    <cfRule type="cellIs" dxfId="336" priority="292" operator="between">
      <formula>80</formula>
      <formula>120</formula>
    </cfRule>
  </conditionalFormatting>
  <conditionalFormatting sqref="AS176:AT177">
    <cfRule type="cellIs" dxfId="335" priority="276" operator="between">
      <formula>80</formula>
      <formula>120</formula>
    </cfRule>
  </conditionalFormatting>
  <conditionalFormatting sqref="AS179:AT180">
    <cfRule type="cellIs" dxfId="334" priority="260" operator="between">
      <formula>80</formula>
      <formula>120</formula>
    </cfRule>
  </conditionalFormatting>
  <conditionalFormatting sqref="AS182:AT183">
    <cfRule type="cellIs" dxfId="333" priority="244" operator="between">
      <formula>80</formula>
      <formula>120</formula>
    </cfRule>
  </conditionalFormatting>
  <conditionalFormatting sqref="AS185:AT186">
    <cfRule type="cellIs" dxfId="332" priority="228" operator="between">
      <formula>80</formula>
      <formula>120</formula>
    </cfRule>
  </conditionalFormatting>
  <conditionalFormatting sqref="AS188:AT189">
    <cfRule type="cellIs" dxfId="331" priority="212" operator="between">
      <formula>80</formula>
      <formula>120</formula>
    </cfRule>
  </conditionalFormatting>
  <conditionalFormatting sqref="AS191:AT192">
    <cfRule type="cellIs" dxfId="330" priority="196" operator="between">
      <formula>80</formula>
      <formula>120</formula>
    </cfRule>
  </conditionalFormatting>
  <conditionalFormatting sqref="AS194:AT195">
    <cfRule type="cellIs" dxfId="329" priority="180" operator="between">
      <formula>80</formula>
      <formula>120</formula>
    </cfRule>
  </conditionalFormatting>
  <conditionalFormatting sqref="AS197:AT198">
    <cfRule type="cellIs" dxfId="328" priority="164" operator="between">
      <formula>80</formula>
      <formula>120</formula>
    </cfRule>
  </conditionalFormatting>
  <conditionalFormatting sqref="AS200:AT201">
    <cfRule type="cellIs" dxfId="327" priority="28" operator="between">
      <formula>80</formula>
      <formula>120</formula>
    </cfRule>
  </conditionalFormatting>
  <conditionalFormatting sqref="AS203:AT204">
    <cfRule type="cellIs" dxfId="326" priority="132" operator="between">
      <formula>80</formula>
      <formula>120</formula>
    </cfRule>
  </conditionalFormatting>
  <conditionalFormatting sqref="AS206:AT206">
    <cfRule type="cellIs" dxfId="325" priority="116" operator="between">
      <formula>80</formula>
      <formula>120</formula>
    </cfRule>
  </conditionalFormatting>
  <conditionalFormatting sqref="AS210:AT211">
    <cfRule type="cellIs" dxfId="324" priority="100" operator="between">
      <formula>80</formula>
      <formula>120</formula>
    </cfRule>
  </conditionalFormatting>
  <conditionalFormatting sqref="AS213:AT214">
    <cfRule type="cellIs" dxfId="323" priority="84" operator="between">
      <formula>80</formula>
      <formula>120</formula>
    </cfRule>
  </conditionalFormatting>
  <conditionalFormatting sqref="AS216:AT217">
    <cfRule type="cellIs" dxfId="322" priority="68" operator="between">
      <formula>80</formula>
      <formula>120</formula>
    </cfRule>
  </conditionalFormatting>
  <conditionalFormatting sqref="AS219:AT220">
    <cfRule type="cellIs" dxfId="321" priority="52" operator="between">
      <formula>80</formula>
      <formula>120</formula>
    </cfRule>
  </conditionalFormatting>
  <conditionalFormatting sqref="AS222:AT223">
    <cfRule type="cellIs" dxfId="320" priority="36" operator="between">
      <formula>80</formula>
      <formula>120</formula>
    </cfRule>
  </conditionalFormatting>
  <conditionalFormatting sqref="AU26">
    <cfRule type="cellIs" dxfId="319" priority="556" operator="between">
      <formula>80</formula>
      <formula>120</formula>
    </cfRule>
  </conditionalFormatting>
  <conditionalFormatting sqref="AU29">
    <cfRule type="cellIs" dxfId="318" priority="540" operator="between">
      <formula>80</formula>
      <formula>120</formula>
    </cfRule>
  </conditionalFormatting>
  <conditionalFormatting sqref="AU51">
    <cfRule type="cellIs" dxfId="317" priority="553" operator="between">
      <formula>80</formula>
      <formula>120</formula>
    </cfRule>
  </conditionalFormatting>
  <conditionalFormatting sqref="AU97">
    <cfRule type="cellIs" dxfId="316" priority="549" operator="between">
      <formula>80</formula>
      <formula>120</formula>
    </cfRule>
  </conditionalFormatting>
  <conditionalFormatting sqref="AU137">
    <cfRule type="cellIs" dxfId="315" priority="23" operator="between">
      <formula>80</formula>
      <formula>120</formula>
    </cfRule>
  </conditionalFormatting>
  <conditionalFormatting sqref="AU162">
    <cfRule type="cellIs" dxfId="314" priority="15" operator="between">
      <formula>80</formula>
      <formula>120</formula>
    </cfRule>
  </conditionalFormatting>
  <conditionalFormatting sqref="AU207">
    <cfRule type="cellIs" dxfId="313" priority="604" operator="between">
      <formula>80</formula>
      <formula>120</formula>
    </cfRule>
  </conditionalFormatting>
  <conditionalFormatting sqref="AV36 AV39 AV42 AV45 AV48">
    <cfRule type="cellIs" dxfId="312" priority="560" operator="lessThan">
      <formula>20.1</formula>
    </cfRule>
  </conditionalFormatting>
  <conditionalFormatting sqref="AW26 AW33 AW35:AX44 AW45:AW48">
    <cfRule type="cellIs" dxfId="311" priority="564" operator="greaterThan">
      <formula>20</formula>
    </cfRule>
  </conditionalFormatting>
  <conditionalFormatting sqref="AW29">
    <cfRule type="cellIs" dxfId="310" priority="544" operator="greaterThan">
      <formula>20</formula>
    </cfRule>
  </conditionalFormatting>
  <conditionalFormatting sqref="AW50:AW54 AW57:AW58 AW60:AW61 AW63:AW64 AW66:AW67 AW69:AW70 AW72:AW73 AW75:AW76 AW78:AW79 AW81:AW82 AW84:AW85">
    <cfRule type="cellIs" dxfId="309" priority="579" operator="greaterThan">
      <formula>20</formula>
    </cfRule>
  </conditionalFormatting>
  <conditionalFormatting sqref="AW88">
    <cfRule type="cellIs" dxfId="308" priority="527" operator="greaterThan">
      <formula>20</formula>
    </cfRule>
  </conditionalFormatting>
  <conditionalFormatting sqref="AW90:AW97">
    <cfRule type="cellIs" dxfId="307" priority="523" operator="greaterThan">
      <formula>20</formula>
    </cfRule>
  </conditionalFormatting>
  <conditionalFormatting sqref="AW100:AW101 AW103:AW104 AW106:AW107 AW109:AW110">
    <cfRule type="cellIs" dxfId="306" priority="568" operator="greaterThan">
      <formula>20</formula>
    </cfRule>
  </conditionalFormatting>
  <conditionalFormatting sqref="AW113 AW116 AW119 AW122 AW125 AW128">
    <cfRule type="cellIs" dxfId="305" priority="531" operator="greaterThan">
      <formula>20</formula>
    </cfRule>
  </conditionalFormatting>
  <conditionalFormatting sqref="AW131">
    <cfRule type="cellIs" dxfId="304" priority="495" operator="greaterThan">
      <formula>20</formula>
    </cfRule>
  </conditionalFormatting>
  <conditionalFormatting sqref="AW133:AW141">
    <cfRule type="cellIs" dxfId="303" priority="18" operator="greaterThan">
      <formula>20</formula>
    </cfRule>
  </conditionalFormatting>
  <conditionalFormatting sqref="AW143:AW208">
    <cfRule type="cellIs" dxfId="302" priority="3" operator="greaterThan">
      <formula>20</formula>
    </cfRule>
  </conditionalFormatting>
  <conditionalFormatting sqref="AW210:AW224">
    <cfRule type="cellIs" dxfId="301" priority="46" operator="greaterThan">
      <formula>20</formula>
    </cfRule>
  </conditionalFormatting>
  <conditionalFormatting sqref="AW53:AX53">
    <cfRule type="cellIs" dxfId="300" priority="597" operator="greaterThan">
      <formula>20</formula>
    </cfRule>
  </conditionalFormatting>
  <conditionalFormatting sqref="AW87:AX87">
    <cfRule type="cellIs" dxfId="299" priority="591" operator="greaterThan">
      <formula>20</formula>
    </cfRule>
  </conditionalFormatting>
  <conditionalFormatting sqref="AW130:AX130">
    <cfRule type="cellIs" dxfId="298" priority="535" operator="greaterThan">
      <formula>20</formula>
    </cfRule>
  </conditionalFormatting>
  <conditionalFormatting sqref="AX85">
    <cfRule type="cellIs" dxfId="297" priority="575" operator="greaterThan">
      <formula>20</formula>
    </cfRule>
  </conditionalFormatting>
  <conditionalFormatting sqref="AX90:AX91">
    <cfRule type="cellIs" dxfId="296" priority="515" operator="greaterThan">
      <formula>20</formula>
    </cfRule>
  </conditionalFormatting>
  <conditionalFormatting sqref="AX91">
    <cfRule type="cellIs" dxfId="295" priority="514" operator="lessThan">
      <formula>20</formula>
    </cfRule>
  </conditionalFormatting>
  <conditionalFormatting sqref="AX133:AX134">
    <cfRule type="cellIs" dxfId="294" priority="502" operator="greaterThan">
      <formula>20</formula>
    </cfRule>
  </conditionalFormatting>
  <conditionalFormatting sqref="AX134">
    <cfRule type="cellIs" dxfId="293" priority="501" operator="lessThan">
      <formula>20</formula>
    </cfRule>
  </conditionalFormatting>
  <conditionalFormatting sqref="AX136">
    <cfRule type="cellIs" dxfId="292" priority="484" operator="greaterThan">
      <formula>20</formula>
    </cfRule>
  </conditionalFormatting>
  <conditionalFormatting sqref="AX139:AX140">
    <cfRule type="cellIs" dxfId="291" priority="472" operator="greaterThan">
      <formula>20</formula>
    </cfRule>
  </conditionalFormatting>
  <conditionalFormatting sqref="AX140">
    <cfRule type="cellIs" dxfId="290" priority="471" operator="lessThan">
      <formula>20</formula>
    </cfRule>
  </conditionalFormatting>
  <conditionalFormatting sqref="AX143:AX144">
    <cfRule type="cellIs" dxfId="289" priority="456" operator="greaterThan">
      <formula>20</formula>
    </cfRule>
  </conditionalFormatting>
  <conditionalFormatting sqref="AX144">
    <cfRule type="cellIs" dxfId="288" priority="455" operator="lessThan">
      <formula>20</formula>
    </cfRule>
  </conditionalFormatting>
  <conditionalFormatting sqref="AX146:AX147">
    <cfRule type="cellIs" dxfId="287" priority="440" operator="greaterThan">
      <formula>20</formula>
    </cfRule>
  </conditionalFormatting>
  <conditionalFormatting sqref="AX147">
    <cfRule type="cellIs" dxfId="286" priority="439" operator="lessThan">
      <formula>20</formula>
    </cfRule>
  </conditionalFormatting>
  <conditionalFormatting sqref="AX149:AX150">
    <cfRule type="cellIs" dxfId="285" priority="424" operator="greaterThan">
      <formula>20</formula>
    </cfRule>
  </conditionalFormatting>
  <conditionalFormatting sqref="AX150">
    <cfRule type="cellIs" dxfId="284" priority="423" operator="lessThan">
      <formula>20</formula>
    </cfRule>
  </conditionalFormatting>
  <conditionalFormatting sqref="AX152:AX153">
    <cfRule type="cellIs" dxfId="283" priority="408" operator="greaterThan">
      <formula>20</formula>
    </cfRule>
  </conditionalFormatting>
  <conditionalFormatting sqref="AX153">
    <cfRule type="cellIs" dxfId="282" priority="407" operator="lessThan">
      <formula>20</formula>
    </cfRule>
  </conditionalFormatting>
  <conditionalFormatting sqref="AX155:AX156">
    <cfRule type="cellIs" dxfId="281" priority="392" operator="greaterThan">
      <formula>20</formula>
    </cfRule>
  </conditionalFormatting>
  <conditionalFormatting sqref="AX156">
    <cfRule type="cellIs" dxfId="280" priority="391" operator="lessThan">
      <formula>20</formula>
    </cfRule>
  </conditionalFormatting>
  <conditionalFormatting sqref="AX158:AX159">
    <cfRule type="cellIs" dxfId="279" priority="376" operator="greaterThan">
      <formula>20</formula>
    </cfRule>
  </conditionalFormatting>
  <conditionalFormatting sqref="AX159">
    <cfRule type="cellIs" dxfId="278" priority="375" operator="lessThan">
      <formula>20</formula>
    </cfRule>
  </conditionalFormatting>
  <conditionalFormatting sqref="AX161">
    <cfRule type="cellIs" dxfId="277" priority="360" operator="greaterThan">
      <formula>20</formula>
    </cfRule>
  </conditionalFormatting>
  <conditionalFormatting sqref="AX164:AX165">
    <cfRule type="cellIs" dxfId="276" priority="344" operator="greaterThan">
      <formula>20</formula>
    </cfRule>
  </conditionalFormatting>
  <conditionalFormatting sqref="AX165">
    <cfRule type="cellIs" dxfId="275" priority="343" operator="lessThan">
      <formula>20</formula>
    </cfRule>
  </conditionalFormatting>
  <conditionalFormatting sqref="AX167:AX168">
    <cfRule type="cellIs" dxfId="274" priority="328" operator="greaterThan">
      <formula>20</formula>
    </cfRule>
  </conditionalFormatting>
  <conditionalFormatting sqref="AX168">
    <cfRule type="cellIs" dxfId="273" priority="327" operator="lessThan">
      <formula>20</formula>
    </cfRule>
  </conditionalFormatting>
  <conditionalFormatting sqref="AX170:AX171">
    <cfRule type="cellIs" dxfId="272" priority="312" operator="greaterThan">
      <formula>20</formula>
    </cfRule>
  </conditionalFormatting>
  <conditionalFormatting sqref="AX171">
    <cfRule type="cellIs" dxfId="271" priority="311" operator="lessThan">
      <formula>20</formula>
    </cfRule>
  </conditionalFormatting>
  <conditionalFormatting sqref="AX173:AX174">
    <cfRule type="cellIs" dxfId="270" priority="296" operator="greaterThan">
      <formula>20</formula>
    </cfRule>
  </conditionalFormatting>
  <conditionalFormatting sqref="AX174">
    <cfRule type="cellIs" dxfId="269" priority="295" operator="lessThan">
      <formula>20</formula>
    </cfRule>
  </conditionalFormatting>
  <conditionalFormatting sqref="AX176:AX177">
    <cfRule type="cellIs" dxfId="268" priority="280" operator="greaterThan">
      <formula>20</formula>
    </cfRule>
  </conditionalFormatting>
  <conditionalFormatting sqref="AX177">
    <cfRule type="cellIs" dxfId="267" priority="279" operator="lessThan">
      <formula>20</formula>
    </cfRule>
  </conditionalFormatting>
  <conditionalFormatting sqref="AX179:AX180">
    <cfRule type="cellIs" dxfId="266" priority="264" operator="greaterThan">
      <formula>20</formula>
    </cfRule>
  </conditionalFormatting>
  <conditionalFormatting sqref="AX180">
    <cfRule type="cellIs" dxfId="265" priority="263" operator="lessThan">
      <formula>20</formula>
    </cfRule>
  </conditionalFormatting>
  <conditionalFormatting sqref="AX182:AX183">
    <cfRule type="cellIs" dxfId="264" priority="248" operator="greaterThan">
      <formula>20</formula>
    </cfRule>
  </conditionalFormatting>
  <conditionalFormatting sqref="AX183">
    <cfRule type="cellIs" dxfId="263" priority="247" operator="lessThan">
      <formula>20</formula>
    </cfRule>
  </conditionalFormatting>
  <conditionalFormatting sqref="AX185:AX186">
    <cfRule type="cellIs" dxfId="262" priority="232" operator="greaterThan">
      <formula>20</formula>
    </cfRule>
  </conditionalFormatting>
  <conditionalFormatting sqref="AX186">
    <cfRule type="cellIs" dxfId="261" priority="231" operator="lessThan">
      <formula>20</formula>
    </cfRule>
  </conditionalFormatting>
  <conditionalFormatting sqref="AX188:AX189">
    <cfRule type="cellIs" dxfId="260" priority="216" operator="greaterThan">
      <formula>20</formula>
    </cfRule>
  </conditionalFormatting>
  <conditionalFormatting sqref="AX189">
    <cfRule type="cellIs" dxfId="259" priority="215" operator="lessThan">
      <formula>20</formula>
    </cfRule>
  </conditionalFormatting>
  <conditionalFormatting sqref="AX191:AX192">
    <cfRule type="cellIs" dxfId="258" priority="200" operator="greaterThan">
      <formula>20</formula>
    </cfRule>
  </conditionalFormatting>
  <conditionalFormatting sqref="AX192">
    <cfRule type="cellIs" dxfId="257" priority="199" operator="lessThan">
      <formula>20</formula>
    </cfRule>
  </conditionalFormatting>
  <conditionalFormatting sqref="AX194:AX195">
    <cfRule type="cellIs" dxfId="256" priority="184" operator="greaterThan">
      <formula>20</formula>
    </cfRule>
  </conditionalFormatting>
  <conditionalFormatting sqref="AX195">
    <cfRule type="cellIs" dxfId="255" priority="183" operator="lessThan">
      <formula>20</formula>
    </cfRule>
  </conditionalFormatting>
  <conditionalFormatting sqref="AX197:AX198">
    <cfRule type="cellIs" dxfId="254" priority="168" operator="greaterThan">
      <formula>20</formula>
    </cfRule>
  </conditionalFormatting>
  <conditionalFormatting sqref="AX198">
    <cfRule type="cellIs" dxfId="253" priority="167" operator="lessThan">
      <formula>20</formula>
    </cfRule>
  </conditionalFormatting>
  <conditionalFormatting sqref="AX200">
    <cfRule type="cellIs" dxfId="252" priority="152" operator="greaterThan">
      <formula>20</formula>
    </cfRule>
  </conditionalFormatting>
  <conditionalFormatting sqref="AX203:AX204">
    <cfRule type="cellIs" dxfId="251" priority="136" operator="greaterThan">
      <formula>20</formula>
    </cfRule>
  </conditionalFormatting>
  <conditionalFormatting sqref="AX204">
    <cfRule type="cellIs" dxfId="250" priority="135" operator="lessThan">
      <formula>20</formula>
    </cfRule>
  </conditionalFormatting>
  <conditionalFormatting sqref="AX206">
    <cfRule type="cellIs" dxfId="249" priority="120" operator="greaterThan">
      <formula>20</formula>
    </cfRule>
  </conditionalFormatting>
  <conditionalFormatting sqref="AX210:AX211">
    <cfRule type="cellIs" dxfId="248" priority="104" operator="greaterThan">
      <formula>20</formula>
    </cfRule>
  </conditionalFormatting>
  <conditionalFormatting sqref="AX211">
    <cfRule type="cellIs" dxfId="247" priority="103" operator="lessThan">
      <formula>20</formula>
    </cfRule>
  </conditionalFormatting>
  <conditionalFormatting sqref="AX213:AX214">
    <cfRule type="cellIs" dxfId="246" priority="88" operator="greaterThan">
      <formula>20</formula>
    </cfRule>
  </conditionalFormatting>
  <conditionalFormatting sqref="AX214">
    <cfRule type="cellIs" dxfId="245" priority="87" operator="lessThan">
      <formula>20</formula>
    </cfRule>
  </conditionalFormatting>
  <conditionalFormatting sqref="AX216:AX217">
    <cfRule type="cellIs" dxfId="244" priority="72" operator="greaterThan">
      <formula>20</formula>
    </cfRule>
  </conditionalFormatting>
  <conditionalFormatting sqref="AX217">
    <cfRule type="cellIs" dxfId="243" priority="71" operator="lessThan">
      <formula>20</formula>
    </cfRule>
  </conditionalFormatting>
  <conditionalFormatting sqref="AX219:AX220">
    <cfRule type="cellIs" dxfId="242" priority="56" operator="greaterThan">
      <formula>20</formula>
    </cfRule>
  </conditionalFormatting>
  <conditionalFormatting sqref="AX220">
    <cfRule type="cellIs" dxfId="241" priority="55" operator="lessThan">
      <formula>20</formula>
    </cfRule>
  </conditionalFormatting>
  <conditionalFormatting sqref="AX222:AX223">
    <cfRule type="cellIs" dxfId="240" priority="40" operator="greaterThan">
      <formula>20</formula>
    </cfRule>
  </conditionalFormatting>
  <conditionalFormatting sqref="AX223">
    <cfRule type="cellIs" dxfId="239" priority="39" operator="lessThan">
      <formula>20</formula>
    </cfRule>
  </conditionalFormatting>
  <conditionalFormatting sqref="AY85:AZ91">
    <cfRule type="cellIs" dxfId="238" priority="516" operator="between">
      <formula>80</formula>
      <formula>120</formula>
    </cfRule>
  </conditionalFormatting>
  <conditionalFormatting sqref="AY130:AZ134">
    <cfRule type="cellIs" dxfId="237" priority="492" operator="between">
      <formula>80</formula>
      <formula>120</formula>
    </cfRule>
  </conditionalFormatting>
  <conditionalFormatting sqref="AY136:AZ136">
    <cfRule type="cellIs" dxfId="236" priority="479" operator="between">
      <formula>80</formula>
      <formula>120</formula>
    </cfRule>
  </conditionalFormatting>
  <conditionalFormatting sqref="AY139:AZ140">
    <cfRule type="cellIs" dxfId="235" priority="467" operator="between">
      <formula>80</formula>
      <formula>120</formula>
    </cfRule>
  </conditionalFormatting>
  <conditionalFormatting sqref="AY143:AZ144">
    <cfRule type="cellIs" dxfId="234" priority="451" operator="between">
      <formula>80</formula>
      <formula>120</formula>
    </cfRule>
  </conditionalFormatting>
  <conditionalFormatting sqref="AY146:AZ147">
    <cfRule type="cellIs" dxfId="233" priority="435" operator="between">
      <formula>80</formula>
      <formula>120</formula>
    </cfRule>
  </conditionalFormatting>
  <conditionalFormatting sqref="AY149:AZ150">
    <cfRule type="cellIs" dxfId="232" priority="419" operator="between">
      <formula>80</formula>
      <formula>120</formula>
    </cfRule>
  </conditionalFormatting>
  <conditionalFormatting sqref="AY152:AZ153">
    <cfRule type="cellIs" dxfId="231" priority="403" operator="between">
      <formula>80</formula>
      <formula>120</formula>
    </cfRule>
  </conditionalFormatting>
  <conditionalFormatting sqref="AY155:AZ156">
    <cfRule type="cellIs" dxfId="230" priority="387" operator="between">
      <formula>80</formula>
      <formula>120</formula>
    </cfRule>
  </conditionalFormatting>
  <conditionalFormatting sqref="AY158:AZ159">
    <cfRule type="cellIs" dxfId="229" priority="371" operator="between">
      <formula>80</formula>
      <formula>120</formula>
    </cfRule>
  </conditionalFormatting>
  <conditionalFormatting sqref="AY161:AZ161">
    <cfRule type="cellIs" dxfId="228" priority="355" operator="between">
      <formula>80</formula>
      <formula>120</formula>
    </cfRule>
  </conditionalFormatting>
  <conditionalFormatting sqref="AY164:AZ165">
    <cfRule type="cellIs" dxfId="227" priority="339" operator="between">
      <formula>80</formula>
      <formula>120</formula>
    </cfRule>
  </conditionalFormatting>
  <conditionalFormatting sqref="AY167:AZ168">
    <cfRule type="cellIs" dxfId="226" priority="323" operator="between">
      <formula>80</formula>
      <formula>120</formula>
    </cfRule>
  </conditionalFormatting>
  <conditionalFormatting sqref="AY170:AZ171">
    <cfRule type="cellIs" dxfId="225" priority="307" operator="between">
      <formula>80</formula>
      <formula>120</formula>
    </cfRule>
  </conditionalFormatting>
  <conditionalFormatting sqref="AY173:AZ174">
    <cfRule type="cellIs" dxfId="224" priority="291" operator="between">
      <formula>80</formula>
      <formula>120</formula>
    </cfRule>
  </conditionalFormatting>
  <conditionalFormatting sqref="AY176:AZ177">
    <cfRule type="cellIs" dxfId="223" priority="275" operator="between">
      <formula>80</formula>
      <formula>120</formula>
    </cfRule>
  </conditionalFormatting>
  <conditionalFormatting sqref="AY179:AZ180">
    <cfRule type="cellIs" dxfId="222" priority="259" operator="between">
      <formula>80</formula>
      <formula>120</formula>
    </cfRule>
  </conditionalFormatting>
  <conditionalFormatting sqref="AY182:AZ183">
    <cfRule type="cellIs" dxfId="221" priority="243" operator="between">
      <formula>80</formula>
      <formula>120</formula>
    </cfRule>
  </conditionalFormatting>
  <conditionalFormatting sqref="AY185:AZ186">
    <cfRule type="cellIs" dxfId="220" priority="227" operator="between">
      <formula>80</formula>
      <formula>120</formula>
    </cfRule>
  </conditionalFormatting>
  <conditionalFormatting sqref="AY188:AZ189">
    <cfRule type="cellIs" dxfId="219" priority="211" operator="between">
      <formula>80</formula>
      <formula>120</formula>
    </cfRule>
  </conditionalFormatting>
  <conditionalFormatting sqref="AY191:AZ192">
    <cfRule type="cellIs" dxfId="218" priority="195" operator="between">
      <formula>80</formula>
      <formula>120</formula>
    </cfRule>
  </conditionalFormatting>
  <conditionalFormatting sqref="AY194:AZ195">
    <cfRule type="cellIs" dxfId="217" priority="179" operator="between">
      <formula>80</formula>
      <formula>120</formula>
    </cfRule>
  </conditionalFormatting>
  <conditionalFormatting sqref="AY197:AZ198">
    <cfRule type="cellIs" dxfId="216" priority="163" operator="between">
      <formula>80</formula>
      <formula>120</formula>
    </cfRule>
  </conditionalFormatting>
  <conditionalFormatting sqref="AY200:AZ201">
    <cfRule type="cellIs" dxfId="215" priority="27" operator="between">
      <formula>80</formula>
      <formula>120</formula>
    </cfRule>
  </conditionalFormatting>
  <conditionalFormatting sqref="AY203:AZ204">
    <cfRule type="cellIs" dxfId="214" priority="131" operator="between">
      <formula>80</formula>
      <formula>120</formula>
    </cfRule>
  </conditionalFormatting>
  <conditionalFormatting sqref="AY206:AZ206">
    <cfRule type="cellIs" dxfId="213" priority="115" operator="between">
      <formula>80</formula>
      <formula>120</formula>
    </cfRule>
  </conditionalFormatting>
  <conditionalFormatting sqref="AY210:AZ211">
    <cfRule type="cellIs" dxfId="212" priority="99" operator="between">
      <formula>80</formula>
      <formula>120</formula>
    </cfRule>
  </conditionalFormatting>
  <conditionalFormatting sqref="AY213:AZ214">
    <cfRule type="cellIs" dxfId="211" priority="83" operator="between">
      <formula>80</formula>
      <formula>120</formula>
    </cfRule>
  </conditionalFormatting>
  <conditionalFormatting sqref="AY216:AZ217">
    <cfRule type="cellIs" dxfId="210" priority="67" operator="between">
      <formula>80</formula>
      <formula>120</formula>
    </cfRule>
  </conditionalFormatting>
  <conditionalFormatting sqref="AY219:AZ220">
    <cfRule type="cellIs" dxfId="209" priority="51" operator="between">
      <formula>80</formula>
      <formula>120</formula>
    </cfRule>
  </conditionalFormatting>
  <conditionalFormatting sqref="AY222:AZ223">
    <cfRule type="cellIs" dxfId="208" priority="35" operator="between">
      <formula>80</formula>
      <formula>120</formula>
    </cfRule>
  </conditionalFormatting>
  <conditionalFormatting sqref="BA26">
    <cfRule type="cellIs" dxfId="207" priority="555" operator="between">
      <formula>80</formula>
      <formula>120</formula>
    </cfRule>
  </conditionalFormatting>
  <conditionalFormatting sqref="BA29">
    <cfRule type="cellIs" dxfId="206" priority="539" operator="between">
      <formula>80</formula>
      <formula>120</formula>
    </cfRule>
  </conditionalFormatting>
  <conditionalFormatting sqref="BA51">
    <cfRule type="cellIs" dxfId="205" priority="552" operator="between">
      <formula>80</formula>
      <formula>120</formula>
    </cfRule>
  </conditionalFormatting>
  <conditionalFormatting sqref="BA97">
    <cfRule type="cellIs" dxfId="204" priority="548" operator="between">
      <formula>80</formula>
      <formula>120</formula>
    </cfRule>
  </conditionalFormatting>
  <conditionalFormatting sqref="BA137">
    <cfRule type="cellIs" dxfId="203" priority="22" operator="between">
      <formula>80</formula>
      <formula>120</formula>
    </cfRule>
  </conditionalFormatting>
  <conditionalFormatting sqref="BA162">
    <cfRule type="cellIs" dxfId="202" priority="14" operator="between">
      <formula>80</formula>
      <formula>120</formula>
    </cfRule>
  </conditionalFormatting>
  <conditionalFormatting sqref="BA207">
    <cfRule type="cellIs" dxfId="201" priority="6" operator="between">
      <formula>80</formula>
      <formula>120</formula>
    </cfRule>
  </conditionalFormatting>
  <conditionalFormatting sqref="BB36 BB39 BB42 BB45 BB48">
    <cfRule type="cellIs" dxfId="200" priority="559" operator="lessThan">
      <formula>20.1</formula>
    </cfRule>
  </conditionalFormatting>
  <conditionalFormatting sqref="BC26 BC33 BC36:BD41 BC42:BC48">
    <cfRule type="cellIs" dxfId="199" priority="563" operator="greaterThan">
      <formula>20</formula>
    </cfRule>
  </conditionalFormatting>
  <conditionalFormatting sqref="BC29">
    <cfRule type="cellIs" dxfId="198" priority="543" operator="greaterThan">
      <formula>20</formula>
    </cfRule>
  </conditionalFormatting>
  <conditionalFormatting sqref="BC50:BC54 BC57:BC58 BC60:BC61 BC63:BC64 BC66:BC67 BC69:BC70 BC72:BC73 BC75:BC76 BC78:BC79 BC81:BC82 BC84:BC85">
    <cfRule type="cellIs" dxfId="197" priority="578" operator="greaterThan">
      <formula>20</formula>
    </cfRule>
  </conditionalFormatting>
  <conditionalFormatting sqref="BC88">
    <cfRule type="cellIs" dxfId="196" priority="526" operator="greaterThan">
      <formula>20</formula>
    </cfRule>
  </conditionalFormatting>
  <conditionalFormatting sqref="BC90:BC97">
    <cfRule type="cellIs" dxfId="195" priority="522" operator="greaterThan">
      <formula>20</formula>
    </cfRule>
  </conditionalFormatting>
  <conditionalFormatting sqref="BC100:BC101 BC103:BC104 BC106:BC107 BC109:BC110">
    <cfRule type="cellIs" dxfId="194" priority="567" operator="greaterThan">
      <formula>20</formula>
    </cfRule>
  </conditionalFormatting>
  <conditionalFormatting sqref="BC113 BC116 BC119 BC122 BC125 BC128">
    <cfRule type="cellIs" dxfId="193" priority="530" operator="greaterThan">
      <formula>20</formula>
    </cfRule>
  </conditionalFormatting>
  <conditionalFormatting sqref="BC131">
    <cfRule type="cellIs" dxfId="192" priority="494" operator="greaterThan">
      <formula>20</formula>
    </cfRule>
  </conditionalFormatting>
  <conditionalFormatting sqref="BC133:BC141">
    <cfRule type="cellIs" dxfId="191" priority="17" operator="greaterThan">
      <formula>20</formula>
    </cfRule>
  </conditionalFormatting>
  <conditionalFormatting sqref="BC143:BC208">
    <cfRule type="cellIs" dxfId="190" priority="1" operator="greaterThan">
      <formula>20</formula>
    </cfRule>
  </conditionalFormatting>
  <conditionalFormatting sqref="BC210:BC224">
    <cfRule type="cellIs" dxfId="189" priority="45" operator="greaterThan">
      <formula>20</formula>
    </cfRule>
  </conditionalFormatting>
  <conditionalFormatting sqref="BC53:BD53">
    <cfRule type="cellIs" dxfId="188" priority="596" operator="greaterThan">
      <formula>20</formula>
    </cfRule>
  </conditionalFormatting>
  <conditionalFormatting sqref="BC87:BD87">
    <cfRule type="cellIs" dxfId="187" priority="590" operator="greaterThan">
      <formula>20</formula>
    </cfRule>
  </conditionalFormatting>
  <conditionalFormatting sqref="BC130:BD130">
    <cfRule type="cellIs" dxfId="186" priority="534" operator="greaterThan">
      <formula>20</formula>
    </cfRule>
  </conditionalFormatting>
  <conditionalFormatting sqref="BD42">
    <cfRule type="cellIs" dxfId="185" priority="603" operator="greaterThan">
      <formula>20</formula>
    </cfRule>
  </conditionalFormatting>
  <conditionalFormatting sqref="BD85">
    <cfRule type="cellIs" dxfId="184" priority="574" operator="greaterThan">
      <formula>20</formula>
    </cfRule>
  </conditionalFormatting>
  <conditionalFormatting sqref="BD90:BD91">
    <cfRule type="cellIs" dxfId="183" priority="512" operator="greaterThan">
      <formula>20</formula>
    </cfRule>
  </conditionalFormatting>
  <conditionalFormatting sqref="BD91">
    <cfRule type="cellIs" dxfId="182" priority="511" operator="lessThan">
      <formula>20</formula>
    </cfRule>
  </conditionalFormatting>
  <conditionalFormatting sqref="BD133:BD134">
    <cfRule type="cellIs" dxfId="181" priority="500" operator="greaterThan">
      <formula>20</formula>
    </cfRule>
  </conditionalFormatting>
  <conditionalFormatting sqref="BD134">
    <cfRule type="cellIs" dxfId="180" priority="499" operator="lessThan">
      <formula>20</formula>
    </cfRule>
  </conditionalFormatting>
  <conditionalFormatting sqref="BD136">
    <cfRule type="cellIs" dxfId="179" priority="482" operator="greaterThan">
      <formula>20</formula>
    </cfRule>
  </conditionalFormatting>
  <conditionalFormatting sqref="BD139:BD140">
    <cfRule type="cellIs" dxfId="178" priority="470" operator="greaterThan">
      <formula>20</formula>
    </cfRule>
  </conditionalFormatting>
  <conditionalFormatting sqref="BD140">
    <cfRule type="cellIs" dxfId="177" priority="469" operator="lessThan">
      <formula>20</formula>
    </cfRule>
  </conditionalFormatting>
  <conditionalFormatting sqref="BD143:BD144">
    <cfRule type="cellIs" dxfId="176" priority="454" operator="greaterThan">
      <formula>20</formula>
    </cfRule>
  </conditionalFormatting>
  <conditionalFormatting sqref="BD144">
    <cfRule type="cellIs" dxfId="175" priority="453" operator="lessThan">
      <formula>20</formula>
    </cfRule>
  </conditionalFormatting>
  <conditionalFormatting sqref="BD146:BD147">
    <cfRule type="cellIs" dxfId="174" priority="438" operator="greaterThan">
      <formula>20</formula>
    </cfRule>
  </conditionalFormatting>
  <conditionalFormatting sqref="BD147">
    <cfRule type="cellIs" dxfId="173" priority="437" operator="lessThan">
      <formula>20</formula>
    </cfRule>
  </conditionalFormatting>
  <conditionalFormatting sqref="BD149:BD150">
    <cfRule type="cellIs" dxfId="172" priority="422" operator="greaterThan">
      <formula>20</formula>
    </cfRule>
  </conditionalFormatting>
  <conditionalFormatting sqref="BD150">
    <cfRule type="cellIs" dxfId="171" priority="421" operator="lessThan">
      <formula>20</formula>
    </cfRule>
  </conditionalFormatting>
  <conditionalFormatting sqref="BD152:BD153">
    <cfRule type="cellIs" dxfId="170" priority="406" operator="greaterThan">
      <formula>20</formula>
    </cfRule>
  </conditionalFormatting>
  <conditionalFormatting sqref="BD153">
    <cfRule type="cellIs" dxfId="169" priority="405" operator="lessThan">
      <formula>20</formula>
    </cfRule>
  </conditionalFormatting>
  <conditionalFormatting sqref="BD155:BD156">
    <cfRule type="cellIs" dxfId="168" priority="390" operator="greaterThan">
      <formula>20</formula>
    </cfRule>
  </conditionalFormatting>
  <conditionalFormatting sqref="BD156">
    <cfRule type="cellIs" dxfId="167" priority="389" operator="lessThan">
      <formula>20</formula>
    </cfRule>
  </conditionalFormatting>
  <conditionalFormatting sqref="BD158:BD159">
    <cfRule type="cellIs" dxfId="166" priority="374" operator="greaterThan">
      <formula>20</formula>
    </cfRule>
  </conditionalFormatting>
  <conditionalFormatting sqref="BD159">
    <cfRule type="cellIs" dxfId="165" priority="373" operator="lessThan">
      <formula>20</formula>
    </cfRule>
  </conditionalFormatting>
  <conditionalFormatting sqref="BD161">
    <cfRule type="cellIs" dxfId="164" priority="358" operator="greaterThan">
      <formula>20</formula>
    </cfRule>
  </conditionalFormatting>
  <conditionalFormatting sqref="BD164:BD165">
    <cfRule type="cellIs" dxfId="163" priority="342" operator="greaterThan">
      <formula>20</formula>
    </cfRule>
  </conditionalFormatting>
  <conditionalFormatting sqref="BD165">
    <cfRule type="cellIs" dxfId="162" priority="341" operator="lessThan">
      <formula>20</formula>
    </cfRule>
  </conditionalFormatting>
  <conditionalFormatting sqref="BD167:BD168">
    <cfRule type="cellIs" dxfId="161" priority="326" operator="greaterThan">
      <formula>20</formula>
    </cfRule>
  </conditionalFormatting>
  <conditionalFormatting sqref="BD168">
    <cfRule type="cellIs" dxfId="160" priority="325" operator="lessThan">
      <formula>20</formula>
    </cfRule>
  </conditionalFormatting>
  <conditionalFormatting sqref="BD170:BD171">
    <cfRule type="cellIs" dxfId="159" priority="310" operator="greaterThan">
      <formula>20</formula>
    </cfRule>
  </conditionalFormatting>
  <conditionalFormatting sqref="BD171">
    <cfRule type="cellIs" dxfId="158" priority="309" operator="lessThan">
      <formula>20</formula>
    </cfRule>
  </conditionalFormatting>
  <conditionalFormatting sqref="BD173:BD174">
    <cfRule type="cellIs" dxfId="157" priority="294" operator="greaterThan">
      <formula>20</formula>
    </cfRule>
  </conditionalFormatting>
  <conditionalFormatting sqref="BD174">
    <cfRule type="cellIs" dxfId="156" priority="293" operator="lessThan">
      <formula>20</formula>
    </cfRule>
  </conditionalFormatting>
  <conditionalFormatting sqref="BD176:BD177">
    <cfRule type="cellIs" dxfId="155" priority="278" operator="greaterThan">
      <formula>20</formula>
    </cfRule>
  </conditionalFormatting>
  <conditionalFormatting sqref="BD177">
    <cfRule type="cellIs" dxfId="154" priority="277" operator="lessThan">
      <formula>20</formula>
    </cfRule>
  </conditionalFormatting>
  <conditionalFormatting sqref="BD179:BD180">
    <cfRule type="cellIs" dxfId="153" priority="262" operator="greaterThan">
      <formula>20</formula>
    </cfRule>
  </conditionalFormatting>
  <conditionalFormatting sqref="BD180">
    <cfRule type="cellIs" dxfId="152" priority="261" operator="lessThan">
      <formula>20</formula>
    </cfRule>
  </conditionalFormatting>
  <conditionalFormatting sqref="BD182:BD183">
    <cfRule type="cellIs" dxfId="151" priority="246" operator="greaterThan">
      <formula>20</formula>
    </cfRule>
  </conditionalFormatting>
  <conditionalFormatting sqref="BD183">
    <cfRule type="cellIs" dxfId="150" priority="245" operator="lessThan">
      <formula>20</formula>
    </cfRule>
  </conditionalFormatting>
  <conditionalFormatting sqref="BD185:BD186">
    <cfRule type="cellIs" dxfId="149" priority="230" operator="greaterThan">
      <formula>20</formula>
    </cfRule>
  </conditionalFormatting>
  <conditionalFormatting sqref="BD186">
    <cfRule type="cellIs" dxfId="148" priority="229" operator="lessThan">
      <formula>20</formula>
    </cfRule>
  </conditionalFormatting>
  <conditionalFormatting sqref="BD188:BD189">
    <cfRule type="cellIs" dxfId="147" priority="214" operator="greaterThan">
      <formula>20</formula>
    </cfRule>
  </conditionalFormatting>
  <conditionalFormatting sqref="BD189">
    <cfRule type="cellIs" dxfId="146" priority="213" operator="lessThan">
      <formula>20</formula>
    </cfRule>
  </conditionalFormatting>
  <conditionalFormatting sqref="BD191:BD192">
    <cfRule type="cellIs" dxfId="145" priority="198" operator="greaterThan">
      <formula>20</formula>
    </cfRule>
  </conditionalFormatting>
  <conditionalFormatting sqref="BD192">
    <cfRule type="cellIs" dxfId="144" priority="197" operator="lessThan">
      <formula>20</formula>
    </cfRule>
  </conditionalFormatting>
  <conditionalFormatting sqref="BD194:BD195">
    <cfRule type="cellIs" dxfId="143" priority="182" operator="greaterThan">
      <formula>20</formula>
    </cfRule>
  </conditionalFormatting>
  <conditionalFormatting sqref="BD195">
    <cfRule type="cellIs" dxfId="142" priority="181" operator="lessThan">
      <formula>20</formula>
    </cfRule>
  </conditionalFormatting>
  <conditionalFormatting sqref="BD197:BD198">
    <cfRule type="cellIs" dxfId="141" priority="166" operator="greaterThan">
      <formula>20</formula>
    </cfRule>
  </conditionalFormatting>
  <conditionalFormatting sqref="BD198">
    <cfRule type="cellIs" dxfId="140" priority="165" operator="lessThan">
      <formula>20</formula>
    </cfRule>
  </conditionalFormatting>
  <conditionalFormatting sqref="BD200">
    <cfRule type="cellIs" dxfId="139" priority="150" operator="greaterThan">
      <formula>20</formula>
    </cfRule>
  </conditionalFormatting>
  <conditionalFormatting sqref="BD203:BD204">
    <cfRule type="cellIs" dxfId="138" priority="134" operator="greaterThan">
      <formula>20</formula>
    </cfRule>
  </conditionalFormatting>
  <conditionalFormatting sqref="BD204">
    <cfRule type="cellIs" dxfId="137" priority="133" operator="lessThan">
      <formula>20</formula>
    </cfRule>
  </conditionalFormatting>
  <conditionalFormatting sqref="BD206">
    <cfRule type="cellIs" dxfId="136" priority="118" operator="greaterThan">
      <formula>20</formula>
    </cfRule>
  </conditionalFormatting>
  <conditionalFormatting sqref="BD210:BD211">
    <cfRule type="cellIs" dxfId="135" priority="102" operator="greaterThan">
      <formula>20</formula>
    </cfRule>
  </conditionalFormatting>
  <conditionalFormatting sqref="BD211">
    <cfRule type="cellIs" dxfId="134" priority="101" operator="lessThan">
      <formula>20</formula>
    </cfRule>
  </conditionalFormatting>
  <conditionalFormatting sqref="BD213:BD214">
    <cfRule type="cellIs" dxfId="133" priority="86" operator="greaterThan">
      <formula>20</formula>
    </cfRule>
  </conditionalFormatting>
  <conditionalFormatting sqref="BD214">
    <cfRule type="cellIs" dxfId="132" priority="85" operator="lessThan">
      <formula>20</formula>
    </cfRule>
  </conditionalFormatting>
  <conditionalFormatting sqref="BD216:BD217">
    <cfRule type="cellIs" dxfId="131" priority="70" operator="greaterThan">
      <formula>20</formula>
    </cfRule>
  </conditionalFormatting>
  <conditionalFormatting sqref="BD217">
    <cfRule type="cellIs" dxfId="130" priority="69" operator="lessThan">
      <formula>20</formula>
    </cfRule>
  </conditionalFormatting>
  <conditionalFormatting sqref="BD219:BD220">
    <cfRule type="cellIs" dxfId="129" priority="54" operator="greaterThan">
      <formula>20</formula>
    </cfRule>
  </conditionalFormatting>
  <conditionalFormatting sqref="BD220">
    <cfRule type="cellIs" dxfId="128" priority="53" operator="lessThan">
      <formula>20</formula>
    </cfRule>
  </conditionalFormatting>
  <conditionalFormatting sqref="BD222:BD223">
    <cfRule type="cellIs" dxfId="127" priority="38" operator="greaterThan">
      <formula>20</formula>
    </cfRule>
  </conditionalFormatting>
  <conditionalFormatting sqref="BD223">
    <cfRule type="cellIs" dxfId="126" priority="37" operator="lessThan">
      <formula>20</formula>
    </cfRule>
  </conditionalFormatting>
  <conditionalFormatting sqref="BE36:BE42 AM53:AN53 AS53:AT53 AY53:AZ53 BE53">
    <cfRule type="cellIs" dxfId="125" priority="602" operator="between">
      <formula>80</formula>
      <formula>120</formula>
    </cfRule>
  </conditionalFormatting>
  <conditionalFormatting sqref="BE85:BE91">
    <cfRule type="cellIs" dxfId="124" priority="513" operator="between">
      <formula>80</formula>
      <formula>120</formula>
    </cfRule>
  </conditionalFormatting>
  <conditionalFormatting sqref="BE130:BE134">
    <cfRule type="cellIs" dxfId="123" priority="491" operator="between">
      <formula>80</formula>
      <formula>120</formula>
    </cfRule>
  </conditionalFormatting>
  <conditionalFormatting sqref="BE136">
    <cfRule type="cellIs" dxfId="122" priority="478" operator="between">
      <formula>80</formula>
      <formula>120</formula>
    </cfRule>
  </conditionalFormatting>
  <conditionalFormatting sqref="BE139:BE140">
    <cfRule type="cellIs" dxfId="121" priority="466" operator="between">
      <formula>80</formula>
      <formula>120</formula>
    </cfRule>
  </conditionalFormatting>
  <conditionalFormatting sqref="BE143:BE144">
    <cfRule type="cellIs" dxfId="120" priority="450" operator="between">
      <formula>80</formula>
      <formula>120</formula>
    </cfRule>
  </conditionalFormatting>
  <conditionalFormatting sqref="BE146:BE147">
    <cfRule type="cellIs" dxfId="119" priority="434" operator="between">
      <formula>80</formula>
      <formula>120</formula>
    </cfRule>
  </conditionalFormatting>
  <conditionalFormatting sqref="BE149:BE150">
    <cfRule type="cellIs" dxfId="118" priority="418" operator="between">
      <formula>80</formula>
      <formula>120</formula>
    </cfRule>
  </conditionalFormatting>
  <conditionalFormatting sqref="BE152:BE153">
    <cfRule type="cellIs" dxfId="117" priority="402" operator="between">
      <formula>80</formula>
      <formula>120</formula>
    </cfRule>
  </conditionalFormatting>
  <conditionalFormatting sqref="BE155:BE156">
    <cfRule type="cellIs" dxfId="116" priority="386" operator="between">
      <formula>80</formula>
      <formula>120</formula>
    </cfRule>
  </conditionalFormatting>
  <conditionalFormatting sqref="BE158:BE159">
    <cfRule type="cellIs" dxfId="115" priority="370" operator="between">
      <formula>80</formula>
      <formula>120</formula>
    </cfRule>
  </conditionalFormatting>
  <conditionalFormatting sqref="BE161">
    <cfRule type="cellIs" dxfId="114" priority="354" operator="between">
      <formula>80</formula>
      <formula>120</formula>
    </cfRule>
  </conditionalFormatting>
  <conditionalFormatting sqref="BE164:BE165">
    <cfRule type="cellIs" dxfId="113" priority="338" operator="between">
      <formula>80</formula>
      <formula>120</formula>
    </cfRule>
  </conditionalFormatting>
  <conditionalFormatting sqref="BE167:BE168">
    <cfRule type="cellIs" dxfId="112" priority="322" operator="between">
      <formula>80</formula>
      <formula>120</formula>
    </cfRule>
  </conditionalFormatting>
  <conditionalFormatting sqref="BE170:BE171">
    <cfRule type="cellIs" dxfId="111" priority="306" operator="between">
      <formula>80</formula>
      <formula>120</formula>
    </cfRule>
  </conditionalFormatting>
  <conditionalFormatting sqref="BE173:BE174">
    <cfRule type="cellIs" dxfId="110" priority="290" operator="between">
      <formula>80</formula>
      <formula>120</formula>
    </cfRule>
  </conditionalFormatting>
  <conditionalFormatting sqref="BE176:BE177">
    <cfRule type="cellIs" dxfId="109" priority="274" operator="between">
      <formula>80</formula>
      <formula>120</formula>
    </cfRule>
  </conditionalFormatting>
  <conditionalFormatting sqref="BE179:BE180">
    <cfRule type="cellIs" dxfId="108" priority="258" operator="between">
      <formula>80</formula>
      <formula>120</formula>
    </cfRule>
  </conditionalFormatting>
  <conditionalFormatting sqref="BE182:BE183">
    <cfRule type="cellIs" dxfId="107" priority="242" operator="between">
      <formula>80</formula>
      <formula>120</formula>
    </cfRule>
  </conditionalFormatting>
  <conditionalFormatting sqref="BE185:BE186">
    <cfRule type="cellIs" dxfId="106" priority="226" operator="between">
      <formula>80</formula>
      <formula>120</formula>
    </cfRule>
  </conditionalFormatting>
  <conditionalFormatting sqref="BE188:BE189">
    <cfRule type="cellIs" dxfId="105" priority="210" operator="between">
      <formula>80</formula>
      <formula>120</formula>
    </cfRule>
  </conditionalFormatting>
  <conditionalFormatting sqref="BE191:BE192">
    <cfRule type="cellIs" dxfId="104" priority="194" operator="between">
      <formula>80</formula>
      <formula>120</formula>
    </cfRule>
  </conditionalFormatting>
  <conditionalFormatting sqref="BE194:BE195">
    <cfRule type="cellIs" dxfId="103" priority="178" operator="between">
      <formula>80</formula>
      <formula>120</formula>
    </cfRule>
  </conditionalFormatting>
  <conditionalFormatting sqref="BE197:BE198">
    <cfRule type="cellIs" dxfId="102" priority="162" operator="between">
      <formula>80</formula>
      <formula>120</formula>
    </cfRule>
  </conditionalFormatting>
  <conditionalFormatting sqref="BE200:BE201">
    <cfRule type="cellIs" dxfId="101" priority="26" operator="between">
      <formula>80</formula>
      <formula>120</formula>
    </cfRule>
  </conditionalFormatting>
  <conditionalFormatting sqref="BE203:BE204">
    <cfRule type="cellIs" dxfId="100" priority="130" operator="between">
      <formula>80</formula>
      <formula>120</formula>
    </cfRule>
  </conditionalFormatting>
  <conditionalFormatting sqref="BE206">
    <cfRule type="cellIs" dxfId="99" priority="114" operator="between">
      <formula>80</formula>
      <formula>120</formula>
    </cfRule>
  </conditionalFormatting>
  <conditionalFormatting sqref="BE210:BE211">
    <cfRule type="cellIs" dxfId="98" priority="98" operator="between">
      <formula>80</formula>
      <formula>120</formula>
    </cfRule>
  </conditionalFormatting>
  <conditionalFormatting sqref="BE213:BE214">
    <cfRule type="cellIs" dxfId="97" priority="82" operator="between">
      <formula>80</formula>
      <formula>120</formula>
    </cfRule>
  </conditionalFormatting>
  <conditionalFormatting sqref="BE216:BE217">
    <cfRule type="cellIs" dxfId="96" priority="66" operator="between">
      <formula>80</formula>
      <formula>120</formula>
    </cfRule>
  </conditionalFormatting>
  <conditionalFormatting sqref="BE219:BE220">
    <cfRule type="cellIs" dxfId="95" priority="50" operator="between">
      <formula>80</formula>
      <formula>120</formula>
    </cfRule>
  </conditionalFormatting>
  <conditionalFormatting sqref="BE222:BE223">
    <cfRule type="cellIs" dxfId="94" priority="34" operator="between">
      <formula>80</formula>
      <formula>120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F0766-E4AB-4022-AD52-D36E4ABDBE6D}">
  <sheetPr>
    <pageSetUpPr fitToPage="1"/>
  </sheetPr>
  <dimension ref="A2:DC296"/>
  <sheetViews>
    <sheetView topLeftCell="E213" zoomScale="85" zoomScaleNormal="85" workbookViewId="0">
      <selection activeCell="C227" sqref="C227"/>
    </sheetView>
  </sheetViews>
  <sheetFormatPr defaultRowHeight="15.6" x14ac:dyDescent="0.3"/>
  <cols>
    <col min="1" max="1" width="14.21875" style="8" customWidth="1"/>
    <col min="2" max="2" width="9.21875" style="9" customWidth="1"/>
    <col min="3" max="3" width="23.44140625" style="8" customWidth="1"/>
    <col min="4" max="4" width="14.5546875" style="8" customWidth="1"/>
    <col min="5" max="5" width="21.21875" style="8" customWidth="1"/>
    <col min="6" max="6" width="6.44140625" style="8" customWidth="1"/>
    <col min="7" max="7" width="8.21875" style="8" customWidth="1"/>
    <col min="8" max="8" width="6.77734375" style="8" customWidth="1"/>
    <col min="9" max="9" width="9.21875" style="8" customWidth="1"/>
    <col min="10" max="10" width="7" style="8" customWidth="1"/>
    <col min="11" max="11" width="8.77734375" style="8" customWidth="1"/>
    <col min="12" max="12" width="13.21875" style="44" customWidth="1"/>
    <col min="13" max="13" width="7.21875" style="44" customWidth="1"/>
    <col min="14" max="14" width="6" style="8" customWidth="1"/>
    <col min="15" max="15" width="12" style="19" bestFit="1" customWidth="1"/>
    <col min="16" max="16" width="9.21875" style="19" bestFit="1" customWidth="1"/>
    <col min="17" max="17" width="7.21875" style="19" customWidth="1"/>
    <col min="18" max="20" width="9.21875" style="19" bestFit="1" customWidth="1"/>
    <col min="21" max="21" width="9.77734375" style="19" bestFit="1" customWidth="1"/>
    <col min="22" max="22" width="10.77734375" style="19" bestFit="1" customWidth="1"/>
    <col min="23" max="23" width="9.21875" style="19" bestFit="1" customWidth="1"/>
    <col min="24" max="24" width="19.77734375" style="19" customWidth="1"/>
    <col min="25" max="25" width="13.77734375" style="38" customWidth="1"/>
    <col min="26" max="26" width="11.77734375" style="38" customWidth="1"/>
    <col min="27" max="27" width="16.77734375" style="19" customWidth="1"/>
    <col min="29" max="29" width="8.77734375" style="8"/>
    <col min="30" max="30" width="10.21875" style="8" customWidth="1"/>
    <col min="31" max="58" width="8.77734375" style="8"/>
    <col min="59" max="62" width="12.21875" style="8" bestFit="1" customWidth="1"/>
    <col min="63" max="64" width="8.77734375" style="8"/>
    <col min="65" max="68" width="8.77734375" style="19"/>
    <col min="69" max="69" width="12.21875" style="19" bestFit="1" customWidth="1"/>
    <col min="70" max="80" width="8.77734375" style="19"/>
    <col min="81" max="82" width="12.21875" style="19" bestFit="1" customWidth="1"/>
    <col min="83" max="84" width="12.21875" style="19" customWidth="1"/>
    <col min="85" max="86" width="12.21875" style="19" bestFit="1" customWidth="1"/>
    <col min="88" max="275" width="8.77734375" style="19"/>
    <col min="276" max="276" width="24.77734375" style="19" customWidth="1"/>
    <col min="277" max="277" width="13.5546875" style="19" customWidth="1"/>
    <col min="278" max="278" width="8.77734375" style="19"/>
    <col min="279" max="279" width="6.77734375" style="19" customWidth="1"/>
    <col min="280" max="280" width="6.44140625" style="19" customWidth="1"/>
    <col min="281" max="281" width="8.21875" style="19" customWidth="1"/>
    <col min="282" max="282" width="6.77734375" style="19" customWidth="1"/>
    <col min="283" max="283" width="4.77734375" style="19" customWidth="1"/>
    <col min="284" max="285" width="5" style="19" customWidth="1"/>
    <col min="286" max="286" width="8.77734375" style="19"/>
    <col min="287" max="287" width="10.5546875" style="19" customWidth="1"/>
    <col min="288" max="288" width="3.77734375" style="19" customWidth="1"/>
    <col min="289" max="290" width="8.77734375" style="19"/>
    <col min="291" max="291" width="3.77734375" style="19" customWidth="1"/>
    <col min="292" max="531" width="8.77734375" style="19"/>
    <col min="532" max="532" width="24.77734375" style="19" customWidth="1"/>
    <col min="533" max="533" width="13.5546875" style="19" customWidth="1"/>
    <col min="534" max="534" width="8.77734375" style="19"/>
    <col min="535" max="535" width="6.77734375" style="19" customWidth="1"/>
    <col min="536" max="536" width="6.44140625" style="19" customWidth="1"/>
    <col min="537" max="537" width="8.21875" style="19" customWidth="1"/>
    <col min="538" max="538" width="6.77734375" style="19" customWidth="1"/>
    <col min="539" max="539" width="4.77734375" style="19" customWidth="1"/>
    <col min="540" max="541" width="5" style="19" customWidth="1"/>
    <col min="542" max="542" width="8.77734375" style="19"/>
    <col min="543" max="543" width="10.5546875" style="19" customWidth="1"/>
    <col min="544" max="544" width="3.77734375" style="19" customWidth="1"/>
    <col min="545" max="546" width="8.77734375" style="19"/>
    <col min="547" max="547" width="3.77734375" style="19" customWidth="1"/>
    <col min="548" max="787" width="8.77734375" style="19"/>
    <col min="788" max="788" width="24.77734375" style="19" customWidth="1"/>
    <col min="789" max="789" width="13.5546875" style="19" customWidth="1"/>
    <col min="790" max="790" width="8.77734375" style="19"/>
    <col min="791" max="791" width="6.77734375" style="19" customWidth="1"/>
    <col min="792" max="792" width="6.44140625" style="19" customWidth="1"/>
    <col min="793" max="793" width="8.21875" style="19" customWidth="1"/>
    <col min="794" max="794" width="6.77734375" style="19" customWidth="1"/>
    <col min="795" max="795" width="4.77734375" style="19" customWidth="1"/>
    <col min="796" max="797" width="5" style="19" customWidth="1"/>
    <col min="798" max="798" width="8.77734375" style="19"/>
    <col min="799" max="799" width="10.5546875" style="19" customWidth="1"/>
    <col min="800" max="800" width="3.77734375" style="19" customWidth="1"/>
    <col min="801" max="802" width="8.77734375" style="19"/>
    <col min="803" max="803" width="3.77734375" style="19" customWidth="1"/>
    <col min="804" max="1043" width="8.77734375" style="19"/>
    <col min="1044" max="1044" width="24.77734375" style="19" customWidth="1"/>
    <col min="1045" max="1045" width="13.5546875" style="19" customWidth="1"/>
    <col min="1046" max="1046" width="8.77734375" style="19"/>
    <col min="1047" max="1047" width="6.77734375" style="19" customWidth="1"/>
    <col min="1048" max="1048" width="6.44140625" style="19" customWidth="1"/>
    <col min="1049" max="1049" width="8.21875" style="19" customWidth="1"/>
    <col min="1050" max="1050" width="6.77734375" style="19" customWidth="1"/>
    <col min="1051" max="1051" width="4.77734375" style="19" customWidth="1"/>
    <col min="1052" max="1053" width="5" style="19" customWidth="1"/>
    <col min="1054" max="1054" width="8.77734375" style="19"/>
    <col min="1055" max="1055" width="10.5546875" style="19" customWidth="1"/>
    <col min="1056" max="1056" width="3.77734375" style="19" customWidth="1"/>
    <col min="1057" max="1058" width="8.77734375" style="19"/>
    <col min="1059" max="1059" width="3.77734375" style="19" customWidth="1"/>
    <col min="1060" max="1299" width="8.77734375" style="19"/>
    <col min="1300" max="1300" width="24.77734375" style="19" customWidth="1"/>
    <col min="1301" max="1301" width="13.5546875" style="19" customWidth="1"/>
    <col min="1302" max="1302" width="8.77734375" style="19"/>
    <col min="1303" max="1303" width="6.77734375" style="19" customWidth="1"/>
    <col min="1304" max="1304" width="6.44140625" style="19" customWidth="1"/>
    <col min="1305" max="1305" width="8.21875" style="19" customWidth="1"/>
    <col min="1306" max="1306" width="6.77734375" style="19" customWidth="1"/>
    <col min="1307" max="1307" width="4.77734375" style="19" customWidth="1"/>
    <col min="1308" max="1309" width="5" style="19" customWidth="1"/>
    <col min="1310" max="1310" width="8.77734375" style="19"/>
    <col min="1311" max="1311" width="10.5546875" style="19" customWidth="1"/>
    <col min="1312" max="1312" width="3.77734375" style="19" customWidth="1"/>
    <col min="1313" max="1314" width="8.77734375" style="19"/>
    <col min="1315" max="1315" width="3.77734375" style="19" customWidth="1"/>
    <col min="1316" max="1555" width="8.77734375" style="19"/>
    <col min="1556" max="1556" width="24.77734375" style="19" customWidth="1"/>
    <col min="1557" max="1557" width="13.5546875" style="19" customWidth="1"/>
    <col min="1558" max="1558" width="8.77734375" style="19"/>
    <col min="1559" max="1559" width="6.77734375" style="19" customWidth="1"/>
    <col min="1560" max="1560" width="6.44140625" style="19" customWidth="1"/>
    <col min="1561" max="1561" width="8.21875" style="19" customWidth="1"/>
    <col min="1562" max="1562" width="6.77734375" style="19" customWidth="1"/>
    <col min="1563" max="1563" width="4.77734375" style="19" customWidth="1"/>
    <col min="1564" max="1565" width="5" style="19" customWidth="1"/>
    <col min="1566" max="1566" width="8.77734375" style="19"/>
    <col min="1567" max="1567" width="10.5546875" style="19" customWidth="1"/>
    <col min="1568" max="1568" width="3.77734375" style="19" customWidth="1"/>
    <col min="1569" max="1570" width="8.77734375" style="19"/>
    <col min="1571" max="1571" width="3.77734375" style="19" customWidth="1"/>
    <col min="1572" max="1811" width="8.77734375" style="19"/>
    <col min="1812" max="1812" width="24.77734375" style="19" customWidth="1"/>
    <col min="1813" max="1813" width="13.5546875" style="19" customWidth="1"/>
    <col min="1814" max="1814" width="8.77734375" style="19"/>
    <col min="1815" max="1815" width="6.77734375" style="19" customWidth="1"/>
    <col min="1816" max="1816" width="6.44140625" style="19" customWidth="1"/>
    <col min="1817" max="1817" width="8.21875" style="19" customWidth="1"/>
    <col min="1818" max="1818" width="6.77734375" style="19" customWidth="1"/>
    <col min="1819" max="1819" width="4.77734375" style="19" customWidth="1"/>
    <col min="1820" max="1821" width="5" style="19" customWidth="1"/>
    <col min="1822" max="1822" width="8.77734375" style="19"/>
    <col min="1823" max="1823" width="10.5546875" style="19" customWidth="1"/>
    <col min="1824" max="1824" width="3.77734375" style="19" customWidth="1"/>
    <col min="1825" max="1826" width="8.77734375" style="19"/>
    <col min="1827" max="1827" width="3.77734375" style="19" customWidth="1"/>
    <col min="1828" max="2067" width="8.77734375" style="19"/>
    <col min="2068" max="2068" width="24.77734375" style="19" customWidth="1"/>
    <col min="2069" max="2069" width="13.5546875" style="19" customWidth="1"/>
    <col min="2070" max="2070" width="8.77734375" style="19"/>
    <col min="2071" max="2071" width="6.77734375" style="19" customWidth="1"/>
    <col min="2072" max="2072" width="6.44140625" style="19" customWidth="1"/>
    <col min="2073" max="2073" width="8.21875" style="19" customWidth="1"/>
    <col min="2074" max="2074" width="6.77734375" style="19" customWidth="1"/>
    <col min="2075" max="2075" width="4.77734375" style="19" customWidth="1"/>
    <col min="2076" max="2077" width="5" style="19" customWidth="1"/>
    <col min="2078" max="2078" width="8.77734375" style="19"/>
    <col min="2079" max="2079" width="10.5546875" style="19" customWidth="1"/>
    <col min="2080" max="2080" width="3.77734375" style="19" customWidth="1"/>
    <col min="2081" max="2082" width="8.77734375" style="19"/>
    <col min="2083" max="2083" width="3.77734375" style="19" customWidth="1"/>
    <col min="2084" max="2323" width="8.77734375" style="19"/>
    <col min="2324" max="2324" width="24.77734375" style="19" customWidth="1"/>
    <col min="2325" max="2325" width="13.5546875" style="19" customWidth="1"/>
    <col min="2326" max="2326" width="8.77734375" style="19"/>
    <col min="2327" max="2327" width="6.77734375" style="19" customWidth="1"/>
    <col min="2328" max="2328" width="6.44140625" style="19" customWidth="1"/>
    <col min="2329" max="2329" width="8.21875" style="19" customWidth="1"/>
    <col min="2330" max="2330" width="6.77734375" style="19" customWidth="1"/>
    <col min="2331" max="2331" width="4.77734375" style="19" customWidth="1"/>
    <col min="2332" max="2333" width="5" style="19" customWidth="1"/>
    <col min="2334" max="2334" width="8.77734375" style="19"/>
    <col min="2335" max="2335" width="10.5546875" style="19" customWidth="1"/>
    <col min="2336" max="2336" width="3.77734375" style="19" customWidth="1"/>
    <col min="2337" max="2338" width="8.77734375" style="19"/>
    <col min="2339" max="2339" width="3.77734375" style="19" customWidth="1"/>
    <col min="2340" max="2579" width="8.77734375" style="19"/>
    <col min="2580" max="2580" width="24.77734375" style="19" customWidth="1"/>
    <col min="2581" max="2581" width="13.5546875" style="19" customWidth="1"/>
    <col min="2582" max="2582" width="8.77734375" style="19"/>
    <col min="2583" max="2583" width="6.77734375" style="19" customWidth="1"/>
    <col min="2584" max="2584" width="6.44140625" style="19" customWidth="1"/>
    <col min="2585" max="2585" width="8.21875" style="19" customWidth="1"/>
    <col min="2586" max="2586" width="6.77734375" style="19" customWidth="1"/>
    <col min="2587" max="2587" width="4.77734375" style="19" customWidth="1"/>
    <col min="2588" max="2589" width="5" style="19" customWidth="1"/>
    <col min="2590" max="2590" width="8.77734375" style="19"/>
    <col min="2591" max="2591" width="10.5546875" style="19" customWidth="1"/>
    <col min="2592" max="2592" width="3.77734375" style="19" customWidth="1"/>
    <col min="2593" max="2594" width="8.77734375" style="19"/>
    <col min="2595" max="2595" width="3.77734375" style="19" customWidth="1"/>
    <col min="2596" max="2835" width="8.77734375" style="19"/>
    <col min="2836" max="2836" width="24.77734375" style="19" customWidth="1"/>
    <col min="2837" max="2837" width="13.5546875" style="19" customWidth="1"/>
    <col min="2838" max="2838" width="8.77734375" style="19"/>
    <col min="2839" max="2839" width="6.77734375" style="19" customWidth="1"/>
    <col min="2840" max="2840" width="6.44140625" style="19" customWidth="1"/>
    <col min="2841" max="2841" width="8.21875" style="19" customWidth="1"/>
    <col min="2842" max="2842" width="6.77734375" style="19" customWidth="1"/>
    <col min="2843" max="2843" width="4.77734375" style="19" customWidth="1"/>
    <col min="2844" max="2845" width="5" style="19" customWidth="1"/>
    <col min="2846" max="2846" width="8.77734375" style="19"/>
    <col min="2847" max="2847" width="10.5546875" style="19" customWidth="1"/>
    <col min="2848" max="2848" width="3.77734375" style="19" customWidth="1"/>
    <col min="2849" max="2850" width="8.77734375" style="19"/>
    <col min="2851" max="2851" width="3.77734375" style="19" customWidth="1"/>
    <col min="2852" max="3091" width="8.77734375" style="19"/>
    <col min="3092" max="3092" width="24.77734375" style="19" customWidth="1"/>
    <col min="3093" max="3093" width="13.5546875" style="19" customWidth="1"/>
    <col min="3094" max="3094" width="8.77734375" style="19"/>
    <col min="3095" max="3095" width="6.77734375" style="19" customWidth="1"/>
    <col min="3096" max="3096" width="6.44140625" style="19" customWidth="1"/>
    <col min="3097" max="3097" width="8.21875" style="19" customWidth="1"/>
    <col min="3098" max="3098" width="6.77734375" style="19" customWidth="1"/>
    <col min="3099" max="3099" width="4.77734375" style="19" customWidth="1"/>
    <col min="3100" max="3101" width="5" style="19" customWidth="1"/>
    <col min="3102" max="3102" width="8.77734375" style="19"/>
    <col min="3103" max="3103" width="10.5546875" style="19" customWidth="1"/>
    <col min="3104" max="3104" width="3.77734375" style="19" customWidth="1"/>
    <col min="3105" max="3106" width="8.77734375" style="19"/>
    <col min="3107" max="3107" width="3.77734375" style="19" customWidth="1"/>
    <col min="3108" max="3347" width="8.77734375" style="19"/>
    <col min="3348" max="3348" width="24.77734375" style="19" customWidth="1"/>
    <col min="3349" max="3349" width="13.5546875" style="19" customWidth="1"/>
    <col min="3350" max="3350" width="8.77734375" style="19"/>
    <col min="3351" max="3351" width="6.77734375" style="19" customWidth="1"/>
    <col min="3352" max="3352" width="6.44140625" style="19" customWidth="1"/>
    <col min="3353" max="3353" width="8.21875" style="19" customWidth="1"/>
    <col min="3354" max="3354" width="6.77734375" style="19" customWidth="1"/>
    <col min="3355" max="3355" width="4.77734375" style="19" customWidth="1"/>
    <col min="3356" max="3357" width="5" style="19" customWidth="1"/>
    <col min="3358" max="3358" width="8.77734375" style="19"/>
    <col min="3359" max="3359" width="10.5546875" style="19" customWidth="1"/>
    <col min="3360" max="3360" width="3.77734375" style="19" customWidth="1"/>
    <col min="3361" max="3362" width="8.77734375" style="19"/>
    <col min="3363" max="3363" width="3.77734375" style="19" customWidth="1"/>
    <col min="3364" max="3603" width="8.77734375" style="19"/>
    <col min="3604" max="3604" width="24.77734375" style="19" customWidth="1"/>
    <col min="3605" max="3605" width="13.5546875" style="19" customWidth="1"/>
    <col min="3606" max="3606" width="8.77734375" style="19"/>
    <col min="3607" max="3607" width="6.77734375" style="19" customWidth="1"/>
    <col min="3608" max="3608" width="6.44140625" style="19" customWidth="1"/>
    <col min="3609" max="3609" width="8.21875" style="19" customWidth="1"/>
    <col min="3610" max="3610" width="6.77734375" style="19" customWidth="1"/>
    <col min="3611" max="3611" width="4.77734375" style="19" customWidth="1"/>
    <col min="3612" max="3613" width="5" style="19" customWidth="1"/>
    <col min="3614" max="3614" width="8.77734375" style="19"/>
    <col min="3615" max="3615" width="10.5546875" style="19" customWidth="1"/>
    <col min="3616" max="3616" width="3.77734375" style="19" customWidth="1"/>
    <col min="3617" max="3618" width="8.77734375" style="19"/>
    <col min="3619" max="3619" width="3.77734375" style="19" customWidth="1"/>
    <col min="3620" max="3859" width="8.77734375" style="19"/>
    <col min="3860" max="3860" width="24.77734375" style="19" customWidth="1"/>
    <col min="3861" max="3861" width="13.5546875" style="19" customWidth="1"/>
    <col min="3862" max="3862" width="8.77734375" style="19"/>
    <col min="3863" max="3863" width="6.77734375" style="19" customWidth="1"/>
    <col min="3864" max="3864" width="6.44140625" style="19" customWidth="1"/>
    <col min="3865" max="3865" width="8.21875" style="19" customWidth="1"/>
    <col min="3866" max="3866" width="6.77734375" style="19" customWidth="1"/>
    <col min="3867" max="3867" width="4.77734375" style="19" customWidth="1"/>
    <col min="3868" max="3869" width="5" style="19" customWidth="1"/>
    <col min="3870" max="3870" width="8.77734375" style="19"/>
    <col min="3871" max="3871" width="10.5546875" style="19" customWidth="1"/>
    <col min="3872" max="3872" width="3.77734375" style="19" customWidth="1"/>
    <col min="3873" max="3874" width="8.77734375" style="19"/>
    <col min="3875" max="3875" width="3.77734375" style="19" customWidth="1"/>
    <col min="3876" max="4115" width="8.77734375" style="19"/>
    <col min="4116" max="4116" width="24.77734375" style="19" customWidth="1"/>
    <col min="4117" max="4117" width="13.5546875" style="19" customWidth="1"/>
    <col min="4118" max="4118" width="8.77734375" style="19"/>
    <col min="4119" max="4119" width="6.77734375" style="19" customWidth="1"/>
    <col min="4120" max="4120" width="6.44140625" style="19" customWidth="1"/>
    <col min="4121" max="4121" width="8.21875" style="19" customWidth="1"/>
    <col min="4122" max="4122" width="6.77734375" style="19" customWidth="1"/>
    <col min="4123" max="4123" width="4.77734375" style="19" customWidth="1"/>
    <col min="4124" max="4125" width="5" style="19" customWidth="1"/>
    <col min="4126" max="4126" width="8.77734375" style="19"/>
    <col min="4127" max="4127" width="10.5546875" style="19" customWidth="1"/>
    <col min="4128" max="4128" width="3.77734375" style="19" customWidth="1"/>
    <col min="4129" max="4130" width="8.77734375" style="19"/>
    <col min="4131" max="4131" width="3.77734375" style="19" customWidth="1"/>
    <col min="4132" max="4371" width="8.77734375" style="19"/>
    <col min="4372" max="4372" width="24.77734375" style="19" customWidth="1"/>
    <col min="4373" max="4373" width="13.5546875" style="19" customWidth="1"/>
    <col min="4374" max="4374" width="8.77734375" style="19"/>
    <col min="4375" max="4375" width="6.77734375" style="19" customWidth="1"/>
    <col min="4376" max="4376" width="6.44140625" style="19" customWidth="1"/>
    <col min="4377" max="4377" width="8.21875" style="19" customWidth="1"/>
    <col min="4378" max="4378" width="6.77734375" style="19" customWidth="1"/>
    <col min="4379" max="4379" width="4.77734375" style="19" customWidth="1"/>
    <col min="4380" max="4381" width="5" style="19" customWidth="1"/>
    <col min="4382" max="4382" width="8.77734375" style="19"/>
    <col min="4383" max="4383" width="10.5546875" style="19" customWidth="1"/>
    <col min="4384" max="4384" width="3.77734375" style="19" customWidth="1"/>
    <col min="4385" max="4386" width="8.77734375" style="19"/>
    <col min="4387" max="4387" width="3.77734375" style="19" customWidth="1"/>
    <col min="4388" max="4627" width="8.77734375" style="19"/>
    <col min="4628" max="4628" width="24.77734375" style="19" customWidth="1"/>
    <col min="4629" max="4629" width="13.5546875" style="19" customWidth="1"/>
    <col min="4630" max="4630" width="8.77734375" style="19"/>
    <col min="4631" max="4631" width="6.77734375" style="19" customWidth="1"/>
    <col min="4632" max="4632" width="6.44140625" style="19" customWidth="1"/>
    <col min="4633" max="4633" width="8.21875" style="19" customWidth="1"/>
    <col min="4634" max="4634" width="6.77734375" style="19" customWidth="1"/>
    <col min="4635" max="4635" width="4.77734375" style="19" customWidth="1"/>
    <col min="4636" max="4637" width="5" style="19" customWidth="1"/>
    <col min="4638" max="4638" width="8.77734375" style="19"/>
    <col min="4639" max="4639" width="10.5546875" style="19" customWidth="1"/>
    <col min="4640" max="4640" width="3.77734375" style="19" customWidth="1"/>
    <col min="4641" max="4642" width="8.77734375" style="19"/>
    <col min="4643" max="4643" width="3.77734375" style="19" customWidth="1"/>
    <col min="4644" max="4883" width="8.77734375" style="19"/>
    <col min="4884" max="4884" width="24.77734375" style="19" customWidth="1"/>
    <col min="4885" max="4885" width="13.5546875" style="19" customWidth="1"/>
    <col min="4886" max="4886" width="8.77734375" style="19"/>
    <col min="4887" max="4887" width="6.77734375" style="19" customWidth="1"/>
    <col min="4888" max="4888" width="6.44140625" style="19" customWidth="1"/>
    <col min="4889" max="4889" width="8.21875" style="19" customWidth="1"/>
    <col min="4890" max="4890" width="6.77734375" style="19" customWidth="1"/>
    <col min="4891" max="4891" width="4.77734375" style="19" customWidth="1"/>
    <col min="4892" max="4893" width="5" style="19" customWidth="1"/>
    <col min="4894" max="4894" width="8.77734375" style="19"/>
    <col min="4895" max="4895" width="10.5546875" style="19" customWidth="1"/>
    <col min="4896" max="4896" width="3.77734375" style="19" customWidth="1"/>
    <col min="4897" max="4898" width="8.77734375" style="19"/>
    <col min="4899" max="4899" width="3.77734375" style="19" customWidth="1"/>
    <col min="4900" max="5139" width="8.77734375" style="19"/>
    <col min="5140" max="5140" width="24.77734375" style="19" customWidth="1"/>
    <col min="5141" max="5141" width="13.5546875" style="19" customWidth="1"/>
    <col min="5142" max="5142" width="8.77734375" style="19"/>
    <col min="5143" max="5143" width="6.77734375" style="19" customWidth="1"/>
    <col min="5144" max="5144" width="6.44140625" style="19" customWidth="1"/>
    <col min="5145" max="5145" width="8.21875" style="19" customWidth="1"/>
    <col min="5146" max="5146" width="6.77734375" style="19" customWidth="1"/>
    <col min="5147" max="5147" width="4.77734375" style="19" customWidth="1"/>
    <col min="5148" max="5149" width="5" style="19" customWidth="1"/>
    <col min="5150" max="5150" width="8.77734375" style="19"/>
    <col min="5151" max="5151" width="10.5546875" style="19" customWidth="1"/>
    <col min="5152" max="5152" width="3.77734375" style="19" customWidth="1"/>
    <col min="5153" max="5154" width="8.77734375" style="19"/>
    <col min="5155" max="5155" width="3.77734375" style="19" customWidth="1"/>
    <col min="5156" max="5395" width="8.77734375" style="19"/>
    <col min="5396" max="5396" width="24.77734375" style="19" customWidth="1"/>
    <col min="5397" max="5397" width="13.5546875" style="19" customWidth="1"/>
    <col min="5398" max="5398" width="8.77734375" style="19"/>
    <col min="5399" max="5399" width="6.77734375" style="19" customWidth="1"/>
    <col min="5400" max="5400" width="6.44140625" style="19" customWidth="1"/>
    <col min="5401" max="5401" width="8.21875" style="19" customWidth="1"/>
    <col min="5402" max="5402" width="6.77734375" style="19" customWidth="1"/>
    <col min="5403" max="5403" width="4.77734375" style="19" customWidth="1"/>
    <col min="5404" max="5405" width="5" style="19" customWidth="1"/>
    <col min="5406" max="5406" width="8.77734375" style="19"/>
    <col min="5407" max="5407" width="10.5546875" style="19" customWidth="1"/>
    <col min="5408" max="5408" width="3.77734375" style="19" customWidth="1"/>
    <col min="5409" max="5410" width="8.77734375" style="19"/>
    <col min="5411" max="5411" width="3.77734375" style="19" customWidth="1"/>
    <col min="5412" max="5651" width="8.77734375" style="19"/>
    <col min="5652" max="5652" width="24.77734375" style="19" customWidth="1"/>
    <col min="5653" max="5653" width="13.5546875" style="19" customWidth="1"/>
    <col min="5654" max="5654" width="8.77734375" style="19"/>
    <col min="5655" max="5655" width="6.77734375" style="19" customWidth="1"/>
    <col min="5656" max="5656" width="6.44140625" style="19" customWidth="1"/>
    <col min="5657" max="5657" width="8.21875" style="19" customWidth="1"/>
    <col min="5658" max="5658" width="6.77734375" style="19" customWidth="1"/>
    <col min="5659" max="5659" width="4.77734375" style="19" customWidth="1"/>
    <col min="5660" max="5661" width="5" style="19" customWidth="1"/>
    <col min="5662" max="5662" width="8.77734375" style="19"/>
    <col min="5663" max="5663" width="10.5546875" style="19" customWidth="1"/>
    <col min="5664" max="5664" width="3.77734375" style="19" customWidth="1"/>
    <col min="5665" max="5666" width="8.77734375" style="19"/>
    <col min="5667" max="5667" width="3.77734375" style="19" customWidth="1"/>
    <col min="5668" max="5907" width="8.77734375" style="19"/>
    <col min="5908" max="5908" width="24.77734375" style="19" customWidth="1"/>
    <col min="5909" max="5909" width="13.5546875" style="19" customWidth="1"/>
    <col min="5910" max="5910" width="8.77734375" style="19"/>
    <col min="5911" max="5911" width="6.77734375" style="19" customWidth="1"/>
    <col min="5912" max="5912" width="6.44140625" style="19" customWidth="1"/>
    <col min="5913" max="5913" width="8.21875" style="19" customWidth="1"/>
    <col min="5914" max="5914" width="6.77734375" style="19" customWidth="1"/>
    <col min="5915" max="5915" width="4.77734375" style="19" customWidth="1"/>
    <col min="5916" max="5917" width="5" style="19" customWidth="1"/>
    <col min="5918" max="5918" width="8.77734375" style="19"/>
    <col min="5919" max="5919" width="10.5546875" style="19" customWidth="1"/>
    <col min="5920" max="5920" width="3.77734375" style="19" customWidth="1"/>
    <col min="5921" max="5922" width="8.77734375" style="19"/>
    <col min="5923" max="5923" width="3.77734375" style="19" customWidth="1"/>
    <col min="5924" max="6163" width="8.77734375" style="19"/>
    <col min="6164" max="6164" width="24.77734375" style="19" customWidth="1"/>
    <col min="6165" max="6165" width="13.5546875" style="19" customWidth="1"/>
    <col min="6166" max="6166" width="8.77734375" style="19"/>
    <col min="6167" max="6167" width="6.77734375" style="19" customWidth="1"/>
    <col min="6168" max="6168" width="6.44140625" style="19" customWidth="1"/>
    <col min="6169" max="6169" width="8.21875" style="19" customWidth="1"/>
    <col min="6170" max="6170" width="6.77734375" style="19" customWidth="1"/>
    <col min="6171" max="6171" width="4.77734375" style="19" customWidth="1"/>
    <col min="6172" max="6173" width="5" style="19" customWidth="1"/>
    <col min="6174" max="6174" width="8.77734375" style="19"/>
    <col min="6175" max="6175" width="10.5546875" style="19" customWidth="1"/>
    <col min="6176" max="6176" width="3.77734375" style="19" customWidth="1"/>
    <col min="6177" max="6178" width="8.77734375" style="19"/>
    <col min="6179" max="6179" width="3.77734375" style="19" customWidth="1"/>
    <col min="6180" max="6419" width="8.77734375" style="19"/>
    <col min="6420" max="6420" width="24.77734375" style="19" customWidth="1"/>
    <col min="6421" max="6421" width="13.5546875" style="19" customWidth="1"/>
    <col min="6422" max="6422" width="8.77734375" style="19"/>
    <col min="6423" max="6423" width="6.77734375" style="19" customWidth="1"/>
    <col min="6424" max="6424" width="6.44140625" style="19" customWidth="1"/>
    <col min="6425" max="6425" width="8.21875" style="19" customWidth="1"/>
    <col min="6426" max="6426" width="6.77734375" style="19" customWidth="1"/>
    <col min="6427" max="6427" width="4.77734375" style="19" customWidth="1"/>
    <col min="6428" max="6429" width="5" style="19" customWidth="1"/>
    <col min="6430" max="6430" width="8.77734375" style="19"/>
    <col min="6431" max="6431" width="10.5546875" style="19" customWidth="1"/>
    <col min="6432" max="6432" width="3.77734375" style="19" customWidth="1"/>
    <col min="6433" max="6434" width="8.77734375" style="19"/>
    <col min="6435" max="6435" width="3.77734375" style="19" customWidth="1"/>
    <col min="6436" max="6675" width="8.77734375" style="19"/>
    <col min="6676" max="6676" width="24.77734375" style="19" customWidth="1"/>
    <col min="6677" max="6677" width="13.5546875" style="19" customWidth="1"/>
    <col min="6678" max="6678" width="8.77734375" style="19"/>
    <col min="6679" max="6679" width="6.77734375" style="19" customWidth="1"/>
    <col min="6680" max="6680" width="6.44140625" style="19" customWidth="1"/>
    <col min="6681" max="6681" width="8.21875" style="19" customWidth="1"/>
    <col min="6682" max="6682" width="6.77734375" style="19" customWidth="1"/>
    <col min="6683" max="6683" width="4.77734375" style="19" customWidth="1"/>
    <col min="6684" max="6685" width="5" style="19" customWidth="1"/>
    <col min="6686" max="6686" width="8.77734375" style="19"/>
    <col min="6687" max="6687" width="10.5546875" style="19" customWidth="1"/>
    <col min="6688" max="6688" width="3.77734375" style="19" customWidth="1"/>
    <col min="6689" max="6690" width="8.77734375" style="19"/>
    <col min="6691" max="6691" width="3.77734375" style="19" customWidth="1"/>
    <col min="6692" max="6931" width="8.77734375" style="19"/>
    <col min="6932" max="6932" width="24.77734375" style="19" customWidth="1"/>
    <col min="6933" max="6933" width="13.5546875" style="19" customWidth="1"/>
    <col min="6934" max="6934" width="8.77734375" style="19"/>
    <col min="6935" max="6935" width="6.77734375" style="19" customWidth="1"/>
    <col min="6936" max="6936" width="6.44140625" style="19" customWidth="1"/>
    <col min="6937" max="6937" width="8.21875" style="19" customWidth="1"/>
    <col min="6938" max="6938" width="6.77734375" style="19" customWidth="1"/>
    <col min="6939" max="6939" width="4.77734375" style="19" customWidth="1"/>
    <col min="6940" max="6941" width="5" style="19" customWidth="1"/>
    <col min="6942" max="6942" width="8.77734375" style="19"/>
    <col min="6943" max="6943" width="10.5546875" style="19" customWidth="1"/>
    <col min="6944" max="6944" width="3.77734375" style="19" customWidth="1"/>
    <col min="6945" max="6946" width="8.77734375" style="19"/>
    <col min="6947" max="6947" width="3.77734375" style="19" customWidth="1"/>
    <col min="6948" max="7187" width="8.77734375" style="19"/>
    <col min="7188" max="7188" width="24.77734375" style="19" customWidth="1"/>
    <col min="7189" max="7189" width="13.5546875" style="19" customWidth="1"/>
    <col min="7190" max="7190" width="8.77734375" style="19"/>
    <col min="7191" max="7191" width="6.77734375" style="19" customWidth="1"/>
    <col min="7192" max="7192" width="6.44140625" style="19" customWidth="1"/>
    <col min="7193" max="7193" width="8.21875" style="19" customWidth="1"/>
    <col min="7194" max="7194" width="6.77734375" style="19" customWidth="1"/>
    <col min="7195" max="7195" width="4.77734375" style="19" customWidth="1"/>
    <col min="7196" max="7197" width="5" style="19" customWidth="1"/>
    <col min="7198" max="7198" width="8.77734375" style="19"/>
    <col min="7199" max="7199" width="10.5546875" style="19" customWidth="1"/>
    <col min="7200" max="7200" width="3.77734375" style="19" customWidth="1"/>
    <col min="7201" max="7202" width="8.77734375" style="19"/>
    <col min="7203" max="7203" width="3.77734375" style="19" customWidth="1"/>
    <col min="7204" max="7443" width="8.77734375" style="19"/>
    <col min="7444" max="7444" width="24.77734375" style="19" customWidth="1"/>
    <col min="7445" max="7445" width="13.5546875" style="19" customWidth="1"/>
    <col min="7446" max="7446" width="8.77734375" style="19"/>
    <col min="7447" max="7447" width="6.77734375" style="19" customWidth="1"/>
    <col min="7448" max="7448" width="6.44140625" style="19" customWidth="1"/>
    <col min="7449" max="7449" width="8.21875" style="19" customWidth="1"/>
    <col min="7450" max="7450" width="6.77734375" style="19" customWidth="1"/>
    <col min="7451" max="7451" width="4.77734375" style="19" customWidth="1"/>
    <col min="7452" max="7453" width="5" style="19" customWidth="1"/>
    <col min="7454" max="7454" width="8.77734375" style="19"/>
    <col min="7455" max="7455" width="10.5546875" style="19" customWidth="1"/>
    <col min="7456" max="7456" width="3.77734375" style="19" customWidth="1"/>
    <col min="7457" max="7458" width="8.77734375" style="19"/>
    <col min="7459" max="7459" width="3.77734375" style="19" customWidth="1"/>
    <col min="7460" max="7699" width="8.77734375" style="19"/>
    <col min="7700" max="7700" width="24.77734375" style="19" customWidth="1"/>
    <col min="7701" max="7701" width="13.5546875" style="19" customWidth="1"/>
    <col min="7702" max="7702" width="8.77734375" style="19"/>
    <col min="7703" max="7703" width="6.77734375" style="19" customWidth="1"/>
    <col min="7704" max="7704" width="6.44140625" style="19" customWidth="1"/>
    <col min="7705" max="7705" width="8.21875" style="19" customWidth="1"/>
    <col min="7706" max="7706" width="6.77734375" style="19" customWidth="1"/>
    <col min="7707" max="7707" width="4.77734375" style="19" customWidth="1"/>
    <col min="7708" max="7709" width="5" style="19" customWidth="1"/>
    <col min="7710" max="7710" width="8.77734375" style="19"/>
    <col min="7711" max="7711" width="10.5546875" style="19" customWidth="1"/>
    <col min="7712" max="7712" width="3.77734375" style="19" customWidth="1"/>
    <col min="7713" max="7714" width="8.77734375" style="19"/>
    <col min="7715" max="7715" width="3.77734375" style="19" customWidth="1"/>
    <col min="7716" max="7955" width="8.77734375" style="19"/>
    <col min="7956" max="7956" width="24.77734375" style="19" customWidth="1"/>
    <col min="7957" max="7957" width="13.5546875" style="19" customWidth="1"/>
    <col min="7958" max="7958" width="8.77734375" style="19"/>
    <col min="7959" max="7959" width="6.77734375" style="19" customWidth="1"/>
    <col min="7960" max="7960" width="6.44140625" style="19" customWidth="1"/>
    <col min="7961" max="7961" width="8.21875" style="19" customWidth="1"/>
    <col min="7962" max="7962" width="6.77734375" style="19" customWidth="1"/>
    <col min="7963" max="7963" width="4.77734375" style="19" customWidth="1"/>
    <col min="7964" max="7965" width="5" style="19" customWidth="1"/>
    <col min="7966" max="7966" width="8.77734375" style="19"/>
    <col min="7967" max="7967" width="10.5546875" style="19" customWidth="1"/>
    <col min="7968" max="7968" width="3.77734375" style="19" customWidth="1"/>
    <col min="7969" max="7970" width="8.77734375" style="19"/>
    <col min="7971" max="7971" width="3.77734375" style="19" customWidth="1"/>
    <col min="7972" max="8211" width="8.77734375" style="19"/>
    <col min="8212" max="8212" width="24.77734375" style="19" customWidth="1"/>
    <col min="8213" max="8213" width="13.5546875" style="19" customWidth="1"/>
    <col min="8214" max="8214" width="8.77734375" style="19"/>
    <col min="8215" max="8215" width="6.77734375" style="19" customWidth="1"/>
    <col min="8216" max="8216" width="6.44140625" style="19" customWidth="1"/>
    <col min="8217" max="8217" width="8.21875" style="19" customWidth="1"/>
    <col min="8218" max="8218" width="6.77734375" style="19" customWidth="1"/>
    <col min="8219" max="8219" width="4.77734375" style="19" customWidth="1"/>
    <col min="8220" max="8221" width="5" style="19" customWidth="1"/>
    <col min="8222" max="8222" width="8.77734375" style="19"/>
    <col min="8223" max="8223" width="10.5546875" style="19" customWidth="1"/>
    <col min="8224" max="8224" width="3.77734375" style="19" customWidth="1"/>
    <col min="8225" max="8226" width="8.77734375" style="19"/>
    <col min="8227" max="8227" width="3.77734375" style="19" customWidth="1"/>
    <col min="8228" max="8467" width="8.77734375" style="19"/>
    <col min="8468" max="8468" width="24.77734375" style="19" customWidth="1"/>
    <col min="8469" max="8469" width="13.5546875" style="19" customWidth="1"/>
    <col min="8470" max="8470" width="8.77734375" style="19"/>
    <col min="8471" max="8471" width="6.77734375" style="19" customWidth="1"/>
    <col min="8472" max="8472" width="6.44140625" style="19" customWidth="1"/>
    <col min="8473" max="8473" width="8.21875" style="19" customWidth="1"/>
    <col min="8474" max="8474" width="6.77734375" style="19" customWidth="1"/>
    <col min="8475" max="8475" width="4.77734375" style="19" customWidth="1"/>
    <col min="8476" max="8477" width="5" style="19" customWidth="1"/>
    <col min="8478" max="8478" width="8.77734375" style="19"/>
    <col min="8479" max="8479" width="10.5546875" style="19" customWidth="1"/>
    <col min="8480" max="8480" width="3.77734375" style="19" customWidth="1"/>
    <col min="8481" max="8482" width="8.77734375" style="19"/>
    <col min="8483" max="8483" width="3.77734375" style="19" customWidth="1"/>
    <col min="8484" max="8723" width="8.77734375" style="19"/>
    <col min="8724" max="8724" width="24.77734375" style="19" customWidth="1"/>
    <col min="8725" max="8725" width="13.5546875" style="19" customWidth="1"/>
    <col min="8726" max="8726" width="8.77734375" style="19"/>
    <col min="8727" max="8727" width="6.77734375" style="19" customWidth="1"/>
    <col min="8728" max="8728" width="6.44140625" style="19" customWidth="1"/>
    <col min="8729" max="8729" width="8.21875" style="19" customWidth="1"/>
    <col min="8730" max="8730" width="6.77734375" style="19" customWidth="1"/>
    <col min="8731" max="8731" width="4.77734375" style="19" customWidth="1"/>
    <col min="8732" max="8733" width="5" style="19" customWidth="1"/>
    <col min="8734" max="8734" width="8.77734375" style="19"/>
    <col min="8735" max="8735" width="10.5546875" style="19" customWidth="1"/>
    <col min="8736" max="8736" width="3.77734375" style="19" customWidth="1"/>
    <col min="8737" max="8738" width="8.77734375" style="19"/>
    <col min="8739" max="8739" width="3.77734375" style="19" customWidth="1"/>
    <col min="8740" max="8979" width="8.77734375" style="19"/>
    <col min="8980" max="8980" width="24.77734375" style="19" customWidth="1"/>
    <col min="8981" max="8981" width="13.5546875" style="19" customWidth="1"/>
    <col min="8982" max="8982" width="8.77734375" style="19"/>
    <col min="8983" max="8983" width="6.77734375" style="19" customWidth="1"/>
    <col min="8984" max="8984" width="6.44140625" style="19" customWidth="1"/>
    <col min="8985" max="8985" width="8.21875" style="19" customWidth="1"/>
    <col min="8986" max="8986" width="6.77734375" style="19" customWidth="1"/>
    <col min="8987" max="8987" width="4.77734375" style="19" customWidth="1"/>
    <col min="8988" max="8989" width="5" style="19" customWidth="1"/>
    <col min="8990" max="8990" width="8.77734375" style="19"/>
    <col min="8991" max="8991" width="10.5546875" style="19" customWidth="1"/>
    <col min="8992" max="8992" width="3.77734375" style="19" customWidth="1"/>
    <col min="8993" max="8994" width="8.77734375" style="19"/>
    <col min="8995" max="8995" width="3.77734375" style="19" customWidth="1"/>
    <col min="8996" max="9235" width="8.77734375" style="19"/>
    <col min="9236" max="9236" width="24.77734375" style="19" customWidth="1"/>
    <col min="9237" max="9237" width="13.5546875" style="19" customWidth="1"/>
    <col min="9238" max="9238" width="8.77734375" style="19"/>
    <col min="9239" max="9239" width="6.77734375" style="19" customWidth="1"/>
    <col min="9240" max="9240" width="6.44140625" style="19" customWidth="1"/>
    <col min="9241" max="9241" width="8.21875" style="19" customWidth="1"/>
    <col min="9242" max="9242" width="6.77734375" style="19" customWidth="1"/>
    <col min="9243" max="9243" width="4.77734375" style="19" customWidth="1"/>
    <col min="9244" max="9245" width="5" style="19" customWidth="1"/>
    <col min="9246" max="9246" width="8.77734375" style="19"/>
    <col min="9247" max="9247" width="10.5546875" style="19" customWidth="1"/>
    <col min="9248" max="9248" width="3.77734375" style="19" customWidth="1"/>
    <col min="9249" max="9250" width="8.77734375" style="19"/>
    <col min="9251" max="9251" width="3.77734375" style="19" customWidth="1"/>
    <col min="9252" max="9491" width="8.77734375" style="19"/>
    <col min="9492" max="9492" width="24.77734375" style="19" customWidth="1"/>
    <col min="9493" max="9493" width="13.5546875" style="19" customWidth="1"/>
    <col min="9494" max="9494" width="8.77734375" style="19"/>
    <col min="9495" max="9495" width="6.77734375" style="19" customWidth="1"/>
    <col min="9496" max="9496" width="6.44140625" style="19" customWidth="1"/>
    <col min="9497" max="9497" width="8.21875" style="19" customWidth="1"/>
    <col min="9498" max="9498" width="6.77734375" style="19" customWidth="1"/>
    <col min="9499" max="9499" width="4.77734375" style="19" customWidth="1"/>
    <col min="9500" max="9501" width="5" style="19" customWidth="1"/>
    <col min="9502" max="9502" width="8.77734375" style="19"/>
    <col min="9503" max="9503" width="10.5546875" style="19" customWidth="1"/>
    <col min="9504" max="9504" width="3.77734375" style="19" customWidth="1"/>
    <col min="9505" max="9506" width="8.77734375" style="19"/>
    <col min="9507" max="9507" width="3.77734375" style="19" customWidth="1"/>
    <col min="9508" max="9747" width="8.77734375" style="19"/>
    <col min="9748" max="9748" width="24.77734375" style="19" customWidth="1"/>
    <col min="9749" max="9749" width="13.5546875" style="19" customWidth="1"/>
    <col min="9750" max="9750" width="8.77734375" style="19"/>
    <col min="9751" max="9751" width="6.77734375" style="19" customWidth="1"/>
    <col min="9752" max="9752" width="6.44140625" style="19" customWidth="1"/>
    <col min="9753" max="9753" width="8.21875" style="19" customWidth="1"/>
    <col min="9754" max="9754" width="6.77734375" style="19" customWidth="1"/>
    <col min="9755" max="9755" width="4.77734375" style="19" customWidth="1"/>
    <col min="9756" max="9757" width="5" style="19" customWidth="1"/>
    <col min="9758" max="9758" width="8.77734375" style="19"/>
    <col min="9759" max="9759" width="10.5546875" style="19" customWidth="1"/>
    <col min="9760" max="9760" width="3.77734375" style="19" customWidth="1"/>
    <col min="9761" max="9762" width="8.77734375" style="19"/>
    <col min="9763" max="9763" width="3.77734375" style="19" customWidth="1"/>
    <col min="9764" max="10003" width="8.77734375" style="19"/>
    <col min="10004" max="10004" width="24.77734375" style="19" customWidth="1"/>
    <col min="10005" max="10005" width="13.5546875" style="19" customWidth="1"/>
    <col min="10006" max="10006" width="8.77734375" style="19"/>
    <col min="10007" max="10007" width="6.77734375" style="19" customWidth="1"/>
    <col min="10008" max="10008" width="6.44140625" style="19" customWidth="1"/>
    <col min="10009" max="10009" width="8.21875" style="19" customWidth="1"/>
    <col min="10010" max="10010" width="6.77734375" style="19" customWidth="1"/>
    <col min="10011" max="10011" width="4.77734375" style="19" customWidth="1"/>
    <col min="10012" max="10013" width="5" style="19" customWidth="1"/>
    <col min="10014" max="10014" width="8.77734375" style="19"/>
    <col min="10015" max="10015" width="10.5546875" style="19" customWidth="1"/>
    <col min="10016" max="10016" width="3.77734375" style="19" customWidth="1"/>
    <col min="10017" max="10018" width="8.77734375" style="19"/>
    <col min="10019" max="10019" width="3.77734375" style="19" customWidth="1"/>
    <col min="10020" max="10259" width="8.77734375" style="19"/>
    <col min="10260" max="10260" width="24.77734375" style="19" customWidth="1"/>
    <col min="10261" max="10261" width="13.5546875" style="19" customWidth="1"/>
    <col min="10262" max="10262" width="8.77734375" style="19"/>
    <col min="10263" max="10263" width="6.77734375" style="19" customWidth="1"/>
    <col min="10264" max="10264" width="6.44140625" style="19" customWidth="1"/>
    <col min="10265" max="10265" width="8.21875" style="19" customWidth="1"/>
    <col min="10266" max="10266" width="6.77734375" style="19" customWidth="1"/>
    <col min="10267" max="10267" width="4.77734375" style="19" customWidth="1"/>
    <col min="10268" max="10269" width="5" style="19" customWidth="1"/>
    <col min="10270" max="10270" width="8.77734375" style="19"/>
    <col min="10271" max="10271" width="10.5546875" style="19" customWidth="1"/>
    <col min="10272" max="10272" width="3.77734375" style="19" customWidth="1"/>
    <col min="10273" max="10274" width="8.77734375" style="19"/>
    <col min="10275" max="10275" width="3.77734375" style="19" customWidth="1"/>
    <col min="10276" max="10515" width="8.77734375" style="19"/>
    <col min="10516" max="10516" width="24.77734375" style="19" customWidth="1"/>
    <col min="10517" max="10517" width="13.5546875" style="19" customWidth="1"/>
    <col min="10518" max="10518" width="8.77734375" style="19"/>
    <col min="10519" max="10519" width="6.77734375" style="19" customWidth="1"/>
    <col min="10520" max="10520" width="6.44140625" style="19" customWidth="1"/>
    <col min="10521" max="10521" width="8.21875" style="19" customWidth="1"/>
    <col min="10522" max="10522" width="6.77734375" style="19" customWidth="1"/>
    <col min="10523" max="10523" width="4.77734375" style="19" customWidth="1"/>
    <col min="10524" max="10525" width="5" style="19" customWidth="1"/>
    <col min="10526" max="10526" width="8.77734375" style="19"/>
    <col min="10527" max="10527" width="10.5546875" style="19" customWidth="1"/>
    <col min="10528" max="10528" width="3.77734375" style="19" customWidth="1"/>
    <col min="10529" max="10530" width="8.77734375" style="19"/>
    <col min="10531" max="10531" width="3.77734375" style="19" customWidth="1"/>
    <col min="10532" max="10771" width="8.77734375" style="19"/>
    <col min="10772" max="10772" width="24.77734375" style="19" customWidth="1"/>
    <col min="10773" max="10773" width="13.5546875" style="19" customWidth="1"/>
    <col min="10774" max="10774" width="8.77734375" style="19"/>
    <col min="10775" max="10775" width="6.77734375" style="19" customWidth="1"/>
    <col min="10776" max="10776" width="6.44140625" style="19" customWidth="1"/>
    <col min="10777" max="10777" width="8.21875" style="19" customWidth="1"/>
    <col min="10778" max="10778" width="6.77734375" style="19" customWidth="1"/>
    <col min="10779" max="10779" width="4.77734375" style="19" customWidth="1"/>
    <col min="10780" max="10781" width="5" style="19" customWidth="1"/>
    <col min="10782" max="10782" width="8.77734375" style="19"/>
    <col min="10783" max="10783" width="10.5546875" style="19" customWidth="1"/>
    <col min="10784" max="10784" width="3.77734375" style="19" customWidth="1"/>
    <col min="10785" max="10786" width="8.77734375" style="19"/>
    <col min="10787" max="10787" width="3.77734375" style="19" customWidth="1"/>
    <col min="10788" max="11027" width="8.77734375" style="19"/>
    <col min="11028" max="11028" width="24.77734375" style="19" customWidth="1"/>
    <col min="11029" max="11029" width="13.5546875" style="19" customWidth="1"/>
    <col min="11030" max="11030" width="8.77734375" style="19"/>
    <col min="11031" max="11031" width="6.77734375" style="19" customWidth="1"/>
    <col min="11032" max="11032" width="6.44140625" style="19" customWidth="1"/>
    <col min="11033" max="11033" width="8.21875" style="19" customWidth="1"/>
    <col min="11034" max="11034" width="6.77734375" style="19" customWidth="1"/>
    <col min="11035" max="11035" width="4.77734375" style="19" customWidth="1"/>
    <col min="11036" max="11037" width="5" style="19" customWidth="1"/>
    <col min="11038" max="11038" width="8.77734375" style="19"/>
    <col min="11039" max="11039" width="10.5546875" style="19" customWidth="1"/>
    <col min="11040" max="11040" width="3.77734375" style="19" customWidth="1"/>
    <col min="11041" max="11042" width="8.77734375" style="19"/>
    <col min="11043" max="11043" width="3.77734375" style="19" customWidth="1"/>
    <col min="11044" max="11283" width="8.77734375" style="19"/>
    <col min="11284" max="11284" width="24.77734375" style="19" customWidth="1"/>
    <col min="11285" max="11285" width="13.5546875" style="19" customWidth="1"/>
    <col min="11286" max="11286" width="8.77734375" style="19"/>
    <col min="11287" max="11287" width="6.77734375" style="19" customWidth="1"/>
    <col min="11288" max="11288" width="6.44140625" style="19" customWidth="1"/>
    <col min="11289" max="11289" width="8.21875" style="19" customWidth="1"/>
    <col min="11290" max="11290" width="6.77734375" style="19" customWidth="1"/>
    <col min="11291" max="11291" width="4.77734375" style="19" customWidth="1"/>
    <col min="11292" max="11293" width="5" style="19" customWidth="1"/>
    <col min="11294" max="11294" width="8.77734375" style="19"/>
    <col min="11295" max="11295" width="10.5546875" style="19" customWidth="1"/>
    <col min="11296" max="11296" width="3.77734375" style="19" customWidth="1"/>
    <col min="11297" max="11298" width="8.77734375" style="19"/>
    <col min="11299" max="11299" width="3.77734375" style="19" customWidth="1"/>
    <col min="11300" max="11539" width="8.77734375" style="19"/>
    <col min="11540" max="11540" width="24.77734375" style="19" customWidth="1"/>
    <col min="11541" max="11541" width="13.5546875" style="19" customWidth="1"/>
    <col min="11542" max="11542" width="8.77734375" style="19"/>
    <col min="11543" max="11543" width="6.77734375" style="19" customWidth="1"/>
    <col min="11544" max="11544" width="6.44140625" style="19" customWidth="1"/>
    <col min="11545" max="11545" width="8.21875" style="19" customWidth="1"/>
    <col min="11546" max="11546" width="6.77734375" style="19" customWidth="1"/>
    <col min="11547" max="11547" width="4.77734375" style="19" customWidth="1"/>
    <col min="11548" max="11549" width="5" style="19" customWidth="1"/>
    <col min="11550" max="11550" width="8.77734375" style="19"/>
    <col min="11551" max="11551" width="10.5546875" style="19" customWidth="1"/>
    <col min="11552" max="11552" width="3.77734375" style="19" customWidth="1"/>
    <col min="11553" max="11554" width="8.77734375" style="19"/>
    <col min="11555" max="11555" width="3.77734375" style="19" customWidth="1"/>
    <col min="11556" max="11795" width="8.77734375" style="19"/>
    <col min="11796" max="11796" width="24.77734375" style="19" customWidth="1"/>
    <col min="11797" max="11797" width="13.5546875" style="19" customWidth="1"/>
    <col min="11798" max="11798" width="8.77734375" style="19"/>
    <col min="11799" max="11799" width="6.77734375" style="19" customWidth="1"/>
    <col min="11800" max="11800" width="6.44140625" style="19" customWidth="1"/>
    <col min="11801" max="11801" width="8.21875" style="19" customWidth="1"/>
    <col min="11802" max="11802" width="6.77734375" style="19" customWidth="1"/>
    <col min="11803" max="11803" width="4.77734375" style="19" customWidth="1"/>
    <col min="11804" max="11805" width="5" style="19" customWidth="1"/>
    <col min="11806" max="11806" width="8.77734375" style="19"/>
    <col min="11807" max="11807" width="10.5546875" style="19" customWidth="1"/>
    <col min="11808" max="11808" width="3.77734375" style="19" customWidth="1"/>
    <col min="11809" max="11810" width="8.77734375" style="19"/>
    <col min="11811" max="11811" width="3.77734375" style="19" customWidth="1"/>
    <col min="11812" max="12051" width="8.77734375" style="19"/>
    <col min="12052" max="12052" width="24.77734375" style="19" customWidth="1"/>
    <col min="12053" max="12053" width="13.5546875" style="19" customWidth="1"/>
    <col min="12054" max="12054" width="8.77734375" style="19"/>
    <col min="12055" max="12055" width="6.77734375" style="19" customWidth="1"/>
    <col min="12056" max="12056" width="6.44140625" style="19" customWidth="1"/>
    <col min="12057" max="12057" width="8.21875" style="19" customWidth="1"/>
    <col min="12058" max="12058" width="6.77734375" style="19" customWidth="1"/>
    <col min="12059" max="12059" width="4.77734375" style="19" customWidth="1"/>
    <col min="12060" max="12061" width="5" style="19" customWidth="1"/>
    <col min="12062" max="12062" width="8.77734375" style="19"/>
    <col min="12063" max="12063" width="10.5546875" style="19" customWidth="1"/>
    <col min="12064" max="12064" width="3.77734375" style="19" customWidth="1"/>
    <col min="12065" max="12066" width="8.77734375" style="19"/>
    <col min="12067" max="12067" width="3.77734375" style="19" customWidth="1"/>
    <col min="12068" max="12307" width="8.77734375" style="19"/>
    <col min="12308" max="12308" width="24.77734375" style="19" customWidth="1"/>
    <col min="12309" max="12309" width="13.5546875" style="19" customWidth="1"/>
    <col min="12310" max="12310" width="8.77734375" style="19"/>
    <col min="12311" max="12311" width="6.77734375" style="19" customWidth="1"/>
    <col min="12312" max="12312" width="6.44140625" style="19" customWidth="1"/>
    <col min="12313" max="12313" width="8.21875" style="19" customWidth="1"/>
    <col min="12314" max="12314" width="6.77734375" style="19" customWidth="1"/>
    <col min="12315" max="12315" width="4.77734375" style="19" customWidth="1"/>
    <col min="12316" max="12317" width="5" style="19" customWidth="1"/>
    <col min="12318" max="12318" width="8.77734375" style="19"/>
    <col min="12319" max="12319" width="10.5546875" style="19" customWidth="1"/>
    <col min="12320" max="12320" width="3.77734375" style="19" customWidth="1"/>
    <col min="12321" max="12322" width="8.77734375" style="19"/>
    <col min="12323" max="12323" width="3.77734375" style="19" customWidth="1"/>
    <col min="12324" max="12563" width="8.77734375" style="19"/>
    <col min="12564" max="12564" width="24.77734375" style="19" customWidth="1"/>
    <col min="12565" max="12565" width="13.5546875" style="19" customWidth="1"/>
    <col min="12566" max="12566" width="8.77734375" style="19"/>
    <col min="12567" max="12567" width="6.77734375" style="19" customWidth="1"/>
    <col min="12568" max="12568" width="6.44140625" style="19" customWidth="1"/>
    <col min="12569" max="12569" width="8.21875" style="19" customWidth="1"/>
    <col min="12570" max="12570" width="6.77734375" style="19" customWidth="1"/>
    <col min="12571" max="12571" width="4.77734375" style="19" customWidth="1"/>
    <col min="12572" max="12573" width="5" style="19" customWidth="1"/>
    <col min="12574" max="12574" width="8.77734375" style="19"/>
    <col min="12575" max="12575" width="10.5546875" style="19" customWidth="1"/>
    <col min="12576" max="12576" width="3.77734375" style="19" customWidth="1"/>
    <col min="12577" max="12578" width="8.77734375" style="19"/>
    <col min="12579" max="12579" width="3.77734375" style="19" customWidth="1"/>
    <col min="12580" max="12819" width="8.77734375" style="19"/>
    <col min="12820" max="12820" width="24.77734375" style="19" customWidth="1"/>
    <col min="12821" max="12821" width="13.5546875" style="19" customWidth="1"/>
    <col min="12822" max="12822" width="8.77734375" style="19"/>
    <col min="12823" max="12823" width="6.77734375" style="19" customWidth="1"/>
    <col min="12824" max="12824" width="6.44140625" style="19" customWidth="1"/>
    <col min="12825" max="12825" width="8.21875" style="19" customWidth="1"/>
    <col min="12826" max="12826" width="6.77734375" style="19" customWidth="1"/>
    <col min="12827" max="12827" width="4.77734375" style="19" customWidth="1"/>
    <col min="12828" max="12829" width="5" style="19" customWidth="1"/>
    <col min="12830" max="12830" width="8.77734375" style="19"/>
    <col min="12831" max="12831" width="10.5546875" style="19" customWidth="1"/>
    <col min="12832" max="12832" width="3.77734375" style="19" customWidth="1"/>
    <col min="12833" max="12834" width="8.77734375" style="19"/>
    <col min="12835" max="12835" width="3.77734375" style="19" customWidth="1"/>
    <col min="12836" max="13075" width="8.77734375" style="19"/>
    <col min="13076" max="13076" width="24.77734375" style="19" customWidth="1"/>
    <col min="13077" max="13077" width="13.5546875" style="19" customWidth="1"/>
    <col min="13078" max="13078" width="8.77734375" style="19"/>
    <col min="13079" max="13079" width="6.77734375" style="19" customWidth="1"/>
    <col min="13080" max="13080" width="6.44140625" style="19" customWidth="1"/>
    <col min="13081" max="13081" width="8.21875" style="19" customWidth="1"/>
    <col min="13082" max="13082" width="6.77734375" style="19" customWidth="1"/>
    <col min="13083" max="13083" width="4.77734375" style="19" customWidth="1"/>
    <col min="13084" max="13085" width="5" style="19" customWidth="1"/>
    <col min="13086" max="13086" width="8.77734375" style="19"/>
    <col min="13087" max="13087" width="10.5546875" style="19" customWidth="1"/>
    <col min="13088" max="13088" width="3.77734375" style="19" customWidth="1"/>
    <col min="13089" max="13090" width="8.77734375" style="19"/>
    <col min="13091" max="13091" width="3.77734375" style="19" customWidth="1"/>
    <col min="13092" max="13331" width="8.77734375" style="19"/>
    <col min="13332" max="13332" width="24.77734375" style="19" customWidth="1"/>
    <col min="13333" max="13333" width="13.5546875" style="19" customWidth="1"/>
    <col min="13334" max="13334" width="8.77734375" style="19"/>
    <col min="13335" max="13335" width="6.77734375" style="19" customWidth="1"/>
    <col min="13336" max="13336" width="6.44140625" style="19" customWidth="1"/>
    <col min="13337" max="13337" width="8.21875" style="19" customWidth="1"/>
    <col min="13338" max="13338" width="6.77734375" style="19" customWidth="1"/>
    <col min="13339" max="13339" width="4.77734375" style="19" customWidth="1"/>
    <col min="13340" max="13341" width="5" style="19" customWidth="1"/>
    <col min="13342" max="13342" width="8.77734375" style="19"/>
    <col min="13343" max="13343" width="10.5546875" style="19" customWidth="1"/>
    <col min="13344" max="13344" width="3.77734375" style="19" customWidth="1"/>
    <col min="13345" max="13346" width="8.77734375" style="19"/>
    <col min="13347" max="13347" width="3.77734375" style="19" customWidth="1"/>
    <col min="13348" max="13587" width="8.77734375" style="19"/>
    <col min="13588" max="13588" width="24.77734375" style="19" customWidth="1"/>
    <col min="13589" max="13589" width="13.5546875" style="19" customWidth="1"/>
    <col min="13590" max="13590" width="8.77734375" style="19"/>
    <col min="13591" max="13591" width="6.77734375" style="19" customWidth="1"/>
    <col min="13592" max="13592" width="6.44140625" style="19" customWidth="1"/>
    <col min="13593" max="13593" width="8.21875" style="19" customWidth="1"/>
    <col min="13594" max="13594" width="6.77734375" style="19" customWidth="1"/>
    <col min="13595" max="13595" width="4.77734375" style="19" customWidth="1"/>
    <col min="13596" max="13597" width="5" style="19" customWidth="1"/>
    <col min="13598" max="13598" width="8.77734375" style="19"/>
    <col min="13599" max="13599" width="10.5546875" style="19" customWidth="1"/>
    <col min="13600" max="13600" width="3.77734375" style="19" customWidth="1"/>
    <col min="13601" max="13602" width="8.77734375" style="19"/>
    <col min="13603" max="13603" width="3.77734375" style="19" customWidth="1"/>
    <col min="13604" max="13843" width="8.77734375" style="19"/>
    <col min="13844" max="13844" width="24.77734375" style="19" customWidth="1"/>
    <col min="13845" max="13845" width="13.5546875" style="19" customWidth="1"/>
    <col min="13846" max="13846" width="8.77734375" style="19"/>
    <col min="13847" max="13847" width="6.77734375" style="19" customWidth="1"/>
    <col min="13848" max="13848" width="6.44140625" style="19" customWidth="1"/>
    <col min="13849" max="13849" width="8.21875" style="19" customWidth="1"/>
    <col min="13850" max="13850" width="6.77734375" style="19" customWidth="1"/>
    <col min="13851" max="13851" width="4.77734375" style="19" customWidth="1"/>
    <col min="13852" max="13853" width="5" style="19" customWidth="1"/>
    <col min="13854" max="13854" width="8.77734375" style="19"/>
    <col min="13855" max="13855" width="10.5546875" style="19" customWidth="1"/>
    <col min="13856" max="13856" width="3.77734375" style="19" customWidth="1"/>
    <col min="13857" max="13858" width="8.77734375" style="19"/>
    <col min="13859" max="13859" width="3.77734375" style="19" customWidth="1"/>
    <col min="13860" max="14099" width="8.77734375" style="19"/>
    <col min="14100" max="14100" width="24.77734375" style="19" customWidth="1"/>
    <col min="14101" max="14101" width="13.5546875" style="19" customWidth="1"/>
    <col min="14102" max="14102" width="8.77734375" style="19"/>
    <col min="14103" max="14103" width="6.77734375" style="19" customWidth="1"/>
    <col min="14104" max="14104" width="6.44140625" style="19" customWidth="1"/>
    <col min="14105" max="14105" width="8.21875" style="19" customWidth="1"/>
    <col min="14106" max="14106" width="6.77734375" style="19" customWidth="1"/>
    <col min="14107" max="14107" width="4.77734375" style="19" customWidth="1"/>
    <col min="14108" max="14109" width="5" style="19" customWidth="1"/>
    <col min="14110" max="14110" width="8.77734375" style="19"/>
    <col min="14111" max="14111" width="10.5546875" style="19" customWidth="1"/>
    <col min="14112" max="14112" width="3.77734375" style="19" customWidth="1"/>
    <col min="14113" max="14114" width="8.77734375" style="19"/>
    <col min="14115" max="14115" width="3.77734375" style="19" customWidth="1"/>
    <col min="14116" max="14355" width="8.77734375" style="19"/>
    <col min="14356" max="14356" width="24.77734375" style="19" customWidth="1"/>
    <col min="14357" max="14357" width="13.5546875" style="19" customWidth="1"/>
    <col min="14358" max="14358" width="8.77734375" style="19"/>
    <col min="14359" max="14359" width="6.77734375" style="19" customWidth="1"/>
    <col min="14360" max="14360" width="6.44140625" style="19" customWidth="1"/>
    <col min="14361" max="14361" width="8.21875" style="19" customWidth="1"/>
    <col min="14362" max="14362" width="6.77734375" style="19" customWidth="1"/>
    <col min="14363" max="14363" width="4.77734375" style="19" customWidth="1"/>
    <col min="14364" max="14365" width="5" style="19" customWidth="1"/>
    <col min="14366" max="14366" width="8.77734375" style="19"/>
    <col min="14367" max="14367" width="10.5546875" style="19" customWidth="1"/>
    <col min="14368" max="14368" width="3.77734375" style="19" customWidth="1"/>
    <col min="14369" max="14370" width="8.77734375" style="19"/>
    <col min="14371" max="14371" width="3.77734375" style="19" customWidth="1"/>
    <col min="14372" max="14611" width="8.77734375" style="19"/>
    <col min="14612" max="14612" width="24.77734375" style="19" customWidth="1"/>
    <col min="14613" max="14613" width="13.5546875" style="19" customWidth="1"/>
    <col min="14614" max="14614" width="8.77734375" style="19"/>
    <col min="14615" max="14615" width="6.77734375" style="19" customWidth="1"/>
    <col min="14616" max="14616" width="6.44140625" style="19" customWidth="1"/>
    <col min="14617" max="14617" width="8.21875" style="19" customWidth="1"/>
    <col min="14618" max="14618" width="6.77734375" style="19" customWidth="1"/>
    <col min="14619" max="14619" width="4.77734375" style="19" customWidth="1"/>
    <col min="14620" max="14621" width="5" style="19" customWidth="1"/>
    <col min="14622" max="14622" width="8.77734375" style="19"/>
    <col min="14623" max="14623" width="10.5546875" style="19" customWidth="1"/>
    <col min="14624" max="14624" width="3.77734375" style="19" customWidth="1"/>
    <col min="14625" max="14626" width="8.77734375" style="19"/>
    <col min="14627" max="14627" width="3.77734375" style="19" customWidth="1"/>
    <col min="14628" max="14867" width="8.77734375" style="19"/>
    <col min="14868" max="14868" width="24.77734375" style="19" customWidth="1"/>
    <col min="14869" max="14869" width="13.5546875" style="19" customWidth="1"/>
    <col min="14870" max="14870" width="8.77734375" style="19"/>
    <col min="14871" max="14871" width="6.77734375" style="19" customWidth="1"/>
    <col min="14872" max="14872" width="6.44140625" style="19" customWidth="1"/>
    <col min="14873" max="14873" width="8.21875" style="19" customWidth="1"/>
    <col min="14874" max="14874" width="6.77734375" style="19" customWidth="1"/>
    <col min="14875" max="14875" width="4.77734375" style="19" customWidth="1"/>
    <col min="14876" max="14877" width="5" style="19" customWidth="1"/>
    <col min="14878" max="14878" width="8.77734375" style="19"/>
    <col min="14879" max="14879" width="10.5546875" style="19" customWidth="1"/>
    <col min="14880" max="14880" width="3.77734375" style="19" customWidth="1"/>
    <col min="14881" max="14882" width="8.77734375" style="19"/>
    <col min="14883" max="14883" width="3.77734375" style="19" customWidth="1"/>
    <col min="14884" max="15123" width="8.77734375" style="19"/>
    <col min="15124" max="15124" width="24.77734375" style="19" customWidth="1"/>
    <col min="15125" max="15125" width="13.5546875" style="19" customWidth="1"/>
    <col min="15126" max="15126" width="8.77734375" style="19"/>
    <col min="15127" max="15127" width="6.77734375" style="19" customWidth="1"/>
    <col min="15128" max="15128" width="6.44140625" style="19" customWidth="1"/>
    <col min="15129" max="15129" width="8.21875" style="19" customWidth="1"/>
    <col min="15130" max="15130" width="6.77734375" style="19" customWidth="1"/>
    <col min="15131" max="15131" width="4.77734375" style="19" customWidth="1"/>
    <col min="15132" max="15133" width="5" style="19" customWidth="1"/>
    <col min="15134" max="15134" width="8.77734375" style="19"/>
    <col min="15135" max="15135" width="10.5546875" style="19" customWidth="1"/>
    <col min="15136" max="15136" width="3.77734375" style="19" customWidth="1"/>
    <col min="15137" max="15138" width="8.77734375" style="19"/>
    <col min="15139" max="15139" width="3.77734375" style="19" customWidth="1"/>
    <col min="15140" max="15379" width="8.77734375" style="19"/>
    <col min="15380" max="15380" width="24.77734375" style="19" customWidth="1"/>
    <col min="15381" max="15381" width="13.5546875" style="19" customWidth="1"/>
    <col min="15382" max="15382" width="8.77734375" style="19"/>
    <col min="15383" max="15383" width="6.77734375" style="19" customWidth="1"/>
    <col min="15384" max="15384" width="6.44140625" style="19" customWidth="1"/>
    <col min="15385" max="15385" width="8.21875" style="19" customWidth="1"/>
    <col min="15386" max="15386" width="6.77734375" style="19" customWidth="1"/>
    <col min="15387" max="15387" width="4.77734375" style="19" customWidth="1"/>
    <col min="15388" max="15389" width="5" style="19" customWidth="1"/>
    <col min="15390" max="15390" width="8.77734375" style="19"/>
    <col min="15391" max="15391" width="10.5546875" style="19" customWidth="1"/>
    <col min="15392" max="15392" width="3.77734375" style="19" customWidth="1"/>
    <col min="15393" max="15394" width="8.77734375" style="19"/>
    <col min="15395" max="15395" width="3.77734375" style="19" customWidth="1"/>
    <col min="15396" max="15635" width="8.77734375" style="19"/>
    <col min="15636" max="15636" width="24.77734375" style="19" customWidth="1"/>
    <col min="15637" max="15637" width="13.5546875" style="19" customWidth="1"/>
    <col min="15638" max="15638" width="8.77734375" style="19"/>
    <col min="15639" max="15639" width="6.77734375" style="19" customWidth="1"/>
    <col min="15640" max="15640" width="6.44140625" style="19" customWidth="1"/>
    <col min="15641" max="15641" width="8.21875" style="19" customWidth="1"/>
    <col min="15642" max="15642" width="6.77734375" style="19" customWidth="1"/>
    <col min="15643" max="15643" width="4.77734375" style="19" customWidth="1"/>
    <col min="15644" max="15645" width="5" style="19" customWidth="1"/>
    <col min="15646" max="15646" width="8.77734375" style="19"/>
    <col min="15647" max="15647" width="10.5546875" style="19" customWidth="1"/>
    <col min="15648" max="15648" width="3.77734375" style="19" customWidth="1"/>
    <col min="15649" max="15650" width="8.77734375" style="19"/>
    <col min="15651" max="15651" width="3.77734375" style="19" customWidth="1"/>
    <col min="15652" max="15891" width="8.77734375" style="19"/>
    <col min="15892" max="15892" width="24.77734375" style="19" customWidth="1"/>
    <col min="15893" max="15893" width="13.5546875" style="19" customWidth="1"/>
    <col min="15894" max="15894" width="8.77734375" style="19"/>
    <col min="15895" max="15895" width="6.77734375" style="19" customWidth="1"/>
    <col min="15896" max="15896" width="6.44140625" style="19" customWidth="1"/>
    <col min="15897" max="15897" width="8.21875" style="19" customWidth="1"/>
    <col min="15898" max="15898" width="6.77734375" style="19" customWidth="1"/>
    <col min="15899" max="15899" width="4.77734375" style="19" customWidth="1"/>
    <col min="15900" max="15901" width="5" style="19" customWidth="1"/>
    <col min="15902" max="15902" width="8.77734375" style="19"/>
    <col min="15903" max="15903" width="10.5546875" style="19" customWidth="1"/>
    <col min="15904" max="15904" width="3.77734375" style="19" customWidth="1"/>
    <col min="15905" max="15906" width="8.77734375" style="19"/>
    <col min="15907" max="15907" width="3.77734375" style="19" customWidth="1"/>
    <col min="15908" max="16147" width="8.77734375" style="19"/>
    <col min="16148" max="16148" width="24.77734375" style="19" customWidth="1"/>
    <col min="16149" max="16149" width="13.5546875" style="19" customWidth="1"/>
    <col min="16150" max="16150" width="8.77734375" style="19"/>
    <col min="16151" max="16151" width="6.77734375" style="19" customWidth="1"/>
    <col min="16152" max="16152" width="6.44140625" style="19" customWidth="1"/>
    <col min="16153" max="16153" width="8.21875" style="19" customWidth="1"/>
    <col min="16154" max="16154" width="6.77734375" style="19" customWidth="1"/>
    <col min="16155" max="16155" width="4.77734375" style="19" customWidth="1"/>
    <col min="16156" max="16157" width="5" style="19" customWidth="1"/>
    <col min="16158" max="16158" width="8.77734375" style="19"/>
    <col min="16159" max="16159" width="10.5546875" style="19" customWidth="1"/>
    <col min="16160" max="16160" width="3.77734375" style="19" customWidth="1"/>
    <col min="16161" max="16162" width="8.77734375" style="19"/>
    <col min="16163" max="16163" width="3.77734375" style="19" customWidth="1"/>
    <col min="16164" max="16384" width="8.77734375" style="19"/>
  </cols>
  <sheetData>
    <row r="2" spans="1:7" x14ac:dyDescent="0.3">
      <c r="A2" s="8" t="s">
        <v>86</v>
      </c>
    </row>
    <row r="3" spans="1:7" x14ac:dyDescent="0.3">
      <c r="A3" s="8" t="s">
        <v>87</v>
      </c>
    </row>
    <row r="4" spans="1:7" x14ac:dyDescent="0.3">
      <c r="C4" s="8" t="s">
        <v>172</v>
      </c>
      <c r="D4" s="8" t="s">
        <v>66</v>
      </c>
      <c r="E4" s="8" t="s">
        <v>67</v>
      </c>
      <c r="F4" s="8" t="s">
        <v>175</v>
      </c>
      <c r="G4" s="8" t="s">
        <v>65</v>
      </c>
    </row>
    <row r="5" spans="1:7" x14ac:dyDescent="0.3">
      <c r="C5" s="8" t="s">
        <v>173</v>
      </c>
      <c r="D5" s="20">
        <v>2.9732408325074333</v>
      </c>
      <c r="E5" s="20">
        <v>5.9464816650148666</v>
      </c>
      <c r="F5" s="20">
        <v>2.9732408325074333</v>
      </c>
      <c r="G5" s="20">
        <v>0.29732408325074333</v>
      </c>
    </row>
    <row r="6" spans="1:7" x14ac:dyDescent="0.3">
      <c r="C6" s="8" t="s">
        <v>174</v>
      </c>
      <c r="D6" s="20">
        <v>3.1840158092212225</v>
      </c>
      <c r="E6" s="20">
        <v>6.3630310457178485</v>
      </c>
      <c r="F6" s="20">
        <v>3.1790152364966264</v>
      </c>
      <c r="G6" s="20">
        <v>0.32597491347438518</v>
      </c>
    </row>
    <row r="36" spans="1:88" s="2" customFormat="1" ht="172.8" x14ac:dyDescent="0.3">
      <c r="A36" t="s">
        <v>0</v>
      </c>
      <c r="B36" t="s">
        <v>1</v>
      </c>
      <c r="C36" t="s">
        <v>2</v>
      </c>
      <c r="D36" t="s">
        <v>3</v>
      </c>
      <c r="E36" t="s">
        <v>4</v>
      </c>
      <c r="F36" t="s">
        <v>5</v>
      </c>
      <c r="G36" t="s">
        <v>6</v>
      </c>
      <c r="H36" t="s">
        <v>7</v>
      </c>
      <c r="I36" t="s">
        <v>8</v>
      </c>
      <c r="J36" t="s">
        <v>9</v>
      </c>
      <c r="K36" t="s">
        <v>10</v>
      </c>
      <c r="L36" t="s">
        <v>11</v>
      </c>
      <c r="M36" t="s">
        <v>12</v>
      </c>
      <c r="N36" t="s">
        <v>13</v>
      </c>
      <c r="O36" t="s">
        <v>14</v>
      </c>
      <c r="P36" t="s">
        <v>15</v>
      </c>
      <c r="Q36" t="s">
        <v>16</v>
      </c>
      <c r="R36" t="s">
        <v>17</v>
      </c>
      <c r="S36" t="s">
        <v>18</v>
      </c>
      <c r="T36" t="s">
        <v>19</v>
      </c>
      <c r="U36" t="s">
        <v>20</v>
      </c>
      <c r="V36" t="s">
        <v>21</v>
      </c>
      <c r="W36" t="s">
        <v>22</v>
      </c>
      <c r="X36" t="s">
        <v>23</v>
      </c>
      <c r="Y36" t="s">
        <v>24</v>
      </c>
      <c r="Z36" t="s">
        <v>25</v>
      </c>
      <c r="AA36" s="2" t="s">
        <v>36</v>
      </c>
      <c r="AB36" s="2" t="s">
        <v>37</v>
      </c>
      <c r="AC36" s="2" t="s">
        <v>38</v>
      </c>
      <c r="AD36" s="2" t="s">
        <v>39</v>
      </c>
      <c r="AE36" s="2" t="s">
        <v>40</v>
      </c>
      <c r="AF36" s="2" t="s">
        <v>41</v>
      </c>
      <c r="AG36" s="2" t="s">
        <v>42</v>
      </c>
      <c r="AI36" s="2" t="s">
        <v>77</v>
      </c>
      <c r="AJ36" s="2" t="s">
        <v>78</v>
      </c>
      <c r="AK36" s="2" t="s">
        <v>43</v>
      </c>
      <c r="AL36" s="2" t="s">
        <v>44</v>
      </c>
      <c r="AM36" s="2" t="s">
        <v>45</v>
      </c>
      <c r="AO36" s="2" t="s">
        <v>79</v>
      </c>
      <c r="AP36" s="2" t="s">
        <v>80</v>
      </c>
      <c r="AQ36" s="2" t="s">
        <v>46</v>
      </c>
      <c r="AR36" s="2" t="s">
        <v>47</v>
      </c>
      <c r="AS36" s="2" t="s">
        <v>48</v>
      </c>
      <c r="AU36" s="2" t="s">
        <v>81</v>
      </c>
      <c r="AV36" s="2" t="s">
        <v>49</v>
      </c>
      <c r="AW36" s="2" t="s">
        <v>50</v>
      </c>
      <c r="AX36" s="2" t="s">
        <v>51</v>
      </c>
      <c r="AY36" s="2" t="s">
        <v>52</v>
      </c>
      <c r="BA36" s="2" t="s">
        <v>82</v>
      </c>
      <c r="BB36" s="2" t="s">
        <v>53</v>
      </c>
      <c r="BC36" s="2" t="s">
        <v>54</v>
      </c>
      <c r="BD36" s="2" t="s">
        <v>55</v>
      </c>
      <c r="BE36" s="2" t="s">
        <v>56</v>
      </c>
      <c r="BG36" s="2" t="s">
        <v>57</v>
      </c>
      <c r="BH36" s="2" t="s">
        <v>58</v>
      </c>
      <c r="BI36" s="2" t="s">
        <v>59</v>
      </c>
      <c r="BJ36" s="2" t="s">
        <v>60</v>
      </c>
      <c r="BL36" s="2" t="s">
        <v>88</v>
      </c>
      <c r="BQ36" s="2" t="s">
        <v>140</v>
      </c>
      <c r="BR36" s="2" t="s">
        <v>140</v>
      </c>
      <c r="BS36" s="2" t="s">
        <v>140</v>
      </c>
      <c r="BT36" s="2" t="s">
        <v>140</v>
      </c>
      <c r="BU36" s="2" t="s">
        <v>141</v>
      </c>
      <c r="BV36" s="2" t="s">
        <v>142</v>
      </c>
      <c r="BW36" s="2" t="s">
        <v>143</v>
      </c>
      <c r="BX36" s="2" t="s">
        <v>144</v>
      </c>
      <c r="BY36" s="2" t="s">
        <v>145</v>
      </c>
      <c r="BZ36" s="2" t="s">
        <v>146</v>
      </c>
      <c r="CA36" s="2" t="s">
        <v>147</v>
      </c>
      <c r="CB36" s="2" t="s">
        <v>148</v>
      </c>
      <c r="CC36" s="2" t="s">
        <v>149</v>
      </c>
      <c r="CD36" s="2" t="s">
        <v>150</v>
      </c>
      <c r="CE36" s="2" t="s">
        <v>151</v>
      </c>
      <c r="CF36" s="2" t="s">
        <v>152</v>
      </c>
      <c r="CG36" s="2" t="s">
        <v>153</v>
      </c>
      <c r="CH36" s="2" t="s">
        <v>153</v>
      </c>
      <c r="CI36" s="2" t="s">
        <v>153</v>
      </c>
      <c r="CJ36" s="2" t="s">
        <v>153</v>
      </c>
    </row>
    <row r="37" spans="1:88" customFormat="1" ht="14.4" x14ac:dyDescent="0.3">
      <c r="Y37" s="1"/>
      <c r="Z37" s="10"/>
      <c r="AD37" s="3"/>
      <c r="AE37" s="3"/>
      <c r="AF37" s="3"/>
      <c r="AG37" s="3"/>
      <c r="AH37" s="3"/>
      <c r="BG37" s="3"/>
      <c r="BH37" s="3"/>
      <c r="BI37" s="3"/>
      <c r="BJ37" s="3"/>
      <c r="BL37" s="2"/>
      <c r="BQ37" s="2">
        <f>(300*1000)/100900</f>
        <v>2.9732408325074333</v>
      </c>
      <c r="BR37" s="2">
        <f>(600*1000)/100900</f>
        <v>5.9464816650148666</v>
      </c>
      <c r="BS37" s="2">
        <f>(300*1000)/100900</f>
        <v>2.9732408325074333</v>
      </c>
      <c r="BT37" s="2">
        <f>(300*100)/100900</f>
        <v>0.29732408325074333</v>
      </c>
      <c r="BU37" s="47" t="e">
        <f>I37/(BQ37*G37)</f>
        <v>#DIV/0!</v>
      </c>
      <c r="BV37" s="47" t="e">
        <f>J37/(BR37*H37)</f>
        <v>#DIV/0!</v>
      </c>
      <c r="BW37" s="47" t="e">
        <f>(J37-I37)/(BS37*H37)</f>
        <v>#DIV/0!</v>
      </c>
      <c r="BX37" s="47" t="e">
        <f>L37/(BT37*H37)</f>
        <v>#DIV/0!</v>
      </c>
      <c r="BY37" s="40">
        <f>G37*BQ37</f>
        <v>0</v>
      </c>
      <c r="BZ37" s="46">
        <f>H37*BR37</f>
        <v>0</v>
      </c>
      <c r="CA37" s="46">
        <f>H37*BS37</f>
        <v>0</v>
      </c>
      <c r="CB37" s="46">
        <f>H37*BT37</f>
        <v>0</v>
      </c>
      <c r="CC37" s="46">
        <f>AD37*G37</f>
        <v>0</v>
      </c>
      <c r="CD37" s="46">
        <f t="shared" ref="CD37:CD100" si="0">AE37*H37</f>
        <v>0</v>
      </c>
      <c r="CE37" s="46">
        <f>AF37*H37</f>
        <v>0</v>
      </c>
      <c r="CF37" s="46">
        <f>AG37*H37</f>
        <v>0</v>
      </c>
    </row>
    <row r="38" spans="1:88" customFormat="1" ht="14.4" x14ac:dyDescent="0.3">
      <c r="A38">
        <v>20</v>
      </c>
      <c r="B38">
        <v>9</v>
      </c>
      <c r="C38" t="s">
        <v>89</v>
      </c>
      <c r="D38" t="s">
        <v>27</v>
      </c>
      <c r="G38">
        <v>0.5</v>
      </c>
      <c r="H38">
        <v>0.5</v>
      </c>
      <c r="I38">
        <v>1933</v>
      </c>
      <c r="J38">
        <v>5883</v>
      </c>
      <c r="L38">
        <v>3010</v>
      </c>
      <c r="M38">
        <v>1.8979999999999999</v>
      </c>
      <c r="N38">
        <v>5.2629999999999999</v>
      </c>
      <c r="O38">
        <v>3.3650000000000002</v>
      </c>
      <c r="Q38">
        <v>0.19900000000000001</v>
      </c>
      <c r="R38">
        <v>1</v>
      </c>
      <c r="S38">
        <v>0</v>
      </c>
      <c r="T38">
        <v>0</v>
      </c>
      <c r="V38">
        <v>0</v>
      </c>
      <c r="Y38" s="1">
        <v>44113</v>
      </c>
      <c r="Z38" s="10">
        <v>0.6663310185185185</v>
      </c>
      <c r="AB38">
        <v>1</v>
      </c>
      <c r="AD38" s="3">
        <v>3.2853804803298106</v>
      </c>
      <c r="AE38" s="3">
        <v>5.5470834799525637</v>
      </c>
      <c r="AF38" s="3">
        <v>2.2617029996227531</v>
      </c>
      <c r="AG38" s="3">
        <v>0.29432971298797306</v>
      </c>
      <c r="AH38" s="3"/>
      <c r="AK38">
        <v>0.50766751771315621</v>
      </c>
      <c r="AQ38">
        <v>5.2864249213798439E-2</v>
      </c>
      <c r="AW38">
        <v>0.60412590070500893</v>
      </c>
      <c r="BC38">
        <v>0.24165370694443278</v>
      </c>
      <c r="BG38" s="3">
        <v>3.2770621901923773</v>
      </c>
      <c r="BH38" s="3">
        <v>5.5456176553836709</v>
      </c>
      <c r="BI38" s="3">
        <v>2.2685554651912927</v>
      </c>
      <c r="BJ38" s="3">
        <v>0.29468577253455686</v>
      </c>
      <c r="BL38" s="2">
        <v>1</v>
      </c>
      <c r="BQ38" s="2">
        <f t="shared" ref="BQ38:BQ101" si="1">(300*1000)/100900</f>
        <v>2.9732408325074333</v>
      </c>
      <c r="BR38" s="2">
        <f t="shared" ref="BR38:BR101" si="2">(600*1000)/100900</f>
        <v>5.9464816650148666</v>
      </c>
      <c r="BS38" s="2">
        <f t="shared" ref="BS38:BS101" si="3">(300*1000)/100900</f>
        <v>2.9732408325074333</v>
      </c>
      <c r="BT38" s="2">
        <f t="shared" ref="BT38:BT101" si="4">(300*100)/100900</f>
        <v>0.29732408325074333</v>
      </c>
      <c r="BU38" s="47">
        <f t="shared" ref="BU38:BV101" si="5">I38/(BQ38*G38)</f>
        <v>1300.2646666666665</v>
      </c>
      <c r="BV38" s="47">
        <f t="shared" si="5"/>
        <v>1978.6489999999999</v>
      </c>
      <c r="BW38" s="47">
        <f t="shared" ref="BW38:BW101" si="6">(J38-I38)/(BS38*H38)</f>
        <v>2657.0333333333333</v>
      </c>
      <c r="BX38" s="47">
        <f t="shared" ref="BX38:BX101" si="7">L38/(BT38*H38)</f>
        <v>20247.266666666666</v>
      </c>
      <c r="BY38" s="40">
        <f t="shared" ref="BY38:BZ101" si="8">G38*BQ38</f>
        <v>1.4866204162537167</v>
      </c>
      <c r="BZ38" s="46">
        <f t="shared" si="8"/>
        <v>2.9732408325074333</v>
      </c>
      <c r="CA38" s="46">
        <f t="shared" ref="CA38:CA101" si="9">H38*BS38</f>
        <v>1.4866204162537167</v>
      </c>
      <c r="CB38" s="46">
        <f t="shared" ref="CB38:CB101" si="10">H38*BT38</f>
        <v>0.14866204162537167</v>
      </c>
      <c r="CC38" s="46">
        <f t="shared" ref="CC38:CD101" si="11">AD38*G38</f>
        <v>1.6426902401649053</v>
      </c>
      <c r="CD38" s="46">
        <f t="shared" si="0"/>
        <v>2.7735417399762818</v>
      </c>
      <c r="CE38" s="46">
        <f t="shared" ref="CE38:CE101" si="12">AF38*H38</f>
        <v>1.1308514998113766</v>
      </c>
      <c r="CF38" s="46">
        <f t="shared" ref="CF38:CF101" si="13">AG38*H38</f>
        <v>0.14716485649398653</v>
      </c>
      <c r="CG38" s="3">
        <f>AVERAGE(CC38:CC39)</f>
        <v>1.6385310950961887</v>
      </c>
      <c r="CH38" s="3">
        <f>AVERAGE(CD38:CD39)</f>
        <v>2.7728088276918355</v>
      </c>
      <c r="CI38" s="3">
        <f>AVERAGE(CE38:CE39)</f>
        <v>1.1342777325956463</v>
      </c>
      <c r="CJ38" s="3">
        <f>AVERAGE(CF38:CF39)</f>
        <v>0.14734288626727843</v>
      </c>
    </row>
    <row r="39" spans="1:88" customFormat="1" ht="14.4" x14ac:dyDescent="0.3">
      <c r="A39">
        <v>21</v>
      </c>
      <c r="B39">
        <v>9</v>
      </c>
      <c r="C39" t="s">
        <v>89</v>
      </c>
      <c r="D39" t="s">
        <v>27</v>
      </c>
      <c r="G39">
        <v>0.5</v>
      </c>
      <c r="H39">
        <v>0.5</v>
      </c>
      <c r="I39">
        <v>1923</v>
      </c>
      <c r="J39">
        <v>5880</v>
      </c>
      <c r="L39">
        <v>3017</v>
      </c>
      <c r="M39">
        <v>1.89</v>
      </c>
      <c r="N39">
        <v>5.26</v>
      </c>
      <c r="O39">
        <v>3.37</v>
      </c>
      <c r="Q39">
        <v>0.2</v>
      </c>
      <c r="R39">
        <v>1</v>
      </c>
      <c r="S39">
        <v>0</v>
      </c>
      <c r="T39">
        <v>0</v>
      </c>
      <c r="V39">
        <v>0</v>
      </c>
      <c r="Y39" s="1">
        <v>44113</v>
      </c>
      <c r="Z39" s="10">
        <v>0.67221064814814813</v>
      </c>
      <c r="AB39">
        <v>1</v>
      </c>
      <c r="AD39" s="3">
        <v>3.2687439000549445</v>
      </c>
      <c r="AE39" s="3">
        <v>5.5441518308147772</v>
      </c>
      <c r="AF39" s="3">
        <v>2.2754079307598327</v>
      </c>
      <c r="AG39" s="3">
        <v>0.29504183208114065</v>
      </c>
      <c r="AH39" s="3"/>
      <c r="BL39" s="2"/>
      <c r="BQ39" s="2">
        <f t="shared" si="1"/>
        <v>2.9732408325074333</v>
      </c>
      <c r="BR39" s="2">
        <f t="shared" si="2"/>
        <v>5.9464816650148666</v>
      </c>
      <c r="BS39" s="2">
        <f t="shared" si="3"/>
        <v>2.9732408325074333</v>
      </c>
      <c r="BT39" s="2">
        <f t="shared" si="4"/>
        <v>0.29732408325074333</v>
      </c>
      <c r="BU39" s="47">
        <f t="shared" si="5"/>
        <v>1293.538</v>
      </c>
      <c r="BV39" s="47">
        <f t="shared" si="5"/>
        <v>1977.6399999999999</v>
      </c>
      <c r="BW39" s="47">
        <f t="shared" si="6"/>
        <v>2661.7419999999997</v>
      </c>
      <c r="BX39" s="47">
        <f t="shared" si="7"/>
        <v>20294.353333333333</v>
      </c>
      <c r="BY39" s="40">
        <f t="shared" si="8"/>
        <v>1.4866204162537167</v>
      </c>
      <c r="BZ39" s="46">
        <f t="shared" si="8"/>
        <v>2.9732408325074333</v>
      </c>
      <c r="CA39" s="46">
        <f t="shared" si="9"/>
        <v>1.4866204162537167</v>
      </c>
      <c r="CB39" s="46">
        <f t="shared" si="10"/>
        <v>0.14866204162537167</v>
      </c>
      <c r="CC39" s="46">
        <f t="shared" si="11"/>
        <v>1.6343719500274723</v>
      </c>
      <c r="CD39" s="46">
        <f t="shared" si="0"/>
        <v>2.7720759154073886</v>
      </c>
      <c r="CE39" s="46">
        <f t="shared" si="12"/>
        <v>1.1377039653799164</v>
      </c>
      <c r="CF39" s="46">
        <f t="shared" si="13"/>
        <v>0.14752091604057033</v>
      </c>
    </row>
    <row r="40" spans="1:88" customFormat="1" ht="14.4" x14ac:dyDescent="0.3">
      <c r="Y40" s="1"/>
      <c r="Z40" s="10"/>
      <c r="AD40" s="3"/>
      <c r="AE40" s="3"/>
      <c r="AF40" s="3"/>
      <c r="AG40" s="3"/>
      <c r="AH40" s="3"/>
      <c r="BL40" s="2"/>
      <c r="BQ40" s="2">
        <f t="shared" si="1"/>
        <v>2.9732408325074333</v>
      </c>
      <c r="BR40" s="2">
        <f t="shared" si="2"/>
        <v>5.9464816650148666</v>
      </c>
      <c r="BS40" s="2">
        <f t="shared" si="3"/>
        <v>2.9732408325074333</v>
      </c>
      <c r="BT40" s="2">
        <f t="shared" si="4"/>
        <v>0.29732408325074333</v>
      </c>
      <c r="BU40" s="47" t="e">
        <f t="shared" si="5"/>
        <v>#DIV/0!</v>
      </c>
      <c r="BV40" s="47" t="e">
        <f t="shared" si="5"/>
        <v>#DIV/0!</v>
      </c>
      <c r="BW40" s="47" t="e">
        <f t="shared" si="6"/>
        <v>#DIV/0!</v>
      </c>
      <c r="BX40" s="47" t="e">
        <f t="shared" si="7"/>
        <v>#DIV/0!</v>
      </c>
      <c r="BY40" s="40">
        <f t="shared" si="8"/>
        <v>0</v>
      </c>
      <c r="BZ40" s="46">
        <f t="shared" si="8"/>
        <v>0</v>
      </c>
      <c r="CA40" s="46">
        <f t="shared" si="9"/>
        <v>0</v>
      </c>
      <c r="CB40" s="46">
        <f t="shared" si="10"/>
        <v>0</v>
      </c>
      <c r="CC40" s="46">
        <f t="shared" si="11"/>
        <v>0</v>
      </c>
      <c r="CD40" s="46">
        <f t="shared" si="0"/>
        <v>0</v>
      </c>
      <c r="CE40" s="46">
        <f t="shared" si="12"/>
        <v>0</v>
      </c>
      <c r="CF40" s="46">
        <f t="shared" si="13"/>
        <v>0</v>
      </c>
    </row>
    <row r="41" spans="1:88" customFormat="1" ht="14.4" x14ac:dyDescent="0.3">
      <c r="A41">
        <v>23</v>
      </c>
      <c r="B41">
        <v>10</v>
      </c>
      <c r="C41" t="s">
        <v>89</v>
      </c>
      <c r="D41" t="s">
        <v>27</v>
      </c>
      <c r="G41">
        <v>0.5</v>
      </c>
      <c r="H41">
        <v>0.5</v>
      </c>
      <c r="I41">
        <v>1756</v>
      </c>
      <c r="J41">
        <v>5822</v>
      </c>
      <c r="L41">
        <v>2801</v>
      </c>
      <c r="M41">
        <v>1.762</v>
      </c>
      <c r="N41">
        <v>5.2110000000000003</v>
      </c>
      <c r="O41">
        <v>3.4489999999999998</v>
      </c>
      <c r="Q41">
        <v>0.17699999999999999</v>
      </c>
      <c r="R41">
        <v>1</v>
      </c>
      <c r="S41">
        <v>0</v>
      </c>
      <c r="T41">
        <v>0</v>
      </c>
      <c r="V41">
        <v>0</v>
      </c>
      <c r="Y41" s="1">
        <v>44113</v>
      </c>
      <c r="Z41" s="10">
        <v>0.68785879629629632</v>
      </c>
      <c r="AB41">
        <v>1</v>
      </c>
      <c r="AD41" s="3">
        <v>2.9909130094646734</v>
      </c>
      <c r="AE41" s="3">
        <v>5.4874732808175812</v>
      </c>
      <c r="AF41" s="3">
        <v>2.4965602713529078</v>
      </c>
      <c r="AG41" s="3">
        <v>0.27306787149196832</v>
      </c>
      <c r="AH41" s="3"/>
      <c r="AK41">
        <v>0.38860970471916118</v>
      </c>
      <c r="AQ41">
        <v>1.0451888804162111</v>
      </c>
      <c r="AW41">
        <v>1.8261149748573267</v>
      </c>
      <c r="BC41">
        <v>2.5742798671412284</v>
      </c>
      <c r="BG41" s="3">
        <v>2.9967358125608765</v>
      </c>
      <c r="BH41" s="3">
        <v>5.5163011640058102</v>
      </c>
      <c r="BI41" s="3">
        <v>2.5195653514449341</v>
      </c>
      <c r="BJ41" s="3">
        <v>0.27662846695780641</v>
      </c>
      <c r="BL41" s="2">
        <v>2</v>
      </c>
      <c r="BQ41" s="2">
        <f t="shared" si="1"/>
        <v>2.9732408325074333</v>
      </c>
      <c r="BR41" s="2">
        <f t="shared" si="2"/>
        <v>5.9464816650148666</v>
      </c>
      <c r="BS41" s="2">
        <f t="shared" si="3"/>
        <v>2.9732408325074333</v>
      </c>
      <c r="BT41" s="2">
        <f t="shared" si="4"/>
        <v>0.29732408325074333</v>
      </c>
      <c r="BU41" s="47">
        <f t="shared" si="5"/>
        <v>1181.2026666666666</v>
      </c>
      <c r="BV41" s="47">
        <f t="shared" si="5"/>
        <v>1958.1326666666666</v>
      </c>
      <c r="BW41" s="47">
        <f t="shared" si="6"/>
        <v>2735.0626666666662</v>
      </c>
      <c r="BX41" s="47">
        <f t="shared" si="7"/>
        <v>18841.393333333333</v>
      </c>
      <c r="BY41" s="40">
        <f t="shared" si="8"/>
        <v>1.4866204162537167</v>
      </c>
      <c r="BZ41" s="46">
        <f t="shared" si="8"/>
        <v>2.9732408325074333</v>
      </c>
      <c r="CA41" s="46">
        <f t="shared" si="9"/>
        <v>1.4866204162537167</v>
      </c>
      <c r="CB41" s="46">
        <f t="shared" si="10"/>
        <v>0.14866204162537167</v>
      </c>
      <c r="CC41" s="46">
        <f t="shared" si="11"/>
        <v>1.4954565047323367</v>
      </c>
      <c r="CD41" s="46">
        <f t="shared" si="0"/>
        <v>2.7437366404087906</v>
      </c>
      <c r="CE41" s="46">
        <f t="shared" si="12"/>
        <v>1.2482801356764539</v>
      </c>
      <c r="CF41" s="46">
        <f t="shared" si="13"/>
        <v>0.13653393574598416</v>
      </c>
      <c r="CG41" s="3">
        <f>AVERAGE(CC41:CC42)</f>
        <v>1.4983679062804383</v>
      </c>
      <c r="CH41" s="3">
        <f>AVERAGE(CD41:CD42)</f>
        <v>2.7581505820029051</v>
      </c>
      <c r="CI41" s="3">
        <f>AVERAGE(CE41:CE42)</f>
        <v>1.259782675722467</v>
      </c>
      <c r="CJ41" s="3">
        <f>AVERAGE(CF41:CF42)</f>
        <v>0.1383142334789032</v>
      </c>
    </row>
    <row r="42" spans="1:88" customFormat="1" ht="14.4" x14ac:dyDescent="0.3">
      <c r="A42">
        <v>24</v>
      </c>
      <c r="B42">
        <v>10</v>
      </c>
      <c r="C42" t="s">
        <v>89</v>
      </c>
      <c r="D42" t="s">
        <v>27</v>
      </c>
      <c r="G42">
        <v>0.5</v>
      </c>
      <c r="H42">
        <v>0.5</v>
      </c>
      <c r="I42">
        <v>1763</v>
      </c>
      <c r="J42">
        <v>5881</v>
      </c>
      <c r="L42">
        <v>2871</v>
      </c>
      <c r="M42">
        <v>1.7669999999999999</v>
      </c>
      <c r="N42">
        <v>5.2610000000000001</v>
      </c>
      <c r="O42">
        <v>3.4940000000000002</v>
      </c>
      <c r="Q42">
        <v>0.184</v>
      </c>
      <c r="R42">
        <v>1</v>
      </c>
      <c r="S42">
        <v>0</v>
      </c>
      <c r="T42">
        <v>0</v>
      </c>
      <c r="V42">
        <v>0</v>
      </c>
      <c r="Y42" s="1">
        <v>44113</v>
      </c>
      <c r="Z42" s="10">
        <v>0.69378472222222232</v>
      </c>
      <c r="AB42">
        <v>1</v>
      </c>
      <c r="AD42" s="3">
        <v>3.0025586156570796</v>
      </c>
      <c r="AE42" s="3">
        <v>5.54512904719404</v>
      </c>
      <c r="AF42" s="3">
        <v>2.5425704315369604</v>
      </c>
      <c r="AG42" s="3">
        <v>0.28018906242364455</v>
      </c>
      <c r="AH42" s="3"/>
      <c r="BG42" s="3"/>
      <c r="BH42" s="3"/>
      <c r="BI42" s="3"/>
      <c r="BJ42" s="3"/>
      <c r="BL42" s="2"/>
      <c r="BQ42" s="2">
        <f t="shared" si="1"/>
        <v>2.9732408325074333</v>
      </c>
      <c r="BR42" s="2">
        <f t="shared" si="2"/>
        <v>5.9464816650148666</v>
      </c>
      <c r="BS42" s="2">
        <f t="shared" si="3"/>
        <v>2.9732408325074333</v>
      </c>
      <c r="BT42" s="2">
        <f t="shared" si="4"/>
        <v>0.29732408325074333</v>
      </c>
      <c r="BU42" s="47">
        <f t="shared" si="5"/>
        <v>1185.9113333333332</v>
      </c>
      <c r="BV42" s="47">
        <f t="shared" si="5"/>
        <v>1977.9763333333333</v>
      </c>
      <c r="BW42" s="47">
        <f t="shared" si="6"/>
        <v>2770.0413333333331</v>
      </c>
      <c r="BX42" s="47">
        <f t="shared" si="7"/>
        <v>19312.259999999998</v>
      </c>
      <c r="BY42" s="40">
        <f t="shared" si="8"/>
        <v>1.4866204162537167</v>
      </c>
      <c r="BZ42" s="46">
        <f t="shared" si="8"/>
        <v>2.9732408325074333</v>
      </c>
      <c r="CA42" s="46">
        <f t="shared" si="9"/>
        <v>1.4866204162537167</v>
      </c>
      <c r="CB42" s="46">
        <f t="shared" si="10"/>
        <v>0.14866204162537167</v>
      </c>
      <c r="CC42" s="46">
        <f t="shared" si="11"/>
        <v>1.5012793078285398</v>
      </c>
      <c r="CD42" s="46">
        <f t="shared" si="0"/>
        <v>2.77256452359702</v>
      </c>
      <c r="CE42" s="46">
        <f t="shared" si="12"/>
        <v>1.2712852157684802</v>
      </c>
      <c r="CF42" s="46">
        <f t="shared" si="13"/>
        <v>0.14009453121182228</v>
      </c>
    </row>
    <row r="43" spans="1:88" customFormat="1" ht="14.4" x14ac:dyDescent="0.3">
      <c r="Y43" s="1"/>
      <c r="Z43" s="10"/>
      <c r="AD43" s="3"/>
      <c r="AE43" s="3"/>
      <c r="AF43" s="3"/>
      <c r="AG43" s="3"/>
      <c r="AH43" s="3"/>
      <c r="BL43" s="2"/>
      <c r="BQ43" s="2">
        <f t="shared" si="1"/>
        <v>2.9732408325074333</v>
      </c>
      <c r="BR43" s="2">
        <f t="shared" si="2"/>
        <v>5.9464816650148666</v>
      </c>
      <c r="BS43" s="2">
        <f t="shared" si="3"/>
        <v>2.9732408325074333</v>
      </c>
      <c r="BT43" s="2">
        <f t="shared" si="4"/>
        <v>0.29732408325074333</v>
      </c>
      <c r="BU43" s="47" t="e">
        <f t="shared" si="5"/>
        <v>#DIV/0!</v>
      </c>
      <c r="BV43" s="47" t="e">
        <f t="shared" si="5"/>
        <v>#DIV/0!</v>
      </c>
      <c r="BW43" s="47" t="e">
        <f t="shared" si="6"/>
        <v>#DIV/0!</v>
      </c>
      <c r="BX43" s="47" t="e">
        <f t="shared" si="7"/>
        <v>#DIV/0!</v>
      </c>
      <c r="BY43" s="40">
        <f t="shared" si="8"/>
        <v>0</v>
      </c>
      <c r="BZ43" s="46">
        <f t="shared" si="8"/>
        <v>0</v>
      </c>
      <c r="CA43" s="46">
        <f t="shared" si="9"/>
        <v>0</v>
      </c>
      <c r="CB43" s="46">
        <f t="shared" si="10"/>
        <v>0</v>
      </c>
      <c r="CC43" s="46">
        <f t="shared" si="11"/>
        <v>0</v>
      </c>
      <c r="CD43" s="46">
        <f t="shared" si="0"/>
        <v>0</v>
      </c>
      <c r="CE43" s="46">
        <f t="shared" si="12"/>
        <v>0</v>
      </c>
      <c r="CF43" s="46">
        <f t="shared" si="13"/>
        <v>0</v>
      </c>
    </row>
    <row r="44" spans="1:88" customFormat="1" ht="14.4" x14ac:dyDescent="0.3">
      <c r="A44">
        <v>26</v>
      </c>
      <c r="B44">
        <v>11</v>
      </c>
      <c r="C44" t="s">
        <v>89</v>
      </c>
      <c r="D44" t="s">
        <v>27</v>
      </c>
      <c r="G44">
        <v>0.5</v>
      </c>
      <c r="H44">
        <v>0.5</v>
      </c>
      <c r="I44">
        <v>1748</v>
      </c>
      <c r="J44">
        <v>5839</v>
      </c>
      <c r="L44">
        <v>2844</v>
      </c>
      <c r="M44">
        <v>1.756</v>
      </c>
      <c r="N44">
        <v>5.2249999999999996</v>
      </c>
      <c r="O44">
        <v>3.4689999999999999</v>
      </c>
      <c r="Q44">
        <v>0.18099999999999999</v>
      </c>
      <c r="R44">
        <v>1</v>
      </c>
      <c r="S44">
        <v>0</v>
      </c>
      <c r="T44">
        <v>0</v>
      </c>
      <c r="V44">
        <v>0</v>
      </c>
      <c r="Y44" s="1">
        <v>44113</v>
      </c>
      <c r="Z44" s="10">
        <v>0.70961805555555557</v>
      </c>
      <c r="AB44">
        <v>1</v>
      </c>
      <c r="AD44" s="3">
        <v>2.9776037452447799</v>
      </c>
      <c r="AE44" s="3">
        <v>5.5040859592650353</v>
      </c>
      <c r="AF44" s="3">
        <v>2.5264822140202554</v>
      </c>
      <c r="AG44" s="3">
        <v>0.27744231734999797</v>
      </c>
      <c r="AH44" s="3"/>
      <c r="AK44">
        <v>2.8094635809871642</v>
      </c>
      <c r="AQ44">
        <v>0.28447414534615501</v>
      </c>
      <c r="AW44">
        <v>4.0578446613642152</v>
      </c>
      <c r="BC44">
        <v>1.852721659452059</v>
      </c>
      <c r="BG44" s="3">
        <v>3.0200270249456898</v>
      </c>
      <c r="BH44" s="3">
        <v>5.4962682282309387</v>
      </c>
      <c r="BI44" s="3">
        <v>2.4762412032852499</v>
      </c>
      <c r="BJ44" s="3">
        <v>0.28003646547510863</v>
      </c>
      <c r="BL44" s="2">
        <v>3</v>
      </c>
      <c r="BQ44" s="2">
        <f t="shared" si="1"/>
        <v>2.9732408325074333</v>
      </c>
      <c r="BR44" s="2">
        <f t="shared" si="2"/>
        <v>5.9464816650148666</v>
      </c>
      <c r="BS44" s="2">
        <f t="shared" si="3"/>
        <v>2.9732408325074333</v>
      </c>
      <c r="BT44" s="2">
        <f t="shared" si="4"/>
        <v>0.29732408325074333</v>
      </c>
      <c r="BU44" s="47">
        <f t="shared" si="5"/>
        <v>1175.8213333333333</v>
      </c>
      <c r="BV44" s="47">
        <f t="shared" si="5"/>
        <v>1963.8503333333331</v>
      </c>
      <c r="BW44" s="47">
        <f t="shared" si="6"/>
        <v>2751.8793333333333</v>
      </c>
      <c r="BX44" s="47">
        <f t="shared" si="7"/>
        <v>19130.64</v>
      </c>
      <c r="BY44" s="40">
        <f t="shared" si="8"/>
        <v>1.4866204162537167</v>
      </c>
      <c r="BZ44" s="46">
        <f t="shared" si="8"/>
        <v>2.9732408325074333</v>
      </c>
      <c r="CA44" s="46">
        <f t="shared" si="9"/>
        <v>1.4866204162537167</v>
      </c>
      <c r="CB44" s="46">
        <f t="shared" si="10"/>
        <v>0.14866204162537167</v>
      </c>
      <c r="CC44" s="46">
        <f t="shared" si="11"/>
        <v>1.4888018726223899</v>
      </c>
      <c r="CD44" s="46">
        <f t="shared" si="0"/>
        <v>2.7520429796325176</v>
      </c>
      <c r="CE44" s="46">
        <f t="shared" si="12"/>
        <v>1.2632411070101277</v>
      </c>
      <c r="CF44" s="46">
        <f t="shared" si="13"/>
        <v>0.13872115867499898</v>
      </c>
      <c r="CG44" s="3">
        <f>AVERAGE(CC44:CC45)</f>
        <v>1.5100135124728449</v>
      </c>
      <c r="CH44" s="3">
        <f>AVERAGE(CD44:CD45)</f>
        <v>2.7481341141154694</v>
      </c>
      <c r="CI44" s="3">
        <f>AVERAGE(CE44:CE45)</f>
        <v>1.2381206016426249</v>
      </c>
      <c r="CJ44" s="3">
        <f>AVERAGE(CF44:CF45)</f>
        <v>0.14001823273755432</v>
      </c>
    </row>
    <row r="45" spans="1:88" customFormat="1" ht="14.4" x14ac:dyDescent="0.3">
      <c r="A45">
        <v>27</v>
      </c>
      <c r="B45">
        <v>11</v>
      </c>
      <c r="C45" t="s">
        <v>89</v>
      </c>
      <c r="D45" t="s">
        <v>27</v>
      </c>
      <c r="G45">
        <v>0.5</v>
      </c>
      <c r="H45">
        <v>0.5</v>
      </c>
      <c r="I45">
        <v>1799</v>
      </c>
      <c r="J45">
        <v>5823</v>
      </c>
      <c r="L45">
        <v>2895</v>
      </c>
      <c r="M45">
        <v>1.7949999999999999</v>
      </c>
      <c r="N45">
        <v>5.2119999999999997</v>
      </c>
      <c r="O45">
        <v>3.4169999999999998</v>
      </c>
      <c r="Q45">
        <v>0.187</v>
      </c>
      <c r="R45">
        <v>1</v>
      </c>
      <c r="S45">
        <v>0</v>
      </c>
      <c r="T45">
        <v>0</v>
      </c>
      <c r="V45">
        <v>0</v>
      </c>
      <c r="Y45" s="1">
        <v>44113</v>
      </c>
      <c r="Z45" s="10">
        <v>0.7155555555555555</v>
      </c>
      <c r="AB45">
        <v>1</v>
      </c>
      <c r="AD45" s="3">
        <v>3.0624503046465992</v>
      </c>
      <c r="AE45" s="3">
        <v>5.4884504971968431</v>
      </c>
      <c r="AF45" s="3">
        <v>2.4260001925502439</v>
      </c>
      <c r="AG45" s="3">
        <v>0.28263061360021929</v>
      </c>
      <c r="AH45" s="3"/>
      <c r="BG45" s="3"/>
      <c r="BH45" s="3"/>
      <c r="BI45" s="3"/>
      <c r="BJ45" s="3"/>
      <c r="BL45" s="2"/>
      <c r="BQ45" s="2">
        <f t="shared" si="1"/>
        <v>2.9732408325074333</v>
      </c>
      <c r="BR45" s="2">
        <f t="shared" si="2"/>
        <v>5.9464816650148666</v>
      </c>
      <c r="BS45" s="2">
        <f t="shared" si="3"/>
        <v>2.9732408325074333</v>
      </c>
      <c r="BT45" s="2">
        <f t="shared" si="4"/>
        <v>0.29732408325074333</v>
      </c>
      <c r="BU45" s="47">
        <f t="shared" si="5"/>
        <v>1210.1273333333334</v>
      </c>
      <c r="BV45" s="47">
        <f t="shared" si="5"/>
        <v>1958.4689999999998</v>
      </c>
      <c r="BW45" s="47">
        <f t="shared" si="6"/>
        <v>2706.8106666666663</v>
      </c>
      <c r="BX45" s="47">
        <f t="shared" si="7"/>
        <v>19473.699999999997</v>
      </c>
      <c r="BY45" s="40">
        <f t="shared" si="8"/>
        <v>1.4866204162537167</v>
      </c>
      <c r="BZ45" s="46">
        <f t="shared" si="8"/>
        <v>2.9732408325074333</v>
      </c>
      <c r="CA45" s="46">
        <f t="shared" si="9"/>
        <v>1.4866204162537167</v>
      </c>
      <c r="CB45" s="46">
        <f t="shared" si="10"/>
        <v>0.14866204162537167</v>
      </c>
      <c r="CC45" s="46">
        <f t="shared" si="11"/>
        <v>1.5312251523232996</v>
      </c>
      <c r="CD45" s="46">
        <f t="shared" si="0"/>
        <v>2.7442252485984215</v>
      </c>
      <c r="CE45" s="46">
        <f t="shared" si="12"/>
        <v>1.213000096275122</v>
      </c>
      <c r="CF45" s="46">
        <f t="shared" si="13"/>
        <v>0.14131530680010965</v>
      </c>
    </row>
    <row r="46" spans="1:88" customFormat="1" ht="14.4" x14ac:dyDescent="0.3">
      <c r="A46">
        <v>113</v>
      </c>
      <c r="B46">
        <v>4</v>
      </c>
      <c r="C46" t="s">
        <v>90</v>
      </c>
      <c r="D46" t="s">
        <v>27</v>
      </c>
      <c r="G46">
        <v>0.5</v>
      </c>
      <c r="H46">
        <v>0.5</v>
      </c>
      <c r="I46">
        <v>1140</v>
      </c>
      <c r="J46">
        <v>6840</v>
      </c>
      <c r="L46">
        <v>3222</v>
      </c>
      <c r="M46">
        <v>1.2889999999999999</v>
      </c>
      <c r="N46">
        <v>6.0739999999999998</v>
      </c>
      <c r="O46">
        <v>4.7839999999999998</v>
      </c>
      <c r="Q46">
        <v>0.221</v>
      </c>
      <c r="R46">
        <v>1</v>
      </c>
      <c r="S46">
        <v>0</v>
      </c>
      <c r="T46">
        <v>0</v>
      </c>
      <c r="V46">
        <v>0</v>
      </c>
      <c r="Y46" s="1">
        <v>44121</v>
      </c>
      <c r="Z46" s="10">
        <v>0.26993055555555556</v>
      </c>
      <c r="AB46">
        <v>1</v>
      </c>
      <c r="AD46" s="3">
        <v>2.3361062451263508</v>
      </c>
      <c r="AE46" s="3">
        <v>5.4712884615141419</v>
      </c>
      <c r="AF46" s="3">
        <v>3.1351822163877912</v>
      </c>
      <c r="AG46" s="3">
        <v>0.26009740637749929</v>
      </c>
      <c r="AH46" s="3"/>
      <c r="BG46" s="3"/>
      <c r="BH46" s="3"/>
      <c r="BI46" s="3"/>
      <c r="BJ46" s="3"/>
      <c r="BL46" s="2"/>
      <c r="BQ46" s="2">
        <f t="shared" si="1"/>
        <v>2.9732408325074333</v>
      </c>
      <c r="BR46" s="2">
        <f t="shared" si="2"/>
        <v>5.9464816650148666</v>
      </c>
      <c r="BS46" s="2">
        <f t="shared" si="3"/>
        <v>2.9732408325074333</v>
      </c>
      <c r="BT46" s="2">
        <f t="shared" si="4"/>
        <v>0.29732408325074333</v>
      </c>
      <c r="BU46" s="47">
        <f t="shared" si="5"/>
        <v>766.83999999999992</v>
      </c>
      <c r="BV46" s="47">
        <f t="shared" si="5"/>
        <v>2300.52</v>
      </c>
      <c r="BW46" s="47">
        <f t="shared" si="6"/>
        <v>3834.2</v>
      </c>
      <c r="BX46" s="47">
        <f t="shared" si="7"/>
        <v>21673.32</v>
      </c>
      <c r="BY46" s="40">
        <f t="shared" si="8"/>
        <v>1.4866204162537167</v>
      </c>
      <c r="BZ46" s="46">
        <f t="shared" si="8"/>
        <v>2.9732408325074333</v>
      </c>
      <c r="CA46" s="46">
        <f t="shared" si="9"/>
        <v>1.4866204162537167</v>
      </c>
      <c r="CB46" s="46">
        <f t="shared" si="10"/>
        <v>0.14866204162537167</v>
      </c>
      <c r="CC46" s="46">
        <f t="shared" si="11"/>
        <v>1.1680531225631754</v>
      </c>
      <c r="CD46" s="46">
        <f t="shared" si="0"/>
        <v>2.735644230757071</v>
      </c>
      <c r="CE46" s="46">
        <f t="shared" si="12"/>
        <v>1.5675911081938956</v>
      </c>
      <c r="CF46" s="46">
        <f t="shared" si="13"/>
        <v>0.13004870318874964</v>
      </c>
    </row>
    <row r="47" spans="1:88" customFormat="1" ht="14.4" x14ac:dyDescent="0.3">
      <c r="A47">
        <v>114</v>
      </c>
      <c r="B47">
        <v>4</v>
      </c>
      <c r="C47" t="s">
        <v>90</v>
      </c>
      <c r="D47" t="s">
        <v>27</v>
      </c>
      <c r="G47">
        <v>0.5</v>
      </c>
      <c r="H47">
        <v>0.5</v>
      </c>
      <c r="I47">
        <v>1139</v>
      </c>
      <c r="J47">
        <v>6832</v>
      </c>
      <c r="L47">
        <v>3156</v>
      </c>
      <c r="M47">
        <v>1.288</v>
      </c>
      <c r="N47">
        <v>6.0670000000000002</v>
      </c>
      <c r="O47">
        <v>4.7779999999999996</v>
      </c>
      <c r="Q47">
        <v>0.214</v>
      </c>
      <c r="R47">
        <v>1</v>
      </c>
      <c r="S47">
        <v>0</v>
      </c>
      <c r="T47">
        <v>0</v>
      </c>
      <c r="V47">
        <v>0</v>
      </c>
      <c r="Y47" s="1">
        <v>44121</v>
      </c>
      <c r="Z47" s="10">
        <v>0.27611111111111114</v>
      </c>
      <c r="AB47">
        <v>1</v>
      </c>
      <c r="AD47" s="3">
        <v>2.3339025867565599</v>
      </c>
      <c r="AE47" s="3">
        <v>5.4650713061583476</v>
      </c>
      <c r="AF47" s="3">
        <v>3.1311687194017876</v>
      </c>
      <c r="AG47" s="3">
        <v>0.25479204217236023</v>
      </c>
      <c r="AH47" s="3"/>
      <c r="BG47" s="3">
        <v>2.3261897824622917</v>
      </c>
      <c r="BH47" s="3">
        <v>5.455357000914919</v>
      </c>
      <c r="BI47" s="3">
        <v>3.1291672184526274</v>
      </c>
      <c r="BJ47" s="3">
        <v>0.2476378389260363</v>
      </c>
      <c r="BL47" s="2">
        <v>4</v>
      </c>
      <c r="BQ47" s="2">
        <f t="shared" si="1"/>
        <v>2.9732408325074333</v>
      </c>
      <c r="BR47" s="2">
        <f t="shared" si="2"/>
        <v>5.9464816650148666</v>
      </c>
      <c r="BS47" s="2">
        <f t="shared" si="3"/>
        <v>2.9732408325074333</v>
      </c>
      <c r="BT47" s="2">
        <f t="shared" si="4"/>
        <v>0.29732408325074333</v>
      </c>
      <c r="BU47" s="47">
        <f t="shared" si="5"/>
        <v>766.16733333333332</v>
      </c>
      <c r="BV47" s="47">
        <f t="shared" si="5"/>
        <v>2297.8293333333331</v>
      </c>
      <c r="BW47" s="47">
        <f t="shared" si="6"/>
        <v>3829.4913333333329</v>
      </c>
      <c r="BX47" s="47">
        <f t="shared" si="7"/>
        <v>21229.359999999997</v>
      </c>
      <c r="BY47" s="40">
        <f t="shared" si="8"/>
        <v>1.4866204162537167</v>
      </c>
      <c r="BZ47" s="46">
        <f t="shared" si="8"/>
        <v>2.9732408325074333</v>
      </c>
      <c r="CA47" s="46">
        <f t="shared" si="9"/>
        <v>1.4866204162537167</v>
      </c>
      <c r="CB47" s="46">
        <f t="shared" si="10"/>
        <v>0.14866204162537167</v>
      </c>
      <c r="CC47" s="46">
        <f t="shared" si="11"/>
        <v>1.16695129337828</v>
      </c>
      <c r="CD47" s="46">
        <f t="shared" si="0"/>
        <v>2.7325356530791738</v>
      </c>
      <c r="CE47" s="46">
        <f t="shared" si="12"/>
        <v>1.5655843597008938</v>
      </c>
      <c r="CF47" s="46">
        <f t="shared" si="13"/>
        <v>0.12739602108618012</v>
      </c>
      <c r="CG47" s="3">
        <f>AVERAGE(CC47:CC48)</f>
        <v>0.58347564668913998</v>
      </c>
      <c r="CH47" s="3">
        <f>AVERAGE(CD47:CD48)</f>
        <v>1.3662678265395869</v>
      </c>
      <c r="CI47" s="3">
        <f>AVERAGE(CE47:CE48)</f>
        <v>0.78279217985044691</v>
      </c>
      <c r="CJ47" s="3">
        <f>AVERAGE(CF47:CF48)</f>
        <v>6.3698010543090058E-2</v>
      </c>
    </row>
    <row r="48" spans="1:88" customFormat="1" ht="14.4" x14ac:dyDescent="0.3">
      <c r="Y48" s="1"/>
      <c r="Z48" s="10"/>
      <c r="AD48" s="3"/>
      <c r="AE48" s="3"/>
      <c r="AF48" s="3"/>
      <c r="AG48" s="3"/>
      <c r="AH48" s="3"/>
      <c r="BL48" s="2"/>
      <c r="BQ48" s="2">
        <f t="shared" si="1"/>
        <v>2.9732408325074333</v>
      </c>
      <c r="BR48" s="2">
        <f t="shared" si="2"/>
        <v>5.9464816650148666</v>
      </c>
      <c r="BS48" s="2">
        <f t="shared" si="3"/>
        <v>2.9732408325074333</v>
      </c>
      <c r="BT48" s="2">
        <f t="shared" si="4"/>
        <v>0.29732408325074333</v>
      </c>
      <c r="BU48" s="47" t="e">
        <f t="shared" si="5"/>
        <v>#DIV/0!</v>
      </c>
      <c r="BV48" s="47" t="e">
        <f t="shared" si="5"/>
        <v>#DIV/0!</v>
      </c>
      <c r="BW48" s="47" t="e">
        <f t="shared" si="6"/>
        <v>#DIV/0!</v>
      </c>
      <c r="BX48" s="47" t="e">
        <f t="shared" si="7"/>
        <v>#DIV/0!</v>
      </c>
      <c r="BY48" s="40">
        <f t="shared" si="8"/>
        <v>0</v>
      </c>
      <c r="BZ48" s="46">
        <f t="shared" si="8"/>
        <v>0</v>
      </c>
      <c r="CA48" s="46">
        <f t="shared" si="9"/>
        <v>0</v>
      </c>
      <c r="CB48" s="46">
        <f t="shared" si="10"/>
        <v>0</v>
      </c>
      <c r="CC48" s="46">
        <f t="shared" si="11"/>
        <v>0</v>
      </c>
      <c r="CD48" s="46">
        <f t="shared" si="0"/>
        <v>0</v>
      </c>
      <c r="CE48" s="46">
        <f t="shared" si="12"/>
        <v>0</v>
      </c>
      <c r="CF48" s="46">
        <f t="shared" si="13"/>
        <v>0</v>
      </c>
    </row>
    <row r="49" spans="1:88" customFormat="1" ht="14.4" x14ac:dyDescent="0.3">
      <c r="A49">
        <v>116</v>
      </c>
      <c r="B49">
        <v>5</v>
      </c>
      <c r="C49" t="s">
        <v>90</v>
      </c>
      <c r="D49" t="s">
        <v>27</v>
      </c>
      <c r="G49">
        <v>0.5</v>
      </c>
      <c r="H49">
        <v>0.5</v>
      </c>
      <c r="I49">
        <v>1132</v>
      </c>
      <c r="J49">
        <v>6787</v>
      </c>
      <c r="L49">
        <v>3000</v>
      </c>
      <c r="M49">
        <v>1.2829999999999999</v>
      </c>
      <c r="N49">
        <v>6.0279999999999996</v>
      </c>
      <c r="O49">
        <v>4.7450000000000001</v>
      </c>
      <c r="Q49">
        <v>0.19800000000000001</v>
      </c>
      <c r="R49">
        <v>1</v>
      </c>
      <c r="S49">
        <v>0</v>
      </c>
      <c r="T49">
        <v>0</v>
      </c>
      <c r="V49">
        <v>0</v>
      </c>
      <c r="Y49" s="1">
        <v>44121</v>
      </c>
      <c r="Z49" s="10">
        <v>0.29267361111111112</v>
      </c>
      <c r="AB49">
        <v>1</v>
      </c>
      <c r="AD49" s="3">
        <v>2.318476978168023</v>
      </c>
      <c r="AE49" s="3">
        <v>5.4300998072820033</v>
      </c>
      <c r="AF49" s="3">
        <v>3.1116228291139802</v>
      </c>
      <c r="AG49" s="3">
        <v>0.24225209041475876</v>
      </c>
      <c r="AH49" s="3"/>
      <c r="BL49" s="2"/>
      <c r="BQ49" s="2">
        <f t="shared" si="1"/>
        <v>2.9732408325074333</v>
      </c>
      <c r="BR49" s="2">
        <f t="shared" si="2"/>
        <v>5.9464816650148666</v>
      </c>
      <c r="BS49" s="2">
        <f t="shared" si="3"/>
        <v>2.9732408325074333</v>
      </c>
      <c r="BT49" s="2">
        <f t="shared" si="4"/>
        <v>0.29732408325074333</v>
      </c>
      <c r="BU49" s="47">
        <f t="shared" si="5"/>
        <v>761.45866666666666</v>
      </c>
      <c r="BV49" s="47">
        <f t="shared" si="5"/>
        <v>2282.6943333333334</v>
      </c>
      <c r="BW49" s="47">
        <f t="shared" si="6"/>
        <v>3803.93</v>
      </c>
      <c r="BX49" s="47">
        <f t="shared" si="7"/>
        <v>20180</v>
      </c>
      <c r="BY49" s="40">
        <f t="shared" si="8"/>
        <v>1.4866204162537167</v>
      </c>
      <c r="BZ49" s="46">
        <f t="shared" si="8"/>
        <v>2.9732408325074333</v>
      </c>
      <c r="CA49" s="46">
        <f t="shared" si="9"/>
        <v>1.4866204162537167</v>
      </c>
      <c r="CB49" s="46">
        <f t="shared" si="10"/>
        <v>0.14866204162537167</v>
      </c>
      <c r="CC49" s="46">
        <f t="shared" si="11"/>
        <v>1.1592384890840115</v>
      </c>
      <c r="CD49" s="46">
        <f t="shared" si="0"/>
        <v>2.7150499036410016</v>
      </c>
      <c r="CE49" s="46">
        <f t="shared" si="12"/>
        <v>1.5558114145569901</v>
      </c>
      <c r="CF49" s="46">
        <f t="shared" si="13"/>
        <v>0.12112604520737938</v>
      </c>
    </row>
    <row r="50" spans="1:88" customFormat="1" ht="14.4" x14ac:dyDescent="0.3">
      <c r="A50">
        <v>117</v>
      </c>
      <c r="B50">
        <v>5</v>
      </c>
      <c r="C50" t="s">
        <v>90</v>
      </c>
      <c r="D50" t="s">
        <v>27</v>
      </c>
      <c r="G50">
        <v>0.5</v>
      </c>
      <c r="H50">
        <v>0.5</v>
      </c>
      <c r="I50">
        <v>1117</v>
      </c>
      <c r="J50">
        <v>6870</v>
      </c>
      <c r="L50">
        <v>3003</v>
      </c>
      <c r="M50">
        <v>1.272</v>
      </c>
      <c r="N50">
        <v>6.0979999999999999</v>
      </c>
      <c r="O50">
        <v>4.827</v>
      </c>
      <c r="Q50">
        <v>0.19800000000000001</v>
      </c>
      <c r="R50">
        <v>1</v>
      </c>
      <c r="S50">
        <v>0</v>
      </c>
      <c r="T50">
        <v>0</v>
      </c>
      <c r="V50">
        <v>0</v>
      </c>
      <c r="Y50" s="1">
        <v>44121</v>
      </c>
      <c r="Z50" s="10">
        <v>0.29887731481481483</v>
      </c>
      <c r="AB50">
        <v>1</v>
      </c>
      <c r="AD50" s="3">
        <v>2.2854221026211583</v>
      </c>
      <c r="AE50" s="3">
        <v>5.4946027940983724</v>
      </c>
      <c r="AF50" s="3">
        <v>3.2091806914772141</v>
      </c>
      <c r="AG50" s="3">
        <v>0.24249324333317415</v>
      </c>
      <c r="AH50" s="3"/>
      <c r="BG50" s="3">
        <v>2.3019495403945909</v>
      </c>
      <c r="BH50" s="3">
        <v>5.4623513006901874</v>
      </c>
      <c r="BI50" s="3">
        <v>3.1604017602955974</v>
      </c>
      <c r="BJ50" s="3">
        <v>0.24237266687396647</v>
      </c>
      <c r="BL50" s="2">
        <v>5</v>
      </c>
      <c r="BQ50" s="2">
        <f t="shared" si="1"/>
        <v>2.9732408325074333</v>
      </c>
      <c r="BR50" s="2">
        <f t="shared" si="2"/>
        <v>5.9464816650148666</v>
      </c>
      <c r="BS50" s="2">
        <f t="shared" si="3"/>
        <v>2.9732408325074333</v>
      </c>
      <c r="BT50" s="2">
        <f t="shared" si="4"/>
        <v>0.29732408325074333</v>
      </c>
      <c r="BU50" s="47">
        <f t="shared" si="5"/>
        <v>751.36866666666663</v>
      </c>
      <c r="BV50" s="47">
        <f t="shared" si="5"/>
        <v>2310.6099999999997</v>
      </c>
      <c r="BW50" s="47">
        <f t="shared" si="6"/>
        <v>3869.8513333333331</v>
      </c>
      <c r="BX50" s="47">
        <f t="shared" si="7"/>
        <v>20200.18</v>
      </c>
      <c r="BY50" s="40">
        <f t="shared" si="8"/>
        <v>1.4866204162537167</v>
      </c>
      <c r="BZ50" s="46">
        <f t="shared" si="8"/>
        <v>2.9732408325074333</v>
      </c>
      <c r="CA50" s="46">
        <f t="shared" si="9"/>
        <v>1.4866204162537167</v>
      </c>
      <c r="CB50" s="46">
        <f t="shared" si="10"/>
        <v>0.14866204162537167</v>
      </c>
      <c r="CC50" s="46">
        <f t="shared" si="11"/>
        <v>1.1427110513105792</v>
      </c>
      <c r="CD50" s="46">
        <f t="shared" si="0"/>
        <v>2.7473013970491862</v>
      </c>
      <c r="CE50" s="46">
        <f t="shared" si="12"/>
        <v>1.604590345738607</v>
      </c>
      <c r="CF50" s="46">
        <f t="shared" si="13"/>
        <v>0.12124662166658708</v>
      </c>
      <c r="CG50" s="3">
        <f>AVERAGE(CC50:CC51)</f>
        <v>0.57135552565528958</v>
      </c>
      <c r="CH50" s="3">
        <f>AVERAGE(CD50:CD51)</f>
        <v>1.3736506985245931</v>
      </c>
      <c r="CI50" s="3">
        <f>AVERAGE(CE50:CE51)</f>
        <v>0.80229517286930352</v>
      </c>
      <c r="CJ50" s="3">
        <f>AVERAGE(CF50:CF51)</f>
        <v>6.0623310833293538E-2</v>
      </c>
    </row>
    <row r="51" spans="1:88" customFormat="1" ht="14.4" x14ac:dyDescent="0.3">
      <c r="Y51" s="1"/>
      <c r="Z51" s="10"/>
      <c r="AD51" s="3"/>
      <c r="AE51" s="3"/>
      <c r="AF51" s="3"/>
      <c r="AG51" s="3"/>
      <c r="AH51" s="3"/>
      <c r="BG51" s="3"/>
      <c r="BH51" s="3"/>
      <c r="BI51" s="3"/>
      <c r="BJ51" s="3"/>
      <c r="BL51" s="2"/>
      <c r="BQ51" s="2">
        <f t="shared" si="1"/>
        <v>2.9732408325074333</v>
      </c>
      <c r="BR51" s="2">
        <f t="shared" si="2"/>
        <v>5.9464816650148666</v>
      </c>
      <c r="BS51" s="2">
        <f t="shared" si="3"/>
        <v>2.9732408325074333</v>
      </c>
      <c r="BT51" s="2">
        <f t="shared" si="4"/>
        <v>0.29732408325074333</v>
      </c>
      <c r="BU51" s="47" t="e">
        <f t="shared" si="5"/>
        <v>#DIV/0!</v>
      </c>
      <c r="BV51" s="47" t="e">
        <f t="shared" si="5"/>
        <v>#DIV/0!</v>
      </c>
      <c r="BW51" s="47" t="e">
        <f t="shared" si="6"/>
        <v>#DIV/0!</v>
      </c>
      <c r="BX51" s="47" t="e">
        <f t="shared" si="7"/>
        <v>#DIV/0!</v>
      </c>
      <c r="BY51" s="40">
        <f t="shared" si="8"/>
        <v>0</v>
      </c>
      <c r="BZ51" s="46">
        <f t="shared" si="8"/>
        <v>0</v>
      </c>
      <c r="CA51" s="46">
        <f t="shared" si="9"/>
        <v>0</v>
      </c>
      <c r="CB51" s="46">
        <f t="shared" si="10"/>
        <v>0</v>
      </c>
      <c r="CC51" s="46">
        <f t="shared" si="11"/>
        <v>0</v>
      </c>
      <c r="CD51" s="46">
        <f t="shared" si="0"/>
        <v>0</v>
      </c>
      <c r="CE51" s="46">
        <f t="shared" si="12"/>
        <v>0</v>
      </c>
      <c r="CF51" s="46">
        <f t="shared" si="13"/>
        <v>0</v>
      </c>
    </row>
    <row r="52" spans="1:88" customFormat="1" ht="14.4" x14ac:dyDescent="0.3">
      <c r="A52">
        <v>119</v>
      </c>
      <c r="B52">
        <v>6</v>
      </c>
      <c r="C52" t="s">
        <v>90</v>
      </c>
      <c r="D52" t="s">
        <v>27</v>
      </c>
      <c r="G52">
        <v>0.5</v>
      </c>
      <c r="H52">
        <v>0.5</v>
      </c>
      <c r="I52">
        <v>1108</v>
      </c>
      <c r="J52">
        <v>6818</v>
      </c>
      <c r="L52">
        <v>3015</v>
      </c>
      <c r="M52">
        <v>1.2649999999999999</v>
      </c>
      <c r="N52">
        <v>6.0549999999999997</v>
      </c>
      <c r="O52">
        <v>4.7889999999999997</v>
      </c>
      <c r="Q52">
        <v>0.19900000000000001</v>
      </c>
      <c r="R52">
        <v>1</v>
      </c>
      <c r="S52">
        <v>0</v>
      </c>
      <c r="T52">
        <v>0</v>
      </c>
      <c r="V52">
        <v>0</v>
      </c>
      <c r="Y52" s="1">
        <v>44121</v>
      </c>
      <c r="Z52" s="10">
        <v>0.31560185185185186</v>
      </c>
      <c r="AB52">
        <v>1</v>
      </c>
      <c r="AD52" s="3">
        <v>2.2655891772930392</v>
      </c>
      <c r="AE52" s="3">
        <v>5.4541912842857077</v>
      </c>
      <c r="AF52" s="3">
        <v>3.1886021069926684</v>
      </c>
      <c r="AG52" s="3">
        <v>0.24345785500683581</v>
      </c>
      <c r="AH52" s="3"/>
      <c r="BL52" s="2"/>
      <c r="BQ52" s="2">
        <f t="shared" si="1"/>
        <v>2.9732408325074333</v>
      </c>
      <c r="BR52" s="2">
        <f t="shared" si="2"/>
        <v>5.9464816650148666</v>
      </c>
      <c r="BS52" s="2">
        <f t="shared" si="3"/>
        <v>2.9732408325074333</v>
      </c>
      <c r="BT52" s="2">
        <f t="shared" si="4"/>
        <v>0.29732408325074333</v>
      </c>
      <c r="BU52" s="47">
        <f t="shared" si="5"/>
        <v>745.31466666666665</v>
      </c>
      <c r="BV52" s="47">
        <f t="shared" si="5"/>
        <v>2293.1206666666667</v>
      </c>
      <c r="BW52" s="47">
        <f t="shared" si="6"/>
        <v>3840.9266666666663</v>
      </c>
      <c r="BX52" s="47">
        <f t="shared" si="7"/>
        <v>20280.899999999998</v>
      </c>
      <c r="BY52" s="40">
        <f t="shared" si="8"/>
        <v>1.4866204162537167</v>
      </c>
      <c r="BZ52" s="46">
        <f t="shared" si="8"/>
        <v>2.9732408325074333</v>
      </c>
      <c r="CA52" s="46">
        <f t="shared" si="9"/>
        <v>1.4866204162537167</v>
      </c>
      <c r="CB52" s="46">
        <f t="shared" si="10"/>
        <v>0.14866204162537167</v>
      </c>
      <c r="CC52" s="46">
        <f t="shared" si="11"/>
        <v>1.1327945886465196</v>
      </c>
      <c r="CD52" s="46">
        <f t="shared" si="0"/>
        <v>2.7270956421428538</v>
      </c>
      <c r="CE52" s="46">
        <f t="shared" si="12"/>
        <v>1.5943010534963342</v>
      </c>
      <c r="CF52" s="46">
        <f t="shared" si="13"/>
        <v>0.12172892750341791</v>
      </c>
    </row>
    <row r="53" spans="1:88" customFormat="1" ht="14.4" x14ac:dyDescent="0.3">
      <c r="A53">
        <v>120</v>
      </c>
      <c r="B53">
        <v>6</v>
      </c>
      <c r="C53" t="s">
        <v>90</v>
      </c>
      <c r="D53" t="s">
        <v>27</v>
      </c>
      <c r="G53">
        <v>0.5</v>
      </c>
      <c r="H53">
        <v>0.5</v>
      </c>
      <c r="I53">
        <v>1101</v>
      </c>
      <c r="J53">
        <v>6841</v>
      </c>
      <c r="L53">
        <v>2979</v>
      </c>
      <c r="M53">
        <v>1.2589999999999999</v>
      </c>
      <c r="N53">
        <v>6.0739999999999998</v>
      </c>
      <c r="O53">
        <v>4.8150000000000004</v>
      </c>
      <c r="Q53">
        <v>0.19600000000000001</v>
      </c>
      <c r="R53">
        <v>1</v>
      </c>
      <c r="S53">
        <v>0</v>
      </c>
      <c r="T53">
        <v>0</v>
      </c>
      <c r="V53">
        <v>0</v>
      </c>
      <c r="Y53" s="1">
        <v>44121</v>
      </c>
      <c r="Z53" s="10">
        <v>0.32185185185185183</v>
      </c>
      <c r="AB53">
        <v>1</v>
      </c>
      <c r="AD53" s="3">
        <v>2.2501635687045027</v>
      </c>
      <c r="AE53" s="3">
        <v>5.4720656059336168</v>
      </c>
      <c r="AF53" s="3">
        <v>3.2219020372291141</v>
      </c>
      <c r="AG53" s="3">
        <v>0.24056401998585086</v>
      </c>
      <c r="AH53" s="3"/>
      <c r="BG53" s="3">
        <v>2.257876372998771</v>
      </c>
      <c r="BH53" s="3">
        <v>5.4631284451096622</v>
      </c>
      <c r="BI53" s="3">
        <v>3.2052520721108912</v>
      </c>
      <c r="BJ53" s="3">
        <v>0.24201093749634334</v>
      </c>
      <c r="BL53" s="2">
        <v>6</v>
      </c>
      <c r="BQ53" s="2">
        <f t="shared" si="1"/>
        <v>2.9732408325074333</v>
      </c>
      <c r="BR53" s="2">
        <f t="shared" si="2"/>
        <v>5.9464816650148666</v>
      </c>
      <c r="BS53" s="2">
        <f t="shared" si="3"/>
        <v>2.9732408325074333</v>
      </c>
      <c r="BT53" s="2">
        <f t="shared" si="4"/>
        <v>0.29732408325074333</v>
      </c>
      <c r="BU53" s="47">
        <f t="shared" si="5"/>
        <v>740.60599999999999</v>
      </c>
      <c r="BV53" s="47">
        <f t="shared" si="5"/>
        <v>2300.8563333333332</v>
      </c>
      <c r="BW53" s="47">
        <f t="shared" si="6"/>
        <v>3861.1066666666666</v>
      </c>
      <c r="BX53" s="47">
        <f t="shared" si="7"/>
        <v>20038.739999999998</v>
      </c>
      <c r="BY53" s="40">
        <f t="shared" si="8"/>
        <v>1.4866204162537167</v>
      </c>
      <c r="BZ53" s="46">
        <f t="shared" si="8"/>
        <v>2.9732408325074333</v>
      </c>
      <c r="CA53" s="46">
        <f t="shared" si="9"/>
        <v>1.4866204162537167</v>
      </c>
      <c r="CB53" s="46">
        <f t="shared" si="10"/>
        <v>0.14866204162537167</v>
      </c>
      <c r="CC53" s="46">
        <f t="shared" si="11"/>
        <v>1.1250817843522514</v>
      </c>
      <c r="CD53" s="46">
        <f t="shared" si="0"/>
        <v>2.7360328029668084</v>
      </c>
      <c r="CE53" s="46">
        <f t="shared" si="12"/>
        <v>1.610951018614557</v>
      </c>
      <c r="CF53" s="46">
        <f t="shared" si="13"/>
        <v>0.12028200999292543</v>
      </c>
      <c r="CG53" s="3">
        <f>AVERAGE(CC53:CC54)</f>
        <v>0.56254089217612568</v>
      </c>
      <c r="CH53" s="3">
        <f>AVERAGE(CD53:CD54)</f>
        <v>1.3680164014834042</v>
      </c>
      <c r="CI53" s="3">
        <f>AVERAGE(CE53:CE54)</f>
        <v>0.80547550930727851</v>
      </c>
      <c r="CJ53" s="3">
        <f>AVERAGE(CF53:CF54)</f>
        <v>6.0141004996462716E-2</v>
      </c>
    </row>
    <row r="54" spans="1:88" customFormat="1" ht="14.4" x14ac:dyDescent="0.3">
      <c r="Y54" s="1"/>
      <c r="Z54" s="10"/>
      <c r="AD54" s="3"/>
      <c r="AE54" s="3"/>
      <c r="AF54" s="3"/>
      <c r="AG54" s="3"/>
      <c r="AH54" s="3"/>
      <c r="BG54" s="3"/>
      <c r="BH54" s="3"/>
      <c r="BI54" s="3"/>
      <c r="BJ54" s="3"/>
      <c r="BL54" s="2"/>
      <c r="BQ54" s="2">
        <f t="shared" si="1"/>
        <v>2.9732408325074333</v>
      </c>
      <c r="BR54" s="2">
        <f t="shared" si="2"/>
        <v>5.9464816650148666</v>
      </c>
      <c r="BS54" s="2">
        <f t="shared" si="3"/>
        <v>2.9732408325074333</v>
      </c>
      <c r="BT54" s="2">
        <f t="shared" si="4"/>
        <v>0.29732408325074333</v>
      </c>
      <c r="BU54" s="47" t="e">
        <f t="shared" si="5"/>
        <v>#DIV/0!</v>
      </c>
      <c r="BV54" s="47" t="e">
        <f t="shared" si="5"/>
        <v>#DIV/0!</v>
      </c>
      <c r="BW54" s="47" t="e">
        <f t="shared" si="6"/>
        <v>#DIV/0!</v>
      </c>
      <c r="BX54" s="47" t="e">
        <f t="shared" si="7"/>
        <v>#DIV/0!</v>
      </c>
      <c r="BY54" s="40">
        <f t="shared" si="8"/>
        <v>0</v>
      </c>
      <c r="BZ54" s="46">
        <f t="shared" si="8"/>
        <v>0</v>
      </c>
      <c r="CA54" s="46">
        <f t="shared" si="9"/>
        <v>0</v>
      </c>
      <c r="CB54" s="46">
        <f t="shared" si="10"/>
        <v>0</v>
      </c>
      <c r="CC54" s="46">
        <f t="shared" si="11"/>
        <v>0</v>
      </c>
      <c r="CD54" s="46">
        <f t="shared" si="0"/>
        <v>0</v>
      </c>
      <c r="CE54" s="46">
        <f t="shared" si="12"/>
        <v>0</v>
      </c>
      <c r="CF54" s="46">
        <f t="shared" si="13"/>
        <v>0</v>
      </c>
    </row>
    <row r="55" spans="1:88" customFormat="1" ht="14.4" x14ac:dyDescent="0.3">
      <c r="Y55" s="1"/>
      <c r="Z55" s="10"/>
      <c r="AD55" s="3"/>
      <c r="AE55" s="3"/>
      <c r="AF55" s="3"/>
      <c r="AG55" s="3"/>
      <c r="AH55" s="3"/>
      <c r="BG55" s="3"/>
      <c r="BH55" s="3"/>
      <c r="BI55" s="3"/>
      <c r="BJ55" s="3"/>
      <c r="BL55" s="2"/>
      <c r="BQ55" s="2">
        <f t="shared" si="1"/>
        <v>2.9732408325074333</v>
      </c>
      <c r="BR55" s="2">
        <f t="shared" si="2"/>
        <v>5.9464816650148666</v>
      </c>
      <c r="BS55" s="2">
        <f t="shared" si="3"/>
        <v>2.9732408325074333</v>
      </c>
      <c r="BT55" s="2">
        <f t="shared" si="4"/>
        <v>0.29732408325074333</v>
      </c>
      <c r="BU55" s="47" t="e">
        <f t="shared" si="5"/>
        <v>#DIV/0!</v>
      </c>
      <c r="BV55" s="47" t="e">
        <f t="shared" si="5"/>
        <v>#DIV/0!</v>
      </c>
      <c r="BW55" s="47" t="e">
        <f t="shared" si="6"/>
        <v>#DIV/0!</v>
      </c>
      <c r="BX55" s="47" t="e">
        <f t="shared" si="7"/>
        <v>#DIV/0!</v>
      </c>
      <c r="BY55" s="40">
        <f t="shared" si="8"/>
        <v>0</v>
      </c>
      <c r="BZ55" s="46">
        <f t="shared" si="8"/>
        <v>0</v>
      </c>
      <c r="CA55" s="46">
        <f t="shared" si="9"/>
        <v>0</v>
      </c>
      <c r="CB55" s="46">
        <f t="shared" si="10"/>
        <v>0</v>
      </c>
      <c r="CC55" s="46">
        <f t="shared" si="11"/>
        <v>0</v>
      </c>
      <c r="CD55" s="46">
        <f t="shared" si="0"/>
        <v>0</v>
      </c>
      <c r="CE55" s="46">
        <f t="shared" si="12"/>
        <v>0</v>
      </c>
      <c r="CF55" s="46">
        <f t="shared" si="13"/>
        <v>0</v>
      </c>
    </row>
    <row r="56" spans="1:88" customFormat="1" ht="14.4" x14ac:dyDescent="0.3">
      <c r="A56">
        <v>21</v>
      </c>
      <c r="B56">
        <v>9</v>
      </c>
      <c r="C56" t="s">
        <v>91</v>
      </c>
      <c r="D56" t="s">
        <v>27</v>
      </c>
      <c r="G56">
        <v>0.5</v>
      </c>
      <c r="H56">
        <v>0.5</v>
      </c>
      <c r="I56">
        <v>1000</v>
      </c>
      <c r="J56">
        <v>7140</v>
      </c>
      <c r="L56">
        <v>3455</v>
      </c>
      <c r="M56">
        <v>1.1819999999999999</v>
      </c>
      <c r="N56">
        <v>6.327</v>
      </c>
      <c r="O56">
        <v>5.1449999999999996</v>
      </c>
      <c r="Q56">
        <v>0.245</v>
      </c>
      <c r="R56">
        <v>1</v>
      </c>
      <c r="S56">
        <v>0</v>
      </c>
      <c r="T56">
        <v>0</v>
      </c>
      <c r="V56">
        <v>0</v>
      </c>
      <c r="Y56" s="1">
        <v>44139</v>
      </c>
      <c r="Z56" s="10">
        <v>0.66450231481481481</v>
      </c>
      <c r="AB56">
        <v>1</v>
      </c>
      <c r="AD56" s="3">
        <v>2.7333609789711595</v>
      </c>
      <c r="AE56" s="3">
        <v>5.5492900614404466</v>
      </c>
      <c r="AF56" s="3">
        <v>2.8159290824692871</v>
      </c>
      <c r="AG56" s="3">
        <v>0.29194971535128922</v>
      </c>
      <c r="AH56" s="3"/>
      <c r="AK56">
        <v>0.52007261053396747</v>
      </c>
      <c r="AQ56">
        <v>0.14896001839158673</v>
      </c>
      <c r="AW56">
        <v>0.79411919356475058</v>
      </c>
      <c r="BC56">
        <v>4.1611783333062915</v>
      </c>
      <c r="BG56" s="3">
        <v>2.7262716828156259</v>
      </c>
      <c r="BH56" s="3">
        <v>5.553426253824977</v>
      </c>
      <c r="BI56" s="3">
        <v>2.8271545710093511</v>
      </c>
      <c r="BJ56" s="3">
        <v>0.28599924602184895</v>
      </c>
      <c r="BL56" s="2">
        <v>7</v>
      </c>
      <c r="BQ56" s="2">
        <f t="shared" si="1"/>
        <v>2.9732408325074333</v>
      </c>
      <c r="BR56" s="2">
        <f t="shared" si="2"/>
        <v>5.9464816650148666</v>
      </c>
      <c r="BS56" s="2">
        <f t="shared" si="3"/>
        <v>2.9732408325074333</v>
      </c>
      <c r="BT56" s="2">
        <f t="shared" si="4"/>
        <v>0.29732408325074333</v>
      </c>
      <c r="BU56" s="47">
        <f t="shared" si="5"/>
        <v>672.66666666666663</v>
      </c>
      <c r="BV56" s="47">
        <f t="shared" si="5"/>
        <v>2401.4199999999996</v>
      </c>
      <c r="BW56" s="47">
        <f t="shared" si="6"/>
        <v>4130.1733333333332</v>
      </c>
      <c r="BX56" s="47">
        <f t="shared" si="7"/>
        <v>23240.633333333331</v>
      </c>
      <c r="BY56" s="40">
        <f t="shared" si="8"/>
        <v>1.4866204162537167</v>
      </c>
      <c r="BZ56" s="46">
        <f t="shared" si="8"/>
        <v>2.9732408325074333</v>
      </c>
      <c r="CA56" s="46">
        <f t="shared" si="9"/>
        <v>1.4866204162537167</v>
      </c>
      <c r="CB56" s="46">
        <f t="shared" si="10"/>
        <v>0.14866204162537167</v>
      </c>
      <c r="CC56" s="46">
        <f t="shared" si="11"/>
        <v>1.3666804894855797</v>
      </c>
      <c r="CD56" s="46">
        <f t="shared" si="0"/>
        <v>2.7746450307202233</v>
      </c>
      <c r="CE56" s="46">
        <f t="shared" si="12"/>
        <v>1.4079645412346435</v>
      </c>
      <c r="CF56" s="46">
        <f t="shared" si="13"/>
        <v>0.14597485767564461</v>
      </c>
      <c r="CG56" s="3">
        <f>AVERAGE(CC56:CC57)</f>
        <v>1.363135841407813</v>
      </c>
      <c r="CH56" s="3">
        <f>AVERAGE(CD56:CD57)</f>
        <v>2.7767131269124885</v>
      </c>
      <c r="CI56" s="3">
        <f>AVERAGE(CE56:CE57)</f>
        <v>1.4135772855046755</v>
      </c>
      <c r="CJ56" s="3">
        <f>AVERAGE(CF56:CF57)</f>
        <v>0.14299962301092448</v>
      </c>
    </row>
    <row r="57" spans="1:88" customFormat="1" ht="14.4" x14ac:dyDescent="0.3">
      <c r="A57">
        <v>22</v>
      </c>
      <c r="B57">
        <v>9</v>
      </c>
      <c r="C57" t="s">
        <v>91</v>
      </c>
      <c r="D57" t="s">
        <v>27</v>
      </c>
      <c r="G57">
        <v>0.5</v>
      </c>
      <c r="H57">
        <v>0.5</v>
      </c>
      <c r="I57">
        <v>995</v>
      </c>
      <c r="J57">
        <v>7150</v>
      </c>
      <c r="L57">
        <v>3327</v>
      </c>
      <c r="M57">
        <v>1.1779999999999999</v>
      </c>
      <c r="N57">
        <v>6.3360000000000003</v>
      </c>
      <c r="O57">
        <v>5.1580000000000004</v>
      </c>
      <c r="Q57">
        <v>0.23200000000000001</v>
      </c>
      <c r="R57">
        <v>1</v>
      </c>
      <c r="S57">
        <v>0</v>
      </c>
      <c r="T57">
        <v>0</v>
      </c>
      <c r="V57">
        <v>0</v>
      </c>
      <c r="Y57" s="1">
        <v>44139</v>
      </c>
      <c r="Z57" s="10">
        <v>0.67101851851851846</v>
      </c>
      <c r="AB57">
        <v>1</v>
      </c>
      <c r="AD57" s="3">
        <v>2.7191823866600919</v>
      </c>
      <c r="AE57" s="3">
        <v>5.5575624462095075</v>
      </c>
      <c r="AF57" s="3">
        <v>2.8383800595494155</v>
      </c>
      <c r="AG57" s="3">
        <v>0.28004877669240869</v>
      </c>
      <c r="AH57" s="3"/>
      <c r="BL57" s="2"/>
      <c r="BQ57" s="2">
        <f t="shared" si="1"/>
        <v>2.9732408325074333</v>
      </c>
      <c r="BR57" s="2">
        <f t="shared" si="2"/>
        <v>5.9464816650148666</v>
      </c>
      <c r="BS57" s="2">
        <f t="shared" si="3"/>
        <v>2.9732408325074333</v>
      </c>
      <c r="BT57" s="2">
        <f t="shared" si="4"/>
        <v>0.29732408325074333</v>
      </c>
      <c r="BU57" s="47">
        <f t="shared" si="5"/>
        <v>669.30333333333328</v>
      </c>
      <c r="BV57" s="47">
        <f t="shared" si="5"/>
        <v>2404.7833333333333</v>
      </c>
      <c r="BW57" s="47">
        <f t="shared" si="6"/>
        <v>4140.2633333333333</v>
      </c>
      <c r="BX57" s="47">
        <f t="shared" si="7"/>
        <v>22379.62</v>
      </c>
      <c r="BY57" s="40">
        <f t="shared" si="8"/>
        <v>1.4866204162537167</v>
      </c>
      <c r="BZ57" s="46">
        <f t="shared" si="8"/>
        <v>2.9732408325074333</v>
      </c>
      <c r="CA57" s="46">
        <f t="shared" si="9"/>
        <v>1.4866204162537167</v>
      </c>
      <c r="CB57" s="46">
        <f t="shared" si="10"/>
        <v>0.14866204162537167</v>
      </c>
      <c r="CC57" s="46">
        <f t="shared" si="11"/>
        <v>1.359591193330046</v>
      </c>
      <c r="CD57" s="46">
        <f t="shared" si="0"/>
        <v>2.7787812231047537</v>
      </c>
      <c r="CE57" s="46">
        <f t="shared" si="12"/>
        <v>1.4191900297747078</v>
      </c>
      <c r="CF57" s="46">
        <f t="shared" si="13"/>
        <v>0.14002438834620434</v>
      </c>
    </row>
    <row r="58" spans="1:88" customFormat="1" ht="14.4" x14ac:dyDescent="0.3">
      <c r="Y58" s="1"/>
      <c r="Z58" s="10"/>
      <c r="AD58" s="3"/>
      <c r="AE58" s="3"/>
      <c r="AF58" s="3"/>
      <c r="AG58" s="3"/>
      <c r="AH58" s="3"/>
      <c r="BL58" s="2"/>
      <c r="BQ58" s="2">
        <f t="shared" si="1"/>
        <v>2.9732408325074333</v>
      </c>
      <c r="BR58" s="2">
        <f t="shared" si="2"/>
        <v>5.9464816650148666</v>
      </c>
      <c r="BS58" s="2">
        <f t="shared" si="3"/>
        <v>2.9732408325074333</v>
      </c>
      <c r="BT58" s="2">
        <f t="shared" si="4"/>
        <v>0.29732408325074333</v>
      </c>
      <c r="BU58" s="47" t="e">
        <f t="shared" si="5"/>
        <v>#DIV/0!</v>
      </c>
      <c r="BV58" s="47" t="e">
        <f t="shared" si="5"/>
        <v>#DIV/0!</v>
      </c>
      <c r="BW58" s="47" t="e">
        <f t="shared" si="6"/>
        <v>#DIV/0!</v>
      </c>
      <c r="BX58" s="47" t="e">
        <f t="shared" si="7"/>
        <v>#DIV/0!</v>
      </c>
      <c r="BY58" s="40">
        <f t="shared" si="8"/>
        <v>0</v>
      </c>
      <c r="BZ58" s="46">
        <f t="shared" si="8"/>
        <v>0</v>
      </c>
      <c r="CA58" s="46">
        <f t="shared" si="9"/>
        <v>0</v>
      </c>
      <c r="CB58" s="46">
        <f t="shared" si="10"/>
        <v>0</v>
      </c>
      <c r="CC58" s="46">
        <f t="shared" si="11"/>
        <v>0</v>
      </c>
      <c r="CD58" s="46">
        <f t="shared" si="0"/>
        <v>0</v>
      </c>
      <c r="CE58" s="46">
        <f t="shared" si="12"/>
        <v>0</v>
      </c>
      <c r="CF58" s="46">
        <f t="shared" si="13"/>
        <v>0</v>
      </c>
    </row>
    <row r="59" spans="1:88" customFormat="1" ht="14.4" x14ac:dyDescent="0.3">
      <c r="A59">
        <v>24</v>
      </c>
      <c r="B59">
        <v>10</v>
      </c>
      <c r="C59" t="s">
        <v>92</v>
      </c>
      <c r="D59" t="s">
        <v>27</v>
      </c>
      <c r="G59">
        <v>0.5</v>
      </c>
      <c r="H59">
        <v>0.5</v>
      </c>
      <c r="I59">
        <v>937</v>
      </c>
      <c r="J59">
        <v>6985</v>
      </c>
      <c r="L59">
        <v>3370</v>
      </c>
      <c r="M59">
        <v>1.1339999999999999</v>
      </c>
      <c r="N59">
        <v>6.1970000000000001</v>
      </c>
      <c r="O59">
        <v>5.0629999999999997</v>
      </c>
      <c r="Q59">
        <v>0.23599999999999999</v>
      </c>
      <c r="R59">
        <v>1</v>
      </c>
      <c r="S59">
        <v>0</v>
      </c>
      <c r="T59">
        <v>0</v>
      </c>
      <c r="V59">
        <v>0</v>
      </c>
      <c r="Y59" s="1">
        <v>44139</v>
      </c>
      <c r="Z59" s="10">
        <v>0.68785879629629632</v>
      </c>
      <c r="AB59">
        <v>1</v>
      </c>
      <c r="AD59" s="3">
        <v>2.5547107158517131</v>
      </c>
      <c r="AE59" s="3">
        <v>5.4210680975200187</v>
      </c>
      <c r="AF59" s="3">
        <v>2.8663573816683057</v>
      </c>
      <c r="AG59" s="3">
        <v>0.28404674827312637</v>
      </c>
      <c r="AH59" s="3"/>
      <c r="AK59">
        <v>1.4534815219382458</v>
      </c>
      <c r="AQ59">
        <v>0.5174872037150744</v>
      </c>
      <c r="AW59">
        <v>2.2419369682333103</v>
      </c>
      <c r="BC59">
        <v>9.8246246359722789E-2</v>
      </c>
      <c r="BG59" s="3">
        <v>2.5362785458473258</v>
      </c>
      <c r="BH59" s="3">
        <v>5.4351311516274201</v>
      </c>
      <c r="BI59" s="3">
        <v>2.8988526057800952</v>
      </c>
      <c r="BJ59" s="3">
        <v>0.28390728414821764</v>
      </c>
      <c r="BL59" s="2">
        <v>8</v>
      </c>
      <c r="BQ59" s="2">
        <f t="shared" si="1"/>
        <v>2.9732408325074333</v>
      </c>
      <c r="BR59" s="2">
        <f t="shared" si="2"/>
        <v>5.9464816650148666</v>
      </c>
      <c r="BS59" s="2">
        <f t="shared" si="3"/>
        <v>2.9732408325074333</v>
      </c>
      <c r="BT59" s="2">
        <f t="shared" si="4"/>
        <v>0.29732408325074333</v>
      </c>
      <c r="BU59" s="47">
        <f t="shared" si="5"/>
        <v>630.28866666666659</v>
      </c>
      <c r="BV59" s="47">
        <f t="shared" si="5"/>
        <v>2349.288333333333</v>
      </c>
      <c r="BW59" s="47">
        <f t="shared" si="6"/>
        <v>4068.2879999999996</v>
      </c>
      <c r="BX59" s="47">
        <f t="shared" si="7"/>
        <v>22668.866666666665</v>
      </c>
      <c r="BY59" s="40">
        <f t="shared" si="8"/>
        <v>1.4866204162537167</v>
      </c>
      <c r="BZ59" s="46">
        <f t="shared" si="8"/>
        <v>2.9732408325074333</v>
      </c>
      <c r="CA59" s="46">
        <f t="shared" si="9"/>
        <v>1.4866204162537167</v>
      </c>
      <c r="CB59" s="46">
        <f t="shared" si="10"/>
        <v>0.14866204162537167</v>
      </c>
      <c r="CC59" s="46">
        <f t="shared" si="11"/>
        <v>1.2773553579258565</v>
      </c>
      <c r="CD59" s="46">
        <f t="shared" si="0"/>
        <v>2.7105340487600094</v>
      </c>
      <c r="CE59" s="46">
        <f t="shared" si="12"/>
        <v>1.4331786908341528</v>
      </c>
      <c r="CF59" s="46">
        <f t="shared" si="13"/>
        <v>0.14202337413656319</v>
      </c>
      <c r="CG59" s="3">
        <f>AVERAGE(CC59:CC60)</f>
        <v>1.2681392729236629</v>
      </c>
      <c r="CH59" s="3">
        <f>AVERAGE(CD59:CD60)</f>
        <v>2.7175655758137101</v>
      </c>
      <c r="CI59" s="3">
        <f>AVERAGE(CE59:CE60)</f>
        <v>1.4494263028900476</v>
      </c>
      <c r="CJ59" s="3">
        <f>AVERAGE(CF59:CF60)</f>
        <v>0.14195364207410882</v>
      </c>
    </row>
    <row r="60" spans="1:88" customFormat="1" ht="14.4" x14ac:dyDescent="0.3">
      <c r="A60">
        <v>25</v>
      </c>
      <c r="B60">
        <v>10</v>
      </c>
      <c r="C60" t="s">
        <v>92</v>
      </c>
      <c r="D60" t="s">
        <v>27</v>
      </c>
      <c r="G60">
        <v>0.5</v>
      </c>
      <c r="H60">
        <v>0.5</v>
      </c>
      <c r="I60">
        <v>924</v>
      </c>
      <c r="J60">
        <v>7019</v>
      </c>
      <c r="L60">
        <v>3367</v>
      </c>
      <c r="M60">
        <v>1.1240000000000001</v>
      </c>
      <c r="N60">
        <v>6.2249999999999996</v>
      </c>
      <c r="O60">
        <v>5.101</v>
      </c>
      <c r="Q60">
        <v>0.23599999999999999</v>
      </c>
      <c r="R60">
        <v>1</v>
      </c>
      <c r="S60">
        <v>0</v>
      </c>
      <c r="T60">
        <v>0</v>
      </c>
      <c r="V60">
        <v>0</v>
      </c>
      <c r="Y60" s="1">
        <v>44139</v>
      </c>
      <c r="Z60" s="10">
        <v>0.69434027777777774</v>
      </c>
      <c r="AB60">
        <v>1</v>
      </c>
      <c r="AD60" s="3">
        <v>2.5178463758429381</v>
      </c>
      <c r="AE60" s="3">
        <v>5.4491942057348224</v>
      </c>
      <c r="AF60" s="3">
        <v>2.9313478298918842</v>
      </c>
      <c r="AG60" s="3">
        <v>0.28376782002330891</v>
      </c>
      <c r="AH60" s="3"/>
      <c r="BG60" s="3"/>
      <c r="BH60" s="3"/>
      <c r="BI60" s="3"/>
      <c r="BJ60" s="3"/>
      <c r="BL60" s="2"/>
      <c r="BQ60" s="2">
        <f t="shared" si="1"/>
        <v>2.9732408325074333</v>
      </c>
      <c r="BR60" s="2">
        <f t="shared" si="2"/>
        <v>5.9464816650148666</v>
      </c>
      <c r="BS60" s="2">
        <f t="shared" si="3"/>
        <v>2.9732408325074333</v>
      </c>
      <c r="BT60" s="2">
        <f t="shared" si="4"/>
        <v>0.29732408325074333</v>
      </c>
      <c r="BU60" s="47">
        <f t="shared" si="5"/>
        <v>621.54399999999998</v>
      </c>
      <c r="BV60" s="47">
        <f t="shared" si="5"/>
        <v>2360.7236666666663</v>
      </c>
      <c r="BW60" s="47">
        <f t="shared" si="6"/>
        <v>4099.9033333333327</v>
      </c>
      <c r="BX60" s="47">
        <f t="shared" si="7"/>
        <v>22648.686666666665</v>
      </c>
      <c r="BY60" s="40">
        <f t="shared" si="8"/>
        <v>1.4866204162537167</v>
      </c>
      <c r="BZ60" s="46">
        <f t="shared" si="8"/>
        <v>2.9732408325074333</v>
      </c>
      <c r="CA60" s="46">
        <f t="shared" si="9"/>
        <v>1.4866204162537167</v>
      </c>
      <c r="CB60" s="46">
        <f t="shared" si="10"/>
        <v>0.14866204162537167</v>
      </c>
      <c r="CC60" s="46">
        <f t="shared" si="11"/>
        <v>1.2589231879214691</v>
      </c>
      <c r="CD60" s="46">
        <f t="shared" si="0"/>
        <v>2.7245971028674112</v>
      </c>
      <c r="CE60" s="46">
        <f t="shared" si="12"/>
        <v>1.4656739149459421</v>
      </c>
      <c r="CF60" s="46">
        <f t="shared" si="13"/>
        <v>0.14188391001165446</v>
      </c>
    </row>
    <row r="61" spans="1:88" customFormat="1" ht="14.4" x14ac:dyDescent="0.3">
      <c r="Y61" s="1"/>
      <c r="Z61" s="10"/>
      <c r="AD61" s="3"/>
      <c r="AE61" s="3"/>
      <c r="AF61" s="3"/>
      <c r="AG61" s="3"/>
      <c r="AH61" s="3"/>
      <c r="BL61" s="2"/>
      <c r="BQ61" s="2">
        <f t="shared" si="1"/>
        <v>2.9732408325074333</v>
      </c>
      <c r="BR61" s="2">
        <f t="shared" si="2"/>
        <v>5.9464816650148666</v>
      </c>
      <c r="BS61" s="2">
        <f t="shared" si="3"/>
        <v>2.9732408325074333</v>
      </c>
      <c r="BT61" s="2">
        <f t="shared" si="4"/>
        <v>0.29732408325074333</v>
      </c>
      <c r="BU61" s="47" t="e">
        <f t="shared" si="5"/>
        <v>#DIV/0!</v>
      </c>
      <c r="BV61" s="47" t="e">
        <f t="shared" si="5"/>
        <v>#DIV/0!</v>
      </c>
      <c r="BW61" s="47" t="e">
        <f t="shared" si="6"/>
        <v>#DIV/0!</v>
      </c>
      <c r="BX61" s="47" t="e">
        <f t="shared" si="7"/>
        <v>#DIV/0!</v>
      </c>
      <c r="BY61" s="40">
        <f t="shared" si="8"/>
        <v>0</v>
      </c>
      <c r="BZ61" s="46">
        <f t="shared" si="8"/>
        <v>0</v>
      </c>
      <c r="CA61" s="46">
        <f t="shared" si="9"/>
        <v>0</v>
      </c>
      <c r="CB61" s="46">
        <f t="shared" si="10"/>
        <v>0</v>
      </c>
      <c r="CC61" s="46">
        <f t="shared" si="11"/>
        <v>0</v>
      </c>
      <c r="CD61" s="46">
        <f t="shared" si="0"/>
        <v>0</v>
      </c>
      <c r="CE61" s="46">
        <f t="shared" si="12"/>
        <v>0</v>
      </c>
      <c r="CF61" s="46">
        <f t="shared" si="13"/>
        <v>0</v>
      </c>
    </row>
    <row r="62" spans="1:88" customFormat="1" ht="14.4" x14ac:dyDescent="0.3">
      <c r="A62">
        <v>27</v>
      </c>
      <c r="B62">
        <v>11</v>
      </c>
      <c r="C62" t="s">
        <v>93</v>
      </c>
      <c r="D62" t="s">
        <v>27</v>
      </c>
      <c r="G62">
        <v>0.5</v>
      </c>
      <c r="H62">
        <v>0.5</v>
      </c>
      <c r="I62">
        <v>930</v>
      </c>
      <c r="J62">
        <v>6877</v>
      </c>
      <c r="L62">
        <v>3169</v>
      </c>
      <c r="M62">
        <v>1.129</v>
      </c>
      <c r="N62">
        <v>6.1050000000000004</v>
      </c>
      <c r="O62">
        <v>4.976</v>
      </c>
      <c r="Q62">
        <v>0.215</v>
      </c>
      <c r="R62">
        <v>1</v>
      </c>
      <c r="S62">
        <v>0</v>
      </c>
      <c r="T62">
        <v>0</v>
      </c>
      <c r="V62">
        <v>0</v>
      </c>
      <c r="Y62" s="1">
        <v>44139</v>
      </c>
      <c r="Z62" s="10">
        <v>0.711400462962963</v>
      </c>
      <c r="AB62">
        <v>1</v>
      </c>
      <c r="AD62" s="3">
        <v>2.5348606866162191</v>
      </c>
      <c r="AE62" s="3">
        <v>5.3317263420141714</v>
      </c>
      <c r="AF62" s="3">
        <v>2.7968656553979523</v>
      </c>
      <c r="AG62" s="3">
        <v>0.26535855553535309</v>
      </c>
      <c r="AH62" s="3"/>
      <c r="AK62">
        <v>1.0119133511793361</v>
      </c>
      <c r="AQ62">
        <v>2.3005391275689107</v>
      </c>
      <c r="AW62">
        <v>5.2097655895666888</v>
      </c>
      <c r="BC62">
        <v>6.1140229089350857</v>
      </c>
      <c r="BG62" s="3">
        <v>2.5220999535362587</v>
      </c>
      <c r="BH62" s="3">
        <v>5.393769227782121</v>
      </c>
      <c r="BI62" s="3">
        <v>2.8716692742458623</v>
      </c>
      <c r="BJ62" s="3">
        <v>0.2737264030298785</v>
      </c>
      <c r="BL62" s="2">
        <v>9</v>
      </c>
      <c r="BQ62" s="2">
        <f t="shared" si="1"/>
        <v>2.9732408325074333</v>
      </c>
      <c r="BR62" s="2">
        <f t="shared" si="2"/>
        <v>5.9464816650148666</v>
      </c>
      <c r="BS62" s="2">
        <f t="shared" si="3"/>
        <v>2.9732408325074333</v>
      </c>
      <c r="BT62" s="2">
        <f t="shared" si="4"/>
        <v>0.29732408325074333</v>
      </c>
      <c r="BU62" s="47">
        <f t="shared" si="5"/>
        <v>625.57999999999993</v>
      </c>
      <c r="BV62" s="47">
        <f t="shared" si="5"/>
        <v>2312.9643333333333</v>
      </c>
      <c r="BW62" s="47">
        <f t="shared" si="6"/>
        <v>4000.3486666666663</v>
      </c>
      <c r="BX62" s="47">
        <f t="shared" si="7"/>
        <v>21316.806666666664</v>
      </c>
      <c r="BY62" s="40">
        <f t="shared" si="8"/>
        <v>1.4866204162537167</v>
      </c>
      <c r="BZ62" s="46">
        <f t="shared" si="8"/>
        <v>2.9732408325074333</v>
      </c>
      <c r="CA62" s="46">
        <f t="shared" si="9"/>
        <v>1.4866204162537167</v>
      </c>
      <c r="CB62" s="46">
        <f t="shared" si="10"/>
        <v>0.14866204162537167</v>
      </c>
      <c r="CC62" s="46">
        <f t="shared" si="11"/>
        <v>1.2674303433081096</v>
      </c>
      <c r="CD62" s="46">
        <f t="shared" si="0"/>
        <v>2.6658631710070857</v>
      </c>
      <c r="CE62" s="46">
        <f t="shared" si="12"/>
        <v>1.3984328276989761</v>
      </c>
      <c r="CF62" s="46">
        <f t="shared" si="13"/>
        <v>0.13267927776767655</v>
      </c>
      <c r="CG62" s="3">
        <f>AVERAGE(CC62:CC63)</f>
        <v>1.2610499767681294</v>
      </c>
      <c r="CH62" s="3">
        <f>AVERAGE(CD62:CD63)</f>
        <v>2.6968846138910605</v>
      </c>
      <c r="CI62" s="3">
        <f>AVERAGE(CE62:CE63)</f>
        <v>1.4358346371229311</v>
      </c>
      <c r="CJ62" s="3">
        <f>AVERAGE(CF62:CF63)</f>
        <v>0.13686320151493925</v>
      </c>
    </row>
    <row r="63" spans="1:88" customFormat="1" ht="14.4" x14ac:dyDescent="0.3">
      <c r="A63">
        <v>28</v>
      </c>
      <c r="B63">
        <v>11</v>
      </c>
      <c r="C63" t="s">
        <v>93</v>
      </c>
      <c r="D63" t="s">
        <v>27</v>
      </c>
      <c r="G63">
        <v>0.5</v>
      </c>
      <c r="H63">
        <v>0.5</v>
      </c>
      <c r="I63">
        <v>921</v>
      </c>
      <c r="J63">
        <v>7027</v>
      </c>
      <c r="L63">
        <v>3349</v>
      </c>
      <c r="M63">
        <v>1.121</v>
      </c>
      <c r="N63">
        <v>6.2320000000000002</v>
      </c>
      <c r="O63">
        <v>5.1100000000000003</v>
      </c>
      <c r="Q63">
        <v>0.23400000000000001</v>
      </c>
      <c r="R63">
        <v>1</v>
      </c>
      <c r="S63">
        <v>0</v>
      </c>
      <c r="T63">
        <v>0</v>
      </c>
      <c r="V63">
        <v>0</v>
      </c>
      <c r="Y63" s="1">
        <v>44139</v>
      </c>
      <c r="Z63" s="10">
        <v>0.71771990740740732</v>
      </c>
      <c r="AB63">
        <v>1</v>
      </c>
      <c r="AD63" s="3">
        <v>2.5093392204562979</v>
      </c>
      <c r="AE63" s="3">
        <v>5.4558121135500706</v>
      </c>
      <c r="AF63" s="3">
        <v>2.9464728930937727</v>
      </c>
      <c r="AG63" s="3">
        <v>0.28209425052440384</v>
      </c>
      <c r="AH63" s="3"/>
      <c r="BG63" s="3"/>
      <c r="BH63" s="3"/>
      <c r="BI63" s="3"/>
      <c r="BJ63" s="3"/>
      <c r="BL63" s="2"/>
      <c r="BQ63" s="2">
        <f t="shared" si="1"/>
        <v>2.9732408325074333</v>
      </c>
      <c r="BR63" s="2">
        <f t="shared" si="2"/>
        <v>5.9464816650148666</v>
      </c>
      <c r="BS63" s="2">
        <f t="shared" si="3"/>
        <v>2.9732408325074333</v>
      </c>
      <c r="BT63" s="2">
        <f t="shared" si="4"/>
        <v>0.29732408325074333</v>
      </c>
      <c r="BU63" s="47">
        <f t="shared" si="5"/>
        <v>619.52599999999995</v>
      </c>
      <c r="BV63" s="47">
        <f t="shared" si="5"/>
        <v>2363.4143333333332</v>
      </c>
      <c r="BW63" s="47">
        <f t="shared" si="6"/>
        <v>4107.3026666666665</v>
      </c>
      <c r="BX63" s="47">
        <f t="shared" si="7"/>
        <v>22527.606666666667</v>
      </c>
      <c r="BY63" s="40">
        <f t="shared" si="8"/>
        <v>1.4866204162537167</v>
      </c>
      <c r="BZ63" s="46">
        <f t="shared" si="8"/>
        <v>2.9732408325074333</v>
      </c>
      <c r="CA63" s="46">
        <f t="shared" si="9"/>
        <v>1.4866204162537167</v>
      </c>
      <c r="CB63" s="46">
        <f t="shared" si="10"/>
        <v>0.14866204162537167</v>
      </c>
      <c r="CC63" s="46">
        <f t="shared" si="11"/>
        <v>1.2546696102281489</v>
      </c>
      <c r="CD63" s="46">
        <f t="shared" si="0"/>
        <v>2.7279060567750353</v>
      </c>
      <c r="CE63" s="46">
        <f t="shared" si="12"/>
        <v>1.4732364465468863</v>
      </c>
      <c r="CF63" s="46">
        <f t="shared" si="13"/>
        <v>0.14104712526220192</v>
      </c>
    </row>
    <row r="64" spans="1:88" customFormat="1" ht="14.4" x14ac:dyDescent="0.3">
      <c r="Y64" s="1"/>
      <c r="Z64" s="10"/>
      <c r="AD64" s="3"/>
      <c r="AE64" s="3"/>
      <c r="AF64" s="3"/>
      <c r="AG64" s="3"/>
      <c r="AH64" s="3"/>
      <c r="BG64" s="3"/>
      <c r="BH64" s="3"/>
      <c r="BI64" s="3"/>
      <c r="BJ64" s="3"/>
      <c r="BL64" s="2"/>
      <c r="BQ64" s="2">
        <f t="shared" si="1"/>
        <v>2.9732408325074333</v>
      </c>
      <c r="BR64" s="2">
        <f t="shared" si="2"/>
        <v>5.9464816650148666</v>
      </c>
      <c r="BS64" s="2">
        <f t="shared" si="3"/>
        <v>2.9732408325074333</v>
      </c>
      <c r="BT64" s="2">
        <f t="shared" si="4"/>
        <v>0.29732408325074333</v>
      </c>
      <c r="BU64" s="47" t="e">
        <f t="shared" si="5"/>
        <v>#DIV/0!</v>
      </c>
      <c r="BV64" s="47" t="e">
        <f t="shared" si="5"/>
        <v>#DIV/0!</v>
      </c>
      <c r="BW64" s="47" t="e">
        <f t="shared" si="6"/>
        <v>#DIV/0!</v>
      </c>
      <c r="BX64" s="47" t="e">
        <f t="shared" si="7"/>
        <v>#DIV/0!</v>
      </c>
      <c r="BY64" s="40">
        <f t="shared" si="8"/>
        <v>0</v>
      </c>
      <c r="BZ64" s="46">
        <f t="shared" si="8"/>
        <v>0</v>
      </c>
      <c r="CA64" s="46">
        <f t="shared" si="9"/>
        <v>0</v>
      </c>
      <c r="CB64" s="46">
        <f t="shared" si="10"/>
        <v>0</v>
      </c>
      <c r="CC64" s="46">
        <f t="shared" si="11"/>
        <v>0</v>
      </c>
      <c r="CD64" s="46">
        <f t="shared" si="0"/>
        <v>0</v>
      </c>
      <c r="CE64" s="46">
        <f t="shared" si="12"/>
        <v>0</v>
      </c>
      <c r="CF64" s="46">
        <f t="shared" si="13"/>
        <v>0</v>
      </c>
    </row>
    <row r="65" spans="1:88" customFormat="1" ht="14.4" x14ac:dyDescent="0.3">
      <c r="A65">
        <v>58</v>
      </c>
      <c r="B65">
        <v>19</v>
      </c>
      <c r="C65" t="s">
        <v>94</v>
      </c>
      <c r="D65" t="s">
        <v>27</v>
      </c>
      <c r="G65">
        <v>0.5</v>
      </c>
      <c r="H65">
        <v>0.5</v>
      </c>
      <c r="I65">
        <v>902</v>
      </c>
      <c r="J65">
        <v>7007</v>
      </c>
      <c r="L65">
        <v>3333</v>
      </c>
      <c r="M65">
        <v>1.107</v>
      </c>
      <c r="N65">
        <v>6.2149999999999999</v>
      </c>
      <c r="O65">
        <v>5.1079999999999997</v>
      </c>
      <c r="Q65">
        <v>0.23300000000000001</v>
      </c>
      <c r="R65">
        <v>1</v>
      </c>
      <c r="S65">
        <v>0</v>
      </c>
      <c r="T65">
        <v>0</v>
      </c>
      <c r="V65">
        <v>0</v>
      </c>
      <c r="Y65" s="1">
        <v>44243</v>
      </c>
      <c r="Z65" s="10">
        <v>0.92988425925925933</v>
      </c>
      <c r="AB65">
        <v>1</v>
      </c>
      <c r="AD65" s="3">
        <v>3.0294952036113649</v>
      </c>
      <c r="AE65" s="3">
        <v>5.9482604966261503</v>
      </c>
      <c r="AF65" s="3">
        <v>2.9187652930147854</v>
      </c>
      <c r="AG65" s="3">
        <v>0.29141343239753442</v>
      </c>
      <c r="AH65" s="3"/>
      <c r="AK65">
        <v>0.11639417042357726</v>
      </c>
      <c r="AQ65">
        <v>1.2261890703866456</v>
      </c>
      <c r="AW65">
        <v>2.6389152527139204</v>
      </c>
      <c r="BC65">
        <v>2.118045966923626</v>
      </c>
      <c r="BG65" s="3">
        <v>3.031259308173933</v>
      </c>
      <c r="BH65" s="3">
        <v>5.9120142602765444</v>
      </c>
      <c r="BI65" s="3">
        <v>2.8807549521026115</v>
      </c>
      <c r="BJ65" s="3">
        <v>0.28835963756073901</v>
      </c>
      <c r="BL65" s="2">
        <v>10</v>
      </c>
      <c r="BQ65" s="2">
        <f t="shared" si="1"/>
        <v>2.9732408325074333</v>
      </c>
      <c r="BR65" s="2">
        <f t="shared" si="2"/>
        <v>5.9464816650148666</v>
      </c>
      <c r="BS65" s="2">
        <f t="shared" si="3"/>
        <v>2.9732408325074333</v>
      </c>
      <c r="BT65" s="2">
        <f t="shared" si="4"/>
        <v>0.29732408325074333</v>
      </c>
      <c r="BU65" s="47">
        <f t="shared" si="5"/>
        <v>606.74533333333329</v>
      </c>
      <c r="BV65" s="47">
        <f t="shared" si="5"/>
        <v>2356.6876666666667</v>
      </c>
      <c r="BW65" s="47">
        <f t="shared" si="6"/>
        <v>4106.63</v>
      </c>
      <c r="BX65" s="47">
        <f t="shared" si="7"/>
        <v>22419.98</v>
      </c>
      <c r="BY65" s="40">
        <f t="shared" si="8"/>
        <v>1.4866204162537167</v>
      </c>
      <c r="BZ65" s="46">
        <f t="shared" si="8"/>
        <v>2.9732408325074333</v>
      </c>
      <c r="CA65" s="46">
        <f t="shared" si="9"/>
        <v>1.4866204162537167</v>
      </c>
      <c r="CB65" s="46">
        <f t="shared" si="10"/>
        <v>0.14866204162537167</v>
      </c>
      <c r="CC65" s="46">
        <f t="shared" si="11"/>
        <v>1.5147476018056825</v>
      </c>
      <c r="CD65" s="46">
        <f t="shared" si="0"/>
        <v>2.9741302483130752</v>
      </c>
      <c r="CE65" s="46">
        <f t="shared" si="12"/>
        <v>1.4593826465073927</v>
      </c>
      <c r="CF65" s="46">
        <f t="shared" si="13"/>
        <v>0.14570671619876721</v>
      </c>
      <c r="CG65" s="3">
        <f>AVERAGE(CC65:CC66)</f>
        <v>1.5156296540869665</v>
      </c>
      <c r="CH65" s="3">
        <f>AVERAGE(CD65:CD66)</f>
        <v>2.9560071301382722</v>
      </c>
      <c r="CI65" s="3">
        <f>AVERAGE(CE65:CE66)</f>
        <v>1.4403774760513057</v>
      </c>
      <c r="CJ65" s="3">
        <f>AVERAGE(CF65:CF66)</f>
        <v>0.14417981878036951</v>
      </c>
    </row>
    <row r="66" spans="1:88" customFormat="1" ht="14.4" x14ac:dyDescent="0.3">
      <c r="A66">
        <v>59</v>
      </c>
      <c r="B66">
        <v>19</v>
      </c>
      <c r="C66" t="s">
        <v>94</v>
      </c>
      <c r="D66" t="s">
        <v>27</v>
      </c>
      <c r="G66">
        <v>0.5</v>
      </c>
      <c r="H66">
        <v>0.5</v>
      </c>
      <c r="I66">
        <v>903</v>
      </c>
      <c r="J66">
        <v>6923</v>
      </c>
      <c r="L66">
        <v>3259</v>
      </c>
      <c r="M66">
        <v>1.1080000000000001</v>
      </c>
      <c r="N66">
        <v>6.1440000000000001</v>
      </c>
      <c r="O66">
        <v>5.0359999999999996</v>
      </c>
      <c r="Q66">
        <v>0.22500000000000001</v>
      </c>
      <c r="R66">
        <v>1</v>
      </c>
      <c r="S66">
        <v>0</v>
      </c>
      <c r="T66">
        <v>0</v>
      </c>
      <c r="V66">
        <v>0</v>
      </c>
      <c r="Y66" s="1">
        <v>44243</v>
      </c>
      <c r="Z66" s="10">
        <v>0.93601851851851858</v>
      </c>
      <c r="AB66">
        <v>1</v>
      </c>
      <c r="AD66" s="3">
        <v>3.0330234127365014</v>
      </c>
      <c r="AE66" s="3">
        <v>5.8757680239269394</v>
      </c>
      <c r="AF66" s="3">
        <v>2.842744611190438</v>
      </c>
      <c r="AG66" s="3">
        <v>0.2853058427239436</v>
      </c>
      <c r="AH66" s="3"/>
      <c r="BL66" s="2"/>
      <c r="BQ66" s="2">
        <f t="shared" si="1"/>
        <v>2.9732408325074333</v>
      </c>
      <c r="BR66" s="2">
        <f t="shared" si="2"/>
        <v>5.9464816650148666</v>
      </c>
      <c r="BS66" s="2">
        <f t="shared" si="3"/>
        <v>2.9732408325074333</v>
      </c>
      <c r="BT66" s="2">
        <f t="shared" si="4"/>
        <v>0.29732408325074333</v>
      </c>
      <c r="BU66" s="47">
        <f t="shared" si="5"/>
        <v>607.41800000000001</v>
      </c>
      <c r="BV66" s="47">
        <f t="shared" si="5"/>
        <v>2328.4356666666663</v>
      </c>
      <c r="BW66" s="47">
        <f t="shared" si="6"/>
        <v>4049.4533333333329</v>
      </c>
      <c r="BX66" s="47">
        <f t="shared" si="7"/>
        <v>21922.206666666665</v>
      </c>
      <c r="BY66" s="40">
        <f t="shared" si="8"/>
        <v>1.4866204162537167</v>
      </c>
      <c r="BZ66" s="46">
        <f t="shared" si="8"/>
        <v>2.9732408325074333</v>
      </c>
      <c r="CA66" s="46">
        <f t="shared" si="9"/>
        <v>1.4866204162537167</v>
      </c>
      <c r="CB66" s="46">
        <f t="shared" si="10"/>
        <v>0.14866204162537167</v>
      </c>
      <c r="CC66" s="46">
        <f t="shared" si="11"/>
        <v>1.5165117063682507</v>
      </c>
      <c r="CD66" s="46">
        <f t="shared" si="0"/>
        <v>2.9378840119634697</v>
      </c>
      <c r="CE66" s="46">
        <f t="shared" si="12"/>
        <v>1.421372305595219</v>
      </c>
      <c r="CF66" s="46">
        <f t="shared" si="13"/>
        <v>0.1426529213619718</v>
      </c>
    </row>
    <row r="67" spans="1:88" customFormat="1" ht="14.4" x14ac:dyDescent="0.3">
      <c r="Y67" s="1"/>
      <c r="Z67" s="10"/>
      <c r="AD67" s="3"/>
      <c r="AE67" s="3"/>
      <c r="AF67" s="3"/>
      <c r="AG67" s="3"/>
      <c r="AH67" s="3"/>
      <c r="BL67" s="2"/>
      <c r="BQ67" s="2">
        <f t="shared" si="1"/>
        <v>2.9732408325074333</v>
      </c>
      <c r="BR67" s="2">
        <f t="shared" si="2"/>
        <v>5.9464816650148666</v>
      </c>
      <c r="BS67" s="2">
        <f t="shared" si="3"/>
        <v>2.9732408325074333</v>
      </c>
      <c r="BT67" s="2">
        <f t="shared" si="4"/>
        <v>0.29732408325074333</v>
      </c>
      <c r="BU67" s="47" t="e">
        <f t="shared" si="5"/>
        <v>#DIV/0!</v>
      </c>
      <c r="BV67" s="47" t="e">
        <f t="shared" si="5"/>
        <v>#DIV/0!</v>
      </c>
      <c r="BW67" s="47" t="e">
        <f t="shared" si="6"/>
        <v>#DIV/0!</v>
      </c>
      <c r="BX67" s="47" t="e">
        <f t="shared" si="7"/>
        <v>#DIV/0!</v>
      </c>
      <c r="BY67" s="40">
        <f t="shared" si="8"/>
        <v>0</v>
      </c>
      <c r="BZ67" s="46">
        <f t="shared" si="8"/>
        <v>0</v>
      </c>
      <c r="CA67" s="46">
        <f t="shared" si="9"/>
        <v>0</v>
      </c>
      <c r="CB67" s="46">
        <f t="shared" si="10"/>
        <v>0</v>
      </c>
      <c r="CC67" s="46">
        <f t="shared" si="11"/>
        <v>0</v>
      </c>
      <c r="CD67" s="46">
        <f t="shared" si="0"/>
        <v>0</v>
      </c>
      <c r="CE67" s="46">
        <f t="shared" si="12"/>
        <v>0</v>
      </c>
      <c r="CF67" s="46">
        <f t="shared" si="13"/>
        <v>0</v>
      </c>
    </row>
    <row r="68" spans="1:88" customFormat="1" ht="14.4" x14ac:dyDescent="0.3">
      <c r="A68">
        <v>61</v>
      </c>
      <c r="B68">
        <v>20</v>
      </c>
      <c r="C68" t="s">
        <v>94</v>
      </c>
      <c r="D68" t="s">
        <v>27</v>
      </c>
      <c r="G68">
        <v>0.5</v>
      </c>
      <c r="H68">
        <v>0.5</v>
      </c>
      <c r="I68">
        <v>863</v>
      </c>
      <c r="J68">
        <v>7065</v>
      </c>
      <c r="L68">
        <v>3421</v>
      </c>
      <c r="M68">
        <v>1.077</v>
      </c>
      <c r="N68">
        <v>6.2640000000000002</v>
      </c>
      <c r="O68">
        <v>5.1870000000000003</v>
      </c>
      <c r="Q68">
        <v>0.24199999999999999</v>
      </c>
      <c r="R68">
        <v>1</v>
      </c>
      <c r="S68">
        <v>0</v>
      </c>
      <c r="T68">
        <v>0</v>
      </c>
      <c r="V68">
        <v>0</v>
      </c>
      <c r="Y68" s="1">
        <v>44243</v>
      </c>
      <c r="Z68" s="10">
        <v>0.95243055555555556</v>
      </c>
      <c r="AB68">
        <v>1</v>
      </c>
      <c r="AD68" s="3">
        <v>2.8918950477310483</v>
      </c>
      <c r="AE68" s="3">
        <v>5.9983148230137004</v>
      </c>
      <c r="AF68" s="3">
        <v>3.1064197752826521</v>
      </c>
      <c r="AG68" s="3">
        <v>0.29867651200937217</v>
      </c>
      <c r="AH68" s="3"/>
      <c r="AK68">
        <v>1.474836419596957</v>
      </c>
      <c r="AQ68">
        <v>0.77995309205179053</v>
      </c>
      <c r="AW68">
        <v>0.13735177096543705</v>
      </c>
      <c r="BC68">
        <v>0.44311677936626148</v>
      </c>
      <c r="BG68" s="3">
        <v>2.8707257929802301</v>
      </c>
      <c r="BH68" s="3">
        <v>5.9750136710746684</v>
      </c>
      <c r="BI68" s="3">
        <v>3.1042878780944383</v>
      </c>
      <c r="BJ68" s="3">
        <v>0.29801623204465966</v>
      </c>
      <c r="BL68" s="2">
        <v>11</v>
      </c>
      <c r="BQ68" s="2">
        <f t="shared" si="1"/>
        <v>2.9732408325074333</v>
      </c>
      <c r="BR68" s="2">
        <f t="shared" si="2"/>
        <v>5.9464816650148666</v>
      </c>
      <c r="BS68" s="2">
        <f t="shared" si="3"/>
        <v>2.9732408325074333</v>
      </c>
      <c r="BT68" s="2">
        <f t="shared" si="4"/>
        <v>0.29732408325074333</v>
      </c>
      <c r="BU68" s="47">
        <f t="shared" si="5"/>
        <v>580.51133333333325</v>
      </c>
      <c r="BV68" s="47">
        <f t="shared" si="5"/>
        <v>2376.1949999999997</v>
      </c>
      <c r="BW68" s="47">
        <f t="shared" si="6"/>
        <v>4171.8786666666665</v>
      </c>
      <c r="BX68" s="47">
        <f t="shared" si="7"/>
        <v>23011.926666666666</v>
      </c>
      <c r="BY68" s="40">
        <f t="shared" si="8"/>
        <v>1.4866204162537167</v>
      </c>
      <c r="BZ68" s="46">
        <f t="shared" si="8"/>
        <v>2.9732408325074333</v>
      </c>
      <c r="CA68" s="46">
        <f t="shared" si="9"/>
        <v>1.4866204162537167</v>
      </c>
      <c r="CB68" s="46">
        <f t="shared" si="10"/>
        <v>0.14866204162537167</v>
      </c>
      <c r="CC68" s="46">
        <f t="shared" si="11"/>
        <v>1.4459475238655242</v>
      </c>
      <c r="CD68" s="46">
        <f t="shared" si="0"/>
        <v>2.9991574115068502</v>
      </c>
      <c r="CE68" s="46">
        <f t="shared" si="12"/>
        <v>1.5532098876413261</v>
      </c>
      <c r="CF68" s="46">
        <f t="shared" si="13"/>
        <v>0.14933825600468609</v>
      </c>
      <c r="CG68" s="3">
        <f>AVERAGE(CC68:CC69)</f>
        <v>1.4353628964901151</v>
      </c>
      <c r="CH68" s="3">
        <f>AVERAGE(CD68:CD69)</f>
        <v>2.9875068355373342</v>
      </c>
      <c r="CI68" s="3">
        <f>AVERAGE(CE68:CE69)</f>
        <v>1.5521439390472191</v>
      </c>
      <c r="CJ68" s="3">
        <f>AVERAGE(CF68:CF69)</f>
        <v>0.14900811602232983</v>
      </c>
    </row>
    <row r="69" spans="1:88" customFormat="1" ht="14.4" x14ac:dyDescent="0.3">
      <c r="A69">
        <v>62</v>
      </c>
      <c r="B69">
        <v>20</v>
      </c>
      <c r="C69" t="s">
        <v>94</v>
      </c>
      <c r="D69" t="s">
        <v>27</v>
      </c>
      <c r="G69">
        <v>0.5</v>
      </c>
      <c r="H69">
        <v>0.5</v>
      </c>
      <c r="I69">
        <v>851</v>
      </c>
      <c r="J69">
        <v>7011</v>
      </c>
      <c r="L69">
        <v>3405</v>
      </c>
      <c r="M69">
        <v>1.0669999999999999</v>
      </c>
      <c r="N69">
        <v>6.218</v>
      </c>
      <c r="O69">
        <v>5.1509999999999998</v>
      </c>
      <c r="Q69">
        <v>0.24</v>
      </c>
      <c r="R69">
        <v>1</v>
      </c>
      <c r="S69">
        <v>0</v>
      </c>
      <c r="T69">
        <v>0</v>
      </c>
      <c r="V69">
        <v>0</v>
      </c>
      <c r="Y69" s="1">
        <v>44243</v>
      </c>
      <c r="Z69" s="10">
        <v>0.95854166666666663</v>
      </c>
      <c r="AB69">
        <v>1</v>
      </c>
      <c r="AD69" s="3">
        <v>2.8495565382294124</v>
      </c>
      <c r="AE69" s="3">
        <v>5.9517125191356364</v>
      </c>
      <c r="AF69" s="3">
        <v>3.102155980906224</v>
      </c>
      <c r="AG69" s="3">
        <v>0.29735595207994719</v>
      </c>
      <c r="AH69" s="3"/>
      <c r="BG69" s="3"/>
      <c r="BH69" s="3"/>
      <c r="BI69" s="3"/>
      <c r="BJ69" s="3"/>
      <c r="BL69" s="2"/>
      <c r="BQ69" s="2">
        <f t="shared" si="1"/>
        <v>2.9732408325074333</v>
      </c>
      <c r="BR69" s="2">
        <f t="shared" si="2"/>
        <v>5.9464816650148666</v>
      </c>
      <c r="BS69" s="2">
        <f t="shared" si="3"/>
        <v>2.9732408325074333</v>
      </c>
      <c r="BT69" s="2">
        <f t="shared" si="4"/>
        <v>0.29732408325074333</v>
      </c>
      <c r="BU69" s="47">
        <f t="shared" si="5"/>
        <v>572.43933333333325</v>
      </c>
      <c r="BV69" s="47">
        <f t="shared" si="5"/>
        <v>2358.0329999999999</v>
      </c>
      <c r="BW69" s="47">
        <f t="shared" si="6"/>
        <v>4143.6266666666661</v>
      </c>
      <c r="BX69" s="47">
        <f t="shared" si="7"/>
        <v>22904.3</v>
      </c>
      <c r="BY69" s="40">
        <f t="shared" si="8"/>
        <v>1.4866204162537167</v>
      </c>
      <c r="BZ69" s="46">
        <f t="shared" si="8"/>
        <v>2.9732408325074333</v>
      </c>
      <c r="CA69" s="46">
        <f t="shared" si="9"/>
        <v>1.4866204162537167</v>
      </c>
      <c r="CB69" s="46">
        <f t="shared" si="10"/>
        <v>0.14866204162537167</v>
      </c>
      <c r="CC69" s="46">
        <f t="shared" si="11"/>
        <v>1.4247782691147062</v>
      </c>
      <c r="CD69" s="46">
        <f t="shared" si="0"/>
        <v>2.9758562595678182</v>
      </c>
      <c r="CE69" s="46">
        <f t="shared" si="12"/>
        <v>1.551077990453112</v>
      </c>
      <c r="CF69" s="46">
        <f t="shared" si="13"/>
        <v>0.1486779760399736</v>
      </c>
    </row>
    <row r="70" spans="1:88" customFormat="1" ht="14.4" x14ac:dyDescent="0.3">
      <c r="Y70" s="1"/>
      <c r="Z70" s="10"/>
      <c r="AD70" s="3"/>
      <c r="AE70" s="3"/>
      <c r="AF70" s="3"/>
      <c r="AG70" s="3"/>
      <c r="AH70" s="3"/>
      <c r="BL70" s="2"/>
      <c r="BQ70" s="2">
        <f t="shared" si="1"/>
        <v>2.9732408325074333</v>
      </c>
      <c r="BR70" s="2">
        <f t="shared" si="2"/>
        <v>5.9464816650148666</v>
      </c>
      <c r="BS70" s="2">
        <f t="shared" si="3"/>
        <v>2.9732408325074333</v>
      </c>
      <c r="BT70" s="2">
        <f t="shared" si="4"/>
        <v>0.29732408325074333</v>
      </c>
      <c r="BU70" s="47" t="e">
        <f t="shared" si="5"/>
        <v>#DIV/0!</v>
      </c>
      <c r="BV70" s="47" t="e">
        <f t="shared" si="5"/>
        <v>#DIV/0!</v>
      </c>
      <c r="BW70" s="47" t="e">
        <f t="shared" si="6"/>
        <v>#DIV/0!</v>
      </c>
      <c r="BX70" s="47" t="e">
        <f t="shared" si="7"/>
        <v>#DIV/0!</v>
      </c>
      <c r="BY70" s="40">
        <f t="shared" si="8"/>
        <v>0</v>
      </c>
      <c r="BZ70" s="46">
        <f t="shared" si="8"/>
        <v>0</v>
      </c>
      <c r="CA70" s="46">
        <f t="shared" si="9"/>
        <v>0</v>
      </c>
      <c r="CB70" s="46">
        <f t="shared" si="10"/>
        <v>0</v>
      </c>
      <c r="CC70" s="46">
        <f t="shared" si="11"/>
        <v>0</v>
      </c>
      <c r="CD70" s="46">
        <f t="shared" si="0"/>
        <v>0</v>
      </c>
      <c r="CE70" s="46">
        <f t="shared" si="12"/>
        <v>0</v>
      </c>
      <c r="CF70" s="46">
        <f t="shared" si="13"/>
        <v>0</v>
      </c>
    </row>
    <row r="71" spans="1:88" customFormat="1" ht="14.4" x14ac:dyDescent="0.3">
      <c r="A71">
        <v>96</v>
      </c>
      <c r="B71">
        <v>28</v>
      </c>
      <c r="C71" t="s">
        <v>94</v>
      </c>
      <c r="D71" t="s">
        <v>27</v>
      </c>
      <c r="G71">
        <v>0.5</v>
      </c>
      <c r="H71">
        <v>0.5</v>
      </c>
      <c r="I71">
        <v>976</v>
      </c>
      <c r="J71">
        <v>7106</v>
      </c>
      <c r="L71">
        <v>3375</v>
      </c>
      <c r="M71">
        <v>1.1639999999999999</v>
      </c>
      <c r="N71">
        <v>6.298</v>
      </c>
      <c r="O71">
        <v>5.1340000000000003</v>
      </c>
      <c r="Q71">
        <v>0.23699999999999999</v>
      </c>
      <c r="R71">
        <v>1</v>
      </c>
      <c r="S71">
        <v>0</v>
      </c>
      <c r="T71">
        <v>0</v>
      </c>
      <c r="V71">
        <v>0</v>
      </c>
      <c r="Y71" s="1">
        <v>44244</v>
      </c>
      <c r="Z71" s="10">
        <v>0.20394675925925929</v>
      </c>
      <c r="AB71">
        <v>1</v>
      </c>
      <c r="AD71" s="3">
        <v>3.2905826788714529</v>
      </c>
      <c r="AE71" s="3">
        <v>6.033698053735935</v>
      </c>
      <c r="AF71" s="3">
        <v>2.7431153748644821</v>
      </c>
      <c r="AG71" s="3">
        <v>0.29487990221227517</v>
      </c>
      <c r="AH71" s="3"/>
      <c r="AK71">
        <v>2.8271638681934883</v>
      </c>
      <c r="AQ71">
        <v>8.5855416186134695E-2</v>
      </c>
      <c r="AW71">
        <v>3.1063601261400962</v>
      </c>
      <c r="BC71">
        <v>0.61387588729422438</v>
      </c>
      <c r="BG71" s="3">
        <v>3.2447159602446805</v>
      </c>
      <c r="BH71" s="3">
        <v>6.0311090368538203</v>
      </c>
      <c r="BI71" s="3">
        <v>2.7863930766091394</v>
      </c>
      <c r="BJ71" s="3">
        <v>0.29578778716375487</v>
      </c>
      <c r="BL71" s="2">
        <v>12</v>
      </c>
      <c r="BQ71" s="2">
        <f t="shared" si="1"/>
        <v>2.9732408325074333</v>
      </c>
      <c r="BR71" s="2">
        <f t="shared" si="2"/>
        <v>5.9464816650148666</v>
      </c>
      <c r="BS71" s="2">
        <f t="shared" si="3"/>
        <v>2.9732408325074333</v>
      </c>
      <c r="BT71" s="2">
        <f t="shared" si="4"/>
        <v>0.29732408325074333</v>
      </c>
      <c r="BU71" s="47">
        <f t="shared" si="5"/>
        <v>656.52266666666662</v>
      </c>
      <c r="BV71" s="47">
        <f t="shared" si="5"/>
        <v>2389.9846666666663</v>
      </c>
      <c r="BW71" s="47">
        <f t="shared" si="6"/>
        <v>4123.4466666666667</v>
      </c>
      <c r="BX71" s="47">
        <f t="shared" si="7"/>
        <v>22702.5</v>
      </c>
      <c r="BY71" s="40">
        <f t="shared" si="8"/>
        <v>1.4866204162537167</v>
      </c>
      <c r="BZ71" s="46">
        <f t="shared" si="8"/>
        <v>2.9732408325074333</v>
      </c>
      <c r="CA71" s="46">
        <f t="shared" si="9"/>
        <v>1.4866204162537167</v>
      </c>
      <c r="CB71" s="46">
        <f t="shared" si="10"/>
        <v>0.14866204162537167</v>
      </c>
      <c r="CC71" s="46">
        <f t="shared" si="11"/>
        <v>1.6452913394357265</v>
      </c>
      <c r="CD71" s="46">
        <f t="shared" si="0"/>
        <v>3.0168490268679675</v>
      </c>
      <c r="CE71" s="46">
        <f t="shared" si="12"/>
        <v>1.371557687432241</v>
      </c>
      <c r="CF71" s="46">
        <f t="shared" si="13"/>
        <v>0.14743995110613758</v>
      </c>
      <c r="CG71" s="3">
        <f>AVERAGE(CC71:CC72)</f>
        <v>1.6223579801223402</v>
      </c>
      <c r="CH71" s="3">
        <f>AVERAGE(CD71:CD72)</f>
        <v>3.0155545184269101</v>
      </c>
      <c r="CI71" s="3">
        <f>AVERAGE(CE71:CE72)</f>
        <v>1.3931965383045697</v>
      </c>
      <c r="CJ71" s="3">
        <f>AVERAGE(CF71:CF72)</f>
        <v>0.14789389358187743</v>
      </c>
    </row>
    <row r="72" spans="1:88" customFormat="1" ht="14.4" x14ac:dyDescent="0.3">
      <c r="A72">
        <v>97</v>
      </c>
      <c r="B72">
        <v>28</v>
      </c>
      <c r="C72" t="s">
        <v>94</v>
      </c>
      <c r="D72" t="s">
        <v>27</v>
      </c>
      <c r="G72">
        <v>0.5</v>
      </c>
      <c r="H72">
        <v>0.5</v>
      </c>
      <c r="I72">
        <v>950</v>
      </c>
      <c r="J72">
        <v>7100</v>
      </c>
      <c r="L72">
        <v>3397</v>
      </c>
      <c r="M72">
        <v>1.143</v>
      </c>
      <c r="N72">
        <v>6.2939999999999996</v>
      </c>
      <c r="O72">
        <v>5.15</v>
      </c>
      <c r="Q72">
        <v>0.23899999999999999</v>
      </c>
      <c r="R72">
        <v>1</v>
      </c>
      <c r="S72">
        <v>0</v>
      </c>
      <c r="T72">
        <v>0</v>
      </c>
      <c r="V72">
        <v>0</v>
      </c>
      <c r="Y72" s="1">
        <v>44244</v>
      </c>
      <c r="Z72" s="10">
        <v>0.21016203703703704</v>
      </c>
      <c r="AB72">
        <v>1</v>
      </c>
      <c r="AD72" s="3">
        <v>3.198849241617908</v>
      </c>
      <c r="AE72" s="3">
        <v>6.0285200199717046</v>
      </c>
      <c r="AF72" s="3">
        <v>2.8296707783537967</v>
      </c>
      <c r="AG72" s="3">
        <v>0.29669567211523462</v>
      </c>
      <c r="AH72" s="3"/>
      <c r="BG72" s="3"/>
      <c r="BH72" s="3"/>
      <c r="BI72" s="3"/>
      <c r="BJ72" s="3"/>
      <c r="BL72" s="2"/>
      <c r="BQ72" s="2">
        <f t="shared" si="1"/>
        <v>2.9732408325074333</v>
      </c>
      <c r="BR72" s="2">
        <f t="shared" si="2"/>
        <v>5.9464816650148666</v>
      </c>
      <c r="BS72" s="2">
        <f t="shared" si="3"/>
        <v>2.9732408325074333</v>
      </c>
      <c r="BT72" s="2">
        <f t="shared" si="4"/>
        <v>0.29732408325074333</v>
      </c>
      <c r="BU72" s="47">
        <f t="shared" si="5"/>
        <v>639.0333333333333</v>
      </c>
      <c r="BV72" s="47">
        <f t="shared" si="5"/>
        <v>2387.9666666666667</v>
      </c>
      <c r="BW72" s="47">
        <f t="shared" si="6"/>
        <v>4136.8999999999996</v>
      </c>
      <c r="BX72" s="47">
        <f t="shared" si="7"/>
        <v>22850.486666666664</v>
      </c>
      <c r="BY72" s="40">
        <f t="shared" si="8"/>
        <v>1.4866204162537167</v>
      </c>
      <c r="BZ72" s="46">
        <f t="shared" si="8"/>
        <v>2.9732408325074333</v>
      </c>
      <c r="CA72" s="46">
        <f t="shared" si="9"/>
        <v>1.4866204162537167</v>
      </c>
      <c r="CB72" s="46">
        <f t="shared" si="10"/>
        <v>0.14866204162537167</v>
      </c>
      <c r="CC72" s="46">
        <f t="shared" si="11"/>
        <v>1.599424620808954</v>
      </c>
      <c r="CD72" s="46">
        <f t="shared" si="0"/>
        <v>3.0142600099858523</v>
      </c>
      <c r="CE72" s="46">
        <f t="shared" si="12"/>
        <v>1.4148353891768983</v>
      </c>
      <c r="CF72" s="46">
        <f t="shared" si="13"/>
        <v>0.14834783605761731</v>
      </c>
    </row>
    <row r="73" spans="1:88" customFormat="1" ht="14.4" x14ac:dyDescent="0.3">
      <c r="Y73" s="1"/>
      <c r="Z73" s="10"/>
      <c r="AD73" s="3"/>
      <c r="AE73" s="3"/>
      <c r="AF73" s="3"/>
      <c r="AG73" s="3"/>
      <c r="AH73" s="3"/>
      <c r="BG73" s="3"/>
      <c r="BH73" s="3"/>
      <c r="BI73" s="3"/>
      <c r="BJ73" s="3"/>
      <c r="BL73" s="2"/>
      <c r="BQ73" s="2">
        <f t="shared" si="1"/>
        <v>2.9732408325074333</v>
      </c>
      <c r="BR73" s="2">
        <f t="shared" si="2"/>
        <v>5.9464816650148666</v>
      </c>
      <c r="BS73" s="2">
        <f t="shared" si="3"/>
        <v>2.9732408325074333</v>
      </c>
      <c r="BT73" s="2">
        <f t="shared" si="4"/>
        <v>0.29732408325074333</v>
      </c>
      <c r="BU73" s="47" t="e">
        <f t="shared" si="5"/>
        <v>#DIV/0!</v>
      </c>
      <c r="BV73" s="47" t="e">
        <f t="shared" si="5"/>
        <v>#DIV/0!</v>
      </c>
      <c r="BW73" s="47" t="e">
        <f t="shared" si="6"/>
        <v>#DIV/0!</v>
      </c>
      <c r="BX73" s="47" t="e">
        <f t="shared" si="7"/>
        <v>#DIV/0!</v>
      </c>
      <c r="BY73" s="40">
        <f t="shared" si="8"/>
        <v>0</v>
      </c>
      <c r="BZ73" s="46">
        <f t="shared" si="8"/>
        <v>0</v>
      </c>
      <c r="CA73" s="46">
        <f t="shared" si="9"/>
        <v>0</v>
      </c>
      <c r="CB73" s="46">
        <f t="shared" si="10"/>
        <v>0</v>
      </c>
      <c r="CC73" s="46">
        <f t="shared" si="11"/>
        <v>0</v>
      </c>
      <c r="CD73" s="46">
        <f t="shared" si="0"/>
        <v>0</v>
      </c>
      <c r="CE73" s="46">
        <f t="shared" si="12"/>
        <v>0</v>
      </c>
      <c r="CF73" s="46">
        <f t="shared" si="13"/>
        <v>0</v>
      </c>
    </row>
    <row r="74" spans="1:88" customFormat="1" ht="14.4" x14ac:dyDescent="0.3">
      <c r="A74">
        <v>99</v>
      </c>
      <c r="B74">
        <v>29</v>
      </c>
      <c r="C74" t="s">
        <v>94</v>
      </c>
      <c r="D74" t="s">
        <v>27</v>
      </c>
      <c r="G74">
        <v>0.5</v>
      </c>
      <c r="H74">
        <v>0.5</v>
      </c>
      <c r="I74">
        <v>927</v>
      </c>
      <c r="J74">
        <v>6988</v>
      </c>
      <c r="L74">
        <v>3406</v>
      </c>
      <c r="M74">
        <v>1.1259999999999999</v>
      </c>
      <c r="N74">
        <v>6.1989999999999998</v>
      </c>
      <c r="O74">
        <v>5.0720000000000001</v>
      </c>
      <c r="Q74">
        <v>0.24</v>
      </c>
      <c r="R74">
        <v>1</v>
      </c>
      <c r="S74">
        <v>0</v>
      </c>
      <c r="T74">
        <v>0</v>
      </c>
      <c r="V74">
        <v>0</v>
      </c>
      <c r="Y74" s="1">
        <v>44244</v>
      </c>
      <c r="Z74" s="10">
        <v>0.22649305555555554</v>
      </c>
      <c r="AB74">
        <v>1</v>
      </c>
      <c r="AD74" s="3">
        <v>3.117700431739773</v>
      </c>
      <c r="AE74" s="3">
        <v>5.9318633897060904</v>
      </c>
      <c r="AF74" s="3">
        <v>2.8141629579663174</v>
      </c>
      <c r="AG74" s="3">
        <v>0.29743848707553622</v>
      </c>
      <c r="AH74" s="3"/>
      <c r="AK74">
        <v>0.22607822310374603</v>
      </c>
      <c r="AQ74">
        <v>0.97953312453691854</v>
      </c>
      <c r="AW74">
        <v>2.3322872390371088</v>
      </c>
      <c r="BC74">
        <v>0.52861676475511887</v>
      </c>
      <c r="BG74" s="3">
        <v>3.121228640864909</v>
      </c>
      <c r="BH74" s="3">
        <v>5.9029527011891432</v>
      </c>
      <c r="BI74" s="3">
        <v>2.7817240603242341</v>
      </c>
      <c r="BJ74" s="3">
        <v>0.29665440461744008</v>
      </c>
      <c r="BL74" s="2">
        <v>13</v>
      </c>
      <c r="BQ74" s="2">
        <f t="shared" si="1"/>
        <v>2.9732408325074333</v>
      </c>
      <c r="BR74" s="2">
        <f t="shared" si="2"/>
        <v>5.9464816650148666</v>
      </c>
      <c r="BS74" s="2">
        <f t="shared" si="3"/>
        <v>2.9732408325074333</v>
      </c>
      <c r="BT74" s="2">
        <f t="shared" si="4"/>
        <v>0.29732408325074333</v>
      </c>
      <c r="BU74" s="47">
        <f t="shared" si="5"/>
        <v>623.5619999999999</v>
      </c>
      <c r="BV74" s="47">
        <f t="shared" si="5"/>
        <v>2350.297333333333</v>
      </c>
      <c r="BW74" s="47">
        <f t="shared" si="6"/>
        <v>4077.0326666666665</v>
      </c>
      <c r="BX74" s="47">
        <f t="shared" si="7"/>
        <v>22911.026666666665</v>
      </c>
      <c r="BY74" s="40">
        <f t="shared" si="8"/>
        <v>1.4866204162537167</v>
      </c>
      <c r="BZ74" s="46">
        <f t="shared" si="8"/>
        <v>2.9732408325074333</v>
      </c>
      <c r="CA74" s="46">
        <f t="shared" si="9"/>
        <v>1.4866204162537167</v>
      </c>
      <c r="CB74" s="46">
        <f t="shared" si="10"/>
        <v>0.14866204162537167</v>
      </c>
      <c r="CC74" s="46">
        <f t="shared" si="11"/>
        <v>1.5588502158698865</v>
      </c>
      <c r="CD74" s="46">
        <f t="shared" si="0"/>
        <v>2.9659316948530452</v>
      </c>
      <c r="CE74" s="46">
        <f t="shared" si="12"/>
        <v>1.4070814789831587</v>
      </c>
      <c r="CF74" s="46">
        <f t="shared" si="13"/>
        <v>0.14871924353776811</v>
      </c>
      <c r="CG74" s="3">
        <f>AVERAGE(CC74:CC75)</f>
        <v>1.5606143204324545</v>
      </c>
      <c r="CH74" s="3">
        <f>AVERAGE(CD74:CD75)</f>
        <v>2.9514763505945716</v>
      </c>
      <c r="CI74" s="3">
        <f>AVERAGE(CE74:CE75)</f>
        <v>1.3908620301621171</v>
      </c>
      <c r="CJ74" s="3">
        <f>AVERAGE(CF74:CF75)</f>
        <v>0.14832720230872004</v>
      </c>
    </row>
    <row r="75" spans="1:88" customFormat="1" ht="14.4" x14ac:dyDescent="0.3">
      <c r="A75">
        <v>100</v>
      </c>
      <c r="B75">
        <v>29</v>
      </c>
      <c r="C75" t="s">
        <v>94</v>
      </c>
      <c r="D75" t="s">
        <v>27</v>
      </c>
      <c r="G75">
        <v>0.5</v>
      </c>
      <c r="H75">
        <v>0.5</v>
      </c>
      <c r="I75">
        <v>929</v>
      </c>
      <c r="J75">
        <v>6921</v>
      </c>
      <c r="L75">
        <v>3387</v>
      </c>
      <c r="M75">
        <v>1.1279999999999999</v>
      </c>
      <c r="N75">
        <v>6.1420000000000003</v>
      </c>
      <c r="O75">
        <v>5.0149999999999997</v>
      </c>
      <c r="Q75">
        <v>0.23799999999999999</v>
      </c>
      <c r="R75">
        <v>1</v>
      </c>
      <c r="S75">
        <v>0</v>
      </c>
      <c r="T75">
        <v>0</v>
      </c>
      <c r="V75">
        <v>0</v>
      </c>
      <c r="Y75" s="1">
        <v>44244</v>
      </c>
      <c r="Z75" s="10">
        <v>0.23265046296296296</v>
      </c>
      <c r="AB75">
        <v>1</v>
      </c>
      <c r="AD75" s="3">
        <v>3.1247568499900455</v>
      </c>
      <c r="AE75" s="3">
        <v>5.8740420126721959</v>
      </c>
      <c r="AF75" s="3">
        <v>2.7492851626821504</v>
      </c>
      <c r="AG75" s="3">
        <v>0.29587032215934395</v>
      </c>
      <c r="AH75" s="3"/>
      <c r="BL75" s="2"/>
      <c r="BQ75" s="2">
        <f t="shared" si="1"/>
        <v>2.9732408325074333</v>
      </c>
      <c r="BR75" s="2">
        <f t="shared" si="2"/>
        <v>5.9464816650148666</v>
      </c>
      <c r="BS75" s="2">
        <f t="shared" si="3"/>
        <v>2.9732408325074333</v>
      </c>
      <c r="BT75" s="2">
        <f t="shared" si="4"/>
        <v>0.29732408325074333</v>
      </c>
      <c r="BU75" s="47">
        <f t="shared" si="5"/>
        <v>624.90733333333333</v>
      </c>
      <c r="BV75" s="47">
        <f t="shared" si="5"/>
        <v>2327.7629999999999</v>
      </c>
      <c r="BW75" s="47">
        <f t="shared" si="6"/>
        <v>4030.6186666666663</v>
      </c>
      <c r="BX75" s="47">
        <f t="shared" si="7"/>
        <v>22783.219999999998</v>
      </c>
      <c r="BY75" s="40">
        <f t="shared" si="8"/>
        <v>1.4866204162537167</v>
      </c>
      <c r="BZ75" s="46">
        <f t="shared" si="8"/>
        <v>2.9732408325074333</v>
      </c>
      <c r="CA75" s="46">
        <f t="shared" si="9"/>
        <v>1.4866204162537167</v>
      </c>
      <c r="CB75" s="46">
        <f t="shared" si="10"/>
        <v>0.14866204162537167</v>
      </c>
      <c r="CC75" s="46">
        <f t="shared" si="11"/>
        <v>1.5623784249950228</v>
      </c>
      <c r="CD75" s="46">
        <f t="shared" si="0"/>
        <v>2.937021006336098</v>
      </c>
      <c r="CE75" s="46">
        <f t="shared" si="12"/>
        <v>1.3746425813410752</v>
      </c>
      <c r="CF75" s="46">
        <f t="shared" si="13"/>
        <v>0.14793516107967197</v>
      </c>
    </row>
    <row r="76" spans="1:88" customFormat="1" ht="14.4" x14ac:dyDescent="0.3">
      <c r="A76">
        <v>27</v>
      </c>
      <c r="B76">
        <v>9</v>
      </c>
      <c r="C76" t="s">
        <v>95</v>
      </c>
      <c r="D76" t="s">
        <v>27</v>
      </c>
      <c r="G76">
        <v>0.5</v>
      </c>
      <c r="H76">
        <v>0.5</v>
      </c>
      <c r="I76">
        <v>2547</v>
      </c>
      <c r="J76">
        <v>6134</v>
      </c>
      <c r="L76">
        <v>4188</v>
      </c>
      <c r="M76">
        <v>2.3690000000000002</v>
      </c>
      <c r="N76">
        <v>5.4749999999999996</v>
      </c>
      <c r="O76">
        <v>3.1059999999999999</v>
      </c>
      <c r="Q76">
        <v>0.32200000000000001</v>
      </c>
      <c r="R76">
        <v>1</v>
      </c>
      <c r="S76">
        <v>0</v>
      </c>
      <c r="T76">
        <v>0</v>
      </c>
      <c r="V76">
        <v>0</v>
      </c>
      <c r="Y76" s="1">
        <v>44369</v>
      </c>
      <c r="Z76" s="10">
        <v>0.68068287037037034</v>
      </c>
      <c r="AB76">
        <v>1</v>
      </c>
      <c r="AD76" s="3">
        <v>2.466176606799332</v>
      </c>
      <c r="AE76" s="3">
        <v>5.9818301927304489</v>
      </c>
      <c r="AF76" s="3">
        <v>3.5156535859311169</v>
      </c>
      <c r="AG76" s="3">
        <v>0.42406358435820712</v>
      </c>
      <c r="AH76" s="3"/>
      <c r="BL76" s="2"/>
      <c r="BQ76" s="2">
        <f t="shared" si="1"/>
        <v>2.9732408325074333</v>
      </c>
      <c r="BR76" s="2">
        <f t="shared" si="2"/>
        <v>5.9464816650148666</v>
      </c>
      <c r="BS76" s="2">
        <f t="shared" si="3"/>
        <v>2.9732408325074333</v>
      </c>
      <c r="BT76" s="2">
        <f t="shared" si="4"/>
        <v>0.29732408325074333</v>
      </c>
      <c r="BU76" s="47">
        <f t="shared" si="5"/>
        <v>1713.2819999999999</v>
      </c>
      <c r="BV76" s="47">
        <f t="shared" si="5"/>
        <v>2063.0686666666666</v>
      </c>
      <c r="BW76" s="47">
        <f t="shared" si="6"/>
        <v>2412.855333333333</v>
      </c>
      <c r="BX76" s="47">
        <f t="shared" si="7"/>
        <v>28171.279999999999</v>
      </c>
      <c r="BY76" s="40">
        <f t="shared" si="8"/>
        <v>1.4866204162537167</v>
      </c>
      <c r="BZ76" s="46">
        <f t="shared" si="8"/>
        <v>2.9732408325074333</v>
      </c>
      <c r="CA76" s="46">
        <f t="shared" si="9"/>
        <v>1.4866204162537167</v>
      </c>
      <c r="CB76" s="46">
        <f t="shared" si="10"/>
        <v>0.14866204162537167</v>
      </c>
      <c r="CC76" s="46">
        <f t="shared" si="11"/>
        <v>1.233088303399666</v>
      </c>
      <c r="CD76" s="46">
        <f t="shared" si="0"/>
        <v>2.9909150963652245</v>
      </c>
      <c r="CE76" s="46">
        <f t="shared" si="12"/>
        <v>1.7578267929655584</v>
      </c>
      <c r="CF76" s="46">
        <f t="shared" si="13"/>
        <v>0.21203179217910356</v>
      </c>
    </row>
    <row r="77" spans="1:88" customFormat="1" ht="14.4" x14ac:dyDescent="0.3">
      <c r="A77">
        <v>28</v>
      </c>
      <c r="B77">
        <v>9</v>
      </c>
      <c r="C77" t="s">
        <v>95</v>
      </c>
      <c r="D77" t="s">
        <v>27</v>
      </c>
      <c r="G77">
        <v>0.5</v>
      </c>
      <c r="H77">
        <v>0.5</v>
      </c>
      <c r="I77">
        <v>2923</v>
      </c>
      <c r="J77">
        <v>6169</v>
      </c>
      <c r="L77">
        <v>4244</v>
      </c>
      <c r="M77">
        <v>2.6579999999999999</v>
      </c>
      <c r="N77">
        <v>5.5039999999999996</v>
      </c>
      <c r="O77">
        <v>2.847</v>
      </c>
      <c r="Q77">
        <v>0.32800000000000001</v>
      </c>
      <c r="R77">
        <v>1</v>
      </c>
      <c r="S77">
        <v>0</v>
      </c>
      <c r="T77">
        <v>0</v>
      </c>
      <c r="V77">
        <v>0</v>
      </c>
      <c r="Y77" s="1">
        <v>44369</v>
      </c>
      <c r="Z77" s="10">
        <v>0.68650462962962966</v>
      </c>
      <c r="AB77">
        <v>1</v>
      </c>
      <c r="AD77" s="3">
        <v>2.8328297337074306</v>
      </c>
      <c r="AE77" s="3">
        <v>6.0170581666596687</v>
      </c>
      <c r="AF77" s="3">
        <v>3.1842284329522381</v>
      </c>
      <c r="AG77" s="3">
        <v>0.42983547343311773</v>
      </c>
      <c r="AH77" s="3"/>
      <c r="AK77">
        <v>0.85688469479860918</v>
      </c>
      <c r="AQ77">
        <v>0.40227153068391502</v>
      </c>
      <c r="AW77">
        <v>1.5359321614596553</v>
      </c>
      <c r="BC77">
        <v>1.5221626599170051</v>
      </c>
      <c r="BG77" s="3">
        <v>2.8450189998945348</v>
      </c>
      <c r="BH77" s="3">
        <v>6.0049800041696511</v>
      </c>
      <c r="BI77" s="3">
        <v>3.1599610042751154</v>
      </c>
      <c r="BJ77" s="3">
        <v>0.42658878582848048</v>
      </c>
      <c r="BL77" s="2">
        <v>14</v>
      </c>
      <c r="BQ77" s="2">
        <f t="shared" si="1"/>
        <v>2.9732408325074333</v>
      </c>
      <c r="BR77" s="2">
        <f t="shared" si="2"/>
        <v>5.9464816650148666</v>
      </c>
      <c r="BS77" s="2">
        <f t="shared" si="3"/>
        <v>2.9732408325074333</v>
      </c>
      <c r="BT77" s="2">
        <f t="shared" si="4"/>
        <v>0.29732408325074333</v>
      </c>
      <c r="BU77" s="47">
        <f t="shared" si="5"/>
        <v>1966.2046666666665</v>
      </c>
      <c r="BV77" s="47">
        <f t="shared" si="5"/>
        <v>2074.8403333333331</v>
      </c>
      <c r="BW77" s="47">
        <f t="shared" si="6"/>
        <v>2183.4759999999997</v>
      </c>
      <c r="BX77" s="47">
        <f t="shared" si="7"/>
        <v>28547.973333333332</v>
      </c>
      <c r="BY77" s="40">
        <f t="shared" si="8"/>
        <v>1.4866204162537167</v>
      </c>
      <c r="BZ77" s="46">
        <f t="shared" si="8"/>
        <v>2.9732408325074333</v>
      </c>
      <c r="CA77" s="46">
        <f t="shared" si="9"/>
        <v>1.4866204162537167</v>
      </c>
      <c r="CB77" s="46">
        <f t="shared" si="10"/>
        <v>0.14866204162537167</v>
      </c>
      <c r="CC77" s="46">
        <f t="shared" si="11"/>
        <v>1.4164148668537153</v>
      </c>
      <c r="CD77" s="46">
        <f t="shared" si="0"/>
        <v>3.0085290833298344</v>
      </c>
      <c r="CE77" s="46">
        <f t="shared" si="12"/>
        <v>1.5921142164761191</v>
      </c>
      <c r="CF77" s="46">
        <f t="shared" si="13"/>
        <v>0.21491773671655887</v>
      </c>
      <c r="CG77" s="3">
        <f>AVERAGE(CC77:CC78)</f>
        <v>1.4225094999472674</v>
      </c>
      <c r="CH77" s="3">
        <f>AVERAGE(CD77:CD78)</f>
        <v>3.0024900020848255</v>
      </c>
      <c r="CI77" s="3">
        <f>AVERAGE(CE77:CE78)</f>
        <v>1.5799805021375577</v>
      </c>
      <c r="CJ77" s="3">
        <f>AVERAGE(CF77:CF78)</f>
        <v>0.21329439291424024</v>
      </c>
    </row>
    <row r="78" spans="1:88" customFormat="1" ht="14.4" x14ac:dyDescent="0.3">
      <c r="A78">
        <v>29</v>
      </c>
      <c r="B78">
        <v>9</v>
      </c>
      <c r="C78" t="s">
        <v>95</v>
      </c>
      <c r="D78" t="s">
        <v>27</v>
      </c>
      <c r="G78">
        <v>0.5</v>
      </c>
      <c r="H78">
        <v>0.5</v>
      </c>
      <c r="I78">
        <v>2948</v>
      </c>
      <c r="J78">
        <v>6145</v>
      </c>
      <c r="L78">
        <v>4181</v>
      </c>
      <c r="M78">
        <v>2.6760000000000002</v>
      </c>
      <c r="N78">
        <v>5.484</v>
      </c>
      <c r="O78">
        <v>2.8079999999999998</v>
      </c>
      <c r="Q78">
        <v>0.32100000000000001</v>
      </c>
      <c r="R78">
        <v>1</v>
      </c>
      <c r="S78">
        <v>0</v>
      </c>
      <c r="T78">
        <v>0</v>
      </c>
      <c r="V78">
        <v>0</v>
      </c>
      <c r="Y78" s="1">
        <v>44369</v>
      </c>
      <c r="Z78" s="10">
        <v>0.69274305555555549</v>
      </c>
      <c r="AB78">
        <v>1</v>
      </c>
      <c r="AD78" s="3">
        <v>2.8572082660816394</v>
      </c>
      <c r="AE78" s="3">
        <v>5.9929018416796325</v>
      </c>
      <c r="AF78" s="3">
        <v>3.1356935755979931</v>
      </c>
      <c r="AG78" s="3">
        <v>0.42334209822384328</v>
      </c>
      <c r="AH78" s="3"/>
      <c r="BG78" s="3"/>
      <c r="BH78" s="3"/>
      <c r="BI78" s="3"/>
      <c r="BJ78" s="3"/>
      <c r="BL78" s="2"/>
      <c r="BQ78" s="2">
        <f t="shared" si="1"/>
        <v>2.9732408325074333</v>
      </c>
      <c r="BR78" s="2">
        <f t="shared" si="2"/>
        <v>5.9464816650148666</v>
      </c>
      <c r="BS78" s="2">
        <f t="shared" si="3"/>
        <v>2.9732408325074333</v>
      </c>
      <c r="BT78" s="2">
        <f t="shared" si="4"/>
        <v>0.29732408325074333</v>
      </c>
      <c r="BU78" s="47">
        <f t="shared" si="5"/>
        <v>1983.0213333333331</v>
      </c>
      <c r="BV78" s="47">
        <f t="shared" si="5"/>
        <v>2066.768333333333</v>
      </c>
      <c r="BW78" s="47">
        <f t="shared" si="6"/>
        <v>2150.5153333333333</v>
      </c>
      <c r="BX78" s="47">
        <f t="shared" si="7"/>
        <v>28124.193333333333</v>
      </c>
      <c r="BY78" s="40">
        <f t="shared" si="8"/>
        <v>1.4866204162537167</v>
      </c>
      <c r="BZ78" s="46">
        <f t="shared" si="8"/>
        <v>2.9732408325074333</v>
      </c>
      <c r="CA78" s="46">
        <f t="shared" si="9"/>
        <v>1.4866204162537167</v>
      </c>
      <c r="CB78" s="46">
        <f t="shared" si="10"/>
        <v>0.14866204162537167</v>
      </c>
      <c r="CC78" s="46">
        <f t="shared" si="11"/>
        <v>1.4286041330408197</v>
      </c>
      <c r="CD78" s="46">
        <f t="shared" si="0"/>
        <v>2.9964509208398162</v>
      </c>
      <c r="CE78" s="46">
        <f t="shared" si="12"/>
        <v>1.5678467877989966</v>
      </c>
      <c r="CF78" s="46">
        <f t="shared" si="13"/>
        <v>0.21167104911192164</v>
      </c>
    </row>
    <row r="79" spans="1:88" customFormat="1" ht="14.4" x14ac:dyDescent="0.3">
      <c r="A79">
        <v>30</v>
      </c>
      <c r="B79">
        <v>10</v>
      </c>
      <c r="C79" t="s">
        <v>95</v>
      </c>
      <c r="D79" t="s">
        <v>27</v>
      </c>
      <c r="G79">
        <v>0.5</v>
      </c>
      <c r="H79">
        <v>0.5</v>
      </c>
      <c r="I79">
        <v>3134</v>
      </c>
      <c r="J79">
        <v>6507</v>
      </c>
      <c r="L79">
        <v>3152</v>
      </c>
      <c r="M79">
        <v>2.819</v>
      </c>
      <c r="N79">
        <v>5.7910000000000004</v>
      </c>
      <c r="O79">
        <v>2.972</v>
      </c>
      <c r="Q79">
        <v>0.214</v>
      </c>
      <c r="R79">
        <v>1</v>
      </c>
      <c r="S79">
        <v>0</v>
      </c>
      <c r="T79">
        <v>0</v>
      </c>
      <c r="V79">
        <v>0</v>
      </c>
      <c r="Y79" s="1">
        <v>44369</v>
      </c>
      <c r="Z79" s="10">
        <v>0.70320601851851849</v>
      </c>
      <c r="AB79">
        <v>1</v>
      </c>
      <c r="AD79" s="3">
        <v>3.0385845469457515</v>
      </c>
      <c r="AE79" s="3">
        <v>6.3572597434618503</v>
      </c>
      <c r="AF79" s="3">
        <v>3.3186751965160988</v>
      </c>
      <c r="AG79" s="3">
        <v>0.31728363647236069</v>
      </c>
      <c r="AH79" s="3"/>
      <c r="BL79" s="2"/>
      <c r="BQ79" s="2">
        <f t="shared" si="1"/>
        <v>2.9732408325074333</v>
      </c>
      <c r="BR79" s="2">
        <f t="shared" si="2"/>
        <v>5.9464816650148666</v>
      </c>
      <c r="BS79" s="2">
        <f t="shared" si="3"/>
        <v>2.9732408325074333</v>
      </c>
      <c r="BT79" s="2">
        <f t="shared" si="4"/>
        <v>0.29732408325074333</v>
      </c>
      <c r="BU79" s="47">
        <f t="shared" si="5"/>
        <v>2108.1373333333331</v>
      </c>
      <c r="BV79" s="47">
        <f t="shared" si="5"/>
        <v>2188.5209999999997</v>
      </c>
      <c r="BW79" s="47">
        <f t="shared" si="6"/>
        <v>2268.9046666666663</v>
      </c>
      <c r="BX79" s="47">
        <f t="shared" si="7"/>
        <v>21202.453333333331</v>
      </c>
      <c r="BY79" s="40">
        <f t="shared" si="8"/>
        <v>1.4866204162537167</v>
      </c>
      <c r="BZ79" s="46">
        <f t="shared" si="8"/>
        <v>2.9732408325074333</v>
      </c>
      <c r="CA79" s="46">
        <f t="shared" si="9"/>
        <v>1.4866204162537167</v>
      </c>
      <c r="CB79" s="46">
        <f t="shared" si="10"/>
        <v>0.14866204162537167</v>
      </c>
      <c r="CC79" s="46">
        <f t="shared" si="11"/>
        <v>1.5192922734728758</v>
      </c>
      <c r="CD79" s="46">
        <f t="shared" si="0"/>
        <v>3.1786298717309251</v>
      </c>
      <c r="CE79" s="46">
        <f t="shared" si="12"/>
        <v>1.6593375982580494</v>
      </c>
      <c r="CF79" s="46">
        <f t="shared" si="13"/>
        <v>0.15864181823618034</v>
      </c>
    </row>
    <row r="80" spans="1:88" customFormat="1" ht="14.4" x14ac:dyDescent="0.3">
      <c r="A80">
        <v>31</v>
      </c>
      <c r="B80">
        <v>10</v>
      </c>
      <c r="C80" t="s">
        <v>95</v>
      </c>
      <c r="D80" t="s">
        <v>27</v>
      </c>
      <c r="G80">
        <v>0.5</v>
      </c>
      <c r="H80">
        <v>0.5</v>
      </c>
      <c r="I80">
        <v>3230</v>
      </c>
      <c r="J80">
        <v>6506</v>
      </c>
      <c r="L80">
        <v>3085</v>
      </c>
      <c r="M80">
        <v>2.8929999999999998</v>
      </c>
      <c r="N80">
        <v>5.79</v>
      </c>
      <c r="O80">
        <v>2.8969999999999998</v>
      </c>
      <c r="Q80">
        <v>0.20699999999999999</v>
      </c>
      <c r="R80">
        <v>1</v>
      </c>
      <c r="S80">
        <v>0</v>
      </c>
      <c r="T80">
        <v>0</v>
      </c>
      <c r="V80">
        <v>0</v>
      </c>
      <c r="Y80" s="1">
        <v>44369</v>
      </c>
      <c r="Z80" s="10">
        <v>0.7090277777777777</v>
      </c>
      <c r="AB80">
        <v>1</v>
      </c>
      <c r="AD80" s="3">
        <v>3.1321981112627126</v>
      </c>
      <c r="AE80" s="3">
        <v>6.3562532299210153</v>
      </c>
      <c r="AF80" s="3">
        <v>3.2240551186583026</v>
      </c>
      <c r="AG80" s="3">
        <v>0.31037798347202117</v>
      </c>
      <c r="AH80" s="3"/>
      <c r="AK80">
        <v>1.5372330067375046</v>
      </c>
      <c r="AQ80">
        <v>1.2275501069402801</v>
      </c>
      <c r="AW80">
        <v>3.8418707553844991</v>
      </c>
      <c r="BC80">
        <v>9.9573557044387709E-2</v>
      </c>
      <c r="BG80" s="3">
        <v>3.108307149535988</v>
      </c>
      <c r="BH80" s="3">
        <v>6.3955072580135752</v>
      </c>
      <c r="BI80" s="3">
        <v>3.2872001084775864</v>
      </c>
      <c r="BJ80" s="3">
        <v>0.31053258764367053</v>
      </c>
      <c r="BL80" s="2">
        <v>15</v>
      </c>
      <c r="BQ80" s="2">
        <f t="shared" si="1"/>
        <v>2.9732408325074333</v>
      </c>
      <c r="BR80" s="2">
        <f t="shared" si="2"/>
        <v>5.9464816650148666</v>
      </c>
      <c r="BS80" s="2">
        <f t="shared" si="3"/>
        <v>2.9732408325074333</v>
      </c>
      <c r="BT80" s="2">
        <f t="shared" si="4"/>
        <v>0.29732408325074333</v>
      </c>
      <c r="BU80" s="47">
        <f t="shared" si="5"/>
        <v>2172.7133333333331</v>
      </c>
      <c r="BV80" s="47">
        <f t="shared" si="5"/>
        <v>2188.1846666666665</v>
      </c>
      <c r="BW80" s="47">
        <f t="shared" si="6"/>
        <v>2203.6559999999999</v>
      </c>
      <c r="BX80" s="47">
        <f t="shared" si="7"/>
        <v>20751.766666666666</v>
      </c>
      <c r="BY80" s="40">
        <f t="shared" si="8"/>
        <v>1.4866204162537167</v>
      </c>
      <c r="BZ80" s="46">
        <f t="shared" si="8"/>
        <v>2.9732408325074333</v>
      </c>
      <c r="CA80" s="46">
        <f t="shared" si="9"/>
        <v>1.4866204162537167</v>
      </c>
      <c r="CB80" s="46">
        <f t="shared" si="10"/>
        <v>0.14866204162537167</v>
      </c>
      <c r="CC80" s="46">
        <f t="shared" si="11"/>
        <v>1.5660990556313563</v>
      </c>
      <c r="CD80" s="46">
        <f t="shared" si="0"/>
        <v>3.1781266149605076</v>
      </c>
      <c r="CE80" s="46">
        <f t="shared" si="12"/>
        <v>1.6120275593291513</v>
      </c>
      <c r="CF80" s="46">
        <f t="shared" si="13"/>
        <v>0.15518899173601058</v>
      </c>
      <c r="CG80" s="3">
        <f>AVERAGE(CC80:CC81)</f>
        <v>1.554153574767994</v>
      </c>
      <c r="CH80" s="3">
        <f>AVERAGE(CD80:CD81)</f>
        <v>3.1977536290067876</v>
      </c>
      <c r="CI80" s="3">
        <f>AVERAGE(CE80:CE81)</f>
        <v>1.6436000542387932</v>
      </c>
      <c r="CJ80" s="3">
        <f>AVERAGE(CF80:CF81)</f>
        <v>0.15526629382183527</v>
      </c>
    </row>
    <row r="81" spans="1:88" customFormat="1" ht="14.4" x14ac:dyDescent="0.3">
      <c r="A81">
        <v>32</v>
      </c>
      <c r="B81">
        <v>10</v>
      </c>
      <c r="C81" t="s">
        <v>95</v>
      </c>
      <c r="D81" t="s">
        <v>27</v>
      </c>
      <c r="G81">
        <v>0.5</v>
      </c>
      <c r="H81">
        <v>0.5</v>
      </c>
      <c r="I81">
        <v>3181</v>
      </c>
      <c r="J81">
        <v>6584</v>
      </c>
      <c r="L81">
        <v>3088</v>
      </c>
      <c r="M81">
        <v>2.855</v>
      </c>
      <c r="N81">
        <v>5.8559999999999999</v>
      </c>
      <c r="O81">
        <v>3.0009999999999999</v>
      </c>
      <c r="Q81">
        <v>0.20699999999999999</v>
      </c>
      <c r="R81">
        <v>1</v>
      </c>
      <c r="S81">
        <v>0</v>
      </c>
      <c r="T81">
        <v>0</v>
      </c>
      <c r="V81">
        <v>0</v>
      </c>
      <c r="Y81" s="1">
        <v>44369</v>
      </c>
      <c r="Z81" s="10">
        <v>0.71532407407407417</v>
      </c>
      <c r="AB81">
        <v>1</v>
      </c>
      <c r="AD81" s="3">
        <v>3.0844161878092637</v>
      </c>
      <c r="AE81" s="3">
        <v>6.4347612861061343</v>
      </c>
      <c r="AF81" s="3">
        <v>3.3503450982968705</v>
      </c>
      <c r="AG81" s="3">
        <v>0.31068719181531995</v>
      </c>
      <c r="AH81" s="3"/>
      <c r="BG81" s="3"/>
      <c r="BH81" s="3"/>
      <c r="BI81" s="3"/>
      <c r="BJ81" s="3"/>
      <c r="BL81" s="2"/>
      <c r="BQ81" s="2">
        <f t="shared" si="1"/>
        <v>2.9732408325074333</v>
      </c>
      <c r="BR81" s="2">
        <f t="shared" si="2"/>
        <v>5.9464816650148666</v>
      </c>
      <c r="BS81" s="2">
        <f t="shared" si="3"/>
        <v>2.9732408325074333</v>
      </c>
      <c r="BT81" s="2">
        <f t="shared" si="4"/>
        <v>0.29732408325074333</v>
      </c>
      <c r="BU81" s="47">
        <f t="shared" si="5"/>
        <v>2139.7526666666663</v>
      </c>
      <c r="BV81" s="47">
        <f t="shared" si="5"/>
        <v>2214.4186666666665</v>
      </c>
      <c r="BW81" s="47">
        <f t="shared" si="6"/>
        <v>2289.0846666666666</v>
      </c>
      <c r="BX81" s="47">
        <f t="shared" si="7"/>
        <v>20771.946666666667</v>
      </c>
      <c r="BY81" s="40">
        <f t="shared" si="8"/>
        <v>1.4866204162537167</v>
      </c>
      <c r="BZ81" s="46">
        <f t="shared" si="8"/>
        <v>2.9732408325074333</v>
      </c>
      <c r="CA81" s="46">
        <f t="shared" si="9"/>
        <v>1.4866204162537167</v>
      </c>
      <c r="CB81" s="46">
        <f t="shared" si="10"/>
        <v>0.14866204162537167</v>
      </c>
      <c r="CC81" s="46">
        <f t="shared" si="11"/>
        <v>1.5422080939046319</v>
      </c>
      <c r="CD81" s="46">
        <f t="shared" si="0"/>
        <v>3.2173806430530671</v>
      </c>
      <c r="CE81" s="46">
        <f t="shared" si="12"/>
        <v>1.6751725491484353</v>
      </c>
      <c r="CF81" s="46">
        <f t="shared" si="13"/>
        <v>0.15534359590765998</v>
      </c>
    </row>
    <row r="82" spans="1:88" customFormat="1" ht="14.4" x14ac:dyDescent="0.3">
      <c r="A82">
        <v>33</v>
      </c>
      <c r="B82">
        <v>11</v>
      </c>
      <c r="C82" t="s">
        <v>95</v>
      </c>
      <c r="D82" t="s">
        <v>27</v>
      </c>
      <c r="G82">
        <v>0.5</v>
      </c>
      <c r="H82">
        <v>0.5</v>
      </c>
      <c r="I82">
        <v>2915</v>
      </c>
      <c r="J82">
        <v>6044</v>
      </c>
      <c r="L82">
        <v>3046</v>
      </c>
      <c r="M82">
        <v>2.6509999999999998</v>
      </c>
      <c r="N82">
        <v>5.399</v>
      </c>
      <c r="O82">
        <v>2.7480000000000002</v>
      </c>
      <c r="Q82">
        <v>0.20300000000000001</v>
      </c>
      <c r="R82">
        <v>1</v>
      </c>
      <c r="S82">
        <v>0</v>
      </c>
      <c r="T82">
        <v>0</v>
      </c>
      <c r="V82">
        <v>0</v>
      </c>
      <c r="Y82" s="1">
        <v>44369</v>
      </c>
      <c r="Z82" s="10">
        <v>0.72585648148148152</v>
      </c>
      <c r="AB82">
        <v>1</v>
      </c>
      <c r="AD82" s="3">
        <v>2.8250286033476839</v>
      </c>
      <c r="AE82" s="3">
        <v>5.8912439740553122</v>
      </c>
      <c r="AF82" s="3">
        <v>3.0662153707076283</v>
      </c>
      <c r="AG82" s="3">
        <v>0.30635827500913698</v>
      </c>
      <c r="AH82" s="3"/>
      <c r="BG82" s="3"/>
      <c r="BH82" s="3"/>
      <c r="BI82" s="3"/>
      <c r="BJ82" s="3"/>
      <c r="BL82" s="2"/>
      <c r="BQ82" s="2">
        <f t="shared" si="1"/>
        <v>2.9732408325074333</v>
      </c>
      <c r="BR82" s="2">
        <f t="shared" si="2"/>
        <v>5.9464816650148666</v>
      </c>
      <c r="BS82" s="2">
        <f t="shared" si="3"/>
        <v>2.9732408325074333</v>
      </c>
      <c r="BT82" s="2">
        <f t="shared" si="4"/>
        <v>0.29732408325074333</v>
      </c>
      <c r="BU82" s="47">
        <f t="shared" si="5"/>
        <v>1960.8233333333333</v>
      </c>
      <c r="BV82" s="47">
        <f t="shared" si="5"/>
        <v>2032.7986666666666</v>
      </c>
      <c r="BW82" s="47">
        <f t="shared" si="6"/>
        <v>2104.7739999999999</v>
      </c>
      <c r="BX82" s="47">
        <f t="shared" si="7"/>
        <v>20489.426666666666</v>
      </c>
      <c r="BY82" s="40">
        <f t="shared" si="8"/>
        <v>1.4866204162537167</v>
      </c>
      <c r="BZ82" s="46">
        <f t="shared" si="8"/>
        <v>2.9732408325074333</v>
      </c>
      <c r="CA82" s="46">
        <f t="shared" si="9"/>
        <v>1.4866204162537167</v>
      </c>
      <c r="CB82" s="46">
        <f t="shared" si="10"/>
        <v>0.14866204162537167</v>
      </c>
      <c r="CC82" s="46">
        <f t="shared" si="11"/>
        <v>1.412514301673842</v>
      </c>
      <c r="CD82" s="46">
        <f t="shared" si="0"/>
        <v>2.9456219870276561</v>
      </c>
      <c r="CE82" s="46">
        <f t="shared" si="12"/>
        <v>1.5331076853538141</v>
      </c>
      <c r="CF82" s="46">
        <f t="shared" si="13"/>
        <v>0.15317913750456849</v>
      </c>
    </row>
    <row r="83" spans="1:88" customFormat="1" ht="14.4" x14ac:dyDescent="0.3">
      <c r="A83">
        <v>34</v>
      </c>
      <c r="B83">
        <v>11</v>
      </c>
      <c r="C83" t="s">
        <v>95</v>
      </c>
      <c r="D83" t="s">
        <v>27</v>
      </c>
      <c r="G83">
        <v>0.5</v>
      </c>
      <c r="H83">
        <v>0.5</v>
      </c>
      <c r="I83">
        <v>2825</v>
      </c>
      <c r="J83">
        <v>5678</v>
      </c>
      <c r="L83">
        <v>2731</v>
      </c>
      <c r="M83">
        <v>2.5819999999999999</v>
      </c>
      <c r="N83">
        <v>5.0890000000000004</v>
      </c>
      <c r="O83">
        <v>2.5059999999999998</v>
      </c>
      <c r="Q83">
        <v>0.17</v>
      </c>
      <c r="R83">
        <v>1</v>
      </c>
      <c r="S83">
        <v>0</v>
      </c>
      <c r="T83">
        <v>0</v>
      </c>
      <c r="V83">
        <v>0</v>
      </c>
      <c r="Y83" s="1">
        <v>44369</v>
      </c>
      <c r="Z83" s="10">
        <v>0.73163194444444446</v>
      </c>
      <c r="AB83">
        <v>1</v>
      </c>
      <c r="AD83" s="3">
        <v>2.7372658868005324</v>
      </c>
      <c r="AE83" s="3">
        <v>5.5228600181097542</v>
      </c>
      <c r="AF83" s="3">
        <v>2.7855941313092218</v>
      </c>
      <c r="AG83" s="3">
        <v>0.27389139896276482</v>
      </c>
      <c r="AH83" s="3"/>
      <c r="AK83">
        <v>0.82273748788140966</v>
      </c>
      <c r="AQ83">
        <v>6.5913311105252745</v>
      </c>
      <c r="AW83">
        <v>13.362170899964092</v>
      </c>
      <c r="BC83">
        <v>9.4645771191108352</v>
      </c>
      <c r="BG83" s="3">
        <v>2.7260517619083964</v>
      </c>
      <c r="BH83" s="3">
        <v>5.711078050245872</v>
      </c>
      <c r="BI83" s="3">
        <v>2.9850262883374761</v>
      </c>
      <c r="BJ83" s="3">
        <v>0.2874965660679113</v>
      </c>
      <c r="BL83" s="2">
        <v>16</v>
      </c>
      <c r="BQ83" s="2">
        <f t="shared" si="1"/>
        <v>2.9732408325074333</v>
      </c>
      <c r="BR83" s="2">
        <f t="shared" si="2"/>
        <v>5.9464816650148666</v>
      </c>
      <c r="BS83" s="2">
        <f t="shared" si="3"/>
        <v>2.9732408325074333</v>
      </c>
      <c r="BT83" s="2">
        <f t="shared" si="4"/>
        <v>0.29732408325074333</v>
      </c>
      <c r="BU83" s="47">
        <f t="shared" si="5"/>
        <v>1900.2833333333333</v>
      </c>
      <c r="BV83" s="47">
        <f t="shared" si="5"/>
        <v>1909.7006666666666</v>
      </c>
      <c r="BW83" s="47">
        <f t="shared" si="6"/>
        <v>1919.1179999999999</v>
      </c>
      <c r="BX83" s="47">
        <f t="shared" si="7"/>
        <v>18370.526666666665</v>
      </c>
      <c r="BY83" s="40">
        <f t="shared" si="8"/>
        <v>1.4866204162537167</v>
      </c>
      <c r="BZ83" s="46">
        <f t="shared" si="8"/>
        <v>2.9732408325074333</v>
      </c>
      <c r="CA83" s="46">
        <f t="shared" si="9"/>
        <v>1.4866204162537167</v>
      </c>
      <c r="CB83" s="46">
        <f t="shared" si="10"/>
        <v>0.14866204162537167</v>
      </c>
      <c r="CC83" s="46">
        <f t="shared" si="11"/>
        <v>1.3686329434002662</v>
      </c>
      <c r="CD83" s="46">
        <f t="shared" si="0"/>
        <v>2.7614300090548771</v>
      </c>
      <c r="CE83" s="46">
        <f t="shared" si="12"/>
        <v>1.3927970656546109</v>
      </c>
      <c r="CF83" s="46">
        <f t="shared" si="13"/>
        <v>0.13694569948138241</v>
      </c>
      <c r="CG83" s="3">
        <f>AVERAGE(CC83:CC84)</f>
        <v>1.3630258809541982</v>
      </c>
      <c r="CH83" s="3">
        <f>AVERAGE(CD83:CD84)</f>
        <v>2.855539025122936</v>
      </c>
      <c r="CI83" s="3">
        <f>AVERAGE(CE83:CE84)</f>
        <v>1.492513144168738</v>
      </c>
      <c r="CJ83" s="3">
        <f>AVERAGE(CF83:CF84)</f>
        <v>0.14374828303395565</v>
      </c>
    </row>
    <row r="84" spans="1:88" customFormat="1" ht="14.4" x14ac:dyDescent="0.3">
      <c r="A84">
        <v>35</v>
      </c>
      <c r="B84">
        <v>11</v>
      </c>
      <c r="C84" t="s">
        <v>95</v>
      </c>
      <c r="D84" t="s">
        <v>27</v>
      </c>
      <c r="G84">
        <v>0.5</v>
      </c>
      <c r="H84">
        <v>0.5</v>
      </c>
      <c r="I84">
        <v>2802</v>
      </c>
      <c r="J84">
        <v>6052</v>
      </c>
      <c r="L84">
        <v>2995</v>
      </c>
      <c r="M84">
        <v>2.5649999999999999</v>
      </c>
      <c r="N84">
        <v>5.4059999999999997</v>
      </c>
      <c r="O84">
        <v>2.8410000000000002</v>
      </c>
      <c r="Q84">
        <v>0.19700000000000001</v>
      </c>
      <c r="R84">
        <v>1</v>
      </c>
      <c r="S84">
        <v>0</v>
      </c>
      <c r="T84">
        <v>0</v>
      </c>
      <c r="V84">
        <v>0</v>
      </c>
      <c r="Y84" s="1">
        <v>44369</v>
      </c>
      <c r="Z84" s="10">
        <v>0.73802083333333324</v>
      </c>
      <c r="AB84">
        <v>1</v>
      </c>
      <c r="AD84" s="3">
        <v>2.7148376370162604</v>
      </c>
      <c r="AE84" s="3">
        <v>5.8992960823819907</v>
      </c>
      <c r="AF84" s="3">
        <v>3.1844584453657303</v>
      </c>
      <c r="AG84" s="3">
        <v>0.30110173317305772</v>
      </c>
      <c r="AH84" s="3"/>
      <c r="BG84" s="3"/>
      <c r="BH84" s="3"/>
      <c r="BI84" s="3"/>
      <c r="BJ84" s="3"/>
      <c r="BL84" s="2"/>
      <c r="BQ84" s="2">
        <f t="shared" si="1"/>
        <v>2.9732408325074333</v>
      </c>
      <c r="BR84" s="2">
        <f t="shared" si="2"/>
        <v>5.9464816650148666</v>
      </c>
      <c r="BS84" s="2">
        <f t="shared" si="3"/>
        <v>2.9732408325074333</v>
      </c>
      <c r="BT84" s="2">
        <f t="shared" si="4"/>
        <v>0.29732408325074333</v>
      </c>
      <c r="BU84" s="47">
        <f t="shared" si="5"/>
        <v>1884.8119999999999</v>
      </c>
      <c r="BV84" s="47">
        <f t="shared" si="5"/>
        <v>2035.4893333333332</v>
      </c>
      <c r="BW84" s="47">
        <f t="shared" si="6"/>
        <v>2186.1666666666665</v>
      </c>
      <c r="BX84" s="47">
        <f t="shared" si="7"/>
        <v>20146.366666666665</v>
      </c>
      <c r="BY84" s="40">
        <f t="shared" si="8"/>
        <v>1.4866204162537167</v>
      </c>
      <c r="BZ84" s="46">
        <f t="shared" si="8"/>
        <v>2.9732408325074333</v>
      </c>
      <c r="CA84" s="46">
        <f t="shared" si="9"/>
        <v>1.4866204162537167</v>
      </c>
      <c r="CB84" s="46">
        <f t="shared" si="10"/>
        <v>0.14866204162537167</v>
      </c>
      <c r="CC84" s="46">
        <f t="shared" si="11"/>
        <v>1.3574188185081302</v>
      </c>
      <c r="CD84" s="46">
        <f t="shared" si="0"/>
        <v>2.9496480411909953</v>
      </c>
      <c r="CE84" s="46">
        <f t="shared" si="12"/>
        <v>1.5922292226828652</v>
      </c>
      <c r="CF84" s="46">
        <f t="shared" si="13"/>
        <v>0.15055086658652886</v>
      </c>
    </row>
    <row r="85" spans="1:88" customFormat="1" ht="14.4" x14ac:dyDescent="0.3">
      <c r="A85">
        <v>27</v>
      </c>
      <c r="B85">
        <v>9</v>
      </c>
      <c r="C85" t="s">
        <v>96</v>
      </c>
      <c r="D85" t="s">
        <v>27</v>
      </c>
      <c r="G85">
        <v>0.5</v>
      </c>
      <c r="H85">
        <v>0.5</v>
      </c>
      <c r="I85">
        <v>2995</v>
      </c>
      <c r="J85">
        <v>6848</v>
      </c>
      <c r="L85">
        <v>3199</v>
      </c>
      <c r="M85">
        <v>2.7130000000000001</v>
      </c>
      <c r="N85">
        <v>6.08</v>
      </c>
      <c r="O85">
        <v>3.367</v>
      </c>
      <c r="Q85">
        <v>0.219</v>
      </c>
      <c r="R85">
        <v>1</v>
      </c>
      <c r="S85">
        <v>0</v>
      </c>
      <c r="T85">
        <v>0</v>
      </c>
      <c r="V85">
        <v>0</v>
      </c>
      <c r="Y85" s="1">
        <v>44403</v>
      </c>
      <c r="Z85" s="10">
        <v>0.69554398148148155</v>
      </c>
      <c r="AB85">
        <v>1</v>
      </c>
      <c r="AD85" s="3">
        <v>3.0242283159071994</v>
      </c>
      <c r="AE85" s="3">
        <v>6.5174830743660843</v>
      </c>
      <c r="AF85" s="3">
        <v>3.4932547584588849</v>
      </c>
      <c r="AG85" s="3">
        <v>0.31242577807208555</v>
      </c>
      <c r="AH85" s="3"/>
      <c r="BG85" s="3"/>
      <c r="BH85" s="3"/>
      <c r="BI85" s="3"/>
      <c r="BJ85" s="3"/>
      <c r="BL85" s="2"/>
      <c r="BQ85" s="2">
        <f t="shared" si="1"/>
        <v>2.9732408325074333</v>
      </c>
      <c r="BR85" s="2">
        <f t="shared" si="2"/>
        <v>5.9464816650148666</v>
      </c>
      <c r="BS85" s="2">
        <f t="shared" si="3"/>
        <v>2.9732408325074333</v>
      </c>
      <c r="BT85" s="2">
        <f t="shared" si="4"/>
        <v>0.29732408325074333</v>
      </c>
      <c r="BU85" s="47">
        <f t="shared" si="5"/>
        <v>2014.6366666666665</v>
      </c>
      <c r="BV85" s="47">
        <f t="shared" si="5"/>
        <v>2303.2106666666664</v>
      </c>
      <c r="BW85" s="47">
        <f t="shared" si="6"/>
        <v>2591.7846666666665</v>
      </c>
      <c r="BX85" s="47">
        <f t="shared" si="7"/>
        <v>21518.606666666667</v>
      </c>
      <c r="BY85" s="40">
        <f t="shared" si="8"/>
        <v>1.4866204162537167</v>
      </c>
      <c r="BZ85" s="46">
        <f t="shared" si="8"/>
        <v>2.9732408325074333</v>
      </c>
      <c r="CA85" s="46">
        <f t="shared" si="9"/>
        <v>1.4866204162537167</v>
      </c>
      <c r="CB85" s="46">
        <f t="shared" si="10"/>
        <v>0.14866204162537167</v>
      </c>
      <c r="CC85" s="46">
        <f t="shared" si="11"/>
        <v>1.5121141579535997</v>
      </c>
      <c r="CD85" s="46">
        <f t="shared" si="0"/>
        <v>3.2587415371830422</v>
      </c>
      <c r="CE85" s="46">
        <f t="shared" si="12"/>
        <v>1.7466273792294424</v>
      </c>
      <c r="CF85" s="46">
        <f t="shared" si="13"/>
        <v>0.15621288903604277</v>
      </c>
    </row>
    <row r="86" spans="1:88" customFormat="1" ht="14.4" x14ac:dyDescent="0.3">
      <c r="A86">
        <v>28</v>
      </c>
      <c r="B86">
        <v>9</v>
      </c>
      <c r="C86" t="s">
        <v>96</v>
      </c>
      <c r="D86" t="s">
        <v>27</v>
      </c>
      <c r="G86">
        <v>0.5</v>
      </c>
      <c r="H86">
        <v>0.5</v>
      </c>
      <c r="I86">
        <v>3408</v>
      </c>
      <c r="J86">
        <v>6813</v>
      </c>
      <c r="L86">
        <v>3183</v>
      </c>
      <c r="M86">
        <v>3.0289999999999999</v>
      </c>
      <c r="N86">
        <v>6.05</v>
      </c>
      <c r="O86">
        <v>3.0209999999999999</v>
      </c>
      <c r="Q86">
        <v>0.217</v>
      </c>
      <c r="R86">
        <v>1</v>
      </c>
      <c r="S86">
        <v>0</v>
      </c>
      <c r="T86">
        <v>0</v>
      </c>
      <c r="V86">
        <v>0</v>
      </c>
      <c r="Y86" s="1">
        <v>44403</v>
      </c>
      <c r="Z86" s="10">
        <v>0.70150462962962967</v>
      </c>
      <c r="AB86">
        <v>1</v>
      </c>
      <c r="AD86" s="3">
        <v>3.4331623090733685</v>
      </c>
      <c r="AE86" s="3">
        <v>6.4831403387763631</v>
      </c>
      <c r="AF86" s="3">
        <v>3.0499780297029946</v>
      </c>
      <c r="AG86" s="3">
        <v>0.31086354102657476</v>
      </c>
      <c r="AH86" s="3"/>
      <c r="AK86">
        <v>0.81081909706974453</v>
      </c>
      <c r="AQ86">
        <v>0.30315812742839682</v>
      </c>
      <c r="AW86">
        <v>0.26522082353130594</v>
      </c>
      <c r="BC86">
        <v>1.7425585441885338</v>
      </c>
      <c r="BG86" s="3">
        <v>3.4193001398134983</v>
      </c>
      <c r="BH86" s="3">
        <v>6.4733281286078714</v>
      </c>
      <c r="BI86" s="3">
        <v>3.0540279887943731</v>
      </c>
      <c r="BJ86" s="3">
        <v>0.30817844610460315</v>
      </c>
      <c r="BL86" s="2">
        <v>17</v>
      </c>
      <c r="BQ86" s="2">
        <f t="shared" si="1"/>
        <v>2.9732408325074333</v>
      </c>
      <c r="BR86" s="2">
        <f t="shared" si="2"/>
        <v>5.9464816650148666</v>
      </c>
      <c r="BS86" s="2">
        <f t="shared" si="3"/>
        <v>2.9732408325074333</v>
      </c>
      <c r="BT86" s="2">
        <f t="shared" si="4"/>
        <v>0.29732408325074333</v>
      </c>
      <c r="BU86" s="47">
        <f t="shared" si="5"/>
        <v>2292.4479999999999</v>
      </c>
      <c r="BV86" s="47">
        <f t="shared" si="5"/>
        <v>2291.4389999999999</v>
      </c>
      <c r="BW86" s="47">
        <f t="shared" si="6"/>
        <v>2290.4299999999998</v>
      </c>
      <c r="BX86" s="47">
        <f t="shared" si="7"/>
        <v>21410.98</v>
      </c>
      <c r="BY86" s="40">
        <f t="shared" si="8"/>
        <v>1.4866204162537167</v>
      </c>
      <c r="BZ86" s="46">
        <f t="shared" si="8"/>
        <v>2.9732408325074333</v>
      </c>
      <c r="CA86" s="46">
        <f t="shared" si="9"/>
        <v>1.4866204162537167</v>
      </c>
      <c r="CB86" s="46">
        <f t="shared" si="10"/>
        <v>0.14866204162537167</v>
      </c>
      <c r="CC86" s="46">
        <f t="shared" si="11"/>
        <v>1.7165811545366843</v>
      </c>
      <c r="CD86" s="46">
        <f t="shared" si="0"/>
        <v>3.2415701693881815</v>
      </c>
      <c r="CE86" s="46">
        <f t="shared" si="12"/>
        <v>1.5249890148514973</v>
      </c>
      <c r="CF86" s="46">
        <f t="shared" si="13"/>
        <v>0.15543177051328738</v>
      </c>
      <c r="CG86" s="3">
        <f>AVERAGE(CC86:CC87)</f>
        <v>1.7096500699067492</v>
      </c>
      <c r="CH86" s="3">
        <f>AVERAGE(CD86:CD87)</f>
        <v>3.2366640643039357</v>
      </c>
      <c r="CI86" s="3">
        <f>AVERAGE(CE86:CE87)</f>
        <v>1.5270139943971865</v>
      </c>
      <c r="CJ86" s="3">
        <f>AVERAGE(CF86:CF87)</f>
        <v>0.15408922305230158</v>
      </c>
    </row>
    <row r="87" spans="1:88" customFormat="1" ht="14.4" x14ac:dyDescent="0.3">
      <c r="A87">
        <v>29</v>
      </c>
      <c r="B87">
        <v>9</v>
      </c>
      <c r="C87" t="s">
        <v>96</v>
      </c>
      <c r="D87" t="s">
        <v>27</v>
      </c>
      <c r="G87">
        <v>0.5</v>
      </c>
      <c r="H87">
        <v>0.5</v>
      </c>
      <c r="I87">
        <v>3380</v>
      </c>
      <c r="J87">
        <v>6793</v>
      </c>
      <c r="L87">
        <v>3128</v>
      </c>
      <c r="M87">
        <v>3.008</v>
      </c>
      <c r="N87">
        <v>6.0339999999999998</v>
      </c>
      <c r="O87">
        <v>3.0259999999999998</v>
      </c>
      <c r="Q87">
        <v>0.21099999999999999</v>
      </c>
      <c r="R87">
        <v>1</v>
      </c>
      <c r="S87">
        <v>0</v>
      </c>
      <c r="T87">
        <v>0</v>
      </c>
      <c r="V87">
        <v>0</v>
      </c>
      <c r="Y87" s="1">
        <v>44403</v>
      </c>
      <c r="Z87" s="10">
        <v>0.70789351851851856</v>
      </c>
      <c r="AB87">
        <v>1</v>
      </c>
      <c r="AD87" s="3">
        <v>3.4054379705536282</v>
      </c>
      <c r="AE87" s="3">
        <v>6.4635159184393798</v>
      </c>
      <c r="AF87" s="3">
        <v>3.0580779478857516</v>
      </c>
      <c r="AG87" s="3">
        <v>0.30549335118263155</v>
      </c>
      <c r="AH87" s="3"/>
      <c r="BG87" s="3"/>
      <c r="BH87" s="3"/>
      <c r="BI87" s="3"/>
      <c r="BJ87" s="3"/>
      <c r="BL87" s="2"/>
      <c r="BQ87" s="2">
        <f t="shared" si="1"/>
        <v>2.9732408325074333</v>
      </c>
      <c r="BR87" s="2">
        <f t="shared" si="2"/>
        <v>5.9464816650148666</v>
      </c>
      <c r="BS87" s="2">
        <f t="shared" si="3"/>
        <v>2.9732408325074333</v>
      </c>
      <c r="BT87" s="2">
        <f t="shared" si="4"/>
        <v>0.29732408325074333</v>
      </c>
      <c r="BU87" s="47">
        <f t="shared" si="5"/>
        <v>2273.6133333333332</v>
      </c>
      <c r="BV87" s="47">
        <f t="shared" si="5"/>
        <v>2284.7123333333334</v>
      </c>
      <c r="BW87" s="47">
        <f t="shared" si="6"/>
        <v>2295.8113333333331</v>
      </c>
      <c r="BX87" s="47">
        <f t="shared" si="7"/>
        <v>21041.013333333332</v>
      </c>
      <c r="BY87" s="40">
        <f t="shared" si="8"/>
        <v>1.4866204162537167</v>
      </c>
      <c r="BZ87" s="46">
        <f t="shared" si="8"/>
        <v>2.9732408325074333</v>
      </c>
      <c r="CA87" s="46">
        <f t="shared" si="9"/>
        <v>1.4866204162537167</v>
      </c>
      <c r="CB87" s="46">
        <f t="shared" si="10"/>
        <v>0.14866204162537167</v>
      </c>
      <c r="CC87" s="46">
        <f t="shared" si="11"/>
        <v>1.7027189852768141</v>
      </c>
      <c r="CD87" s="46">
        <f t="shared" si="0"/>
        <v>3.2317579592196899</v>
      </c>
      <c r="CE87" s="46">
        <f t="shared" si="12"/>
        <v>1.5290389739428758</v>
      </c>
      <c r="CF87" s="46">
        <f t="shared" si="13"/>
        <v>0.15274667559131577</v>
      </c>
    </row>
    <row r="88" spans="1:88" customFormat="1" ht="14.4" x14ac:dyDescent="0.3">
      <c r="A88">
        <v>30</v>
      </c>
      <c r="B88">
        <v>10</v>
      </c>
      <c r="C88" t="s">
        <v>96</v>
      </c>
      <c r="D88" t="s">
        <v>27</v>
      </c>
      <c r="G88">
        <v>0.5</v>
      </c>
      <c r="H88">
        <v>0.5</v>
      </c>
      <c r="I88">
        <v>3335</v>
      </c>
      <c r="J88">
        <v>6850</v>
      </c>
      <c r="L88">
        <v>3451</v>
      </c>
      <c r="M88">
        <v>2.9740000000000002</v>
      </c>
      <c r="N88">
        <v>6.0819999999999999</v>
      </c>
      <c r="O88">
        <v>3.1080000000000001</v>
      </c>
      <c r="Q88">
        <v>0.245</v>
      </c>
      <c r="R88">
        <v>1</v>
      </c>
      <c r="S88">
        <v>0</v>
      </c>
      <c r="T88">
        <v>0</v>
      </c>
      <c r="V88">
        <v>0</v>
      </c>
      <c r="Y88" s="1">
        <v>44403</v>
      </c>
      <c r="Z88" s="10">
        <v>0.71863425925925928</v>
      </c>
      <c r="AB88">
        <v>1</v>
      </c>
      <c r="AD88" s="3">
        <v>3.3608809979326169</v>
      </c>
      <c r="AE88" s="3">
        <v>6.5194455163997835</v>
      </c>
      <c r="AF88" s="3">
        <v>3.1585645184671667</v>
      </c>
      <c r="AG88" s="3">
        <v>0.33703101153888004</v>
      </c>
      <c r="AH88" s="3"/>
      <c r="BG88" s="3"/>
      <c r="BH88" s="3"/>
      <c r="BI88" s="3"/>
      <c r="BJ88" s="3"/>
      <c r="BL88" s="2"/>
      <c r="BQ88" s="2">
        <f t="shared" si="1"/>
        <v>2.9732408325074333</v>
      </c>
      <c r="BR88" s="2">
        <f t="shared" si="2"/>
        <v>5.9464816650148666</v>
      </c>
      <c r="BS88" s="2">
        <f t="shared" si="3"/>
        <v>2.9732408325074333</v>
      </c>
      <c r="BT88" s="2">
        <f t="shared" si="4"/>
        <v>0.29732408325074333</v>
      </c>
      <c r="BU88" s="47">
        <f t="shared" si="5"/>
        <v>2243.3433333333332</v>
      </c>
      <c r="BV88" s="47">
        <f t="shared" si="5"/>
        <v>2303.8833333333332</v>
      </c>
      <c r="BW88" s="47">
        <f t="shared" si="6"/>
        <v>2364.4233333333332</v>
      </c>
      <c r="BX88" s="47">
        <f t="shared" si="7"/>
        <v>23213.726666666666</v>
      </c>
      <c r="BY88" s="40">
        <f t="shared" si="8"/>
        <v>1.4866204162537167</v>
      </c>
      <c r="BZ88" s="46">
        <f t="shared" si="8"/>
        <v>2.9732408325074333</v>
      </c>
      <c r="CA88" s="46">
        <f t="shared" si="9"/>
        <v>1.4866204162537167</v>
      </c>
      <c r="CB88" s="46">
        <f t="shared" si="10"/>
        <v>0.14866204162537167</v>
      </c>
      <c r="CC88" s="46">
        <f t="shared" si="11"/>
        <v>1.6804404989663084</v>
      </c>
      <c r="CD88" s="46">
        <f t="shared" si="0"/>
        <v>3.2597227581998918</v>
      </c>
      <c r="CE88" s="46">
        <f t="shared" si="12"/>
        <v>1.5792822592335833</v>
      </c>
      <c r="CF88" s="46">
        <f t="shared" si="13"/>
        <v>0.16851550576944002</v>
      </c>
    </row>
    <row r="89" spans="1:88" customFormat="1" ht="14.4" x14ac:dyDescent="0.3">
      <c r="A89">
        <v>31</v>
      </c>
      <c r="B89">
        <v>10</v>
      </c>
      <c r="C89" t="s">
        <v>96</v>
      </c>
      <c r="D89" t="s">
        <v>27</v>
      </c>
      <c r="G89">
        <v>0.5</v>
      </c>
      <c r="H89">
        <v>0.5</v>
      </c>
      <c r="I89">
        <v>3264</v>
      </c>
      <c r="J89">
        <v>6716</v>
      </c>
      <c r="L89">
        <v>3425</v>
      </c>
      <c r="M89">
        <v>2.919</v>
      </c>
      <c r="N89">
        <v>5.968</v>
      </c>
      <c r="O89">
        <v>3.0489999999999999</v>
      </c>
      <c r="Q89">
        <v>0.24199999999999999</v>
      </c>
      <c r="R89">
        <v>1</v>
      </c>
      <c r="S89">
        <v>0</v>
      </c>
      <c r="T89">
        <v>0</v>
      </c>
      <c r="V89">
        <v>0</v>
      </c>
      <c r="Y89" s="1">
        <v>44403</v>
      </c>
      <c r="Z89" s="10">
        <v>0.72464120370370377</v>
      </c>
      <c r="AB89">
        <v>1</v>
      </c>
      <c r="AD89" s="3">
        <v>3.2905799966861324</v>
      </c>
      <c r="AE89" s="3">
        <v>6.3879619001419918</v>
      </c>
      <c r="AF89" s="3">
        <v>3.0973819034558594</v>
      </c>
      <c r="AG89" s="3">
        <v>0.33449237633992501</v>
      </c>
      <c r="AH89" s="3"/>
      <c r="AK89">
        <v>1.4548549235270916</v>
      </c>
      <c r="AQ89">
        <v>0.8412722463643546</v>
      </c>
      <c r="AW89">
        <v>3.2239653119785467</v>
      </c>
      <c r="BC89">
        <v>0.34967292138698491</v>
      </c>
      <c r="BG89" s="3">
        <v>3.2668162779549266</v>
      </c>
      <c r="BH89" s="3">
        <v>6.414945478105345</v>
      </c>
      <c r="BI89" s="3">
        <v>3.148129200150418</v>
      </c>
      <c r="BJ89" s="3">
        <v>0.33507821523199155</v>
      </c>
      <c r="BL89" s="2">
        <v>18</v>
      </c>
      <c r="BQ89" s="2">
        <f t="shared" si="1"/>
        <v>2.9732408325074333</v>
      </c>
      <c r="BR89" s="2">
        <f t="shared" si="2"/>
        <v>5.9464816650148666</v>
      </c>
      <c r="BS89" s="2">
        <f t="shared" si="3"/>
        <v>2.9732408325074333</v>
      </c>
      <c r="BT89" s="2">
        <f t="shared" si="4"/>
        <v>0.29732408325074333</v>
      </c>
      <c r="BU89" s="47">
        <f t="shared" si="5"/>
        <v>2195.5839999999998</v>
      </c>
      <c r="BV89" s="47">
        <f t="shared" si="5"/>
        <v>2258.8146666666667</v>
      </c>
      <c r="BW89" s="47">
        <f t="shared" si="6"/>
        <v>2322.045333333333</v>
      </c>
      <c r="BX89" s="47">
        <f t="shared" si="7"/>
        <v>23038.833333333332</v>
      </c>
      <c r="BY89" s="40">
        <f t="shared" si="8"/>
        <v>1.4866204162537167</v>
      </c>
      <c r="BZ89" s="46">
        <f t="shared" si="8"/>
        <v>2.9732408325074333</v>
      </c>
      <c r="CA89" s="46">
        <f t="shared" si="9"/>
        <v>1.4866204162537167</v>
      </c>
      <c r="CB89" s="46">
        <f t="shared" si="10"/>
        <v>0.14866204162537167</v>
      </c>
      <c r="CC89" s="46">
        <f t="shared" si="11"/>
        <v>1.6452899983430662</v>
      </c>
      <c r="CD89" s="46">
        <f t="shared" si="0"/>
        <v>3.1939809500709959</v>
      </c>
      <c r="CE89" s="46">
        <f t="shared" si="12"/>
        <v>1.5486909517279297</v>
      </c>
      <c r="CF89" s="46">
        <f t="shared" si="13"/>
        <v>0.16724618816996251</v>
      </c>
      <c r="CG89" s="3">
        <f>AVERAGE(CC89:CC90)</f>
        <v>1.6334081389774633</v>
      </c>
      <c r="CH89" s="3">
        <f>AVERAGE(CD89:CD90)</f>
        <v>3.2074727390526725</v>
      </c>
      <c r="CI89" s="3">
        <f>AVERAGE(CE89:CE90)</f>
        <v>1.574064600075209</v>
      </c>
      <c r="CJ89" s="3">
        <f>AVERAGE(CF89:CF90)</f>
        <v>0.16753910761599577</v>
      </c>
    </row>
    <row r="90" spans="1:88" customFormat="1" ht="14.4" x14ac:dyDescent="0.3">
      <c r="A90">
        <v>32</v>
      </c>
      <c r="B90">
        <v>10</v>
      </c>
      <c r="C90" t="s">
        <v>96</v>
      </c>
      <c r="D90" t="s">
        <v>27</v>
      </c>
      <c r="G90">
        <v>0.5</v>
      </c>
      <c r="H90">
        <v>0.5</v>
      </c>
      <c r="I90">
        <v>3216</v>
      </c>
      <c r="J90">
        <v>6771</v>
      </c>
      <c r="L90">
        <v>3437</v>
      </c>
      <c r="M90">
        <v>2.8820000000000001</v>
      </c>
      <c r="N90">
        <v>6.0149999999999997</v>
      </c>
      <c r="O90">
        <v>3.133</v>
      </c>
      <c r="Q90">
        <v>0.24299999999999999</v>
      </c>
      <c r="R90">
        <v>1</v>
      </c>
      <c r="S90">
        <v>0</v>
      </c>
      <c r="T90">
        <v>0</v>
      </c>
      <c r="V90">
        <v>0</v>
      </c>
      <c r="Y90" s="1">
        <v>44403</v>
      </c>
      <c r="Z90" s="10">
        <v>0.7310416666666667</v>
      </c>
      <c r="AB90">
        <v>1</v>
      </c>
      <c r="AD90" s="3">
        <v>3.2430525592237207</v>
      </c>
      <c r="AE90" s="3">
        <v>6.4419290560686973</v>
      </c>
      <c r="AF90" s="3">
        <v>3.1988764968449765</v>
      </c>
      <c r="AG90" s="3">
        <v>0.33566405412405809</v>
      </c>
      <c r="AH90" s="3"/>
      <c r="BG90" s="3"/>
      <c r="BH90" s="3"/>
      <c r="BI90" s="3"/>
      <c r="BJ90" s="3"/>
      <c r="BL90" s="2"/>
      <c r="BQ90" s="2">
        <f t="shared" si="1"/>
        <v>2.9732408325074333</v>
      </c>
      <c r="BR90" s="2">
        <f t="shared" si="2"/>
        <v>5.9464816650148666</v>
      </c>
      <c r="BS90" s="2">
        <f t="shared" si="3"/>
        <v>2.9732408325074333</v>
      </c>
      <c r="BT90" s="2">
        <f t="shared" si="4"/>
        <v>0.29732408325074333</v>
      </c>
      <c r="BU90" s="47">
        <f t="shared" si="5"/>
        <v>2163.2959999999998</v>
      </c>
      <c r="BV90" s="47">
        <f t="shared" si="5"/>
        <v>2277.3129999999996</v>
      </c>
      <c r="BW90" s="47">
        <f t="shared" si="6"/>
        <v>2391.33</v>
      </c>
      <c r="BX90" s="47">
        <f t="shared" si="7"/>
        <v>23119.553333333333</v>
      </c>
      <c r="BY90" s="40">
        <f t="shared" si="8"/>
        <v>1.4866204162537167</v>
      </c>
      <c r="BZ90" s="46">
        <f t="shared" si="8"/>
        <v>2.9732408325074333</v>
      </c>
      <c r="CA90" s="46">
        <f t="shared" si="9"/>
        <v>1.4866204162537167</v>
      </c>
      <c r="CB90" s="46">
        <f t="shared" si="10"/>
        <v>0.14866204162537167</v>
      </c>
      <c r="CC90" s="46">
        <f t="shared" si="11"/>
        <v>1.6215262796118604</v>
      </c>
      <c r="CD90" s="46">
        <f t="shared" si="0"/>
        <v>3.2209645280343486</v>
      </c>
      <c r="CE90" s="46">
        <f t="shared" si="12"/>
        <v>1.5994382484224883</v>
      </c>
      <c r="CF90" s="46">
        <f t="shared" si="13"/>
        <v>0.16783202706202904</v>
      </c>
    </row>
    <row r="91" spans="1:88" customFormat="1" ht="14.4" x14ac:dyDescent="0.3">
      <c r="A91">
        <v>33</v>
      </c>
      <c r="B91">
        <v>11</v>
      </c>
      <c r="C91" t="s">
        <v>96</v>
      </c>
      <c r="D91" t="s">
        <v>27</v>
      </c>
      <c r="G91">
        <v>0.5</v>
      </c>
      <c r="H91">
        <v>0.5</v>
      </c>
      <c r="I91">
        <v>3252</v>
      </c>
      <c r="J91">
        <v>6718</v>
      </c>
      <c r="L91">
        <v>3107</v>
      </c>
      <c r="M91">
        <v>2.91</v>
      </c>
      <c r="N91">
        <v>5.97</v>
      </c>
      <c r="O91">
        <v>3.0609999999999999</v>
      </c>
      <c r="Q91">
        <v>0.20899999999999999</v>
      </c>
      <c r="R91">
        <v>1</v>
      </c>
      <c r="S91">
        <v>0</v>
      </c>
      <c r="T91">
        <v>0</v>
      </c>
      <c r="V91">
        <v>0</v>
      </c>
      <c r="Y91" s="1">
        <v>44403</v>
      </c>
      <c r="Z91" s="10">
        <v>0.74200231481481482</v>
      </c>
      <c r="AB91">
        <v>1</v>
      </c>
      <c r="AD91" s="3">
        <v>3.2786981373205299</v>
      </c>
      <c r="AE91" s="3">
        <v>6.3899243421756902</v>
      </c>
      <c r="AF91" s="3">
        <v>3.1112262048551602</v>
      </c>
      <c r="AG91" s="3">
        <v>0.30344291506039867</v>
      </c>
      <c r="AH91" s="3"/>
      <c r="BG91" s="3"/>
      <c r="BH91" s="3"/>
      <c r="BI91" s="3"/>
      <c r="BJ91" s="3"/>
      <c r="BL91" s="2"/>
      <c r="BQ91" s="2">
        <f t="shared" si="1"/>
        <v>2.9732408325074333</v>
      </c>
      <c r="BR91" s="2">
        <f t="shared" si="2"/>
        <v>5.9464816650148666</v>
      </c>
      <c r="BS91" s="2">
        <f t="shared" si="3"/>
        <v>2.9732408325074333</v>
      </c>
      <c r="BT91" s="2">
        <f t="shared" si="4"/>
        <v>0.29732408325074333</v>
      </c>
      <c r="BU91" s="47">
        <f t="shared" si="5"/>
        <v>2187.5119999999997</v>
      </c>
      <c r="BV91" s="47">
        <f t="shared" si="5"/>
        <v>2259.487333333333</v>
      </c>
      <c r="BW91" s="47">
        <f t="shared" si="6"/>
        <v>2331.4626666666663</v>
      </c>
      <c r="BX91" s="47">
        <f t="shared" si="7"/>
        <v>20899.75333333333</v>
      </c>
      <c r="BY91" s="40">
        <f t="shared" si="8"/>
        <v>1.4866204162537167</v>
      </c>
      <c r="BZ91" s="46">
        <f t="shared" si="8"/>
        <v>2.9732408325074333</v>
      </c>
      <c r="CA91" s="46">
        <f t="shared" si="9"/>
        <v>1.4866204162537167</v>
      </c>
      <c r="CB91" s="46">
        <f t="shared" si="10"/>
        <v>0.14866204162537167</v>
      </c>
      <c r="CC91" s="46">
        <f t="shared" si="11"/>
        <v>1.639349068660265</v>
      </c>
      <c r="CD91" s="46">
        <f t="shared" si="0"/>
        <v>3.1949621710878451</v>
      </c>
      <c r="CE91" s="46">
        <f t="shared" si="12"/>
        <v>1.5556131024275801</v>
      </c>
      <c r="CF91" s="46">
        <f t="shared" si="13"/>
        <v>0.15172145753019933</v>
      </c>
    </row>
    <row r="92" spans="1:88" customFormat="1" ht="14.4" x14ac:dyDescent="0.3">
      <c r="A92">
        <v>34</v>
      </c>
      <c r="B92">
        <v>11</v>
      </c>
      <c r="C92" t="s">
        <v>96</v>
      </c>
      <c r="D92" t="s">
        <v>27</v>
      </c>
      <c r="G92">
        <v>0.5</v>
      </c>
      <c r="H92">
        <v>0.5</v>
      </c>
      <c r="I92">
        <v>3225</v>
      </c>
      <c r="J92">
        <v>6609</v>
      </c>
      <c r="L92">
        <v>3103</v>
      </c>
      <c r="M92">
        <v>2.8889999999999998</v>
      </c>
      <c r="N92">
        <v>5.8769999999999998</v>
      </c>
      <c r="O92">
        <v>2.988</v>
      </c>
      <c r="Q92">
        <v>0.20899999999999999</v>
      </c>
      <c r="R92">
        <v>1</v>
      </c>
      <c r="S92">
        <v>0</v>
      </c>
      <c r="T92">
        <v>0</v>
      </c>
      <c r="V92">
        <v>0</v>
      </c>
      <c r="Y92" s="1">
        <v>44403</v>
      </c>
      <c r="Z92" s="10">
        <v>0.74790509259259252</v>
      </c>
      <c r="AB92">
        <v>1</v>
      </c>
      <c r="AD92" s="3">
        <v>3.2519639537479232</v>
      </c>
      <c r="AE92" s="3">
        <v>6.282971251339128</v>
      </c>
      <c r="AF92" s="3">
        <v>3.0310072975912048</v>
      </c>
      <c r="AG92" s="3">
        <v>0.30305235579902101</v>
      </c>
      <c r="AH92" s="3"/>
      <c r="AK92">
        <v>1.5031606061092699</v>
      </c>
      <c r="AQ92">
        <v>0.3274232318191716</v>
      </c>
      <c r="AW92">
        <v>2.2548256356932694</v>
      </c>
      <c r="BC92">
        <v>0.74378812549734719</v>
      </c>
      <c r="BG92" s="3">
        <v>3.2277051575431503</v>
      </c>
      <c r="BH92" s="3">
        <v>6.2932740720160449</v>
      </c>
      <c r="BI92" s="3">
        <v>3.0655689144728941</v>
      </c>
      <c r="BJ92" s="3">
        <v>0.30192949792256013</v>
      </c>
      <c r="BL92" s="2">
        <v>19</v>
      </c>
      <c r="BQ92" s="2">
        <f t="shared" si="1"/>
        <v>2.9732408325074333</v>
      </c>
      <c r="BR92" s="2">
        <f t="shared" si="2"/>
        <v>5.9464816650148666</v>
      </c>
      <c r="BS92" s="2">
        <f t="shared" si="3"/>
        <v>2.9732408325074333</v>
      </c>
      <c r="BT92" s="2">
        <f t="shared" si="4"/>
        <v>0.29732408325074333</v>
      </c>
      <c r="BU92" s="47">
        <f t="shared" si="5"/>
        <v>2169.35</v>
      </c>
      <c r="BV92" s="47">
        <f t="shared" si="5"/>
        <v>2222.8269999999998</v>
      </c>
      <c r="BW92" s="47">
        <f t="shared" si="6"/>
        <v>2276.3039999999996</v>
      </c>
      <c r="BX92" s="47">
        <f t="shared" si="7"/>
        <v>20872.846666666665</v>
      </c>
      <c r="BY92" s="40">
        <f t="shared" si="8"/>
        <v>1.4866204162537167</v>
      </c>
      <c r="BZ92" s="46">
        <f t="shared" si="8"/>
        <v>2.9732408325074333</v>
      </c>
      <c r="CA92" s="46">
        <f t="shared" si="9"/>
        <v>1.4866204162537167</v>
      </c>
      <c r="CB92" s="46">
        <f t="shared" si="10"/>
        <v>0.14866204162537167</v>
      </c>
      <c r="CC92" s="46">
        <f t="shared" si="11"/>
        <v>1.6259819768739616</v>
      </c>
      <c r="CD92" s="46">
        <f t="shared" si="0"/>
        <v>3.141485625669564</v>
      </c>
      <c r="CE92" s="46">
        <f t="shared" si="12"/>
        <v>1.5155036487956024</v>
      </c>
      <c r="CF92" s="46">
        <f t="shared" si="13"/>
        <v>0.15152617789951051</v>
      </c>
      <c r="CG92" s="3">
        <f>AVERAGE(CC92:CC93)</f>
        <v>1.6138525787715752</v>
      </c>
      <c r="CH92" s="3">
        <f>AVERAGE(CD92:CD93)</f>
        <v>3.1466370360080225</v>
      </c>
      <c r="CI92" s="3">
        <f>AVERAGE(CE92:CE93)</f>
        <v>1.5327844572364471</v>
      </c>
      <c r="CJ92" s="3">
        <f>AVERAGE(CF92:CF93)</f>
        <v>0.15096474896128007</v>
      </c>
    </row>
    <row r="93" spans="1:88" customFormat="1" ht="14.4" x14ac:dyDescent="0.3">
      <c r="A93">
        <v>35</v>
      </c>
      <c r="B93">
        <v>11</v>
      </c>
      <c r="C93" t="s">
        <v>96</v>
      </c>
      <c r="D93" t="s">
        <v>27</v>
      </c>
      <c r="G93">
        <v>0.5</v>
      </c>
      <c r="H93">
        <v>0.5</v>
      </c>
      <c r="I93">
        <v>3176</v>
      </c>
      <c r="J93">
        <v>6630</v>
      </c>
      <c r="L93">
        <v>3080</v>
      </c>
      <c r="M93">
        <v>2.851</v>
      </c>
      <c r="N93">
        <v>5.8949999999999996</v>
      </c>
      <c r="O93">
        <v>3.044</v>
      </c>
      <c r="Q93">
        <v>0.20599999999999999</v>
      </c>
      <c r="R93">
        <v>1</v>
      </c>
      <c r="S93">
        <v>0</v>
      </c>
      <c r="T93">
        <v>0</v>
      </c>
      <c r="V93">
        <v>0</v>
      </c>
      <c r="Y93" s="1">
        <v>44403</v>
      </c>
      <c r="Z93" s="10">
        <v>0.75429398148148152</v>
      </c>
      <c r="AB93">
        <v>1</v>
      </c>
      <c r="AD93" s="3">
        <v>3.2034463613383775</v>
      </c>
      <c r="AE93" s="3">
        <v>6.303576892692961</v>
      </c>
      <c r="AF93" s="3">
        <v>3.1001305313545835</v>
      </c>
      <c r="AG93" s="3">
        <v>0.30080664004609925</v>
      </c>
      <c r="AH93" s="3"/>
      <c r="BG93" s="3"/>
      <c r="BH93" s="3"/>
      <c r="BI93" s="3"/>
      <c r="BJ93" s="3"/>
      <c r="BL93" s="2"/>
      <c r="BQ93" s="2">
        <f t="shared" si="1"/>
        <v>2.9732408325074333</v>
      </c>
      <c r="BR93" s="2">
        <f t="shared" si="2"/>
        <v>5.9464816650148666</v>
      </c>
      <c r="BS93" s="2">
        <f t="shared" si="3"/>
        <v>2.9732408325074333</v>
      </c>
      <c r="BT93" s="2">
        <f t="shared" si="4"/>
        <v>0.29732408325074333</v>
      </c>
      <c r="BU93" s="47">
        <f t="shared" si="5"/>
        <v>2136.3893333333331</v>
      </c>
      <c r="BV93" s="47">
        <f t="shared" si="5"/>
        <v>2229.89</v>
      </c>
      <c r="BW93" s="47">
        <f t="shared" si="6"/>
        <v>2323.3906666666667</v>
      </c>
      <c r="BX93" s="47">
        <f t="shared" si="7"/>
        <v>20718.133333333331</v>
      </c>
      <c r="BY93" s="40">
        <f t="shared" si="8"/>
        <v>1.4866204162537167</v>
      </c>
      <c r="BZ93" s="46">
        <f t="shared" si="8"/>
        <v>2.9732408325074333</v>
      </c>
      <c r="CA93" s="46">
        <f t="shared" si="9"/>
        <v>1.4866204162537167</v>
      </c>
      <c r="CB93" s="46">
        <f t="shared" si="10"/>
        <v>0.14866204162537167</v>
      </c>
      <c r="CC93" s="46">
        <f t="shared" si="11"/>
        <v>1.6017231806691887</v>
      </c>
      <c r="CD93" s="46">
        <f t="shared" si="0"/>
        <v>3.1517884463464805</v>
      </c>
      <c r="CE93" s="46">
        <f t="shared" si="12"/>
        <v>1.5500652656772917</v>
      </c>
      <c r="CF93" s="46">
        <f t="shared" si="13"/>
        <v>0.15040332002304962</v>
      </c>
    </row>
    <row r="94" spans="1:88" customFormat="1" ht="14.4" x14ac:dyDescent="0.3">
      <c r="A94">
        <v>109</v>
      </c>
      <c r="B94">
        <v>1</v>
      </c>
      <c r="C94" t="s">
        <v>97</v>
      </c>
      <c r="D94" t="s">
        <v>27</v>
      </c>
      <c r="G94">
        <v>0.5</v>
      </c>
      <c r="H94">
        <v>0.5</v>
      </c>
      <c r="I94">
        <v>3858</v>
      </c>
      <c r="J94">
        <v>7028</v>
      </c>
      <c r="L94">
        <v>3207</v>
      </c>
      <c r="M94">
        <v>3.3740000000000001</v>
      </c>
      <c r="N94">
        <v>6.2329999999999997</v>
      </c>
      <c r="O94">
        <v>2.859</v>
      </c>
      <c r="Q94">
        <v>0.219</v>
      </c>
      <c r="R94">
        <v>1</v>
      </c>
      <c r="S94">
        <v>0</v>
      </c>
      <c r="T94">
        <v>0</v>
      </c>
      <c r="V94">
        <v>0</v>
      </c>
      <c r="Y94" s="1">
        <v>44540</v>
      </c>
      <c r="Z94" s="10">
        <v>0.46487268518518521</v>
      </c>
      <c r="AB94">
        <v>1</v>
      </c>
      <c r="AD94" s="3">
        <v>3.3537728705414467</v>
      </c>
      <c r="AE94" s="3">
        <v>6.0179060805707616</v>
      </c>
      <c r="AF94" s="3">
        <v>2.6641332100293149</v>
      </c>
      <c r="AG94" s="3">
        <v>0.26132138485836265</v>
      </c>
      <c r="AH94" s="3"/>
      <c r="BG94" s="3"/>
      <c r="BH94" s="3"/>
      <c r="BI94" s="3"/>
      <c r="BJ94" s="3"/>
      <c r="BL94" s="2"/>
      <c r="BQ94" s="2">
        <f t="shared" si="1"/>
        <v>2.9732408325074333</v>
      </c>
      <c r="BR94" s="2">
        <f t="shared" si="2"/>
        <v>5.9464816650148666</v>
      </c>
      <c r="BS94" s="2">
        <f t="shared" si="3"/>
        <v>2.9732408325074333</v>
      </c>
      <c r="BT94" s="2">
        <f t="shared" si="4"/>
        <v>0.29732408325074333</v>
      </c>
      <c r="BU94" s="47">
        <f t="shared" si="5"/>
        <v>2595.1479999999997</v>
      </c>
      <c r="BV94" s="47">
        <f t="shared" si="5"/>
        <v>2363.7506666666663</v>
      </c>
      <c r="BW94" s="47">
        <f t="shared" si="6"/>
        <v>2132.353333333333</v>
      </c>
      <c r="BX94" s="47">
        <f t="shared" si="7"/>
        <v>21572.42</v>
      </c>
      <c r="BY94" s="40">
        <f t="shared" si="8"/>
        <v>1.4866204162537167</v>
      </c>
      <c r="BZ94" s="46">
        <f t="shared" si="8"/>
        <v>2.9732408325074333</v>
      </c>
      <c r="CA94" s="46">
        <f t="shared" si="9"/>
        <v>1.4866204162537167</v>
      </c>
      <c r="CB94" s="46">
        <f t="shared" si="10"/>
        <v>0.14866204162537167</v>
      </c>
      <c r="CC94" s="46">
        <f t="shared" si="11"/>
        <v>1.6768864352707233</v>
      </c>
      <c r="CD94" s="46">
        <f t="shared" si="0"/>
        <v>3.0089530402853808</v>
      </c>
      <c r="CE94" s="46">
        <f t="shared" si="12"/>
        <v>1.3320666050146575</v>
      </c>
      <c r="CF94" s="46">
        <f t="shared" si="13"/>
        <v>0.13066069242918132</v>
      </c>
    </row>
    <row r="95" spans="1:88" customFormat="1" ht="14.4" x14ac:dyDescent="0.3">
      <c r="A95">
        <v>110</v>
      </c>
      <c r="B95">
        <v>1</v>
      </c>
      <c r="C95" t="s">
        <v>97</v>
      </c>
      <c r="D95" t="s">
        <v>27</v>
      </c>
      <c r="G95">
        <v>0.5</v>
      </c>
      <c r="H95">
        <v>0.5</v>
      </c>
      <c r="I95">
        <v>3835</v>
      </c>
      <c r="J95">
        <v>7260</v>
      </c>
      <c r="L95">
        <v>3139</v>
      </c>
      <c r="M95">
        <v>3.3570000000000002</v>
      </c>
      <c r="N95">
        <v>6.4290000000000003</v>
      </c>
      <c r="O95">
        <v>3.0720000000000001</v>
      </c>
      <c r="Q95">
        <v>0.21199999999999999</v>
      </c>
      <c r="R95">
        <v>1</v>
      </c>
      <c r="S95">
        <v>0</v>
      </c>
      <c r="T95">
        <v>0</v>
      </c>
      <c r="V95">
        <v>0</v>
      </c>
      <c r="Y95" s="1">
        <v>44540</v>
      </c>
      <c r="Z95" s="10">
        <v>0.47193287037037041</v>
      </c>
      <c r="AB95">
        <v>1</v>
      </c>
      <c r="AD95" s="3">
        <v>3.3310002819422806</v>
      </c>
      <c r="AE95" s="3">
        <v>6.2397444259441759</v>
      </c>
      <c r="AF95" s="3">
        <v>2.9087441440018953</v>
      </c>
      <c r="AG95" s="3">
        <v>0.25524457518736182</v>
      </c>
      <c r="AH95" s="3"/>
      <c r="AK95">
        <v>9.9539302021434466</v>
      </c>
      <c r="AQ95">
        <v>4.4169018128707416</v>
      </c>
      <c r="AW95">
        <v>1.5757177403422351</v>
      </c>
      <c r="BC95">
        <v>1.9416076823404977</v>
      </c>
      <c r="BG95" s="3">
        <v>3.1730773305698032</v>
      </c>
      <c r="BH95" s="3">
        <v>6.1049202591439542</v>
      </c>
      <c r="BI95" s="3">
        <v>2.9318429285741514</v>
      </c>
      <c r="BJ95" s="3">
        <v>0.25774679093424452</v>
      </c>
      <c r="BL95" s="2">
        <v>20</v>
      </c>
      <c r="BQ95" s="2">
        <f t="shared" si="1"/>
        <v>2.9732408325074333</v>
      </c>
      <c r="BR95" s="2">
        <f t="shared" si="2"/>
        <v>5.9464816650148666</v>
      </c>
      <c r="BS95" s="2">
        <f t="shared" si="3"/>
        <v>2.9732408325074333</v>
      </c>
      <c r="BT95" s="2">
        <f t="shared" si="4"/>
        <v>0.29732408325074333</v>
      </c>
      <c r="BU95" s="47">
        <f t="shared" si="5"/>
        <v>2579.6766666666663</v>
      </c>
      <c r="BV95" s="47">
        <f t="shared" si="5"/>
        <v>2441.7799999999997</v>
      </c>
      <c r="BW95" s="47">
        <f t="shared" si="6"/>
        <v>2303.8833333333332</v>
      </c>
      <c r="BX95" s="47">
        <f t="shared" si="7"/>
        <v>21115.006666666664</v>
      </c>
      <c r="BY95" s="40">
        <f t="shared" si="8"/>
        <v>1.4866204162537167</v>
      </c>
      <c r="BZ95" s="46">
        <f t="shared" si="8"/>
        <v>2.9732408325074333</v>
      </c>
      <c r="CA95" s="46">
        <f t="shared" si="9"/>
        <v>1.4866204162537167</v>
      </c>
      <c r="CB95" s="46">
        <f t="shared" si="10"/>
        <v>0.14866204162537167</v>
      </c>
      <c r="CC95" s="46">
        <f t="shared" si="11"/>
        <v>1.6655001409711403</v>
      </c>
      <c r="CD95" s="46">
        <f t="shared" si="0"/>
        <v>3.1198722129720879</v>
      </c>
      <c r="CE95" s="46">
        <f t="shared" si="12"/>
        <v>1.4543720720009476</v>
      </c>
      <c r="CF95" s="46">
        <f t="shared" si="13"/>
        <v>0.12762228759368091</v>
      </c>
      <c r="CG95" s="3">
        <f>AVERAGE(CC95:CC96)</f>
        <v>1.5865386652849016</v>
      </c>
      <c r="CH95" s="3">
        <f>AVERAGE(CD95:CD96)</f>
        <v>3.0524601295719771</v>
      </c>
      <c r="CI95" s="3">
        <f>AVERAGE(CE95:CE96)</f>
        <v>1.4659214642870757</v>
      </c>
      <c r="CJ95" s="3">
        <f>AVERAGE(CF95:CF96)</f>
        <v>0.12887339546712226</v>
      </c>
    </row>
    <row r="96" spans="1:88" customFormat="1" ht="14.4" x14ac:dyDescent="0.3">
      <c r="A96">
        <v>111</v>
      </c>
      <c r="B96">
        <v>1</v>
      </c>
      <c r="C96" t="s">
        <v>97</v>
      </c>
      <c r="D96" t="s">
        <v>27</v>
      </c>
      <c r="G96">
        <v>0.5</v>
      </c>
      <c r="H96">
        <v>0.5</v>
      </c>
      <c r="I96">
        <v>3516</v>
      </c>
      <c r="J96">
        <v>6978</v>
      </c>
      <c r="L96">
        <v>3195</v>
      </c>
      <c r="M96">
        <v>3.1120000000000001</v>
      </c>
      <c r="N96">
        <v>6.1909999999999998</v>
      </c>
      <c r="O96">
        <v>3.0779999999999998</v>
      </c>
      <c r="Q96">
        <v>0.218</v>
      </c>
      <c r="R96">
        <v>1</v>
      </c>
      <c r="S96">
        <v>0</v>
      </c>
      <c r="T96">
        <v>0</v>
      </c>
      <c r="V96">
        <v>0</v>
      </c>
      <c r="Y96" s="1">
        <v>44540</v>
      </c>
      <c r="Z96" s="10">
        <v>0.47771990740740744</v>
      </c>
      <c r="AB96">
        <v>1</v>
      </c>
      <c r="AD96" s="3">
        <v>3.0151543791973259</v>
      </c>
      <c r="AE96" s="3">
        <v>5.9700960923437334</v>
      </c>
      <c r="AF96" s="3">
        <v>2.9549417131464075</v>
      </c>
      <c r="AG96" s="3">
        <v>0.26024900668112722</v>
      </c>
      <c r="AH96" s="3"/>
      <c r="BG96" s="3"/>
      <c r="BH96" s="3"/>
      <c r="BI96" s="3"/>
      <c r="BJ96" s="3"/>
      <c r="BL96" s="2"/>
      <c r="BQ96" s="2">
        <f t="shared" si="1"/>
        <v>2.9732408325074333</v>
      </c>
      <c r="BR96" s="2">
        <f t="shared" si="2"/>
        <v>5.9464816650148666</v>
      </c>
      <c r="BS96" s="2">
        <f t="shared" si="3"/>
        <v>2.9732408325074333</v>
      </c>
      <c r="BT96" s="2">
        <f t="shared" si="4"/>
        <v>0.29732408325074333</v>
      </c>
      <c r="BU96" s="47">
        <f t="shared" si="5"/>
        <v>2365.096</v>
      </c>
      <c r="BV96" s="47">
        <f t="shared" si="5"/>
        <v>2346.9339999999997</v>
      </c>
      <c r="BW96" s="47">
        <f t="shared" si="6"/>
        <v>2328.7719999999999</v>
      </c>
      <c r="BX96" s="47">
        <f t="shared" si="7"/>
        <v>21491.699999999997</v>
      </c>
      <c r="BY96" s="40">
        <f t="shared" si="8"/>
        <v>1.4866204162537167</v>
      </c>
      <c r="BZ96" s="46">
        <f t="shared" si="8"/>
        <v>2.9732408325074333</v>
      </c>
      <c r="CA96" s="46">
        <f t="shared" si="9"/>
        <v>1.4866204162537167</v>
      </c>
      <c r="CB96" s="46">
        <f t="shared" si="10"/>
        <v>0.14866204162537167</v>
      </c>
      <c r="CC96" s="46">
        <f t="shared" si="11"/>
        <v>1.5075771895986629</v>
      </c>
      <c r="CD96" s="46">
        <f t="shared" si="0"/>
        <v>2.9850480461718667</v>
      </c>
      <c r="CE96" s="46">
        <f t="shared" si="12"/>
        <v>1.4774708565732038</v>
      </c>
      <c r="CF96" s="46">
        <f t="shared" si="13"/>
        <v>0.13012450334056361</v>
      </c>
    </row>
    <row r="97" spans="1:88" customFormat="1" ht="14.4" x14ac:dyDescent="0.3">
      <c r="A97">
        <v>112</v>
      </c>
      <c r="B97">
        <v>1</v>
      </c>
      <c r="C97" t="s">
        <v>97</v>
      </c>
      <c r="D97" t="s">
        <v>27</v>
      </c>
      <c r="G97">
        <v>0.5</v>
      </c>
      <c r="H97">
        <v>0.5</v>
      </c>
      <c r="I97">
        <v>3894</v>
      </c>
      <c r="J97">
        <v>7129</v>
      </c>
      <c r="L97">
        <v>3183</v>
      </c>
      <c r="M97">
        <v>3.4020000000000001</v>
      </c>
      <c r="N97">
        <v>6.3179999999999996</v>
      </c>
      <c r="O97">
        <v>2.9159999999999999</v>
      </c>
      <c r="Q97">
        <v>0.217</v>
      </c>
      <c r="R97">
        <v>1</v>
      </c>
      <c r="S97">
        <v>0</v>
      </c>
      <c r="T97">
        <v>0</v>
      </c>
      <c r="V97">
        <v>0</v>
      </c>
      <c r="Y97" s="1">
        <v>44541</v>
      </c>
      <c r="Z97" s="10">
        <v>0.71356481481481471</v>
      </c>
      <c r="AB97">
        <v>1</v>
      </c>
      <c r="AD97" s="3">
        <v>3.2906415491496275</v>
      </c>
      <c r="AE97" s="3">
        <v>6.0251558985580909</v>
      </c>
      <c r="AF97" s="3">
        <v>2.7345143494084634</v>
      </c>
      <c r="AG97" s="3">
        <v>0.2628183690897834</v>
      </c>
      <c r="AH97" s="3"/>
      <c r="BG97" s="3"/>
      <c r="BH97" s="3"/>
      <c r="BI97" s="3"/>
      <c r="BJ97" s="3"/>
      <c r="BL97" s="2"/>
      <c r="BQ97" s="2">
        <f t="shared" si="1"/>
        <v>2.9732408325074333</v>
      </c>
      <c r="BR97" s="2">
        <f t="shared" si="2"/>
        <v>5.9464816650148666</v>
      </c>
      <c r="BS97" s="2">
        <f t="shared" si="3"/>
        <v>2.9732408325074333</v>
      </c>
      <c r="BT97" s="2">
        <f t="shared" si="4"/>
        <v>0.29732408325074333</v>
      </c>
      <c r="BU97" s="47">
        <f t="shared" si="5"/>
        <v>2619.364</v>
      </c>
      <c r="BV97" s="47">
        <f t="shared" si="5"/>
        <v>2397.7203333333332</v>
      </c>
      <c r="BW97" s="47">
        <f t="shared" si="6"/>
        <v>2176.0766666666664</v>
      </c>
      <c r="BX97" s="47">
        <f t="shared" si="7"/>
        <v>21410.98</v>
      </c>
      <c r="BY97" s="40">
        <f t="shared" si="8"/>
        <v>1.4866204162537167</v>
      </c>
      <c r="BZ97" s="46">
        <f t="shared" si="8"/>
        <v>2.9732408325074333</v>
      </c>
      <c r="CA97" s="46">
        <f t="shared" si="9"/>
        <v>1.4866204162537167</v>
      </c>
      <c r="CB97" s="46">
        <f t="shared" si="10"/>
        <v>0.14866204162537167</v>
      </c>
      <c r="CC97" s="46">
        <f t="shared" si="11"/>
        <v>1.6453207745748137</v>
      </c>
      <c r="CD97" s="46">
        <f t="shared" si="0"/>
        <v>3.0125779492790454</v>
      </c>
      <c r="CE97" s="46">
        <f t="shared" si="12"/>
        <v>1.3672571747042317</v>
      </c>
      <c r="CF97" s="46">
        <f t="shared" si="13"/>
        <v>0.1314091845448917</v>
      </c>
    </row>
    <row r="98" spans="1:88" customFormat="1" ht="14.4" x14ac:dyDescent="0.3">
      <c r="A98">
        <v>113</v>
      </c>
      <c r="B98">
        <v>1</v>
      </c>
      <c r="C98" t="s">
        <v>97</v>
      </c>
      <c r="D98" t="s">
        <v>27</v>
      </c>
      <c r="G98">
        <v>0.5</v>
      </c>
      <c r="H98">
        <v>0.5</v>
      </c>
      <c r="I98">
        <v>3574</v>
      </c>
      <c r="J98">
        <v>7106</v>
      </c>
      <c r="L98">
        <v>3186</v>
      </c>
      <c r="M98">
        <v>3.157</v>
      </c>
      <c r="N98">
        <v>6.2990000000000004</v>
      </c>
      <c r="O98">
        <v>3.1419999999999999</v>
      </c>
      <c r="Q98">
        <v>0.217</v>
      </c>
      <c r="R98">
        <v>1</v>
      </c>
      <c r="S98">
        <v>0</v>
      </c>
      <c r="T98">
        <v>0</v>
      </c>
      <c r="V98">
        <v>0</v>
      </c>
      <c r="Y98" s="1">
        <v>44541</v>
      </c>
      <c r="Z98" s="10">
        <v>0.72171296296296295</v>
      </c>
      <c r="AB98">
        <v>1</v>
      </c>
      <c r="AD98" s="3">
        <v>2.9999703751497417</v>
      </c>
      <c r="AE98" s="3">
        <v>6.0041128753487083</v>
      </c>
      <c r="AF98" s="3">
        <v>3.0041425001989666</v>
      </c>
      <c r="AG98" s="3">
        <v>0.26308843072475091</v>
      </c>
      <c r="AH98" s="3"/>
      <c r="AK98">
        <v>0.24252209899034652</v>
      </c>
      <c r="AQ98">
        <v>4.5724817786033038E-2</v>
      </c>
      <c r="AW98">
        <v>0.15041351448603885</v>
      </c>
      <c r="BC98">
        <v>1.6560074779569314</v>
      </c>
      <c r="BG98" s="3">
        <v>2.996336985474743</v>
      </c>
      <c r="BH98" s="3">
        <v>6.0027405042698359</v>
      </c>
      <c r="BI98" s="3">
        <v>3.0064035187950924</v>
      </c>
      <c r="BJ98" s="3">
        <v>0.26092793764501082</v>
      </c>
      <c r="BL98" s="2">
        <v>21</v>
      </c>
      <c r="BQ98" s="2">
        <f t="shared" si="1"/>
        <v>2.9732408325074333</v>
      </c>
      <c r="BR98" s="2">
        <f t="shared" si="2"/>
        <v>5.9464816650148666</v>
      </c>
      <c r="BS98" s="2">
        <f t="shared" si="3"/>
        <v>2.9732408325074333</v>
      </c>
      <c r="BT98" s="2">
        <f t="shared" si="4"/>
        <v>0.29732408325074333</v>
      </c>
      <c r="BU98" s="47">
        <f t="shared" si="5"/>
        <v>2404.1106666666665</v>
      </c>
      <c r="BV98" s="47">
        <f t="shared" si="5"/>
        <v>2389.9846666666663</v>
      </c>
      <c r="BW98" s="47">
        <f t="shared" si="6"/>
        <v>2375.8586666666665</v>
      </c>
      <c r="BX98" s="47">
        <f t="shared" si="7"/>
        <v>21431.16</v>
      </c>
      <c r="BY98" s="40">
        <f t="shared" si="8"/>
        <v>1.4866204162537167</v>
      </c>
      <c r="BZ98" s="46">
        <f t="shared" si="8"/>
        <v>2.9732408325074333</v>
      </c>
      <c r="CA98" s="46">
        <f t="shared" si="9"/>
        <v>1.4866204162537167</v>
      </c>
      <c r="CB98" s="46">
        <f t="shared" si="10"/>
        <v>0.14866204162537167</v>
      </c>
      <c r="CC98" s="46">
        <f t="shared" si="11"/>
        <v>1.4999851875748709</v>
      </c>
      <c r="CD98" s="46">
        <f t="shared" si="0"/>
        <v>3.0020564376743542</v>
      </c>
      <c r="CE98" s="46">
        <f t="shared" si="12"/>
        <v>1.5020712500994833</v>
      </c>
      <c r="CF98" s="46">
        <f t="shared" si="13"/>
        <v>0.13154421536237546</v>
      </c>
      <c r="CG98" s="3">
        <f>AVERAGE(CC98:CC99)</f>
        <v>1.4981684927373715</v>
      </c>
      <c r="CH98" s="3">
        <f>AVERAGE(CD98:CD99)</f>
        <v>3.0013702521349179</v>
      </c>
      <c r="CI98" s="3">
        <f>AVERAGE(CE98:CE99)</f>
        <v>1.5032017593975462</v>
      </c>
      <c r="CJ98" s="3">
        <f>AVERAGE(CF98:CF99)</f>
        <v>0.13046396882250541</v>
      </c>
    </row>
    <row r="99" spans="1:88" customFormat="1" ht="14.4" x14ac:dyDescent="0.3">
      <c r="A99">
        <v>114</v>
      </c>
      <c r="B99">
        <v>1</v>
      </c>
      <c r="C99" t="s">
        <v>97</v>
      </c>
      <c r="D99" t="s">
        <v>27</v>
      </c>
      <c r="G99">
        <v>0.5</v>
      </c>
      <c r="H99">
        <v>0.5</v>
      </c>
      <c r="I99">
        <v>3566</v>
      </c>
      <c r="J99">
        <v>7103</v>
      </c>
      <c r="L99">
        <v>3138</v>
      </c>
      <c r="M99">
        <v>3.15</v>
      </c>
      <c r="N99">
        <v>6.2960000000000003</v>
      </c>
      <c r="O99">
        <v>3.1459999999999999</v>
      </c>
      <c r="Q99">
        <v>0.21199999999999999</v>
      </c>
      <c r="R99">
        <v>1</v>
      </c>
      <c r="S99">
        <v>0</v>
      </c>
      <c r="T99">
        <v>0</v>
      </c>
      <c r="V99">
        <v>0</v>
      </c>
      <c r="Y99" s="1">
        <v>44541</v>
      </c>
      <c r="Z99" s="10">
        <v>0.73041666666666671</v>
      </c>
      <c r="AB99">
        <v>1</v>
      </c>
      <c r="AD99" s="3">
        <v>2.9927035957997443</v>
      </c>
      <c r="AE99" s="3">
        <v>6.0013681331909625</v>
      </c>
      <c r="AF99" s="3">
        <v>3.0086645373912182</v>
      </c>
      <c r="AG99" s="3">
        <v>0.25876744456527073</v>
      </c>
      <c r="AH99" s="3"/>
      <c r="BG99" s="3"/>
      <c r="BH99" s="3"/>
      <c r="BI99" s="3"/>
      <c r="BJ99" s="3"/>
      <c r="BL99" s="2"/>
      <c r="BQ99" s="2">
        <f t="shared" si="1"/>
        <v>2.9732408325074333</v>
      </c>
      <c r="BR99" s="2">
        <f t="shared" si="2"/>
        <v>5.9464816650148666</v>
      </c>
      <c r="BS99" s="2">
        <f t="shared" si="3"/>
        <v>2.9732408325074333</v>
      </c>
      <c r="BT99" s="2">
        <f t="shared" si="4"/>
        <v>0.29732408325074333</v>
      </c>
      <c r="BU99" s="47">
        <f t="shared" si="5"/>
        <v>2398.7293333333332</v>
      </c>
      <c r="BV99" s="47">
        <f t="shared" si="5"/>
        <v>2388.9756666666667</v>
      </c>
      <c r="BW99" s="47">
        <f t="shared" si="6"/>
        <v>2379.2219999999998</v>
      </c>
      <c r="BX99" s="47">
        <f t="shared" si="7"/>
        <v>21108.28</v>
      </c>
      <c r="BY99" s="40">
        <f t="shared" si="8"/>
        <v>1.4866204162537167</v>
      </c>
      <c r="BZ99" s="46">
        <f t="shared" si="8"/>
        <v>2.9732408325074333</v>
      </c>
      <c r="CA99" s="46">
        <f t="shared" si="9"/>
        <v>1.4866204162537167</v>
      </c>
      <c r="CB99" s="46">
        <f t="shared" si="10"/>
        <v>0.14866204162537167</v>
      </c>
      <c r="CC99" s="46">
        <f t="shared" si="11"/>
        <v>1.4963517978998722</v>
      </c>
      <c r="CD99" s="46">
        <f t="shared" si="0"/>
        <v>3.0006840665954813</v>
      </c>
      <c r="CE99" s="46">
        <f t="shared" si="12"/>
        <v>1.5043322686956091</v>
      </c>
      <c r="CF99" s="46">
        <f t="shared" si="13"/>
        <v>0.12938372228263537</v>
      </c>
    </row>
    <row r="100" spans="1:88" customFormat="1" ht="14.4" x14ac:dyDescent="0.3">
      <c r="A100">
        <v>109</v>
      </c>
      <c r="B100">
        <v>1</v>
      </c>
      <c r="C100" t="s">
        <v>98</v>
      </c>
      <c r="D100" t="s">
        <v>27</v>
      </c>
      <c r="G100">
        <v>0.5</v>
      </c>
      <c r="H100">
        <v>0.5</v>
      </c>
      <c r="I100">
        <v>4087</v>
      </c>
      <c r="J100">
        <v>7360</v>
      </c>
      <c r="L100">
        <v>3224</v>
      </c>
      <c r="M100">
        <v>3.55</v>
      </c>
      <c r="N100">
        <v>6.5129999999999999</v>
      </c>
      <c r="O100">
        <v>2.9630000000000001</v>
      </c>
      <c r="Q100">
        <v>0.221</v>
      </c>
      <c r="R100">
        <v>1</v>
      </c>
      <c r="S100">
        <v>0</v>
      </c>
      <c r="T100">
        <v>0</v>
      </c>
      <c r="V100">
        <v>0</v>
      </c>
      <c r="Y100" s="1">
        <v>44544</v>
      </c>
      <c r="Z100" s="10">
        <v>0.52740740740740744</v>
      </c>
      <c r="AB100">
        <v>1</v>
      </c>
      <c r="AD100" s="3">
        <v>3.4644882869892015</v>
      </c>
      <c r="AE100" s="3">
        <v>6.3207974688735185</v>
      </c>
      <c r="AF100" s="3">
        <v>2.8563091818843169</v>
      </c>
      <c r="AG100" s="3">
        <v>0.27890467296354954</v>
      </c>
      <c r="AH100" s="3"/>
      <c r="BG100" s="3"/>
      <c r="BH100" s="3"/>
      <c r="BI100" s="3"/>
      <c r="BJ100" s="3"/>
      <c r="BL100" s="2"/>
      <c r="BQ100" s="2">
        <f t="shared" si="1"/>
        <v>2.9732408325074333</v>
      </c>
      <c r="BR100" s="2">
        <f t="shared" si="2"/>
        <v>5.9464816650148666</v>
      </c>
      <c r="BS100" s="2">
        <f t="shared" si="3"/>
        <v>2.9732408325074333</v>
      </c>
      <c r="BT100" s="2">
        <f t="shared" si="4"/>
        <v>0.29732408325074333</v>
      </c>
      <c r="BU100" s="47">
        <f t="shared" si="5"/>
        <v>2749.1886666666664</v>
      </c>
      <c r="BV100" s="47">
        <f t="shared" si="5"/>
        <v>2475.413333333333</v>
      </c>
      <c r="BW100" s="47">
        <f t="shared" si="6"/>
        <v>2201.6379999999999</v>
      </c>
      <c r="BX100" s="47">
        <f t="shared" si="7"/>
        <v>21686.773333333331</v>
      </c>
      <c r="BY100" s="40">
        <f t="shared" si="8"/>
        <v>1.4866204162537167</v>
      </c>
      <c r="BZ100" s="46">
        <f t="shared" si="8"/>
        <v>2.9732408325074333</v>
      </c>
      <c r="CA100" s="46">
        <f t="shared" si="9"/>
        <v>1.4866204162537167</v>
      </c>
      <c r="CB100" s="46">
        <f t="shared" si="10"/>
        <v>0.14866204162537167</v>
      </c>
      <c r="CC100" s="46">
        <f t="shared" si="11"/>
        <v>1.7322441434946008</v>
      </c>
      <c r="CD100" s="46">
        <f t="shared" si="0"/>
        <v>3.1603987344367592</v>
      </c>
      <c r="CE100" s="46">
        <f t="shared" si="12"/>
        <v>1.4281545909421585</v>
      </c>
      <c r="CF100" s="46">
        <f t="shared" si="13"/>
        <v>0.13945233648177477</v>
      </c>
    </row>
    <row r="101" spans="1:88" customFormat="1" ht="14.4" x14ac:dyDescent="0.3">
      <c r="A101">
        <v>110</v>
      </c>
      <c r="B101">
        <v>1</v>
      </c>
      <c r="C101" t="s">
        <v>98</v>
      </c>
      <c r="D101" t="s">
        <v>27</v>
      </c>
      <c r="G101">
        <v>0.5</v>
      </c>
      <c r="H101">
        <v>0.5</v>
      </c>
      <c r="I101">
        <v>3723</v>
      </c>
      <c r="J101">
        <v>7343</v>
      </c>
      <c r="L101">
        <v>3220</v>
      </c>
      <c r="M101">
        <v>3.2709999999999999</v>
      </c>
      <c r="N101">
        <v>6.4989999999999997</v>
      </c>
      <c r="O101">
        <v>3.2280000000000002</v>
      </c>
      <c r="Q101">
        <v>0.221</v>
      </c>
      <c r="R101">
        <v>1</v>
      </c>
      <c r="S101">
        <v>0</v>
      </c>
      <c r="T101">
        <v>0</v>
      </c>
      <c r="V101">
        <v>0</v>
      </c>
      <c r="Y101" s="1">
        <v>44544</v>
      </c>
      <c r="Z101" s="10">
        <v>0.53459490740740734</v>
      </c>
      <c r="AB101">
        <v>1</v>
      </c>
      <c r="AD101" s="3">
        <v>3.135304720734911</v>
      </c>
      <c r="AE101" s="3">
        <v>6.305399526227248</v>
      </c>
      <c r="AF101" s="3">
        <v>3.170094805492337</v>
      </c>
      <c r="AG101" s="3">
        <v>0.27853635979294672</v>
      </c>
      <c r="AH101" s="3"/>
      <c r="AK101">
        <v>1.5739408488736366</v>
      </c>
      <c r="AQ101">
        <v>0.38860461697127369</v>
      </c>
      <c r="AW101">
        <v>2.3681740472077166</v>
      </c>
      <c r="BC101">
        <v>0.29707923223723437</v>
      </c>
      <c r="BG101" s="3">
        <v>3.1601743582953312</v>
      </c>
      <c r="BH101" s="3">
        <v>6.2931717482434451</v>
      </c>
      <c r="BI101" s="3">
        <v>3.1329973899481138</v>
      </c>
      <c r="BJ101" s="3">
        <v>0.27895071210987488</v>
      </c>
      <c r="BL101" s="2">
        <v>22</v>
      </c>
      <c r="BQ101" s="2">
        <f t="shared" si="1"/>
        <v>2.9732408325074333</v>
      </c>
      <c r="BR101" s="2">
        <f t="shared" si="2"/>
        <v>5.9464816650148666</v>
      </c>
      <c r="BS101" s="2">
        <f t="shared" si="3"/>
        <v>2.9732408325074333</v>
      </c>
      <c r="BT101" s="2">
        <f t="shared" si="4"/>
        <v>0.29732408325074333</v>
      </c>
      <c r="BU101" s="47">
        <f t="shared" si="5"/>
        <v>2504.3379999999997</v>
      </c>
      <c r="BV101" s="47">
        <f t="shared" si="5"/>
        <v>2469.6956666666665</v>
      </c>
      <c r="BW101" s="47">
        <f t="shared" si="6"/>
        <v>2435.0533333333333</v>
      </c>
      <c r="BX101" s="47">
        <f t="shared" si="7"/>
        <v>21659.866666666665</v>
      </c>
      <c r="BY101" s="40">
        <f t="shared" si="8"/>
        <v>1.4866204162537167</v>
      </c>
      <c r="BZ101" s="46">
        <f t="shared" si="8"/>
        <v>2.9732408325074333</v>
      </c>
      <c r="CA101" s="46">
        <f t="shared" si="9"/>
        <v>1.4866204162537167</v>
      </c>
      <c r="CB101" s="46">
        <f t="shared" si="10"/>
        <v>0.14866204162537167</v>
      </c>
      <c r="CC101" s="46">
        <f t="shared" si="11"/>
        <v>1.5676523603674555</v>
      </c>
      <c r="CD101" s="46">
        <f t="shared" si="11"/>
        <v>3.152699763113624</v>
      </c>
      <c r="CE101" s="46">
        <f t="shared" si="12"/>
        <v>1.5850474027461685</v>
      </c>
      <c r="CF101" s="46">
        <f t="shared" si="13"/>
        <v>0.13926817989647336</v>
      </c>
      <c r="CG101" s="3">
        <f>AVERAGE(CC101:CC102)</f>
        <v>1.5800871791476656</v>
      </c>
      <c r="CH101" s="3">
        <f>AVERAGE(CD101:CD102)</f>
        <v>3.1465858741217225</v>
      </c>
      <c r="CI101" s="3">
        <f>AVERAGE(CE101:CE102)</f>
        <v>1.5664986949740569</v>
      </c>
      <c r="CJ101" s="3">
        <f>AVERAGE(CF101:CF102)</f>
        <v>0.13947535605493744</v>
      </c>
    </row>
    <row r="102" spans="1:88" customFormat="1" ht="14.4" x14ac:dyDescent="0.3">
      <c r="A102">
        <v>111</v>
      </c>
      <c r="B102">
        <v>1</v>
      </c>
      <c r="C102" t="s">
        <v>98</v>
      </c>
      <c r="D102" t="s">
        <v>27</v>
      </c>
      <c r="G102">
        <v>0.5</v>
      </c>
      <c r="H102">
        <v>0.5</v>
      </c>
      <c r="I102">
        <v>3778</v>
      </c>
      <c r="J102">
        <v>7316</v>
      </c>
      <c r="L102">
        <v>3229</v>
      </c>
      <c r="M102">
        <v>3.3130000000000002</v>
      </c>
      <c r="N102">
        <v>6.4770000000000003</v>
      </c>
      <c r="O102">
        <v>3.1629999999999998</v>
      </c>
      <c r="Q102">
        <v>0.222</v>
      </c>
      <c r="R102">
        <v>1</v>
      </c>
      <c r="S102">
        <v>0</v>
      </c>
      <c r="T102">
        <v>0</v>
      </c>
      <c r="V102">
        <v>0</v>
      </c>
      <c r="Y102" s="1">
        <v>44544</v>
      </c>
      <c r="Z102" s="10">
        <v>0.54233796296296299</v>
      </c>
      <c r="AB102">
        <v>1</v>
      </c>
      <c r="AD102" s="3">
        <v>3.1850439958557515</v>
      </c>
      <c r="AE102" s="3">
        <v>6.2809439702596421</v>
      </c>
      <c r="AF102" s="3">
        <v>3.0958999744038906</v>
      </c>
      <c r="AG102" s="3">
        <v>0.27936506442680303</v>
      </c>
      <c r="AH102" s="3"/>
      <c r="BG102" s="3"/>
      <c r="BH102" s="3"/>
      <c r="BI102" s="3"/>
      <c r="BJ102" s="3"/>
      <c r="BL102" s="2"/>
      <c r="BQ102" s="2">
        <f t="shared" ref="BQ102:BQ165" si="14">(300*1000)/100900</f>
        <v>2.9732408325074333</v>
      </c>
      <c r="BR102" s="2">
        <f t="shared" ref="BR102:BR165" si="15">(600*1000)/100900</f>
        <v>5.9464816650148666</v>
      </c>
      <c r="BS102" s="2">
        <f t="shared" ref="BS102:BS165" si="16">(300*1000)/100900</f>
        <v>2.9732408325074333</v>
      </c>
      <c r="BT102" s="2">
        <f t="shared" ref="BT102:BT165" si="17">(300*100)/100900</f>
        <v>0.29732408325074333</v>
      </c>
      <c r="BU102" s="47">
        <f t="shared" ref="BU102:BV165" si="18">I102/(BQ102*G102)</f>
        <v>2541.3346666666666</v>
      </c>
      <c r="BV102" s="47">
        <f t="shared" si="18"/>
        <v>2460.6146666666664</v>
      </c>
      <c r="BW102" s="47">
        <f t="shared" ref="BW102:BW165" si="19">(J102-I102)/(BS102*H102)</f>
        <v>2379.8946666666666</v>
      </c>
      <c r="BX102" s="47">
        <f t="shared" ref="BX102:BX165" si="20">L102/(BT102*H102)</f>
        <v>21720.406666666666</v>
      </c>
      <c r="BY102" s="40">
        <f t="shared" ref="BY102:BZ165" si="21">G102*BQ102</f>
        <v>1.4866204162537167</v>
      </c>
      <c r="BZ102" s="46">
        <f t="shared" si="21"/>
        <v>2.9732408325074333</v>
      </c>
      <c r="CA102" s="46">
        <f t="shared" ref="CA102:CA165" si="22">H102*BS102</f>
        <v>1.4866204162537167</v>
      </c>
      <c r="CB102" s="46">
        <f t="shared" ref="CB102:CB165" si="23">H102*BT102</f>
        <v>0.14866204162537167</v>
      </c>
      <c r="CC102" s="46">
        <f t="shared" ref="CC102:CD165" si="24">AD102*G102</f>
        <v>1.5925219979278757</v>
      </c>
      <c r="CD102" s="46">
        <f t="shared" si="24"/>
        <v>3.1404719851298211</v>
      </c>
      <c r="CE102" s="46">
        <f t="shared" ref="CE102:CE165" si="25">AF102*H102</f>
        <v>1.5479499872019453</v>
      </c>
      <c r="CF102" s="46">
        <f t="shared" ref="CF102:CF165" si="26">AG102*H102</f>
        <v>0.13968253221340152</v>
      </c>
    </row>
    <row r="103" spans="1:88" customFormat="1" ht="14.4" x14ac:dyDescent="0.3">
      <c r="A103">
        <v>103</v>
      </c>
      <c r="B103">
        <v>1</v>
      </c>
      <c r="C103" t="s">
        <v>98</v>
      </c>
      <c r="D103" t="s">
        <v>27</v>
      </c>
      <c r="G103">
        <v>0.5</v>
      </c>
      <c r="H103">
        <v>0.5</v>
      </c>
      <c r="I103">
        <v>2703</v>
      </c>
      <c r="J103">
        <v>7080</v>
      </c>
      <c r="L103">
        <v>3178</v>
      </c>
      <c r="M103">
        <v>2.4889999999999999</v>
      </c>
      <c r="N103">
        <v>6.2770000000000001</v>
      </c>
      <c r="O103">
        <v>3.7879999999999998</v>
      </c>
      <c r="Q103">
        <v>0.216</v>
      </c>
      <c r="R103">
        <v>1</v>
      </c>
      <c r="S103">
        <v>0</v>
      </c>
      <c r="T103">
        <v>0</v>
      </c>
      <c r="V103">
        <v>0</v>
      </c>
      <c r="Y103" s="1">
        <v>44545</v>
      </c>
      <c r="Z103" s="10">
        <v>0.5458912037037037</v>
      </c>
      <c r="AB103">
        <v>1</v>
      </c>
      <c r="AD103" s="3">
        <v>2.1569996813099266</v>
      </c>
      <c r="AE103" s="3">
        <v>5.9082080757767912</v>
      </c>
      <c r="AF103" s="3">
        <v>3.7512083944668646</v>
      </c>
      <c r="AG103" s="3">
        <v>0.28801574183906903</v>
      </c>
      <c r="AH103" s="3"/>
      <c r="BG103" s="3"/>
      <c r="BH103" s="3"/>
      <c r="BI103" s="3"/>
      <c r="BJ103" s="3"/>
      <c r="BL103" s="2"/>
      <c r="BQ103" s="2">
        <f t="shared" si="14"/>
        <v>2.9732408325074333</v>
      </c>
      <c r="BR103" s="2">
        <f t="shared" si="15"/>
        <v>5.9464816650148666</v>
      </c>
      <c r="BS103" s="2">
        <f t="shared" si="16"/>
        <v>2.9732408325074333</v>
      </c>
      <c r="BT103" s="2">
        <f t="shared" si="17"/>
        <v>0.29732408325074333</v>
      </c>
      <c r="BU103" s="47">
        <f t="shared" si="18"/>
        <v>1818.2179999999998</v>
      </c>
      <c r="BV103" s="47">
        <f t="shared" si="18"/>
        <v>2381.2399999999998</v>
      </c>
      <c r="BW103" s="47">
        <f t="shared" si="19"/>
        <v>2944.2619999999997</v>
      </c>
      <c r="BX103" s="47">
        <f t="shared" si="20"/>
        <v>21377.346666666665</v>
      </c>
      <c r="BY103" s="40">
        <f t="shared" si="21"/>
        <v>1.4866204162537167</v>
      </c>
      <c r="BZ103" s="46">
        <f t="shared" si="21"/>
        <v>2.9732408325074333</v>
      </c>
      <c r="CA103" s="46">
        <f t="shared" si="22"/>
        <v>1.4866204162537167</v>
      </c>
      <c r="CB103" s="46">
        <f t="shared" si="23"/>
        <v>0.14866204162537167</v>
      </c>
      <c r="CC103" s="46">
        <f t="shared" si="24"/>
        <v>1.0784998406549633</v>
      </c>
      <c r="CD103" s="46">
        <f t="shared" si="24"/>
        <v>2.9541040378883956</v>
      </c>
      <c r="CE103" s="46">
        <f t="shared" si="25"/>
        <v>1.8756041972334323</v>
      </c>
      <c r="CF103" s="46">
        <f t="shared" si="26"/>
        <v>0.14400787091953451</v>
      </c>
    </row>
    <row r="104" spans="1:88" customFormat="1" ht="14.4" x14ac:dyDescent="0.3">
      <c r="A104">
        <v>104</v>
      </c>
      <c r="B104">
        <v>1</v>
      </c>
      <c r="C104" t="s">
        <v>98</v>
      </c>
      <c r="D104" t="s">
        <v>27</v>
      </c>
      <c r="G104">
        <v>0.5</v>
      </c>
      <c r="H104">
        <v>0.5</v>
      </c>
      <c r="I104">
        <v>3584</v>
      </c>
      <c r="J104">
        <v>7146</v>
      </c>
      <c r="L104">
        <v>3261</v>
      </c>
      <c r="M104">
        <v>3.165</v>
      </c>
      <c r="N104">
        <v>6.3330000000000002</v>
      </c>
      <c r="O104">
        <v>3.1680000000000001</v>
      </c>
      <c r="Q104">
        <v>0.22500000000000001</v>
      </c>
      <c r="R104">
        <v>1</v>
      </c>
      <c r="S104">
        <v>0</v>
      </c>
      <c r="T104">
        <v>0</v>
      </c>
      <c r="V104">
        <v>0</v>
      </c>
      <c r="Y104" s="1">
        <v>44545</v>
      </c>
      <c r="Z104" s="10">
        <v>0.55312499999999998</v>
      </c>
      <c r="AB104">
        <v>1</v>
      </c>
      <c r="AD104" s="3">
        <v>2.9422283922640622</v>
      </c>
      <c r="AE104" s="3">
        <v>5.9672942464695318</v>
      </c>
      <c r="AF104" s="3">
        <v>3.0250658542054696</v>
      </c>
      <c r="AG104" s="3">
        <v>0.29539322956150121</v>
      </c>
      <c r="AH104" s="3"/>
      <c r="AK104">
        <v>0.12124590342833427</v>
      </c>
      <c r="AQ104">
        <v>0.23975270171408081</v>
      </c>
      <c r="AW104">
        <v>0.589618620149301</v>
      </c>
      <c r="BC104">
        <v>0.24043486342549353</v>
      </c>
      <c r="BG104" s="3">
        <v>2.9404458072221686</v>
      </c>
      <c r="BH104" s="3">
        <v>5.9744562065534996</v>
      </c>
      <c r="BI104" s="3">
        <v>3.0340103993313314</v>
      </c>
      <c r="BJ104" s="3">
        <v>0.29574877113848591</v>
      </c>
      <c r="BL104" s="2">
        <v>23</v>
      </c>
      <c r="BQ104" s="2">
        <f t="shared" si="14"/>
        <v>2.9732408325074333</v>
      </c>
      <c r="BR104" s="2">
        <f t="shared" si="15"/>
        <v>5.9464816650148666</v>
      </c>
      <c r="BS104" s="2">
        <f t="shared" si="16"/>
        <v>2.9732408325074333</v>
      </c>
      <c r="BT104" s="2">
        <f t="shared" si="17"/>
        <v>0.29732408325074333</v>
      </c>
      <c r="BU104" s="47">
        <f t="shared" si="18"/>
        <v>2410.8373333333329</v>
      </c>
      <c r="BV104" s="47">
        <f t="shared" si="18"/>
        <v>2403.4379999999996</v>
      </c>
      <c r="BW104" s="47">
        <f t="shared" si="19"/>
        <v>2396.0386666666664</v>
      </c>
      <c r="BX104" s="47">
        <f t="shared" si="20"/>
        <v>21935.66</v>
      </c>
      <c r="BY104" s="40">
        <f t="shared" si="21"/>
        <v>1.4866204162537167</v>
      </c>
      <c r="BZ104" s="46">
        <f t="shared" si="21"/>
        <v>2.9732408325074333</v>
      </c>
      <c r="CA104" s="46">
        <f t="shared" si="22"/>
        <v>1.4866204162537167</v>
      </c>
      <c r="CB104" s="46">
        <f t="shared" si="23"/>
        <v>0.14866204162537167</v>
      </c>
      <c r="CC104" s="46">
        <f t="shared" si="24"/>
        <v>1.4711141961320311</v>
      </c>
      <c r="CD104" s="46">
        <f t="shared" si="24"/>
        <v>2.9836471232347659</v>
      </c>
      <c r="CE104" s="46">
        <f t="shared" si="25"/>
        <v>1.5125329271027348</v>
      </c>
      <c r="CF104" s="46">
        <f t="shared" si="26"/>
        <v>0.14769661478075061</v>
      </c>
      <c r="CG104" s="3">
        <f>AVERAGE(CC104:CC105)</f>
        <v>1.4702229036110843</v>
      </c>
      <c r="CH104" s="3">
        <f>AVERAGE(CD104:CD105)</f>
        <v>2.9872281032767498</v>
      </c>
      <c r="CI104" s="3">
        <f>AVERAGE(CE104:CE105)</f>
        <v>1.5170051996656657</v>
      </c>
      <c r="CJ104" s="3">
        <f>AVERAGE(CF104:CF105)</f>
        <v>0.14787438556924296</v>
      </c>
    </row>
    <row r="105" spans="1:88" customFormat="1" ht="14.4" x14ac:dyDescent="0.3">
      <c r="A105">
        <v>105</v>
      </c>
      <c r="B105">
        <v>1</v>
      </c>
      <c r="C105" t="s">
        <v>98</v>
      </c>
      <c r="D105" t="s">
        <v>27</v>
      </c>
      <c r="G105">
        <v>0.5</v>
      </c>
      <c r="H105">
        <v>0.5</v>
      </c>
      <c r="I105">
        <v>3580</v>
      </c>
      <c r="J105">
        <v>7162</v>
      </c>
      <c r="L105">
        <v>3269</v>
      </c>
      <c r="M105">
        <v>3.1619999999999999</v>
      </c>
      <c r="N105">
        <v>6.3460000000000001</v>
      </c>
      <c r="O105">
        <v>3.1840000000000002</v>
      </c>
      <c r="Q105">
        <v>0.22600000000000001</v>
      </c>
      <c r="R105">
        <v>1</v>
      </c>
      <c r="S105">
        <v>0</v>
      </c>
      <c r="T105">
        <v>0</v>
      </c>
      <c r="V105">
        <v>0</v>
      </c>
      <c r="Y105" s="1">
        <v>44545</v>
      </c>
      <c r="Z105" s="10">
        <v>0.56084490740740744</v>
      </c>
      <c r="AB105">
        <v>1</v>
      </c>
      <c r="AD105" s="3">
        <v>2.9386632221802751</v>
      </c>
      <c r="AE105" s="3">
        <v>5.9816181666374684</v>
      </c>
      <c r="AF105" s="3">
        <v>3.0429549444571933</v>
      </c>
      <c r="AG105" s="3">
        <v>0.29610431271547061</v>
      </c>
      <c r="AH105" s="3"/>
      <c r="BG105" s="3"/>
      <c r="BH105" s="3"/>
      <c r="BI105" s="3"/>
      <c r="BJ105" s="3"/>
      <c r="BL105" s="2"/>
      <c r="BQ105" s="2">
        <f t="shared" si="14"/>
        <v>2.9732408325074333</v>
      </c>
      <c r="BR105" s="2">
        <f t="shared" si="15"/>
        <v>5.9464816650148666</v>
      </c>
      <c r="BS105" s="2">
        <f t="shared" si="16"/>
        <v>2.9732408325074333</v>
      </c>
      <c r="BT105" s="2">
        <f t="shared" si="17"/>
        <v>0.29732408325074333</v>
      </c>
      <c r="BU105" s="47">
        <f t="shared" si="18"/>
        <v>2408.1466666666665</v>
      </c>
      <c r="BV105" s="47">
        <f t="shared" si="18"/>
        <v>2408.8193333333334</v>
      </c>
      <c r="BW105" s="47">
        <f t="shared" si="19"/>
        <v>2409.4919999999997</v>
      </c>
      <c r="BX105" s="47">
        <f t="shared" si="20"/>
        <v>21989.473333333332</v>
      </c>
      <c r="BY105" s="40">
        <f t="shared" si="21"/>
        <v>1.4866204162537167</v>
      </c>
      <c r="BZ105" s="46">
        <f t="shared" si="21"/>
        <v>2.9732408325074333</v>
      </c>
      <c r="CA105" s="46">
        <f t="shared" si="22"/>
        <v>1.4866204162537167</v>
      </c>
      <c r="CB105" s="46">
        <f t="shared" si="23"/>
        <v>0.14866204162537167</v>
      </c>
      <c r="CC105" s="46">
        <f t="shared" si="24"/>
        <v>1.4693316110901375</v>
      </c>
      <c r="CD105" s="46">
        <f t="shared" si="24"/>
        <v>2.9908090833187342</v>
      </c>
      <c r="CE105" s="46">
        <f t="shared" si="25"/>
        <v>1.5214774722285966</v>
      </c>
      <c r="CF105" s="46">
        <f t="shared" si="26"/>
        <v>0.1480521563577353</v>
      </c>
    </row>
    <row r="106" spans="1:88" customFormat="1" ht="14.4" x14ac:dyDescent="0.3">
      <c r="A106">
        <v>109</v>
      </c>
      <c r="B106">
        <v>1</v>
      </c>
      <c r="C106" t="s">
        <v>98</v>
      </c>
      <c r="D106" t="s">
        <v>27</v>
      </c>
      <c r="G106">
        <v>0.5</v>
      </c>
      <c r="H106">
        <v>0.5</v>
      </c>
      <c r="I106">
        <v>4056</v>
      </c>
      <c r="J106">
        <v>7447</v>
      </c>
      <c r="L106">
        <v>3299</v>
      </c>
      <c r="M106">
        <v>3.5259999999999998</v>
      </c>
      <c r="N106">
        <v>6.5880000000000001</v>
      </c>
      <c r="O106">
        <v>3.0609999999999999</v>
      </c>
      <c r="Q106">
        <v>0.22900000000000001</v>
      </c>
      <c r="R106">
        <v>1</v>
      </c>
      <c r="S106">
        <v>0</v>
      </c>
      <c r="T106">
        <v>0</v>
      </c>
      <c r="V106">
        <v>0</v>
      </c>
      <c r="Y106" s="1">
        <v>44546</v>
      </c>
      <c r="Z106" s="10">
        <v>0.60699074074074078</v>
      </c>
      <c r="AB106">
        <v>1</v>
      </c>
      <c r="AD106" s="3">
        <v>3.3322778758036411</v>
      </c>
      <c r="AE106" s="3">
        <v>6.1653151183557338</v>
      </c>
      <c r="AF106" s="3">
        <v>2.8330372425520927</v>
      </c>
      <c r="AG106" s="3">
        <v>0.28139646859187678</v>
      </c>
      <c r="AH106" s="3"/>
      <c r="BG106" s="3"/>
      <c r="BH106" s="3"/>
      <c r="BI106" s="3"/>
      <c r="BJ106" s="3"/>
      <c r="BL106" s="2"/>
      <c r="BQ106" s="2">
        <f t="shared" si="14"/>
        <v>2.9732408325074333</v>
      </c>
      <c r="BR106" s="2">
        <f t="shared" si="15"/>
        <v>5.9464816650148666</v>
      </c>
      <c r="BS106" s="2">
        <f t="shared" si="16"/>
        <v>2.9732408325074333</v>
      </c>
      <c r="BT106" s="2">
        <f t="shared" si="17"/>
        <v>0.29732408325074333</v>
      </c>
      <c r="BU106" s="47">
        <f t="shared" si="18"/>
        <v>2728.3359999999998</v>
      </c>
      <c r="BV106" s="47">
        <f t="shared" si="18"/>
        <v>2504.6743333333329</v>
      </c>
      <c r="BW106" s="47">
        <f t="shared" si="19"/>
        <v>2281.0126666666665</v>
      </c>
      <c r="BX106" s="47">
        <f t="shared" si="20"/>
        <v>22191.273333333331</v>
      </c>
      <c r="BY106" s="40">
        <f t="shared" si="21"/>
        <v>1.4866204162537167</v>
      </c>
      <c r="BZ106" s="46">
        <f t="shared" si="21"/>
        <v>2.9732408325074333</v>
      </c>
      <c r="CA106" s="46">
        <f t="shared" si="22"/>
        <v>1.4866204162537167</v>
      </c>
      <c r="CB106" s="46">
        <f t="shared" si="23"/>
        <v>0.14866204162537167</v>
      </c>
      <c r="CC106" s="46">
        <f t="shared" si="24"/>
        <v>1.6661389379018205</v>
      </c>
      <c r="CD106" s="46">
        <f t="shared" si="24"/>
        <v>3.0826575591778669</v>
      </c>
      <c r="CE106" s="46">
        <f t="shared" si="25"/>
        <v>1.4165186212760463</v>
      </c>
      <c r="CF106" s="46">
        <f t="shared" si="26"/>
        <v>0.14069823429593839</v>
      </c>
    </row>
    <row r="107" spans="1:88" customFormat="1" ht="14.4" x14ac:dyDescent="0.3">
      <c r="A107">
        <v>110</v>
      </c>
      <c r="B107">
        <v>1</v>
      </c>
      <c r="C107" t="s">
        <v>98</v>
      </c>
      <c r="D107" t="s">
        <v>27</v>
      </c>
      <c r="G107">
        <v>0.5</v>
      </c>
      <c r="H107">
        <v>0.5</v>
      </c>
      <c r="I107">
        <v>3680</v>
      </c>
      <c r="J107">
        <v>7469</v>
      </c>
      <c r="L107">
        <v>3369</v>
      </c>
      <c r="M107">
        <v>3.238</v>
      </c>
      <c r="N107">
        <v>6.6070000000000002</v>
      </c>
      <c r="O107">
        <v>3.3679999999999999</v>
      </c>
      <c r="Q107">
        <v>0.23599999999999999</v>
      </c>
      <c r="R107">
        <v>1</v>
      </c>
      <c r="S107">
        <v>0</v>
      </c>
      <c r="T107">
        <v>0</v>
      </c>
      <c r="V107">
        <v>0</v>
      </c>
      <c r="Y107" s="1">
        <v>44546</v>
      </c>
      <c r="Z107" s="10">
        <v>0.61427083333333332</v>
      </c>
      <c r="AB107">
        <v>1</v>
      </c>
      <c r="AD107" s="3">
        <v>3.0003079536977615</v>
      </c>
      <c r="AE107" s="3">
        <v>6.1847715453382452</v>
      </c>
      <c r="AF107" s="3">
        <v>3.1844635916404838</v>
      </c>
      <c r="AG107" s="3">
        <v>0.2878071293369831</v>
      </c>
      <c r="AH107" s="3"/>
      <c r="AK107">
        <v>0.41282749431460197</v>
      </c>
      <c r="AQ107">
        <v>1.049330366184146</v>
      </c>
      <c r="AW107">
        <v>1.6527348234767429</v>
      </c>
      <c r="BC107">
        <v>1.7331825622368746</v>
      </c>
      <c r="BG107" s="3">
        <v>2.9941276625947264</v>
      </c>
      <c r="BH107" s="3">
        <v>6.1524915642081677</v>
      </c>
      <c r="BI107" s="3">
        <v>3.1583639016134417</v>
      </c>
      <c r="BJ107" s="3">
        <v>0.2853344459067278</v>
      </c>
      <c r="BL107" s="2">
        <v>24</v>
      </c>
      <c r="BQ107" s="2">
        <f t="shared" si="14"/>
        <v>2.9732408325074333</v>
      </c>
      <c r="BR107" s="2">
        <f t="shared" si="15"/>
        <v>5.9464816650148666</v>
      </c>
      <c r="BS107" s="2">
        <f t="shared" si="16"/>
        <v>2.9732408325074333</v>
      </c>
      <c r="BT107" s="2">
        <f t="shared" si="17"/>
        <v>0.29732408325074333</v>
      </c>
      <c r="BU107" s="47">
        <f t="shared" si="18"/>
        <v>2475.413333333333</v>
      </c>
      <c r="BV107" s="47">
        <f t="shared" si="18"/>
        <v>2512.0736666666667</v>
      </c>
      <c r="BW107" s="47">
        <f t="shared" si="19"/>
        <v>2548.7339999999999</v>
      </c>
      <c r="BX107" s="47">
        <f t="shared" si="20"/>
        <v>22662.14</v>
      </c>
      <c r="BY107" s="40">
        <f t="shared" si="21"/>
        <v>1.4866204162537167</v>
      </c>
      <c r="BZ107" s="46">
        <f t="shared" si="21"/>
        <v>2.9732408325074333</v>
      </c>
      <c r="CA107" s="46">
        <f t="shared" si="22"/>
        <v>1.4866204162537167</v>
      </c>
      <c r="CB107" s="46">
        <f t="shared" si="23"/>
        <v>0.14866204162537167</v>
      </c>
      <c r="CC107" s="46">
        <f t="shared" si="24"/>
        <v>1.5001539768488807</v>
      </c>
      <c r="CD107" s="46">
        <f t="shared" si="24"/>
        <v>3.0923857726691226</v>
      </c>
      <c r="CE107" s="46">
        <f t="shared" si="25"/>
        <v>1.5922317958202419</v>
      </c>
      <c r="CF107" s="46">
        <f t="shared" si="26"/>
        <v>0.14390356466849155</v>
      </c>
      <c r="CG107" s="3">
        <f>AVERAGE(CC107:CC108)</f>
        <v>1.4970638312973632</v>
      </c>
      <c r="CH107" s="3">
        <f>AVERAGE(CD107:CD108)</f>
        <v>3.0762457821040838</v>
      </c>
      <c r="CI107" s="3">
        <f>AVERAGE(CE107:CE108)</f>
        <v>1.5791819508067209</v>
      </c>
      <c r="CJ107" s="3">
        <f>AVERAGE(CF107:CF108)</f>
        <v>0.1426672229533639</v>
      </c>
    </row>
    <row r="108" spans="1:88" customFormat="1" ht="14.4" x14ac:dyDescent="0.3">
      <c r="A108">
        <v>111</v>
      </c>
      <c r="B108">
        <v>1</v>
      </c>
      <c r="C108" t="s">
        <v>98</v>
      </c>
      <c r="D108" t="s">
        <v>27</v>
      </c>
      <c r="G108">
        <v>0.5</v>
      </c>
      <c r="H108">
        <v>0.5</v>
      </c>
      <c r="I108">
        <v>3666</v>
      </c>
      <c r="J108">
        <v>7396</v>
      </c>
      <c r="L108">
        <v>3315</v>
      </c>
      <c r="M108">
        <v>3.2269999999999999</v>
      </c>
      <c r="N108">
        <v>6.5449999999999999</v>
      </c>
      <c r="O108">
        <v>3.3180000000000001</v>
      </c>
      <c r="Q108">
        <v>0.23100000000000001</v>
      </c>
      <c r="R108">
        <v>1</v>
      </c>
      <c r="S108">
        <v>0</v>
      </c>
      <c r="T108">
        <v>0</v>
      </c>
      <c r="V108">
        <v>0</v>
      </c>
      <c r="Y108" s="1">
        <v>44546</v>
      </c>
      <c r="Z108" s="10">
        <v>0.62194444444444441</v>
      </c>
      <c r="AB108">
        <v>1</v>
      </c>
      <c r="AD108" s="3">
        <v>2.9879473714916913</v>
      </c>
      <c r="AE108" s="3">
        <v>6.120211583078091</v>
      </c>
      <c r="AF108" s="3">
        <v>3.1322642115863997</v>
      </c>
      <c r="AG108" s="3">
        <v>0.28286176247647249</v>
      </c>
      <c r="AH108" s="3"/>
      <c r="BG108" s="3"/>
      <c r="BH108" s="3"/>
      <c r="BI108" s="3"/>
      <c r="BJ108" s="3"/>
      <c r="BL108" s="2"/>
      <c r="BQ108" s="2">
        <f t="shared" si="14"/>
        <v>2.9732408325074333</v>
      </c>
      <c r="BR108" s="2">
        <f t="shared" si="15"/>
        <v>5.9464816650148666</v>
      </c>
      <c r="BS108" s="2">
        <f t="shared" si="16"/>
        <v>2.9732408325074333</v>
      </c>
      <c r="BT108" s="2">
        <f t="shared" si="17"/>
        <v>0.29732408325074333</v>
      </c>
      <c r="BU108" s="47">
        <f t="shared" si="18"/>
        <v>2465.9959999999996</v>
      </c>
      <c r="BV108" s="47">
        <f t="shared" si="18"/>
        <v>2487.5213333333331</v>
      </c>
      <c r="BW108" s="47">
        <f t="shared" si="19"/>
        <v>2509.0466666666666</v>
      </c>
      <c r="BX108" s="47">
        <f t="shared" si="20"/>
        <v>22298.899999999998</v>
      </c>
      <c r="BY108" s="40">
        <f t="shared" si="21"/>
        <v>1.4866204162537167</v>
      </c>
      <c r="BZ108" s="46">
        <f t="shared" si="21"/>
        <v>2.9732408325074333</v>
      </c>
      <c r="CA108" s="46">
        <f t="shared" si="22"/>
        <v>1.4866204162537167</v>
      </c>
      <c r="CB108" s="46">
        <f t="shared" si="23"/>
        <v>0.14866204162537167</v>
      </c>
      <c r="CC108" s="46">
        <f t="shared" si="24"/>
        <v>1.4939736857458457</v>
      </c>
      <c r="CD108" s="46">
        <f t="shared" si="24"/>
        <v>3.0601057915390455</v>
      </c>
      <c r="CE108" s="46">
        <f t="shared" si="25"/>
        <v>1.5661321057931998</v>
      </c>
      <c r="CF108" s="46">
        <f t="shared" si="26"/>
        <v>0.14143088123823624</v>
      </c>
    </row>
    <row r="109" spans="1:88" customFormat="1" ht="14.4" x14ac:dyDescent="0.3">
      <c r="A109">
        <v>103</v>
      </c>
      <c r="B109">
        <v>1</v>
      </c>
      <c r="C109" t="s">
        <v>98</v>
      </c>
      <c r="D109" t="s">
        <v>27</v>
      </c>
      <c r="G109">
        <v>0.5</v>
      </c>
      <c r="H109">
        <v>0.5</v>
      </c>
      <c r="I109">
        <v>4326</v>
      </c>
      <c r="J109">
        <v>7658</v>
      </c>
      <c r="L109">
        <v>3201</v>
      </c>
      <c r="M109">
        <v>3.734</v>
      </c>
      <c r="N109">
        <v>6.7670000000000003</v>
      </c>
      <c r="O109">
        <v>3.0329999999999999</v>
      </c>
      <c r="Q109">
        <v>0.219</v>
      </c>
      <c r="R109">
        <v>1</v>
      </c>
      <c r="S109">
        <v>0</v>
      </c>
      <c r="T109">
        <v>0</v>
      </c>
      <c r="V109">
        <v>0</v>
      </c>
      <c r="Y109" s="1">
        <v>44586</v>
      </c>
      <c r="Z109" s="10">
        <v>0.62221064814814808</v>
      </c>
      <c r="AB109">
        <v>1</v>
      </c>
      <c r="AD109" s="3">
        <v>3.6356518121561114</v>
      </c>
      <c r="AE109" s="3">
        <v>6.478454932066164</v>
      </c>
      <c r="AF109" s="3">
        <v>2.8428031199100525</v>
      </c>
      <c r="AG109" s="3">
        <v>0.28575893760299825</v>
      </c>
      <c r="AH109" s="3"/>
      <c r="BG109" s="3"/>
      <c r="BH109" s="3"/>
      <c r="BI109" s="3"/>
      <c r="BJ109" s="3"/>
      <c r="BL109" s="2"/>
      <c r="BQ109" s="2">
        <f t="shared" si="14"/>
        <v>2.9732408325074333</v>
      </c>
      <c r="BR109" s="2">
        <f t="shared" si="15"/>
        <v>5.9464816650148666</v>
      </c>
      <c r="BS109" s="2">
        <f t="shared" si="16"/>
        <v>2.9732408325074333</v>
      </c>
      <c r="BT109" s="2">
        <f t="shared" si="17"/>
        <v>0.29732408325074333</v>
      </c>
      <c r="BU109" s="47">
        <f t="shared" si="18"/>
        <v>2909.9559999999997</v>
      </c>
      <c r="BV109" s="47">
        <f t="shared" si="18"/>
        <v>2575.6406666666667</v>
      </c>
      <c r="BW109" s="47">
        <f t="shared" si="19"/>
        <v>2241.3253333333332</v>
      </c>
      <c r="BX109" s="47">
        <f t="shared" si="20"/>
        <v>21532.059999999998</v>
      </c>
      <c r="BY109" s="40">
        <f t="shared" si="21"/>
        <v>1.4866204162537167</v>
      </c>
      <c r="BZ109" s="46">
        <f t="shared" si="21"/>
        <v>2.9732408325074333</v>
      </c>
      <c r="CA109" s="46">
        <f t="shared" si="22"/>
        <v>1.4866204162537167</v>
      </c>
      <c r="CB109" s="46">
        <f t="shared" si="23"/>
        <v>0.14866204162537167</v>
      </c>
      <c r="CC109" s="46">
        <f t="shared" si="24"/>
        <v>1.8178259060780557</v>
      </c>
      <c r="CD109" s="46">
        <f t="shared" si="24"/>
        <v>3.239227466033082</v>
      </c>
      <c r="CE109" s="46">
        <f t="shared" si="25"/>
        <v>1.4214015599550263</v>
      </c>
      <c r="CF109" s="46">
        <f t="shared" si="26"/>
        <v>0.14287946880149913</v>
      </c>
    </row>
    <row r="110" spans="1:88" s="11" customFormat="1" ht="14.4" x14ac:dyDescent="0.3">
      <c r="A110" s="11">
        <v>104</v>
      </c>
      <c r="B110" s="11">
        <v>1</v>
      </c>
      <c r="C110" s="11" t="s">
        <v>98</v>
      </c>
      <c r="D110" s="11" t="s">
        <v>27</v>
      </c>
      <c r="G110" s="11">
        <v>0.5</v>
      </c>
      <c r="H110" s="11">
        <v>0.5</v>
      </c>
      <c r="I110" s="11">
        <v>3951</v>
      </c>
      <c r="J110" s="11">
        <v>7640</v>
      </c>
      <c r="L110" s="11">
        <v>3231</v>
      </c>
      <c r="M110" s="11">
        <v>3.4460000000000002</v>
      </c>
      <c r="N110" s="11">
        <v>6.7510000000000003</v>
      </c>
      <c r="O110" s="11">
        <v>3.306</v>
      </c>
      <c r="Q110" s="11">
        <v>0.222</v>
      </c>
      <c r="R110" s="11">
        <v>1</v>
      </c>
      <c r="S110" s="11">
        <v>0</v>
      </c>
      <c r="T110" s="11">
        <v>0</v>
      </c>
      <c r="V110" s="11">
        <v>0</v>
      </c>
      <c r="Y110" s="12">
        <v>44586</v>
      </c>
      <c r="Z110" s="13">
        <v>0.62954861111111116</v>
      </c>
      <c r="AB110" s="11">
        <v>1</v>
      </c>
      <c r="AD110" s="3">
        <v>3.2899360147971666</v>
      </c>
      <c r="AE110" s="3">
        <v>6.4622134465070884</v>
      </c>
      <c r="AF110" s="3">
        <v>3.1722774317099218</v>
      </c>
      <c r="AG110" s="3">
        <v>0.28858502614731402</v>
      </c>
      <c r="AH110" s="14"/>
      <c r="AK110" s="11">
        <v>2.5829427348596976</v>
      </c>
      <c r="AQ110" s="11">
        <v>0.48750614292450611</v>
      </c>
      <c r="AW110" s="11">
        <v>3.5750416109177952</v>
      </c>
      <c r="BC110" s="11">
        <v>2.1112083444495355</v>
      </c>
      <c r="BG110" s="14">
        <v>3.2479891647176147</v>
      </c>
      <c r="BH110" s="14">
        <v>6.4780037796895229</v>
      </c>
      <c r="BI110" s="14">
        <v>3.2300146149719078</v>
      </c>
      <c r="BJ110" s="14">
        <v>0.28557053170004387</v>
      </c>
      <c r="BL110" s="15">
        <v>25</v>
      </c>
      <c r="BQ110" s="2">
        <f t="shared" si="14"/>
        <v>2.9732408325074333</v>
      </c>
      <c r="BR110" s="2">
        <f t="shared" si="15"/>
        <v>5.9464816650148666</v>
      </c>
      <c r="BS110" s="2">
        <f t="shared" si="16"/>
        <v>2.9732408325074333</v>
      </c>
      <c r="BT110" s="2">
        <f t="shared" si="17"/>
        <v>0.29732408325074333</v>
      </c>
      <c r="BU110" s="47">
        <f t="shared" si="18"/>
        <v>2657.7059999999997</v>
      </c>
      <c r="BV110" s="47">
        <f t="shared" si="18"/>
        <v>2569.5866666666666</v>
      </c>
      <c r="BW110" s="47">
        <f t="shared" si="19"/>
        <v>2481.467333333333</v>
      </c>
      <c r="BX110" s="47">
        <f t="shared" si="20"/>
        <v>21733.859999999997</v>
      </c>
      <c r="BY110" s="40">
        <f t="shared" si="21"/>
        <v>1.4866204162537167</v>
      </c>
      <c r="BZ110" s="46">
        <f t="shared" si="21"/>
        <v>2.9732408325074333</v>
      </c>
      <c r="CA110" s="46">
        <f t="shared" si="22"/>
        <v>1.4866204162537167</v>
      </c>
      <c r="CB110" s="46">
        <f t="shared" si="23"/>
        <v>0.14866204162537167</v>
      </c>
      <c r="CC110" s="46">
        <f t="shared" si="24"/>
        <v>1.6449680073985833</v>
      </c>
      <c r="CD110" s="46">
        <f t="shared" si="24"/>
        <v>3.2311067232535442</v>
      </c>
      <c r="CE110" s="46">
        <f t="shared" si="25"/>
        <v>1.5861387158549609</v>
      </c>
      <c r="CF110" s="46">
        <f t="shared" si="26"/>
        <v>0.14429251307365701</v>
      </c>
      <c r="CG110" s="3">
        <f>AVERAGE(CC110:CC111)</f>
        <v>1.6239945823588073</v>
      </c>
      <c r="CH110" s="3">
        <f>AVERAGE(CD110:CD111)</f>
        <v>3.2390018898447615</v>
      </c>
      <c r="CI110" s="3">
        <f>AVERAGE(CE110:CE111)</f>
        <v>1.6150073074859539</v>
      </c>
      <c r="CJ110" s="3">
        <f>AVERAGE(CF110:CF111)</f>
        <v>0.14278526585002194</v>
      </c>
    </row>
    <row r="111" spans="1:88" s="11" customFormat="1" ht="14.4" x14ac:dyDescent="0.3">
      <c r="A111" s="11">
        <v>105</v>
      </c>
      <c r="B111" s="11">
        <v>1</v>
      </c>
      <c r="C111" s="11" t="s">
        <v>98</v>
      </c>
      <c r="D111" s="11" t="s">
        <v>27</v>
      </c>
      <c r="G111" s="11">
        <v>0.5</v>
      </c>
      <c r="H111" s="11">
        <v>0.5</v>
      </c>
      <c r="I111" s="11">
        <v>3860</v>
      </c>
      <c r="J111" s="11">
        <v>7675</v>
      </c>
      <c r="L111" s="11">
        <v>3167</v>
      </c>
      <c r="M111" s="11">
        <v>3.3769999999999998</v>
      </c>
      <c r="N111" s="11">
        <v>6.7809999999999997</v>
      </c>
      <c r="O111" s="11">
        <v>3.4039999999999999</v>
      </c>
      <c r="Q111" s="11">
        <v>0.215</v>
      </c>
      <c r="R111" s="11">
        <v>1</v>
      </c>
      <c r="S111" s="11">
        <v>0</v>
      </c>
      <c r="T111" s="11">
        <v>0</v>
      </c>
      <c r="V111" s="11">
        <v>0</v>
      </c>
      <c r="Y111" s="12">
        <v>44586</v>
      </c>
      <c r="Z111" s="13">
        <v>0.63738425925925923</v>
      </c>
      <c r="AB111" s="11">
        <v>1</v>
      </c>
      <c r="AD111" s="3">
        <v>3.2060423146380628</v>
      </c>
      <c r="AE111" s="3">
        <v>6.4937941128719565</v>
      </c>
      <c r="AF111" s="3">
        <v>3.2877517982338937</v>
      </c>
      <c r="AG111" s="3">
        <v>0.28255603725277378</v>
      </c>
      <c r="AH111" s="14"/>
      <c r="BG111" s="14"/>
      <c r="BH111" s="14"/>
      <c r="BI111" s="14"/>
      <c r="BJ111" s="14"/>
      <c r="BL111" s="15"/>
      <c r="BQ111" s="2">
        <f t="shared" si="14"/>
        <v>2.9732408325074333</v>
      </c>
      <c r="BR111" s="2">
        <f t="shared" si="15"/>
        <v>5.9464816650148666</v>
      </c>
      <c r="BS111" s="2">
        <f t="shared" si="16"/>
        <v>2.9732408325074333</v>
      </c>
      <c r="BT111" s="2">
        <f t="shared" si="17"/>
        <v>0.29732408325074333</v>
      </c>
      <c r="BU111" s="47">
        <f t="shared" si="18"/>
        <v>2596.4933333333333</v>
      </c>
      <c r="BV111" s="47">
        <f t="shared" si="18"/>
        <v>2581.3583333333331</v>
      </c>
      <c r="BW111" s="47">
        <f t="shared" si="19"/>
        <v>2566.2233333333334</v>
      </c>
      <c r="BX111" s="47">
        <f t="shared" si="20"/>
        <v>21303.353333333333</v>
      </c>
      <c r="BY111" s="40">
        <f t="shared" si="21"/>
        <v>1.4866204162537167</v>
      </c>
      <c r="BZ111" s="46">
        <f t="shared" si="21"/>
        <v>2.9732408325074333</v>
      </c>
      <c r="CA111" s="46">
        <f t="shared" si="22"/>
        <v>1.4866204162537167</v>
      </c>
      <c r="CB111" s="46">
        <f t="shared" si="23"/>
        <v>0.14866204162537167</v>
      </c>
      <c r="CC111" s="46">
        <f t="shared" si="24"/>
        <v>1.6030211573190314</v>
      </c>
      <c r="CD111" s="46">
        <f t="shared" si="24"/>
        <v>3.2468970564359783</v>
      </c>
      <c r="CE111" s="46">
        <f t="shared" si="25"/>
        <v>1.6438758991169469</v>
      </c>
      <c r="CF111" s="46">
        <f t="shared" si="26"/>
        <v>0.14127801862638689</v>
      </c>
      <c r="CG111"/>
      <c r="CH111"/>
      <c r="CI111"/>
      <c r="CJ111"/>
    </row>
    <row r="112" spans="1:88" s="11" customFormat="1" ht="14.4" x14ac:dyDescent="0.3">
      <c r="A112" s="11">
        <v>163</v>
      </c>
      <c r="B112" s="11">
        <v>2</v>
      </c>
      <c r="C112" s="11" t="s">
        <v>98</v>
      </c>
      <c r="D112" s="11" t="s">
        <v>27</v>
      </c>
      <c r="G112" s="11">
        <v>0.5</v>
      </c>
      <c r="H112" s="11">
        <v>0.5</v>
      </c>
      <c r="I112" s="11">
        <v>3723</v>
      </c>
      <c r="J112" s="11">
        <v>7161</v>
      </c>
      <c r="L112" s="11">
        <v>2880</v>
      </c>
      <c r="M112" s="11">
        <v>3.2709999999999999</v>
      </c>
      <c r="N112" s="11">
        <v>6.3449999999999998</v>
      </c>
      <c r="O112" s="11">
        <v>3.0739999999999998</v>
      </c>
      <c r="Q112" s="11">
        <v>0.185</v>
      </c>
      <c r="R112" s="11">
        <v>1</v>
      </c>
      <c r="S112" s="11">
        <v>0</v>
      </c>
      <c r="T112" s="11">
        <v>0</v>
      </c>
      <c r="V112" s="11">
        <v>0</v>
      </c>
      <c r="Y112" s="12">
        <v>44588</v>
      </c>
      <c r="Z112" s="13">
        <v>0.17266203703703706</v>
      </c>
      <c r="AB112" s="11">
        <v>1</v>
      </c>
      <c r="AD112" s="3">
        <v>3.1445717606975632</v>
      </c>
      <c r="AE112" s="3">
        <v>6.0364912130228667</v>
      </c>
      <c r="AF112" s="3">
        <v>2.8919194523253036</v>
      </c>
      <c r="AG112" s="3">
        <v>0.2662285503718021</v>
      </c>
      <c r="AH112" s="14"/>
      <c r="BG112" s="14"/>
      <c r="BH112" s="14"/>
      <c r="BI112" s="14"/>
      <c r="BJ112" s="14"/>
      <c r="BL112" s="15"/>
      <c r="BQ112" s="2">
        <f t="shared" si="14"/>
        <v>2.9732408325074333</v>
      </c>
      <c r="BR112" s="2">
        <f t="shared" si="15"/>
        <v>5.9464816650148666</v>
      </c>
      <c r="BS112" s="2">
        <f t="shared" si="16"/>
        <v>2.9732408325074333</v>
      </c>
      <c r="BT112" s="2">
        <f t="shared" si="17"/>
        <v>0.29732408325074333</v>
      </c>
      <c r="BU112" s="47">
        <f t="shared" si="18"/>
        <v>2504.3379999999997</v>
      </c>
      <c r="BV112" s="47">
        <f t="shared" si="18"/>
        <v>2408.4829999999997</v>
      </c>
      <c r="BW112" s="47">
        <f t="shared" si="19"/>
        <v>2312.6279999999997</v>
      </c>
      <c r="BX112" s="47">
        <f t="shared" si="20"/>
        <v>19372.8</v>
      </c>
      <c r="BY112" s="40">
        <f t="shared" si="21"/>
        <v>1.4866204162537167</v>
      </c>
      <c r="BZ112" s="46">
        <f t="shared" si="21"/>
        <v>2.9732408325074333</v>
      </c>
      <c r="CA112" s="46">
        <f t="shared" si="22"/>
        <v>1.4866204162537167</v>
      </c>
      <c r="CB112" s="46">
        <f t="shared" si="23"/>
        <v>0.14866204162537167</v>
      </c>
      <c r="CC112" s="46">
        <f t="shared" si="24"/>
        <v>1.5722858803487816</v>
      </c>
      <c r="CD112" s="46">
        <f t="shared" si="24"/>
        <v>3.0182456065114334</v>
      </c>
      <c r="CE112" s="46">
        <f t="shared" si="25"/>
        <v>1.4459597261626518</v>
      </c>
      <c r="CF112" s="46">
        <f t="shared" si="26"/>
        <v>0.13311427518590105</v>
      </c>
      <c r="CG112"/>
      <c r="CH112"/>
      <c r="CI112"/>
      <c r="CJ112"/>
    </row>
    <row r="113" spans="1:88" s="11" customFormat="1" ht="14.4" x14ac:dyDescent="0.3">
      <c r="A113" s="11">
        <v>164</v>
      </c>
      <c r="B113" s="11">
        <v>2</v>
      </c>
      <c r="C113" s="11" t="s">
        <v>98</v>
      </c>
      <c r="D113" s="11" t="s">
        <v>27</v>
      </c>
      <c r="G113" s="11">
        <v>0.5</v>
      </c>
      <c r="H113" s="11">
        <v>0.5</v>
      </c>
      <c r="I113" s="11">
        <v>3614</v>
      </c>
      <c r="J113" s="11">
        <v>7053</v>
      </c>
      <c r="L113" s="11">
        <v>2836</v>
      </c>
      <c r="M113" s="11">
        <v>3.1880000000000002</v>
      </c>
      <c r="N113" s="11">
        <v>6.2530000000000001</v>
      </c>
      <c r="O113" s="11">
        <v>3.0659999999999998</v>
      </c>
      <c r="Q113" s="11">
        <v>0.18099999999999999</v>
      </c>
      <c r="R113" s="11">
        <v>1</v>
      </c>
      <c r="S113" s="11">
        <v>0</v>
      </c>
      <c r="T113" s="11">
        <v>0</v>
      </c>
      <c r="V113" s="11">
        <v>0</v>
      </c>
      <c r="Y113" s="12">
        <v>44588</v>
      </c>
      <c r="Z113" s="13">
        <v>0.17987268518518518</v>
      </c>
      <c r="AB113" s="11">
        <v>1</v>
      </c>
      <c r="AD113" s="3">
        <v>3.0443570298470206</v>
      </c>
      <c r="AE113" s="3">
        <v>5.9367841710584575</v>
      </c>
      <c r="AF113" s="3">
        <v>2.8924271412114368</v>
      </c>
      <c r="AG113" s="3">
        <v>0.26157603150999698</v>
      </c>
      <c r="AH113" s="14"/>
      <c r="AK113" s="11">
        <v>1.6442165586131525</v>
      </c>
      <c r="AQ113" s="11">
        <v>0.18643482316823037</v>
      </c>
      <c r="AW113" s="11">
        <v>2.0776798802358858</v>
      </c>
      <c r="BC113" s="11">
        <v>1.961343118268206</v>
      </c>
      <c r="BG113" s="14">
        <v>3.0195331974345008</v>
      </c>
      <c r="BH113" s="14">
        <v>5.9423234511675922</v>
      </c>
      <c r="BI113" s="14">
        <v>2.9227902537330905</v>
      </c>
      <c r="BJ113" s="14">
        <v>0.26416663860350209</v>
      </c>
      <c r="BL113" s="15">
        <v>26</v>
      </c>
      <c r="BQ113" s="2">
        <f t="shared" si="14"/>
        <v>2.9732408325074333</v>
      </c>
      <c r="BR113" s="2">
        <f t="shared" si="15"/>
        <v>5.9464816650148666</v>
      </c>
      <c r="BS113" s="2">
        <f t="shared" si="16"/>
        <v>2.9732408325074333</v>
      </c>
      <c r="BT113" s="2">
        <f t="shared" si="17"/>
        <v>0.29732408325074333</v>
      </c>
      <c r="BU113" s="47">
        <f t="shared" si="18"/>
        <v>2431.0173333333332</v>
      </c>
      <c r="BV113" s="47">
        <f t="shared" si="18"/>
        <v>2372.1589999999997</v>
      </c>
      <c r="BW113" s="47">
        <f t="shared" si="19"/>
        <v>2313.3006666666665</v>
      </c>
      <c r="BX113" s="47">
        <f t="shared" si="20"/>
        <v>19076.826666666664</v>
      </c>
      <c r="BY113" s="40">
        <f t="shared" si="21"/>
        <v>1.4866204162537167</v>
      </c>
      <c r="BZ113" s="46">
        <f t="shared" si="21"/>
        <v>2.9732408325074333</v>
      </c>
      <c r="CA113" s="46">
        <f t="shared" si="22"/>
        <v>1.4866204162537167</v>
      </c>
      <c r="CB113" s="46">
        <f t="shared" si="23"/>
        <v>0.14866204162537167</v>
      </c>
      <c r="CC113" s="46">
        <f t="shared" si="24"/>
        <v>1.5221785149235103</v>
      </c>
      <c r="CD113" s="46">
        <f t="shared" si="24"/>
        <v>2.9683920855292287</v>
      </c>
      <c r="CE113" s="46">
        <f t="shared" si="25"/>
        <v>1.4462135706057184</v>
      </c>
      <c r="CF113" s="46">
        <f t="shared" si="26"/>
        <v>0.13078801575499849</v>
      </c>
      <c r="CG113" s="3">
        <f>AVERAGE(CC113:CC114)</f>
        <v>1.5097665987172504</v>
      </c>
      <c r="CH113" s="3">
        <f>AVERAGE(CD113:CD114)</f>
        <v>2.9711617255837961</v>
      </c>
      <c r="CI113" s="3">
        <f>AVERAGE(CE113:CE114)</f>
        <v>1.4613951268665453</v>
      </c>
      <c r="CJ113" s="3">
        <f>AVERAGE(CF113:CF114)</f>
        <v>0.13208331930175105</v>
      </c>
    </row>
    <row r="114" spans="1:88" s="11" customFormat="1" ht="14.4" x14ac:dyDescent="0.3">
      <c r="A114" s="11">
        <v>165</v>
      </c>
      <c r="B114" s="11">
        <v>2</v>
      </c>
      <c r="C114" s="11" t="s">
        <v>98</v>
      </c>
      <c r="D114" s="11" t="s">
        <v>27</v>
      </c>
      <c r="G114" s="11">
        <v>0.5</v>
      </c>
      <c r="H114" s="11">
        <v>0.5</v>
      </c>
      <c r="I114" s="11">
        <v>3560</v>
      </c>
      <c r="J114" s="11">
        <v>7065</v>
      </c>
      <c r="L114" s="11">
        <v>2885</v>
      </c>
      <c r="M114" s="11">
        <v>3.1459999999999999</v>
      </c>
      <c r="N114" s="11">
        <v>6.2640000000000002</v>
      </c>
      <c r="O114" s="11">
        <v>3.1179999999999999</v>
      </c>
      <c r="Q114" s="11">
        <v>0.186</v>
      </c>
      <c r="R114" s="11">
        <v>1</v>
      </c>
      <c r="S114" s="11">
        <v>0</v>
      </c>
      <c r="T114" s="11">
        <v>0</v>
      </c>
      <c r="V114" s="11">
        <v>0</v>
      </c>
      <c r="Y114" s="12">
        <v>44588</v>
      </c>
      <c r="Z114" s="13">
        <v>0.18751157407407407</v>
      </c>
      <c r="AB114" s="11">
        <v>1</v>
      </c>
      <c r="AD114" s="3">
        <v>2.9947093650219814</v>
      </c>
      <c r="AE114" s="3">
        <v>5.947862731276726</v>
      </c>
      <c r="AF114" s="3">
        <v>2.9531533662547447</v>
      </c>
      <c r="AG114" s="3">
        <v>0.26675724569700721</v>
      </c>
      <c r="AH114" s="14"/>
      <c r="BG114" s="14"/>
      <c r="BH114" s="14"/>
      <c r="BI114" s="14"/>
      <c r="BJ114" s="14"/>
      <c r="BL114" s="15"/>
      <c r="BQ114" s="2">
        <f t="shared" si="14"/>
        <v>2.9732408325074333</v>
      </c>
      <c r="BR114" s="2">
        <f t="shared" si="15"/>
        <v>5.9464816650148666</v>
      </c>
      <c r="BS114" s="2">
        <f t="shared" si="16"/>
        <v>2.9732408325074333</v>
      </c>
      <c r="BT114" s="2">
        <f t="shared" si="17"/>
        <v>0.29732408325074333</v>
      </c>
      <c r="BU114" s="47">
        <f t="shared" si="18"/>
        <v>2394.6933333333332</v>
      </c>
      <c r="BV114" s="47">
        <f t="shared" si="18"/>
        <v>2376.1949999999997</v>
      </c>
      <c r="BW114" s="47">
        <f t="shared" si="19"/>
        <v>2357.6966666666667</v>
      </c>
      <c r="BX114" s="47">
        <f t="shared" si="20"/>
        <v>19406.433333333331</v>
      </c>
      <c r="BY114" s="40">
        <f t="shared" si="21"/>
        <v>1.4866204162537167</v>
      </c>
      <c r="BZ114" s="46">
        <f t="shared" si="21"/>
        <v>2.9732408325074333</v>
      </c>
      <c r="CA114" s="46">
        <f t="shared" si="22"/>
        <v>1.4866204162537167</v>
      </c>
      <c r="CB114" s="46">
        <f t="shared" si="23"/>
        <v>0.14866204162537167</v>
      </c>
      <c r="CC114" s="46">
        <f t="shared" si="24"/>
        <v>1.4973546825109907</v>
      </c>
      <c r="CD114" s="46">
        <f t="shared" si="24"/>
        <v>2.973931365638363</v>
      </c>
      <c r="CE114" s="46">
        <f t="shared" si="25"/>
        <v>1.4765766831273723</v>
      </c>
      <c r="CF114" s="46">
        <f t="shared" si="26"/>
        <v>0.1333786228485036</v>
      </c>
      <c r="CG114"/>
      <c r="CH114"/>
      <c r="CI114"/>
      <c r="CJ114"/>
    </row>
    <row r="115" spans="1:88" s="11" customFormat="1" ht="14.4" x14ac:dyDescent="0.3">
      <c r="A115" s="11">
        <v>25</v>
      </c>
      <c r="B115" s="11">
        <v>2</v>
      </c>
      <c r="C115" s="11" t="s">
        <v>68</v>
      </c>
      <c r="D115" s="11" t="s">
        <v>27</v>
      </c>
      <c r="G115" s="11">
        <v>0.5</v>
      </c>
      <c r="H115" s="11">
        <v>0.5</v>
      </c>
      <c r="I115" s="11">
        <v>2555</v>
      </c>
      <c r="J115" s="11">
        <v>6964</v>
      </c>
      <c r="L115" s="11">
        <v>3157</v>
      </c>
      <c r="M115" s="11">
        <v>2.375</v>
      </c>
      <c r="N115" s="11">
        <v>6.1790000000000003</v>
      </c>
      <c r="O115" s="11">
        <v>3.8039999999999998</v>
      </c>
      <c r="Q115" s="11">
        <v>0.214</v>
      </c>
      <c r="R115" s="11">
        <v>1</v>
      </c>
      <c r="S115" s="11">
        <v>0</v>
      </c>
      <c r="T115" s="11">
        <v>0</v>
      </c>
      <c r="V115" s="11">
        <v>0</v>
      </c>
      <c r="Y115" s="12">
        <v>44788</v>
      </c>
      <c r="Z115" s="13">
        <v>0.69255787037037031</v>
      </c>
      <c r="AB115" s="11">
        <v>1</v>
      </c>
      <c r="AD115" s="3">
        <v>2.5318672594370097</v>
      </c>
      <c r="AE115" s="3">
        <v>6.7693867466604729</v>
      </c>
      <c r="AF115" s="3">
        <v>4.2375194872234632</v>
      </c>
      <c r="AG115" s="3">
        <v>0.34669298791530717</v>
      </c>
      <c r="AH115" s="14"/>
      <c r="BG115" s="14"/>
      <c r="BH115" s="14"/>
      <c r="BI115" s="14"/>
      <c r="BJ115" s="14"/>
      <c r="BL115" s="15"/>
      <c r="BQ115" s="2">
        <f t="shared" si="14"/>
        <v>2.9732408325074333</v>
      </c>
      <c r="BR115" s="2">
        <f t="shared" si="15"/>
        <v>5.9464816650148666</v>
      </c>
      <c r="BS115" s="2">
        <f t="shared" si="16"/>
        <v>2.9732408325074333</v>
      </c>
      <c r="BT115" s="2">
        <f t="shared" si="17"/>
        <v>0.29732408325074333</v>
      </c>
      <c r="BU115" s="47">
        <f t="shared" si="18"/>
        <v>1718.6633333333332</v>
      </c>
      <c r="BV115" s="47">
        <f t="shared" si="18"/>
        <v>2342.2253333333333</v>
      </c>
      <c r="BW115" s="47">
        <f t="shared" si="19"/>
        <v>2965.7873333333332</v>
      </c>
      <c r="BX115" s="47">
        <f t="shared" si="20"/>
        <v>21236.086666666666</v>
      </c>
      <c r="BY115" s="40">
        <f t="shared" si="21"/>
        <v>1.4866204162537167</v>
      </c>
      <c r="BZ115" s="46">
        <f t="shared" si="21"/>
        <v>2.9732408325074333</v>
      </c>
      <c r="CA115" s="46">
        <f t="shared" si="22"/>
        <v>1.4866204162537167</v>
      </c>
      <c r="CB115" s="46">
        <f t="shared" si="23"/>
        <v>0.14866204162537167</v>
      </c>
      <c r="CC115" s="46">
        <f t="shared" si="24"/>
        <v>1.2659336297185049</v>
      </c>
      <c r="CD115" s="46">
        <f t="shared" si="24"/>
        <v>3.3846933733302365</v>
      </c>
      <c r="CE115" s="46">
        <f t="shared" si="25"/>
        <v>2.1187597436117316</v>
      </c>
      <c r="CF115" s="46">
        <f t="shared" si="26"/>
        <v>0.17334649395765359</v>
      </c>
      <c r="CG115"/>
      <c r="CH115"/>
      <c r="CI115"/>
      <c r="CJ115"/>
    </row>
    <row r="116" spans="1:88" s="11" customFormat="1" ht="14.4" x14ac:dyDescent="0.3">
      <c r="A116" s="11">
        <v>26</v>
      </c>
      <c r="B116" s="11">
        <v>2</v>
      </c>
      <c r="C116" s="11" t="s">
        <v>68</v>
      </c>
      <c r="D116" s="11" t="s">
        <v>27</v>
      </c>
      <c r="G116" s="11">
        <v>0.5</v>
      </c>
      <c r="H116" s="11">
        <v>0.5</v>
      </c>
      <c r="I116" s="11">
        <v>3363</v>
      </c>
      <c r="J116" s="11">
        <v>7048</v>
      </c>
      <c r="L116" s="11">
        <v>3097</v>
      </c>
      <c r="M116" s="11">
        <v>2.9950000000000001</v>
      </c>
      <c r="N116" s="11">
        <v>6.2489999999999997</v>
      </c>
      <c r="O116" s="11">
        <v>3.254</v>
      </c>
      <c r="Q116" s="11">
        <v>0.20799999999999999</v>
      </c>
      <c r="R116" s="11">
        <v>1</v>
      </c>
      <c r="S116" s="11">
        <v>0</v>
      </c>
      <c r="T116" s="11">
        <v>0</v>
      </c>
      <c r="V116" s="11">
        <v>0</v>
      </c>
      <c r="Y116" s="12">
        <v>44788</v>
      </c>
      <c r="Z116" s="13">
        <v>0.69959490740740737</v>
      </c>
      <c r="AB116" s="11">
        <v>1</v>
      </c>
      <c r="AD116" s="3">
        <v>3.270761621862714</v>
      </c>
      <c r="AE116" s="3">
        <v>6.847665109184601</v>
      </c>
      <c r="AF116" s="3">
        <v>3.576903487321887</v>
      </c>
      <c r="AG116" s="3">
        <v>0.34048669462609299</v>
      </c>
      <c r="AH116" s="14"/>
      <c r="AK116" s="11">
        <v>0.67327561430704852</v>
      </c>
      <c r="AQ116" s="11">
        <v>0.12255428052152877</v>
      </c>
      <c r="AW116" s="11">
        <v>0.37839248909107764</v>
      </c>
      <c r="BC116" s="11">
        <v>3.2101823939194674</v>
      </c>
      <c r="BG116" s="14">
        <v>3.2597879432128272</v>
      </c>
      <c r="BH116" s="14">
        <v>6.8434716254779513</v>
      </c>
      <c r="BI116" s="14">
        <v>3.5836836822651241</v>
      </c>
      <c r="BJ116" s="14">
        <v>0.33510790710877403</v>
      </c>
      <c r="BL116" s="15">
        <v>27</v>
      </c>
      <c r="BQ116" s="2">
        <f t="shared" si="14"/>
        <v>2.9732408325074333</v>
      </c>
      <c r="BR116" s="2">
        <f t="shared" si="15"/>
        <v>5.9464816650148666</v>
      </c>
      <c r="BS116" s="2">
        <f t="shared" si="16"/>
        <v>2.9732408325074333</v>
      </c>
      <c r="BT116" s="2">
        <f t="shared" si="17"/>
        <v>0.29732408325074333</v>
      </c>
      <c r="BU116" s="47">
        <f t="shared" si="18"/>
        <v>2262.1779999999999</v>
      </c>
      <c r="BV116" s="47">
        <f t="shared" si="18"/>
        <v>2370.4773333333333</v>
      </c>
      <c r="BW116" s="47">
        <f t="shared" si="19"/>
        <v>2478.7766666666666</v>
      </c>
      <c r="BX116" s="47">
        <f t="shared" si="20"/>
        <v>20832.486666666664</v>
      </c>
      <c r="BY116" s="40">
        <f t="shared" si="21"/>
        <v>1.4866204162537167</v>
      </c>
      <c r="BZ116" s="46">
        <f t="shared" si="21"/>
        <v>2.9732408325074333</v>
      </c>
      <c r="CA116" s="46">
        <f t="shared" si="22"/>
        <v>1.4866204162537167</v>
      </c>
      <c r="CB116" s="46">
        <f t="shared" si="23"/>
        <v>0.14866204162537167</v>
      </c>
      <c r="CC116" s="46">
        <f t="shared" si="24"/>
        <v>1.635380810931357</v>
      </c>
      <c r="CD116" s="46">
        <f t="shared" si="24"/>
        <v>3.4238325545923005</v>
      </c>
      <c r="CE116" s="46">
        <f t="shared" si="25"/>
        <v>1.7884517436609435</v>
      </c>
      <c r="CF116" s="46">
        <f t="shared" si="26"/>
        <v>0.17024334731304649</v>
      </c>
      <c r="CG116" s="3">
        <f>AVERAGE(CC116:CC117)</f>
        <v>1.6298939716064136</v>
      </c>
      <c r="CH116" s="3">
        <f>AVERAGE(CD116:CD117)</f>
        <v>3.4217358127389756</v>
      </c>
      <c r="CI116" s="3">
        <f>AVERAGE(CE116:CE117)</f>
        <v>1.7918418411325621</v>
      </c>
      <c r="CJ116" s="3">
        <f>AVERAGE(CF116:CF117)</f>
        <v>0.16755395355438701</v>
      </c>
    </row>
    <row r="117" spans="1:88" s="11" customFormat="1" ht="14.4" x14ac:dyDescent="0.3">
      <c r="A117" s="11">
        <v>27</v>
      </c>
      <c r="B117" s="11">
        <v>2</v>
      </c>
      <c r="C117" s="11" t="s">
        <v>68</v>
      </c>
      <c r="D117" s="11" t="s">
        <v>27</v>
      </c>
      <c r="G117" s="11">
        <v>0.5</v>
      </c>
      <c r="H117" s="11">
        <v>0.5</v>
      </c>
      <c r="I117" s="11">
        <v>3339</v>
      </c>
      <c r="J117" s="11">
        <v>7039</v>
      </c>
      <c r="L117" s="11">
        <v>2993</v>
      </c>
      <c r="M117" s="11">
        <v>2.9769999999999999</v>
      </c>
      <c r="N117" s="11">
        <v>6.242</v>
      </c>
      <c r="O117" s="11">
        <v>3.266</v>
      </c>
      <c r="Q117" s="11">
        <v>0.19700000000000001</v>
      </c>
      <c r="R117" s="11">
        <v>1</v>
      </c>
      <c r="S117" s="11">
        <v>0</v>
      </c>
      <c r="T117" s="11">
        <v>0</v>
      </c>
      <c r="V117" s="11">
        <v>0</v>
      </c>
      <c r="Y117" s="12">
        <v>44788</v>
      </c>
      <c r="Z117" s="13">
        <v>0.70704861111111106</v>
      </c>
      <c r="AB117" s="11">
        <v>1</v>
      </c>
      <c r="AD117" s="3">
        <v>3.2488142645629408</v>
      </c>
      <c r="AE117" s="3">
        <v>6.8392781417713016</v>
      </c>
      <c r="AF117" s="3">
        <v>3.5904638772083608</v>
      </c>
      <c r="AG117" s="3">
        <v>0.32972911959145512</v>
      </c>
      <c r="AH117" s="14"/>
      <c r="BG117" s="14"/>
      <c r="BH117" s="14"/>
      <c r="BI117" s="14"/>
      <c r="BJ117" s="14"/>
      <c r="BL117" s="15"/>
      <c r="BQ117" s="2">
        <f t="shared" si="14"/>
        <v>2.9732408325074333</v>
      </c>
      <c r="BR117" s="2">
        <f t="shared" si="15"/>
        <v>5.9464816650148666</v>
      </c>
      <c r="BS117" s="2">
        <f t="shared" si="16"/>
        <v>2.9732408325074333</v>
      </c>
      <c r="BT117" s="2">
        <f t="shared" si="17"/>
        <v>0.29732408325074333</v>
      </c>
      <c r="BU117" s="47">
        <f t="shared" si="18"/>
        <v>2246.0339999999997</v>
      </c>
      <c r="BV117" s="47">
        <f t="shared" si="18"/>
        <v>2367.4503333333332</v>
      </c>
      <c r="BW117" s="47">
        <f t="shared" si="19"/>
        <v>2488.8666666666663</v>
      </c>
      <c r="BX117" s="47">
        <f t="shared" si="20"/>
        <v>20132.91333333333</v>
      </c>
      <c r="BY117" s="40">
        <f t="shared" si="21"/>
        <v>1.4866204162537167</v>
      </c>
      <c r="BZ117" s="46">
        <f t="shared" si="21"/>
        <v>2.9732408325074333</v>
      </c>
      <c r="CA117" s="46">
        <f t="shared" si="22"/>
        <v>1.4866204162537167</v>
      </c>
      <c r="CB117" s="46">
        <f t="shared" si="23"/>
        <v>0.14866204162537167</v>
      </c>
      <c r="CC117" s="46">
        <f t="shared" si="24"/>
        <v>1.6244071322814704</v>
      </c>
      <c r="CD117" s="46">
        <f t="shared" si="24"/>
        <v>3.4196390708856508</v>
      </c>
      <c r="CE117" s="46">
        <f t="shared" si="25"/>
        <v>1.7952319386041804</v>
      </c>
      <c r="CF117" s="46">
        <f t="shared" si="26"/>
        <v>0.16486455979572756</v>
      </c>
      <c r="CG117"/>
      <c r="CH117"/>
      <c r="CI117"/>
      <c r="CJ117"/>
    </row>
    <row r="118" spans="1:88" s="17" customFormat="1" ht="15.6" customHeight="1" x14ac:dyDescent="0.3">
      <c r="A118" s="11">
        <v>25</v>
      </c>
      <c r="B118" s="11">
        <v>2</v>
      </c>
      <c r="C118" s="11" t="s">
        <v>68</v>
      </c>
      <c r="D118" s="11" t="s">
        <v>27</v>
      </c>
      <c r="E118" s="11"/>
      <c r="F118" s="11"/>
      <c r="G118" s="11">
        <v>0.5</v>
      </c>
      <c r="H118" s="11">
        <v>0.5</v>
      </c>
      <c r="I118" s="11">
        <v>2565</v>
      </c>
      <c r="J118" s="11">
        <v>7043</v>
      </c>
      <c r="K118" s="11"/>
      <c r="L118" s="11">
        <v>3289</v>
      </c>
      <c r="M118" s="11">
        <v>2.383</v>
      </c>
      <c r="N118" s="11">
        <v>6.2460000000000004</v>
      </c>
      <c r="O118" s="11">
        <v>3.863</v>
      </c>
      <c r="P118" s="11"/>
      <c r="Q118" s="11">
        <v>0.22800000000000001</v>
      </c>
      <c r="R118" s="11">
        <v>1</v>
      </c>
      <c r="S118" s="11">
        <v>0</v>
      </c>
      <c r="T118" s="11">
        <v>0</v>
      </c>
      <c r="U118" s="11"/>
      <c r="V118" s="11">
        <v>0</v>
      </c>
      <c r="W118" s="11"/>
      <c r="X118" s="11"/>
      <c r="Y118" s="12">
        <v>44789</v>
      </c>
      <c r="Z118" s="16">
        <v>0.82109953703703698</v>
      </c>
      <c r="AA118" s="11"/>
      <c r="AB118" s="17">
        <v>1</v>
      </c>
      <c r="AD118" s="3">
        <v>2.4722203978671486</v>
      </c>
      <c r="AE118" s="3">
        <v>6.7500132034514166</v>
      </c>
      <c r="AF118" s="3">
        <v>4.2777928055842676</v>
      </c>
      <c r="AG118" s="3">
        <v>0.31384974666366816</v>
      </c>
      <c r="BG118" s="18"/>
      <c r="BH118" s="18"/>
      <c r="BI118" s="18"/>
      <c r="BJ118" s="18"/>
      <c r="BL118" s="15"/>
      <c r="BQ118" s="2">
        <f t="shared" si="14"/>
        <v>2.9732408325074333</v>
      </c>
      <c r="BR118" s="2">
        <f t="shared" si="15"/>
        <v>5.9464816650148666</v>
      </c>
      <c r="BS118" s="2">
        <f t="shared" si="16"/>
        <v>2.9732408325074333</v>
      </c>
      <c r="BT118" s="2">
        <f t="shared" si="17"/>
        <v>0.29732408325074333</v>
      </c>
      <c r="BU118" s="47">
        <f t="shared" si="18"/>
        <v>1725.3899999999999</v>
      </c>
      <c r="BV118" s="47">
        <f t="shared" si="18"/>
        <v>2368.7956666666664</v>
      </c>
      <c r="BW118" s="47">
        <f t="shared" si="19"/>
        <v>3012.201333333333</v>
      </c>
      <c r="BX118" s="47">
        <f t="shared" si="20"/>
        <v>22124.006666666664</v>
      </c>
      <c r="BY118" s="40">
        <f t="shared" si="21"/>
        <v>1.4866204162537167</v>
      </c>
      <c r="BZ118" s="46">
        <f t="shared" si="21"/>
        <v>2.9732408325074333</v>
      </c>
      <c r="CA118" s="46">
        <f t="shared" si="22"/>
        <v>1.4866204162537167</v>
      </c>
      <c r="CB118" s="46">
        <f t="shared" si="23"/>
        <v>0.14866204162537167</v>
      </c>
      <c r="CC118" s="46">
        <f t="shared" si="24"/>
        <v>1.2361101989335743</v>
      </c>
      <c r="CD118" s="46">
        <f t="shared" si="24"/>
        <v>3.3750066017257083</v>
      </c>
      <c r="CE118" s="46">
        <f t="shared" si="25"/>
        <v>2.1388964027921338</v>
      </c>
      <c r="CF118" s="46">
        <f t="shared" si="26"/>
        <v>0.15692487333183408</v>
      </c>
      <c r="CG118"/>
      <c r="CH118"/>
      <c r="CI118"/>
      <c r="CJ118"/>
    </row>
    <row r="119" spans="1:88" s="17" customFormat="1" ht="15.6" customHeight="1" x14ac:dyDescent="0.3">
      <c r="A119" s="11">
        <v>26</v>
      </c>
      <c r="B119" s="11">
        <v>2</v>
      </c>
      <c r="C119" s="11" t="s">
        <v>68</v>
      </c>
      <c r="D119" s="11" t="s">
        <v>27</v>
      </c>
      <c r="E119" s="11"/>
      <c r="F119" s="11"/>
      <c r="G119" s="11">
        <v>0.5</v>
      </c>
      <c r="H119" s="11">
        <v>0.5</v>
      </c>
      <c r="I119" s="11">
        <v>3493</v>
      </c>
      <c r="J119" s="11">
        <v>7131</v>
      </c>
      <c r="K119" s="11"/>
      <c r="L119" s="11">
        <v>3234</v>
      </c>
      <c r="M119" s="11">
        <v>3.0950000000000002</v>
      </c>
      <c r="N119" s="11">
        <v>6.319</v>
      </c>
      <c r="O119" s="11">
        <v>3.2250000000000001</v>
      </c>
      <c r="P119" s="11"/>
      <c r="Q119" s="11">
        <v>0.222</v>
      </c>
      <c r="R119" s="11">
        <v>1</v>
      </c>
      <c r="S119" s="11">
        <v>0</v>
      </c>
      <c r="T119" s="11">
        <v>0</v>
      </c>
      <c r="U119" s="11"/>
      <c r="V119" s="11">
        <v>0</v>
      </c>
      <c r="W119" s="11"/>
      <c r="X119" s="11"/>
      <c r="Y119" s="12">
        <v>44789</v>
      </c>
      <c r="Z119" s="16">
        <v>0.82828703703703699</v>
      </c>
      <c r="AA119" s="11"/>
      <c r="AB119" s="17">
        <v>1</v>
      </c>
      <c r="AD119" s="3">
        <v>3.3141482820029919</v>
      </c>
      <c r="AE119" s="3">
        <v>6.8304810550344097</v>
      </c>
      <c r="AF119" s="3">
        <v>3.5163327730314178</v>
      </c>
      <c r="AG119" s="3">
        <v>0.30885318737473549</v>
      </c>
      <c r="AK119" s="17">
        <v>1.6561040087853633</v>
      </c>
      <c r="AQ119" s="17">
        <v>2.6770735477986751E-2</v>
      </c>
      <c r="AW119" s="17">
        <v>1.5873710827900507</v>
      </c>
      <c r="BC119" s="17">
        <v>0.70844012285030955</v>
      </c>
      <c r="BG119" s="18">
        <v>3.2869307857486003</v>
      </c>
      <c r="BH119" s="18">
        <v>6.8313954624387616</v>
      </c>
      <c r="BI119" s="18">
        <v>3.5444646766901613</v>
      </c>
      <c r="BJ119" s="18">
        <v>0.30776302898442298</v>
      </c>
      <c r="BL119" s="15">
        <v>28</v>
      </c>
      <c r="BQ119" s="2">
        <f t="shared" si="14"/>
        <v>2.9732408325074333</v>
      </c>
      <c r="BR119" s="2">
        <f t="shared" si="15"/>
        <v>5.9464816650148666</v>
      </c>
      <c r="BS119" s="2">
        <f t="shared" si="16"/>
        <v>2.9732408325074333</v>
      </c>
      <c r="BT119" s="2">
        <f t="shared" si="17"/>
        <v>0.29732408325074333</v>
      </c>
      <c r="BU119" s="47">
        <f t="shared" si="18"/>
        <v>2349.6246666666666</v>
      </c>
      <c r="BV119" s="47">
        <f t="shared" si="18"/>
        <v>2398.393</v>
      </c>
      <c r="BW119" s="47">
        <f t="shared" si="19"/>
        <v>2447.161333333333</v>
      </c>
      <c r="BX119" s="47">
        <f t="shared" si="20"/>
        <v>21754.039999999997</v>
      </c>
      <c r="BY119" s="40">
        <f t="shared" si="21"/>
        <v>1.4866204162537167</v>
      </c>
      <c r="BZ119" s="46">
        <f t="shared" si="21"/>
        <v>2.9732408325074333</v>
      </c>
      <c r="CA119" s="46">
        <f t="shared" si="22"/>
        <v>1.4866204162537167</v>
      </c>
      <c r="CB119" s="46">
        <f t="shared" si="23"/>
        <v>0.14866204162537167</v>
      </c>
      <c r="CC119" s="46">
        <f t="shared" si="24"/>
        <v>1.657074141001496</v>
      </c>
      <c r="CD119" s="46">
        <f t="shared" si="24"/>
        <v>3.4152405275172049</v>
      </c>
      <c r="CE119" s="46">
        <f t="shared" si="25"/>
        <v>1.7581663865157089</v>
      </c>
      <c r="CF119" s="46">
        <f t="shared" si="26"/>
        <v>0.15442659368736775</v>
      </c>
      <c r="CG119" s="3">
        <f>AVERAGE(CC119:CC120)</f>
        <v>1.6434653928743002</v>
      </c>
      <c r="CH119" s="3">
        <f>AVERAGE(CD119:CD120)</f>
        <v>3.4156977312193808</v>
      </c>
      <c r="CI119" s="3">
        <f>AVERAGE(CE119:CE120)</f>
        <v>1.7722323383450806</v>
      </c>
      <c r="CJ119" s="3">
        <f>AVERAGE(CF119:CF120)</f>
        <v>0.15388151449221149</v>
      </c>
    </row>
    <row r="120" spans="1:88" s="17" customFormat="1" ht="15.6" customHeight="1" x14ac:dyDescent="0.3">
      <c r="A120" s="11">
        <v>27</v>
      </c>
      <c r="B120" s="11">
        <v>2</v>
      </c>
      <c r="C120" s="11" t="s">
        <v>68</v>
      </c>
      <c r="D120" s="11" t="s">
        <v>27</v>
      </c>
      <c r="E120" s="11"/>
      <c r="F120" s="11"/>
      <c r="G120" s="11">
        <v>0.5</v>
      </c>
      <c r="H120" s="11">
        <v>0.5</v>
      </c>
      <c r="I120" s="11">
        <v>3433</v>
      </c>
      <c r="J120" s="11">
        <v>7133</v>
      </c>
      <c r="K120" s="11"/>
      <c r="L120" s="11">
        <v>3210</v>
      </c>
      <c r="M120" s="11">
        <v>3.0489999999999999</v>
      </c>
      <c r="N120" s="11">
        <v>6.3209999999999997</v>
      </c>
      <c r="O120" s="11">
        <v>3.2719999999999998</v>
      </c>
      <c r="P120" s="11"/>
      <c r="Q120" s="11">
        <v>0.22</v>
      </c>
      <c r="R120" s="11">
        <v>1</v>
      </c>
      <c r="S120" s="11">
        <v>0</v>
      </c>
      <c r="T120" s="11">
        <v>0</v>
      </c>
      <c r="U120" s="11"/>
      <c r="V120" s="11">
        <v>0</v>
      </c>
      <c r="W120" s="11"/>
      <c r="X120" s="11"/>
      <c r="Y120" s="12">
        <v>44789</v>
      </c>
      <c r="Z120" s="16">
        <v>0.83585648148148151</v>
      </c>
      <c r="AA120" s="11"/>
      <c r="AB120" s="17">
        <v>1</v>
      </c>
      <c r="AD120" s="3">
        <v>3.2597132894942091</v>
      </c>
      <c r="AE120" s="3">
        <v>6.8323098698431144</v>
      </c>
      <c r="AF120" s="3">
        <v>3.5725965803489053</v>
      </c>
      <c r="AG120" s="3">
        <v>0.30667287059411041</v>
      </c>
      <c r="BG120" s="18"/>
      <c r="BH120" s="18"/>
      <c r="BI120" s="18"/>
      <c r="BJ120" s="18"/>
      <c r="BL120" s="15"/>
      <c r="BQ120" s="2">
        <f t="shared" si="14"/>
        <v>2.9732408325074333</v>
      </c>
      <c r="BR120" s="2">
        <f t="shared" si="15"/>
        <v>5.9464816650148666</v>
      </c>
      <c r="BS120" s="2">
        <f t="shared" si="16"/>
        <v>2.9732408325074333</v>
      </c>
      <c r="BT120" s="2">
        <f t="shared" si="17"/>
        <v>0.29732408325074333</v>
      </c>
      <c r="BU120" s="47">
        <f t="shared" si="18"/>
        <v>2309.2646666666665</v>
      </c>
      <c r="BV120" s="47">
        <f t="shared" si="18"/>
        <v>2399.0656666666664</v>
      </c>
      <c r="BW120" s="47">
        <f t="shared" si="19"/>
        <v>2488.8666666666663</v>
      </c>
      <c r="BX120" s="47">
        <f t="shared" si="20"/>
        <v>21592.6</v>
      </c>
      <c r="BY120" s="40">
        <f t="shared" si="21"/>
        <v>1.4866204162537167</v>
      </c>
      <c r="BZ120" s="46">
        <f t="shared" si="21"/>
        <v>2.9732408325074333</v>
      </c>
      <c r="CA120" s="46">
        <f t="shared" si="22"/>
        <v>1.4866204162537167</v>
      </c>
      <c r="CB120" s="46">
        <f t="shared" si="23"/>
        <v>0.14866204162537167</v>
      </c>
      <c r="CC120" s="46">
        <f t="shared" si="24"/>
        <v>1.6298566447471046</v>
      </c>
      <c r="CD120" s="46">
        <f t="shared" si="24"/>
        <v>3.4161549349215572</v>
      </c>
      <c r="CE120" s="46">
        <f t="shared" si="25"/>
        <v>1.7862982901744526</v>
      </c>
      <c r="CF120" s="46">
        <f t="shared" si="26"/>
        <v>0.15333643529705521</v>
      </c>
      <c r="CG120"/>
      <c r="CH120"/>
      <c r="CI120"/>
      <c r="CJ120"/>
    </row>
    <row r="121" spans="1:88" s="17" customFormat="1" ht="15.6" customHeight="1" x14ac:dyDescent="0.3">
      <c r="A121" s="11">
        <v>25</v>
      </c>
      <c r="B121" s="11">
        <v>2</v>
      </c>
      <c r="C121" s="11" t="s">
        <v>68</v>
      </c>
      <c r="D121" s="11" t="s">
        <v>27</v>
      </c>
      <c r="E121" s="11"/>
      <c r="F121" s="11"/>
      <c r="G121" s="11">
        <v>0.5</v>
      </c>
      <c r="H121" s="11">
        <v>0.5</v>
      </c>
      <c r="I121" s="11">
        <v>5721</v>
      </c>
      <c r="J121" s="11">
        <v>7959</v>
      </c>
      <c r="K121" s="11"/>
      <c r="L121" s="11">
        <v>3684</v>
      </c>
      <c r="M121" s="11">
        <v>4.8040000000000003</v>
      </c>
      <c r="N121" s="11">
        <v>7.0220000000000002</v>
      </c>
      <c r="O121" s="11">
        <v>2.218</v>
      </c>
      <c r="P121" s="11"/>
      <c r="Q121" s="11">
        <v>0.26900000000000002</v>
      </c>
      <c r="R121" s="11">
        <v>1</v>
      </c>
      <c r="S121" s="11">
        <v>0</v>
      </c>
      <c r="T121" s="11">
        <v>0</v>
      </c>
      <c r="U121" s="11"/>
      <c r="V121" s="11">
        <v>0</v>
      </c>
      <c r="W121" s="11"/>
      <c r="X121" s="11"/>
      <c r="Y121" s="12">
        <v>44791</v>
      </c>
      <c r="Z121" s="16">
        <v>0.73203703703703704</v>
      </c>
      <c r="AA121" s="11"/>
      <c r="AB121" s="17">
        <v>1</v>
      </c>
      <c r="AD121" s="3">
        <v>5.5446812791988549</v>
      </c>
      <c r="AE121" s="3">
        <v>7.6343155849689186</v>
      </c>
      <c r="AF121" s="3">
        <v>2.0896343057700637</v>
      </c>
      <c r="AG121" s="3">
        <v>0.36269033471237622</v>
      </c>
      <c r="BG121" s="18"/>
      <c r="BH121" s="18"/>
      <c r="BI121" s="18"/>
      <c r="BJ121" s="18"/>
      <c r="BL121" s="15"/>
      <c r="BQ121" s="2">
        <f t="shared" si="14"/>
        <v>2.9732408325074333</v>
      </c>
      <c r="BR121" s="2">
        <f t="shared" si="15"/>
        <v>5.9464816650148666</v>
      </c>
      <c r="BS121" s="2">
        <f t="shared" si="16"/>
        <v>2.9732408325074333</v>
      </c>
      <c r="BT121" s="2">
        <f t="shared" si="17"/>
        <v>0.29732408325074333</v>
      </c>
      <c r="BU121" s="47">
        <f t="shared" si="18"/>
        <v>3848.3259999999996</v>
      </c>
      <c r="BV121" s="47">
        <f t="shared" si="18"/>
        <v>2676.877</v>
      </c>
      <c r="BW121" s="47">
        <f t="shared" si="19"/>
        <v>1505.4279999999999</v>
      </c>
      <c r="BX121" s="47">
        <f t="shared" si="20"/>
        <v>24781.039999999997</v>
      </c>
      <c r="BY121" s="40">
        <f t="shared" si="21"/>
        <v>1.4866204162537167</v>
      </c>
      <c r="BZ121" s="46">
        <f t="shared" si="21"/>
        <v>2.9732408325074333</v>
      </c>
      <c r="CA121" s="46">
        <f t="shared" si="22"/>
        <v>1.4866204162537167</v>
      </c>
      <c r="CB121" s="46">
        <f t="shared" si="23"/>
        <v>0.14866204162537167</v>
      </c>
      <c r="CC121" s="46">
        <f t="shared" si="24"/>
        <v>2.7723406395994274</v>
      </c>
      <c r="CD121" s="46">
        <f t="shared" si="24"/>
        <v>3.8171577924844593</v>
      </c>
      <c r="CE121" s="46">
        <f t="shared" si="25"/>
        <v>1.0448171528850319</v>
      </c>
      <c r="CF121" s="46">
        <f t="shared" si="26"/>
        <v>0.18134516735618811</v>
      </c>
      <c r="CG121"/>
      <c r="CH121"/>
      <c r="CI121"/>
      <c r="CJ121"/>
    </row>
    <row r="122" spans="1:88" s="17" customFormat="1" ht="15.6" customHeight="1" x14ac:dyDescent="0.3">
      <c r="A122" s="11">
        <v>26</v>
      </c>
      <c r="B122" s="11">
        <v>2</v>
      </c>
      <c r="C122" s="11" t="s">
        <v>68</v>
      </c>
      <c r="D122" s="11" t="s">
        <v>27</v>
      </c>
      <c r="E122" s="11"/>
      <c r="F122" s="11"/>
      <c r="G122" s="11">
        <v>0.5</v>
      </c>
      <c r="H122" s="11">
        <v>0.5</v>
      </c>
      <c r="I122" s="11">
        <v>4089</v>
      </c>
      <c r="J122" s="11">
        <v>7929</v>
      </c>
      <c r="K122" s="11"/>
      <c r="L122" s="11">
        <v>3587</v>
      </c>
      <c r="M122" s="11">
        <v>3.552</v>
      </c>
      <c r="N122" s="11">
        <v>6.9960000000000004</v>
      </c>
      <c r="O122" s="11">
        <v>3.444</v>
      </c>
      <c r="P122" s="11"/>
      <c r="Q122" s="11">
        <v>0.25900000000000001</v>
      </c>
      <c r="R122" s="11">
        <v>1</v>
      </c>
      <c r="S122" s="11">
        <v>0</v>
      </c>
      <c r="T122" s="11">
        <v>0</v>
      </c>
      <c r="U122" s="11"/>
      <c r="V122" s="11">
        <v>0</v>
      </c>
      <c r="W122" s="11"/>
      <c r="X122" s="11"/>
      <c r="Y122" s="12">
        <v>44791</v>
      </c>
      <c r="Z122" s="16">
        <v>0.73920138888888898</v>
      </c>
      <c r="AA122" s="11"/>
      <c r="AB122" s="17">
        <v>1</v>
      </c>
      <c r="AD122" s="3">
        <v>4.0060478018404453</v>
      </c>
      <c r="AE122" s="3">
        <v>7.6067141955949662</v>
      </c>
      <c r="AF122" s="3">
        <v>3.6006663937545209</v>
      </c>
      <c r="AG122" s="3">
        <v>0.3543007456516501</v>
      </c>
      <c r="AK122" s="17">
        <v>0.63744784798717691</v>
      </c>
      <c r="AQ122" s="17">
        <v>0.301923199758238</v>
      </c>
      <c r="AW122" s="17">
        <v>1.3367696415640162</v>
      </c>
      <c r="BC122" s="17">
        <v>0.21994634152204678</v>
      </c>
      <c r="BG122" s="18">
        <v>3.9933201352078846</v>
      </c>
      <c r="BH122" s="18">
        <v>7.61821477450078</v>
      </c>
      <c r="BI122" s="18">
        <v>3.6248946392928953</v>
      </c>
      <c r="BJ122" s="18">
        <v>0.35391153791171948</v>
      </c>
      <c r="BL122" s="15">
        <v>29</v>
      </c>
      <c r="BQ122" s="2">
        <f t="shared" si="14"/>
        <v>2.9732408325074333</v>
      </c>
      <c r="BR122" s="2">
        <f t="shared" si="15"/>
        <v>5.9464816650148666</v>
      </c>
      <c r="BS122" s="2">
        <f t="shared" si="16"/>
        <v>2.9732408325074333</v>
      </c>
      <c r="BT122" s="2">
        <f t="shared" si="17"/>
        <v>0.29732408325074333</v>
      </c>
      <c r="BU122" s="47">
        <f t="shared" si="18"/>
        <v>2750.5339999999997</v>
      </c>
      <c r="BV122" s="47">
        <f t="shared" si="18"/>
        <v>2666.7869999999998</v>
      </c>
      <c r="BW122" s="47">
        <f t="shared" si="19"/>
        <v>2583.04</v>
      </c>
      <c r="BX122" s="47">
        <f t="shared" si="20"/>
        <v>24128.553333333333</v>
      </c>
      <c r="BY122" s="40">
        <f t="shared" si="21"/>
        <v>1.4866204162537167</v>
      </c>
      <c r="BZ122" s="46">
        <f t="shared" si="21"/>
        <v>2.9732408325074333</v>
      </c>
      <c r="CA122" s="46">
        <f t="shared" si="22"/>
        <v>1.4866204162537167</v>
      </c>
      <c r="CB122" s="46">
        <f t="shared" si="23"/>
        <v>0.14866204162537167</v>
      </c>
      <c r="CC122" s="46">
        <f t="shared" si="24"/>
        <v>2.0030239009202226</v>
      </c>
      <c r="CD122" s="46">
        <f t="shared" si="24"/>
        <v>3.8033570977974831</v>
      </c>
      <c r="CE122" s="46">
        <f t="shared" si="25"/>
        <v>1.8003331968772605</v>
      </c>
      <c r="CF122" s="46">
        <f t="shared" si="26"/>
        <v>0.17715037282582505</v>
      </c>
      <c r="CG122" s="3">
        <f>AVERAGE(CC122:CC123)</f>
        <v>1.9966600676039423</v>
      </c>
      <c r="CH122" s="3">
        <f>AVERAGE(CD122:CD123)</f>
        <v>3.80910738725039</v>
      </c>
      <c r="CI122" s="3">
        <f>AVERAGE(CE122:CE123)</f>
        <v>1.8124473196464477</v>
      </c>
      <c r="CJ122" s="3">
        <f>AVERAGE(CF122:CF123)</f>
        <v>0.17695576895585974</v>
      </c>
    </row>
    <row r="123" spans="1:88" s="17" customFormat="1" ht="15.6" customHeight="1" x14ac:dyDescent="0.3">
      <c r="A123" s="11">
        <v>27</v>
      </c>
      <c r="B123" s="11">
        <v>2</v>
      </c>
      <c r="C123" s="11" t="s">
        <v>68</v>
      </c>
      <c r="D123" s="11" t="s">
        <v>27</v>
      </c>
      <c r="E123" s="11"/>
      <c r="F123" s="11"/>
      <c r="G123" s="11">
        <v>0.5</v>
      </c>
      <c r="H123" s="11">
        <v>0.5</v>
      </c>
      <c r="I123" s="11">
        <v>4062</v>
      </c>
      <c r="J123" s="11">
        <v>7954</v>
      </c>
      <c r="K123" s="11"/>
      <c r="L123" s="11">
        <v>3578</v>
      </c>
      <c r="M123" s="11">
        <v>3.5310000000000001</v>
      </c>
      <c r="N123" s="11">
        <v>7.0170000000000003</v>
      </c>
      <c r="O123" s="11">
        <v>3.4860000000000002</v>
      </c>
      <c r="P123" s="11"/>
      <c r="Q123" s="11">
        <v>0.25800000000000001</v>
      </c>
      <c r="R123" s="11">
        <v>1</v>
      </c>
      <c r="S123" s="11">
        <v>0</v>
      </c>
      <c r="T123" s="11">
        <v>0</v>
      </c>
      <c r="U123" s="11"/>
      <c r="V123" s="11">
        <v>0</v>
      </c>
      <c r="W123" s="11"/>
      <c r="X123" s="11"/>
      <c r="Y123" s="12">
        <v>44791</v>
      </c>
      <c r="Z123" s="16">
        <v>0.74678240740740742</v>
      </c>
      <c r="AA123" s="11"/>
      <c r="AB123" s="17">
        <v>1</v>
      </c>
      <c r="AD123" s="3">
        <v>3.980592468575324</v>
      </c>
      <c r="AE123" s="3">
        <v>7.6297153534065938</v>
      </c>
      <c r="AF123" s="3">
        <v>3.6491228848312698</v>
      </c>
      <c r="AG123" s="3">
        <v>0.35352233017178886</v>
      </c>
      <c r="BG123" s="18"/>
      <c r="BH123" s="18"/>
      <c r="BI123" s="18"/>
      <c r="BJ123" s="18"/>
      <c r="BL123" s="15"/>
      <c r="BQ123" s="2">
        <f t="shared" si="14"/>
        <v>2.9732408325074333</v>
      </c>
      <c r="BR123" s="2">
        <f t="shared" si="15"/>
        <v>5.9464816650148666</v>
      </c>
      <c r="BS123" s="2">
        <f t="shared" si="16"/>
        <v>2.9732408325074333</v>
      </c>
      <c r="BT123" s="2">
        <f t="shared" si="17"/>
        <v>0.29732408325074333</v>
      </c>
      <c r="BU123" s="47">
        <f t="shared" si="18"/>
        <v>2732.3719999999998</v>
      </c>
      <c r="BV123" s="47">
        <f t="shared" si="18"/>
        <v>2675.1953333333331</v>
      </c>
      <c r="BW123" s="47">
        <f t="shared" si="19"/>
        <v>2618.0186666666664</v>
      </c>
      <c r="BX123" s="47">
        <f t="shared" si="20"/>
        <v>24068.013333333332</v>
      </c>
      <c r="BY123" s="40">
        <f t="shared" si="21"/>
        <v>1.4866204162537167</v>
      </c>
      <c r="BZ123" s="46">
        <f t="shared" si="21"/>
        <v>2.9732408325074333</v>
      </c>
      <c r="CA123" s="46">
        <f t="shared" si="22"/>
        <v>1.4866204162537167</v>
      </c>
      <c r="CB123" s="46">
        <f t="shared" si="23"/>
        <v>0.14866204162537167</v>
      </c>
      <c r="CC123" s="46">
        <f t="shared" si="24"/>
        <v>1.990296234287662</v>
      </c>
      <c r="CD123" s="46">
        <f t="shared" si="24"/>
        <v>3.8148576767032969</v>
      </c>
      <c r="CE123" s="46">
        <f t="shared" si="25"/>
        <v>1.8245614424156349</v>
      </c>
      <c r="CF123" s="46">
        <f t="shared" si="26"/>
        <v>0.17676116508589443</v>
      </c>
      <c r="CG123"/>
      <c r="CH123"/>
      <c r="CI123"/>
      <c r="CJ123"/>
    </row>
    <row r="124" spans="1:88" ht="15.6" customHeight="1" x14ac:dyDescent="0.3">
      <c r="A124">
        <v>25</v>
      </c>
      <c r="B124">
        <v>2</v>
      </c>
      <c r="C124" t="s">
        <v>68</v>
      </c>
      <c r="D124" t="s">
        <v>27</v>
      </c>
      <c r="E124"/>
      <c r="F124"/>
      <c r="G124">
        <v>0.5</v>
      </c>
      <c r="H124">
        <v>0.5</v>
      </c>
      <c r="I124">
        <v>5043</v>
      </c>
      <c r="J124">
        <v>6907</v>
      </c>
      <c r="K124"/>
      <c r="L124">
        <v>3345</v>
      </c>
      <c r="M124">
        <v>4.2839999999999998</v>
      </c>
      <c r="N124">
        <v>6.13</v>
      </c>
      <c r="O124">
        <v>1.847</v>
      </c>
      <c r="P124"/>
      <c r="Q124">
        <v>0.23400000000000001</v>
      </c>
      <c r="R124">
        <v>1</v>
      </c>
      <c r="S124">
        <v>0</v>
      </c>
      <c r="T124">
        <v>0</v>
      </c>
      <c r="U124"/>
      <c r="V124">
        <v>0</v>
      </c>
      <c r="W124"/>
      <c r="X124"/>
      <c r="Y124" s="1">
        <v>44810</v>
      </c>
      <c r="Z124" s="6">
        <v>0.88598379629629631</v>
      </c>
      <c r="AA124"/>
      <c r="AB124" s="19">
        <v>1</v>
      </c>
      <c r="AD124" s="3">
        <v>5.0175520472094632</v>
      </c>
      <c r="AE124" s="3">
        <v>7.1112237419371658</v>
      </c>
      <c r="AF124" s="3">
        <v>2.0936716947277025</v>
      </c>
      <c r="AG124" s="3">
        <v>0.33851940000642095</v>
      </c>
      <c r="BG124" s="20"/>
      <c r="BH124" s="20"/>
      <c r="BI124" s="20"/>
      <c r="BJ124" s="20"/>
      <c r="BL124" s="15"/>
      <c r="BQ124" s="2">
        <f t="shared" si="14"/>
        <v>2.9732408325074333</v>
      </c>
      <c r="BR124" s="2">
        <f t="shared" si="15"/>
        <v>5.9464816650148666</v>
      </c>
      <c r="BS124" s="2">
        <f t="shared" si="16"/>
        <v>2.9732408325074333</v>
      </c>
      <c r="BT124" s="2">
        <f t="shared" si="17"/>
        <v>0.29732408325074333</v>
      </c>
      <c r="BU124" s="47">
        <f t="shared" si="18"/>
        <v>3392.2579999999998</v>
      </c>
      <c r="BV124" s="47">
        <f t="shared" si="18"/>
        <v>2323.054333333333</v>
      </c>
      <c r="BW124" s="47">
        <f t="shared" si="19"/>
        <v>1253.8506666666665</v>
      </c>
      <c r="BX124" s="47">
        <f t="shared" si="20"/>
        <v>22500.699999999997</v>
      </c>
      <c r="BY124" s="40">
        <f t="shared" si="21"/>
        <v>1.4866204162537167</v>
      </c>
      <c r="BZ124" s="46">
        <f t="shared" si="21"/>
        <v>2.9732408325074333</v>
      </c>
      <c r="CA124" s="46">
        <f t="shared" si="22"/>
        <v>1.4866204162537167</v>
      </c>
      <c r="CB124" s="46">
        <f t="shared" si="23"/>
        <v>0.14866204162537167</v>
      </c>
      <c r="CC124" s="46">
        <f t="shared" si="24"/>
        <v>2.5087760236047316</v>
      </c>
      <c r="CD124" s="46">
        <f t="shared" si="24"/>
        <v>3.5556118709685829</v>
      </c>
      <c r="CE124" s="46">
        <f t="shared" si="25"/>
        <v>1.0468358473638513</v>
      </c>
      <c r="CF124" s="46">
        <f t="shared" si="26"/>
        <v>0.16925970000321047</v>
      </c>
      <c r="CG124"/>
      <c r="CH124"/>
      <c r="CJ124"/>
    </row>
    <row r="125" spans="1:88" ht="15.6" customHeight="1" x14ac:dyDescent="0.3">
      <c r="A125">
        <v>26</v>
      </c>
      <c r="B125">
        <v>2</v>
      </c>
      <c r="C125" t="s">
        <v>68</v>
      </c>
      <c r="D125" t="s">
        <v>27</v>
      </c>
      <c r="E125"/>
      <c r="F125"/>
      <c r="G125">
        <v>0.5</v>
      </c>
      <c r="H125">
        <v>0.5</v>
      </c>
      <c r="I125">
        <v>3545</v>
      </c>
      <c r="J125">
        <v>7179</v>
      </c>
      <c r="K125"/>
      <c r="L125">
        <v>3324</v>
      </c>
      <c r="M125">
        <v>3.1349999999999998</v>
      </c>
      <c r="N125">
        <v>6.36</v>
      </c>
      <c r="O125">
        <v>3.2250000000000001</v>
      </c>
      <c r="P125"/>
      <c r="Q125">
        <v>0.23200000000000001</v>
      </c>
      <c r="R125">
        <v>1</v>
      </c>
      <c r="S125">
        <v>0</v>
      </c>
      <c r="T125">
        <v>0</v>
      </c>
      <c r="U125"/>
      <c r="V125">
        <v>0</v>
      </c>
      <c r="W125"/>
      <c r="X125"/>
      <c r="Y125" s="1">
        <v>44810</v>
      </c>
      <c r="Z125" s="6">
        <v>0.89307870370370368</v>
      </c>
      <c r="AA125"/>
      <c r="AB125" s="19">
        <v>1</v>
      </c>
      <c r="AD125" s="3">
        <v>3.5292709121277901</v>
      </c>
      <c r="AE125" s="3">
        <v>7.3933085174507509</v>
      </c>
      <c r="AF125" s="3">
        <v>3.8640376053229608</v>
      </c>
      <c r="AG125" s="3">
        <v>0.33644033839322413</v>
      </c>
      <c r="AK125" s="8">
        <v>1.7607043856742808</v>
      </c>
      <c r="AQ125" s="8">
        <v>3.96252548261312</v>
      </c>
      <c r="AW125" s="8">
        <v>6.016003478713202</v>
      </c>
      <c r="BC125" s="8">
        <v>1.3330226719240372</v>
      </c>
      <c r="BG125" s="20">
        <v>3.4984720368357127</v>
      </c>
      <c r="BH125" s="20">
        <v>7.2496734387425468</v>
      </c>
      <c r="BI125" s="20">
        <v>3.751201401906834</v>
      </c>
      <c r="BJ125" s="20">
        <v>0.33421277237908459</v>
      </c>
      <c r="BL125" s="15">
        <v>30</v>
      </c>
      <c r="BQ125" s="2">
        <f t="shared" si="14"/>
        <v>2.9732408325074333</v>
      </c>
      <c r="BR125" s="2">
        <f t="shared" si="15"/>
        <v>5.9464816650148666</v>
      </c>
      <c r="BS125" s="2">
        <f t="shared" si="16"/>
        <v>2.9732408325074333</v>
      </c>
      <c r="BT125" s="2">
        <f t="shared" si="17"/>
        <v>0.29732408325074333</v>
      </c>
      <c r="BU125" s="47">
        <f t="shared" si="18"/>
        <v>2384.603333333333</v>
      </c>
      <c r="BV125" s="47">
        <f t="shared" si="18"/>
        <v>2414.5369999999998</v>
      </c>
      <c r="BW125" s="47">
        <f t="shared" si="19"/>
        <v>2444.4706666666666</v>
      </c>
      <c r="BX125" s="47">
        <f t="shared" si="20"/>
        <v>22359.439999999999</v>
      </c>
      <c r="BY125" s="40">
        <f t="shared" si="21"/>
        <v>1.4866204162537167</v>
      </c>
      <c r="BZ125" s="46">
        <f t="shared" si="21"/>
        <v>2.9732408325074333</v>
      </c>
      <c r="CA125" s="46">
        <f t="shared" si="22"/>
        <v>1.4866204162537167</v>
      </c>
      <c r="CB125" s="46">
        <f t="shared" si="23"/>
        <v>0.14866204162537167</v>
      </c>
      <c r="CC125" s="46">
        <f t="shared" si="24"/>
        <v>1.764635456063895</v>
      </c>
      <c r="CD125" s="46">
        <f t="shared" si="24"/>
        <v>3.6966542587253755</v>
      </c>
      <c r="CE125" s="46">
        <f t="shared" si="25"/>
        <v>1.9320188026614804</v>
      </c>
      <c r="CF125" s="46">
        <f t="shared" si="26"/>
        <v>0.16822016919661206</v>
      </c>
      <c r="CG125" s="3">
        <f>AVERAGE(CC125:CC126)</f>
        <v>1.7492360184178564</v>
      </c>
      <c r="CH125" s="3">
        <f>AVERAGE(CD125:CD126)</f>
        <v>3.6248367193712734</v>
      </c>
      <c r="CI125" s="3">
        <f>AVERAGE(CE125:CE126)</f>
        <v>1.875600700953417</v>
      </c>
      <c r="CJ125" s="3">
        <f>AVERAGE(CF125:CF126)</f>
        <v>0.16710638618954229</v>
      </c>
    </row>
    <row r="126" spans="1:88" ht="15.6" customHeight="1" x14ac:dyDescent="0.3">
      <c r="A126">
        <v>27</v>
      </c>
      <c r="B126">
        <v>2</v>
      </c>
      <c r="C126" t="s">
        <v>68</v>
      </c>
      <c r="D126" t="s">
        <v>27</v>
      </c>
      <c r="E126"/>
      <c r="F126"/>
      <c r="G126">
        <v>0.5</v>
      </c>
      <c r="H126">
        <v>0.5</v>
      </c>
      <c r="I126">
        <v>3483</v>
      </c>
      <c r="J126">
        <v>6902</v>
      </c>
      <c r="K126"/>
      <c r="L126">
        <v>3279</v>
      </c>
      <c r="M126">
        <v>3.0870000000000002</v>
      </c>
      <c r="N126">
        <v>6.1260000000000003</v>
      </c>
      <c r="O126">
        <v>3.0390000000000001</v>
      </c>
      <c r="P126"/>
      <c r="Q126">
        <v>0.22700000000000001</v>
      </c>
      <c r="R126">
        <v>1</v>
      </c>
      <c r="S126">
        <v>0</v>
      </c>
      <c r="T126">
        <v>0</v>
      </c>
      <c r="U126"/>
      <c r="V126">
        <v>0</v>
      </c>
      <c r="W126"/>
      <c r="X126"/>
      <c r="Y126" s="1">
        <v>44810</v>
      </c>
      <c r="Z126" s="6">
        <v>0.9005671296296297</v>
      </c>
      <c r="AA126"/>
      <c r="AB126" s="19">
        <v>1</v>
      </c>
      <c r="AD126" s="3">
        <v>3.4676731615436354</v>
      </c>
      <c r="AE126" s="3">
        <v>7.1060383600343426</v>
      </c>
      <c r="AF126" s="3">
        <v>3.6383651984907073</v>
      </c>
      <c r="AG126" s="3">
        <v>0.33198520636494505</v>
      </c>
      <c r="BG126" s="20"/>
      <c r="BH126" s="20"/>
      <c r="BI126" s="20"/>
      <c r="BJ126" s="20"/>
      <c r="BL126" s="15"/>
      <c r="BQ126" s="2">
        <f t="shared" si="14"/>
        <v>2.9732408325074333</v>
      </c>
      <c r="BR126" s="2">
        <f t="shared" si="15"/>
        <v>5.9464816650148666</v>
      </c>
      <c r="BS126" s="2">
        <f t="shared" si="16"/>
        <v>2.9732408325074333</v>
      </c>
      <c r="BT126" s="2">
        <f t="shared" si="17"/>
        <v>0.29732408325074333</v>
      </c>
      <c r="BU126" s="47">
        <f t="shared" si="18"/>
        <v>2342.8979999999997</v>
      </c>
      <c r="BV126" s="47">
        <f t="shared" si="18"/>
        <v>2321.3726666666666</v>
      </c>
      <c r="BW126" s="47">
        <f t="shared" si="19"/>
        <v>2299.8473333333332</v>
      </c>
      <c r="BX126" s="47">
        <f t="shared" si="20"/>
        <v>22056.739999999998</v>
      </c>
      <c r="BY126" s="40">
        <f t="shared" si="21"/>
        <v>1.4866204162537167</v>
      </c>
      <c r="BZ126" s="46">
        <f t="shared" si="21"/>
        <v>2.9732408325074333</v>
      </c>
      <c r="CA126" s="46">
        <f t="shared" si="22"/>
        <v>1.4866204162537167</v>
      </c>
      <c r="CB126" s="46">
        <f t="shared" si="23"/>
        <v>0.14866204162537167</v>
      </c>
      <c r="CC126" s="46">
        <f t="shared" si="24"/>
        <v>1.7338365807718177</v>
      </c>
      <c r="CD126" s="46">
        <f t="shared" si="24"/>
        <v>3.5530191800171713</v>
      </c>
      <c r="CE126" s="46">
        <f t="shared" si="25"/>
        <v>1.8191825992453536</v>
      </c>
      <c r="CF126" s="46">
        <f t="shared" si="26"/>
        <v>0.16599260318247253</v>
      </c>
      <c r="CG126"/>
      <c r="CH126"/>
      <c r="CJ126"/>
    </row>
    <row r="127" spans="1:88" ht="15.6" customHeight="1" x14ac:dyDescent="0.3">
      <c r="A127">
        <v>25</v>
      </c>
      <c r="B127">
        <v>2</v>
      </c>
      <c r="C127" t="s">
        <v>99</v>
      </c>
      <c r="D127" t="s">
        <v>27</v>
      </c>
      <c r="E127"/>
      <c r="F127"/>
      <c r="G127">
        <v>0.5</v>
      </c>
      <c r="H127">
        <v>0.5</v>
      </c>
      <c r="I127">
        <v>5148</v>
      </c>
      <c r="J127">
        <v>7473</v>
      </c>
      <c r="K127"/>
      <c r="L127">
        <v>3415</v>
      </c>
      <c r="M127">
        <v>4.3650000000000002</v>
      </c>
      <c r="N127">
        <v>6.61</v>
      </c>
      <c r="O127">
        <v>2.2450000000000001</v>
      </c>
      <c r="P127"/>
      <c r="Q127">
        <v>0.24099999999999999</v>
      </c>
      <c r="R127">
        <v>1</v>
      </c>
      <c r="S127">
        <v>0</v>
      </c>
      <c r="T127">
        <v>0</v>
      </c>
      <c r="U127"/>
      <c r="V127">
        <v>0</v>
      </c>
      <c r="W127"/>
      <c r="X127"/>
      <c r="Y127" s="1">
        <v>44812</v>
      </c>
      <c r="Z127" s="6">
        <v>0.89359953703703709</v>
      </c>
      <c r="AA127"/>
      <c r="AB127" s="19">
        <v>1</v>
      </c>
      <c r="AD127" s="3">
        <v>5.1966468028238069</v>
      </c>
      <c r="AE127" s="3">
        <v>7.9063443542538856</v>
      </c>
      <c r="AF127" s="3">
        <v>2.7096975514300787</v>
      </c>
      <c r="AG127" s="3">
        <v>0.37189177063757412</v>
      </c>
      <c r="BG127" s="20"/>
      <c r="BH127" s="20"/>
      <c r="BI127" s="20"/>
      <c r="BJ127" s="20"/>
      <c r="BL127" s="15"/>
      <c r="BQ127" s="2">
        <f t="shared" si="14"/>
        <v>2.9732408325074333</v>
      </c>
      <c r="BR127" s="2">
        <f t="shared" si="15"/>
        <v>5.9464816650148666</v>
      </c>
      <c r="BS127" s="2">
        <f t="shared" si="16"/>
        <v>2.9732408325074333</v>
      </c>
      <c r="BT127" s="2">
        <f t="shared" si="17"/>
        <v>0.29732408325074333</v>
      </c>
      <c r="BU127" s="47">
        <f t="shared" si="18"/>
        <v>3462.8879999999999</v>
      </c>
      <c r="BV127" s="47">
        <f t="shared" si="18"/>
        <v>2513.4189999999999</v>
      </c>
      <c r="BW127" s="47">
        <f t="shared" si="19"/>
        <v>1563.9499999999998</v>
      </c>
      <c r="BX127" s="47">
        <f t="shared" si="20"/>
        <v>22971.566666666666</v>
      </c>
      <c r="BY127" s="40">
        <f t="shared" si="21"/>
        <v>1.4866204162537167</v>
      </c>
      <c r="BZ127" s="46">
        <f t="shared" si="21"/>
        <v>2.9732408325074333</v>
      </c>
      <c r="CA127" s="46">
        <f t="shared" si="22"/>
        <v>1.4866204162537167</v>
      </c>
      <c r="CB127" s="46">
        <f t="shared" si="23"/>
        <v>0.14866204162537167</v>
      </c>
      <c r="CC127" s="46">
        <f t="shared" si="24"/>
        <v>2.5983234014119034</v>
      </c>
      <c r="CD127" s="46">
        <f t="shared" si="24"/>
        <v>3.9531721771269428</v>
      </c>
      <c r="CE127" s="46">
        <f t="shared" si="25"/>
        <v>1.3548487757150394</v>
      </c>
      <c r="CF127" s="46">
        <f t="shared" si="26"/>
        <v>0.18594588531878706</v>
      </c>
      <c r="CG127"/>
      <c r="CH127"/>
      <c r="CJ127"/>
    </row>
    <row r="128" spans="1:88" ht="15.6" customHeight="1" x14ac:dyDescent="0.3">
      <c r="A128">
        <v>26</v>
      </c>
      <c r="B128">
        <v>2</v>
      </c>
      <c r="C128" t="s">
        <v>99</v>
      </c>
      <c r="D128" t="s">
        <v>27</v>
      </c>
      <c r="E128"/>
      <c r="F128"/>
      <c r="G128">
        <v>0.5</v>
      </c>
      <c r="H128">
        <v>0.5</v>
      </c>
      <c r="I128">
        <v>3783</v>
      </c>
      <c r="J128">
        <v>7443</v>
      </c>
      <c r="K128"/>
      <c r="L128">
        <v>3416</v>
      </c>
      <c r="M128">
        <v>3.3170000000000002</v>
      </c>
      <c r="N128">
        <v>6.5839999999999996</v>
      </c>
      <c r="O128">
        <v>3.266</v>
      </c>
      <c r="P128"/>
      <c r="Q128">
        <v>0.24099999999999999</v>
      </c>
      <c r="R128">
        <v>1</v>
      </c>
      <c r="S128">
        <v>0</v>
      </c>
      <c r="T128">
        <v>0</v>
      </c>
      <c r="U128"/>
      <c r="V128">
        <v>0</v>
      </c>
      <c r="W128"/>
      <c r="X128"/>
      <c r="Y128" s="1">
        <v>44812</v>
      </c>
      <c r="Z128" s="6">
        <v>0.90079861111111104</v>
      </c>
      <c r="AA128"/>
      <c r="AB128" s="19">
        <v>1</v>
      </c>
      <c r="AD128" s="3">
        <v>3.8591023172105072</v>
      </c>
      <c r="AE128" s="3">
        <v>7.8770883715008999</v>
      </c>
      <c r="AF128" s="3">
        <v>4.0179860542903931</v>
      </c>
      <c r="AG128" s="3">
        <v>0.37199517754251804</v>
      </c>
      <c r="AK128" s="8">
        <v>1.8191986329795209</v>
      </c>
      <c r="AQ128" s="8">
        <v>0.62093189838414409</v>
      </c>
      <c r="AW128" s="8">
        <v>0.5166314398785754</v>
      </c>
      <c r="BC128" s="8">
        <v>0.83047464401050763</v>
      </c>
      <c r="BG128" s="20">
        <v>3.8243163617238611</v>
      </c>
      <c r="BH128" s="20">
        <v>7.852708385873413</v>
      </c>
      <c r="BI128" s="20">
        <v>4.0283920241495519</v>
      </c>
      <c r="BJ128" s="20">
        <v>0.37354628111667715</v>
      </c>
      <c r="BL128" s="15">
        <v>31</v>
      </c>
      <c r="BQ128" s="2">
        <f t="shared" si="14"/>
        <v>2.9732408325074333</v>
      </c>
      <c r="BR128" s="2">
        <f t="shared" si="15"/>
        <v>5.9464816650148666</v>
      </c>
      <c r="BS128" s="2">
        <f t="shared" si="16"/>
        <v>2.9732408325074333</v>
      </c>
      <c r="BT128" s="2">
        <f t="shared" si="17"/>
        <v>0.29732408325074333</v>
      </c>
      <c r="BU128" s="47">
        <f t="shared" si="18"/>
        <v>2544.6979999999999</v>
      </c>
      <c r="BV128" s="47">
        <f t="shared" si="18"/>
        <v>2503.3289999999997</v>
      </c>
      <c r="BW128" s="47">
        <f t="shared" si="19"/>
        <v>2461.96</v>
      </c>
      <c r="BX128" s="47">
        <f t="shared" si="20"/>
        <v>22978.293333333331</v>
      </c>
      <c r="BY128" s="40">
        <f t="shared" si="21"/>
        <v>1.4866204162537167</v>
      </c>
      <c r="BZ128" s="46">
        <f t="shared" si="21"/>
        <v>2.9732408325074333</v>
      </c>
      <c r="CA128" s="46">
        <f t="shared" si="22"/>
        <v>1.4866204162537167</v>
      </c>
      <c r="CB128" s="46">
        <f t="shared" si="23"/>
        <v>0.14866204162537167</v>
      </c>
      <c r="CC128" s="46">
        <f t="shared" si="24"/>
        <v>1.9295511586052536</v>
      </c>
      <c r="CD128" s="46">
        <f t="shared" si="24"/>
        <v>3.93854418575045</v>
      </c>
      <c r="CE128" s="46">
        <f t="shared" si="25"/>
        <v>2.0089930271451966</v>
      </c>
      <c r="CF128" s="46">
        <f t="shared" si="26"/>
        <v>0.18599758877125902</v>
      </c>
      <c r="CG128" s="3">
        <f>AVERAGE(CC128:CC129)</f>
        <v>1.9121581808619306</v>
      </c>
      <c r="CH128" s="3">
        <f>AVERAGE(CD128:CD129)</f>
        <v>3.9263541929367065</v>
      </c>
      <c r="CI128" s="3">
        <f>AVERAGE(CE128:CE129)</f>
        <v>2.0141960120747759</v>
      </c>
      <c r="CJ128" s="3">
        <f>AVERAGE(CF128:CF129)</f>
        <v>0.18677314055833857</v>
      </c>
    </row>
    <row r="129" spans="1:88" ht="15.6" customHeight="1" x14ac:dyDescent="0.3">
      <c r="A129">
        <v>27</v>
      </c>
      <c r="B129">
        <v>2</v>
      </c>
      <c r="C129" t="s">
        <v>99</v>
      </c>
      <c r="D129" t="s">
        <v>27</v>
      </c>
      <c r="E129"/>
      <c r="F129"/>
      <c r="G129">
        <v>0.5</v>
      </c>
      <c r="H129">
        <v>0.5</v>
      </c>
      <c r="I129">
        <v>3712</v>
      </c>
      <c r="J129">
        <v>7393</v>
      </c>
      <c r="K129"/>
      <c r="L129">
        <v>3446</v>
      </c>
      <c r="M129">
        <v>3.2629999999999999</v>
      </c>
      <c r="N129">
        <v>6.5419999999999998</v>
      </c>
      <c r="O129">
        <v>3.2789999999999999</v>
      </c>
      <c r="P129"/>
      <c r="Q129">
        <v>0.24399999999999999</v>
      </c>
      <c r="R129">
        <v>1</v>
      </c>
      <c r="S129">
        <v>0</v>
      </c>
      <c r="T129">
        <v>0</v>
      </c>
      <c r="U129"/>
      <c r="V129">
        <v>0</v>
      </c>
      <c r="W129"/>
      <c r="X129"/>
      <c r="Y129" s="1">
        <v>44812</v>
      </c>
      <c r="Z129" s="6">
        <v>0.90827546296296291</v>
      </c>
      <c r="AA129"/>
      <c r="AB129" s="19">
        <v>1</v>
      </c>
      <c r="AD129" s="3">
        <v>3.7895304062372146</v>
      </c>
      <c r="AE129" s="3">
        <v>7.8283284002459252</v>
      </c>
      <c r="AF129" s="3">
        <v>4.0387979940087106</v>
      </c>
      <c r="AG129" s="3">
        <v>0.37509738469083626</v>
      </c>
      <c r="BG129" s="20"/>
      <c r="BH129" s="20"/>
      <c r="BI129" s="20"/>
      <c r="BJ129" s="20"/>
      <c r="BL129" s="15"/>
      <c r="BQ129" s="2">
        <f t="shared" si="14"/>
        <v>2.9732408325074333</v>
      </c>
      <c r="BR129" s="2">
        <f t="shared" si="15"/>
        <v>5.9464816650148666</v>
      </c>
      <c r="BS129" s="2">
        <f t="shared" si="16"/>
        <v>2.9732408325074333</v>
      </c>
      <c r="BT129" s="2">
        <f t="shared" si="17"/>
        <v>0.29732408325074333</v>
      </c>
      <c r="BU129" s="47">
        <f t="shared" si="18"/>
        <v>2496.9386666666664</v>
      </c>
      <c r="BV129" s="47">
        <f t="shared" si="18"/>
        <v>2486.5123333333331</v>
      </c>
      <c r="BW129" s="47">
        <f t="shared" si="19"/>
        <v>2476.0859999999998</v>
      </c>
      <c r="BX129" s="47">
        <f t="shared" si="20"/>
        <v>23180.093333333331</v>
      </c>
      <c r="BY129" s="40">
        <f t="shared" si="21"/>
        <v>1.4866204162537167</v>
      </c>
      <c r="BZ129" s="46">
        <f t="shared" si="21"/>
        <v>2.9732408325074333</v>
      </c>
      <c r="CA129" s="46">
        <f t="shared" si="22"/>
        <v>1.4866204162537167</v>
      </c>
      <c r="CB129" s="46">
        <f t="shared" si="23"/>
        <v>0.14866204162537167</v>
      </c>
      <c r="CC129" s="46">
        <f t="shared" si="24"/>
        <v>1.8947652031186073</v>
      </c>
      <c r="CD129" s="46">
        <f t="shared" si="24"/>
        <v>3.9141642001229626</v>
      </c>
      <c r="CE129" s="46">
        <f t="shared" si="25"/>
        <v>2.0193989970043553</v>
      </c>
      <c r="CF129" s="46">
        <f t="shared" si="26"/>
        <v>0.18754869234541813</v>
      </c>
      <c r="CG129"/>
      <c r="CH129"/>
      <c r="CJ129"/>
    </row>
    <row r="130" spans="1:88" ht="15.6" customHeight="1" x14ac:dyDescent="0.3">
      <c r="A130">
        <v>28</v>
      </c>
      <c r="B130">
        <v>2</v>
      </c>
      <c r="C130" t="s">
        <v>68</v>
      </c>
      <c r="D130" t="s">
        <v>27</v>
      </c>
      <c r="E130"/>
      <c r="F130"/>
      <c r="G130">
        <v>0.5</v>
      </c>
      <c r="H130">
        <v>0.5</v>
      </c>
      <c r="I130">
        <v>4938</v>
      </c>
      <c r="J130">
        <v>7932</v>
      </c>
      <c r="K130"/>
      <c r="L130">
        <v>3522</v>
      </c>
      <c r="M130">
        <v>4.2030000000000003</v>
      </c>
      <c r="N130">
        <v>6.9980000000000002</v>
      </c>
      <c r="O130">
        <v>2.7949999999999999</v>
      </c>
      <c r="P130"/>
      <c r="Q130">
        <v>0.252</v>
      </c>
      <c r="R130">
        <v>1</v>
      </c>
      <c r="S130">
        <v>0</v>
      </c>
      <c r="T130">
        <v>0</v>
      </c>
      <c r="U130"/>
      <c r="V130">
        <v>0</v>
      </c>
      <c r="W130"/>
      <c r="X130"/>
      <c r="Y130" s="1">
        <v>44824</v>
      </c>
      <c r="Z130" s="6">
        <v>0.74170138888888892</v>
      </c>
      <c r="AA130"/>
      <c r="AB130" s="19">
        <v>1</v>
      </c>
      <c r="AD130" s="3">
        <v>4.7818357266825622</v>
      </c>
      <c r="AE130" s="3">
        <v>7.8664205002105909</v>
      </c>
      <c r="AF130" s="3">
        <v>3.0845847735280287</v>
      </c>
      <c r="AG130" s="3">
        <v>0.36141363609917182</v>
      </c>
      <c r="BG130" s="20"/>
      <c r="BH130" s="20"/>
      <c r="BI130" s="20"/>
      <c r="BJ130" s="20"/>
      <c r="BL130" s="15"/>
      <c r="BQ130" s="2">
        <f t="shared" si="14"/>
        <v>2.9732408325074333</v>
      </c>
      <c r="BR130" s="2">
        <f t="shared" si="15"/>
        <v>5.9464816650148666</v>
      </c>
      <c r="BS130" s="2">
        <f t="shared" si="16"/>
        <v>2.9732408325074333</v>
      </c>
      <c r="BT130" s="2">
        <f t="shared" si="17"/>
        <v>0.29732408325074333</v>
      </c>
      <c r="BU130" s="47">
        <f t="shared" si="18"/>
        <v>3321.6279999999997</v>
      </c>
      <c r="BV130" s="47">
        <f t="shared" si="18"/>
        <v>2667.7959999999998</v>
      </c>
      <c r="BW130" s="47">
        <f t="shared" si="19"/>
        <v>2013.9639999999999</v>
      </c>
      <c r="BX130" s="47">
        <f t="shared" si="20"/>
        <v>23691.32</v>
      </c>
      <c r="BY130" s="40">
        <f t="shared" si="21"/>
        <v>1.4866204162537167</v>
      </c>
      <c r="BZ130" s="46">
        <f t="shared" si="21"/>
        <v>2.9732408325074333</v>
      </c>
      <c r="CA130" s="46">
        <f t="shared" si="22"/>
        <v>1.4866204162537167</v>
      </c>
      <c r="CB130" s="46">
        <f t="shared" si="23"/>
        <v>0.14866204162537167</v>
      </c>
      <c r="CC130" s="46">
        <f t="shared" si="24"/>
        <v>2.3909178633412811</v>
      </c>
      <c r="CD130" s="46">
        <f t="shared" si="24"/>
        <v>3.9332102501052955</v>
      </c>
      <c r="CE130" s="46">
        <f t="shared" si="25"/>
        <v>1.5422923867640144</v>
      </c>
      <c r="CF130" s="46">
        <f t="shared" si="26"/>
        <v>0.18070681804958591</v>
      </c>
      <c r="CG130"/>
      <c r="CH130"/>
      <c r="CJ130"/>
    </row>
    <row r="131" spans="1:88" ht="15.6" customHeight="1" x14ac:dyDescent="0.3">
      <c r="A131">
        <v>29</v>
      </c>
      <c r="B131">
        <v>2</v>
      </c>
      <c r="C131" t="s">
        <v>68</v>
      </c>
      <c r="D131" t="s">
        <v>27</v>
      </c>
      <c r="E131"/>
      <c r="F131"/>
      <c r="G131">
        <v>0.5</v>
      </c>
      <c r="H131">
        <v>0.5</v>
      </c>
      <c r="I131">
        <v>3647</v>
      </c>
      <c r="J131">
        <v>7719</v>
      </c>
      <c r="K131"/>
      <c r="L131">
        <v>3439</v>
      </c>
      <c r="M131">
        <v>3.2130000000000001</v>
      </c>
      <c r="N131">
        <v>6.8179999999999996</v>
      </c>
      <c r="O131">
        <v>3.6040000000000001</v>
      </c>
      <c r="P131"/>
      <c r="Q131">
        <v>0.24399999999999999</v>
      </c>
      <c r="R131">
        <v>1</v>
      </c>
      <c r="S131">
        <v>0</v>
      </c>
      <c r="T131">
        <v>0</v>
      </c>
      <c r="U131"/>
      <c r="V131">
        <v>0</v>
      </c>
      <c r="W131"/>
      <c r="X131"/>
      <c r="Y131" s="1">
        <v>44824</v>
      </c>
      <c r="Z131" s="6">
        <v>0.74906249999999996</v>
      </c>
      <c r="AA131"/>
      <c r="AB131" s="19">
        <v>1</v>
      </c>
      <c r="AD131" s="3">
        <v>3.5141885425876915</v>
      </c>
      <c r="AE131" s="3">
        <v>7.6571545349513883</v>
      </c>
      <c r="AF131" s="3">
        <v>4.1429659923636972</v>
      </c>
      <c r="AG131" s="3">
        <v>0.35330551134917454</v>
      </c>
      <c r="AK131" s="8">
        <v>0.27980421845279374</v>
      </c>
      <c r="AQ131" s="8">
        <v>1.0447184806597383</v>
      </c>
      <c r="AW131" s="8">
        <v>1.6981366047837698</v>
      </c>
      <c r="BC131" s="8">
        <v>0.55452916397426777</v>
      </c>
      <c r="BG131" s="20">
        <v>3.5092789872658678</v>
      </c>
      <c r="BH131" s="20">
        <v>7.6173645274725263</v>
      </c>
      <c r="BI131" s="20">
        <v>4.1080855402066581</v>
      </c>
      <c r="BJ131" s="20">
        <v>0.35232862884917487</v>
      </c>
      <c r="BL131" s="15">
        <v>32</v>
      </c>
      <c r="BQ131" s="2">
        <f t="shared" si="14"/>
        <v>2.9732408325074333</v>
      </c>
      <c r="BR131" s="2">
        <f t="shared" si="15"/>
        <v>5.9464816650148666</v>
      </c>
      <c r="BS131" s="2">
        <f t="shared" si="16"/>
        <v>2.9732408325074333</v>
      </c>
      <c r="BT131" s="2">
        <f t="shared" si="17"/>
        <v>0.29732408325074333</v>
      </c>
      <c r="BU131" s="47">
        <f t="shared" si="18"/>
        <v>2453.2153333333331</v>
      </c>
      <c r="BV131" s="47">
        <f t="shared" si="18"/>
        <v>2596.1569999999997</v>
      </c>
      <c r="BW131" s="47">
        <f t="shared" si="19"/>
        <v>2739.0986666666663</v>
      </c>
      <c r="BX131" s="47">
        <f t="shared" si="20"/>
        <v>23133.006666666664</v>
      </c>
      <c r="BY131" s="40">
        <f t="shared" si="21"/>
        <v>1.4866204162537167</v>
      </c>
      <c r="BZ131" s="46">
        <f t="shared" si="21"/>
        <v>2.9732408325074333</v>
      </c>
      <c r="CA131" s="46">
        <f t="shared" si="22"/>
        <v>1.4866204162537167</v>
      </c>
      <c r="CB131" s="46">
        <f t="shared" si="23"/>
        <v>0.14866204162537167</v>
      </c>
      <c r="CC131" s="46">
        <f t="shared" si="24"/>
        <v>1.7570942712938458</v>
      </c>
      <c r="CD131" s="46">
        <f t="shared" si="24"/>
        <v>3.8285772674756942</v>
      </c>
      <c r="CE131" s="46">
        <f t="shared" si="25"/>
        <v>2.0714829961818486</v>
      </c>
      <c r="CF131" s="46">
        <f t="shared" si="26"/>
        <v>0.17665275567458727</v>
      </c>
      <c r="CG131" s="3">
        <f>AVERAGE(CC131:CC132)</f>
        <v>1.7546394936329339</v>
      </c>
      <c r="CH131" s="3">
        <f>AVERAGE(CD131:CD132)</f>
        <v>3.8086822637362632</v>
      </c>
      <c r="CI131" s="3">
        <f>AVERAGE(CE131:CE132)</f>
        <v>2.054042770103329</v>
      </c>
      <c r="CJ131" s="3">
        <f>AVERAGE(CF131:CF132)</f>
        <v>0.17616431442458744</v>
      </c>
    </row>
    <row r="132" spans="1:88" ht="15.6" customHeight="1" x14ac:dyDescent="0.3">
      <c r="A132">
        <v>30</v>
      </c>
      <c r="B132">
        <v>2</v>
      </c>
      <c r="C132" t="s">
        <v>68</v>
      </c>
      <c r="D132" t="s">
        <v>27</v>
      </c>
      <c r="E132"/>
      <c r="F132"/>
      <c r="G132">
        <v>0.5</v>
      </c>
      <c r="H132">
        <v>0.5</v>
      </c>
      <c r="I132">
        <v>3637</v>
      </c>
      <c r="J132">
        <v>7638</v>
      </c>
      <c r="K132"/>
      <c r="L132">
        <v>3419</v>
      </c>
      <c r="M132">
        <v>3.2050000000000001</v>
      </c>
      <c r="N132">
        <v>6.7489999999999997</v>
      </c>
      <c r="O132">
        <v>3.544</v>
      </c>
      <c r="P132"/>
      <c r="Q132">
        <v>0.24199999999999999</v>
      </c>
      <c r="R132">
        <v>1</v>
      </c>
      <c r="S132">
        <v>0</v>
      </c>
      <c r="T132">
        <v>0</v>
      </c>
      <c r="U132"/>
      <c r="V132">
        <v>0</v>
      </c>
      <c r="W132"/>
      <c r="X132"/>
      <c r="Y132" s="1">
        <v>44824</v>
      </c>
      <c r="Z132" s="6">
        <v>0.75688657407407411</v>
      </c>
      <c r="AA132"/>
      <c r="AB132" s="19">
        <v>1</v>
      </c>
      <c r="AD132" s="3">
        <v>3.5043694319440442</v>
      </c>
      <c r="AE132" s="3">
        <v>7.5775745199936635</v>
      </c>
      <c r="AF132" s="3">
        <v>4.0732050880496189</v>
      </c>
      <c r="AG132" s="3">
        <v>0.35135174634917521</v>
      </c>
      <c r="BG132" s="20"/>
      <c r="BH132" s="20"/>
      <c r="BI132" s="20"/>
      <c r="BJ132" s="20"/>
      <c r="BL132" s="15"/>
      <c r="BQ132" s="2">
        <f t="shared" si="14"/>
        <v>2.9732408325074333</v>
      </c>
      <c r="BR132" s="2">
        <f t="shared" si="15"/>
        <v>5.9464816650148666</v>
      </c>
      <c r="BS132" s="2">
        <f t="shared" si="16"/>
        <v>2.9732408325074333</v>
      </c>
      <c r="BT132" s="2">
        <f t="shared" si="17"/>
        <v>0.29732408325074333</v>
      </c>
      <c r="BU132" s="47">
        <f t="shared" si="18"/>
        <v>2446.4886666666666</v>
      </c>
      <c r="BV132" s="47">
        <f t="shared" si="18"/>
        <v>2568.9139999999998</v>
      </c>
      <c r="BW132" s="47">
        <f t="shared" si="19"/>
        <v>2691.3393333333333</v>
      </c>
      <c r="BX132" s="47">
        <f t="shared" si="20"/>
        <v>22998.473333333332</v>
      </c>
      <c r="BY132" s="40">
        <f t="shared" si="21"/>
        <v>1.4866204162537167</v>
      </c>
      <c r="BZ132" s="46">
        <f t="shared" si="21"/>
        <v>2.9732408325074333</v>
      </c>
      <c r="CA132" s="46">
        <f t="shared" si="22"/>
        <v>1.4866204162537167</v>
      </c>
      <c r="CB132" s="46">
        <f t="shared" si="23"/>
        <v>0.14866204162537167</v>
      </c>
      <c r="CC132" s="46">
        <f t="shared" si="24"/>
        <v>1.7521847159720221</v>
      </c>
      <c r="CD132" s="46">
        <f t="shared" si="24"/>
        <v>3.7887872599968317</v>
      </c>
      <c r="CE132" s="46">
        <f t="shared" si="25"/>
        <v>2.0366025440248094</v>
      </c>
      <c r="CF132" s="46">
        <f t="shared" si="26"/>
        <v>0.1756758731745876</v>
      </c>
      <c r="CG132"/>
      <c r="CH132"/>
      <c r="CJ132"/>
    </row>
    <row r="133" spans="1:88" ht="15.6" customHeight="1" x14ac:dyDescent="0.3">
      <c r="A133">
        <v>28</v>
      </c>
      <c r="B133">
        <v>2</v>
      </c>
      <c r="C133" t="s">
        <v>68</v>
      </c>
      <c r="D133" t="s">
        <v>27</v>
      </c>
      <c r="E133"/>
      <c r="F133"/>
      <c r="G133">
        <v>0.5</v>
      </c>
      <c r="H133">
        <v>0.5</v>
      </c>
      <c r="I133">
        <v>5005</v>
      </c>
      <c r="J133">
        <v>7715</v>
      </c>
      <c r="K133"/>
      <c r="L133">
        <v>3111</v>
      </c>
      <c r="M133">
        <v>4.2549999999999999</v>
      </c>
      <c r="N133">
        <v>6.8150000000000004</v>
      </c>
      <c r="O133">
        <v>2.56</v>
      </c>
      <c r="P133"/>
      <c r="Q133">
        <v>0.20899999999999999</v>
      </c>
      <c r="R133">
        <v>1</v>
      </c>
      <c r="S133">
        <v>0</v>
      </c>
      <c r="T133">
        <v>0</v>
      </c>
      <c r="U133"/>
      <c r="V133">
        <v>0</v>
      </c>
      <c r="W133"/>
      <c r="X133"/>
      <c r="Y133" s="1">
        <v>44825</v>
      </c>
      <c r="Z133" s="6">
        <v>0.81550925925925932</v>
      </c>
      <c r="AA133"/>
      <c r="AB133" s="19">
        <v>1</v>
      </c>
      <c r="AD133" s="3">
        <v>4.9221655279576462</v>
      </c>
      <c r="AE133" s="3">
        <v>7.5246611915835873</v>
      </c>
      <c r="AF133" s="3">
        <v>2.6024956636259411</v>
      </c>
      <c r="AG133" s="3">
        <v>0.33477710744189287</v>
      </c>
      <c r="BG133" s="20"/>
      <c r="BH133" s="20"/>
      <c r="BI133" s="20"/>
      <c r="BJ133" s="20"/>
      <c r="BL133" s="15"/>
      <c r="BQ133" s="2">
        <f t="shared" si="14"/>
        <v>2.9732408325074333</v>
      </c>
      <c r="BR133" s="2">
        <f t="shared" si="15"/>
        <v>5.9464816650148666</v>
      </c>
      <c r="BS133" s="2">
        <f t="shared" si="16"/>
        <v>2.9732408325074333</v>
      </c>
      <c r="BT133" s="2">
        <f t="shared" si="17"/>
        <v>0.29732408325074333</v>
      </c>
      <c r="BU133" s="47">
        <f t="shared" si="18"/>
        <v>3366.6966666666663</v>
      </c>
      <c r="BV133" s="47">
        <f t="shared" si="18"/>
        <v>2594.8116666666665</v>
      </c>
      <c r="BW133" s="47">
        <f t="shared" si="19"/>
        <v>1822.9266666666665</v>
      </c>
      <c r="BX133" s="47">
        <f t="shared" si="20"/>
        <v>20926.66</v>
      </c>
      <c r="BY133" s="40">
        <f t="shared" si="21"/>
        <v>1.4866204162537167</v>
      </c>
      <c r="BZ133" s="46">
        <f t="shared" si="21"/>
        <v>2.9732408325074333</v>
      </c>
      <c r="CA133" s="46">
        <f t="shared" si="22"/>
        <v>1.4866204162537167</v>
      </c>
      <c r="CB133" s="46">
        <f t="shared" si="23"/>
        <v>0.14866204162537167</v>
      </c>
      <c r="CC133" s="46">
        <f t="shared" si="24"/>
        <v>2.4610827639788231</v>
      </c>
      <c r="CD133" s="46">
        <f t="shared" si="24"/>
        <v>3.7623305957917936</v>
      </c>
      <c r="CE133" s="46">
        <f t="shared" si="25"/>
        <v>1.3012478318129705</v>
      </c>
      <c r="CF133" s="46">
        <f t="shared" si="26"/>
        <v>0.16738855372094644</v>
      </c>
      <c r="CG133"/>
      <c r="CH133"/>
      <c r="CJ133"/>
    </row>
    <row r="134" spans="1:88" ht="15.6" customHeight="1" x14ac:dyDescent="0.3">
      <c r="A134">
        <v>29</v>
      </c>
      <c r="B134">
        <v>2</v>
      </c>
      <c r="C134" t="s">
        <v>68</v>
      </c>
      <c r="D134" t="s">
        <v>27</v>
      </c>
      <c r="E134"/>
      <c r="F134"/>
      <c r="G134">
        <v>0.5</v>
      </c>
      <c r="H134">
        <v>0.5</v>
      </c>
      <c r="I134">
        <v>3766</v>
      </c>
      <c r="J134">
        <v>7635</v>
      </c>
      <c r="K134"/>
      <c r="L134">
        <v>3084</v>
      </c>
      <c r="M134">
        <v>3.3039999999999998</v>
      </c>
      <c r="N134">
        <v>6.7460000000000004</v>
      </c>
      <c r="O134">
        <v>3.4420000000000002</v>
      </c>
      <c r="P134"/>
      <c r="Q134">
        <v>0.20699999999999999</v>
      </c>
      <c r="R134">
        <v>1</v>
      </c>
      <c r="S134">
        <v>0</v>
      </c>
      <c r="T134">
        <v>0</v>
      </c>
      <c r="U134"/>
      <c r="V134">
        <v>0</v>
      </c>
      <c r="W134"/>
      <c r="X134"/>
      <c r="Y134" s="1">
        <v>44825</v>
      </c>
      <c r="Z134" s="6">
        <v>0.82287037037037036</v>
      </c>
      <c r="AA134"/>
      <c r="AB134" s="19">
        <v>1</v>
      </c>
      <c r="AD134" s="3">
        <v>3.7103928260459078</v>
      </c>
      <c r="AE134" s="3">
        <v>7.4481600211703007</v>
      </c>
      <c r="AF134" s="3">
        <v>3.7377671951243929</v>
      </c>
      <c r="AG134" s="3">
        <v>0.33190094683376314</v>
      </c>
      <c r="AK134" s="8">
        <v>1.594149864160878</v>
      </c>
      <c r="AQ134" s="8">
        <v>3.3682313664461931</v>
      </c>
      <c r="AW134" s="8">
        <v>5.1604747324986731</v>
      </c>
      <c r="BC134" s="8">
        <v>2.1737543363574123</v>
      </c>
      <c r="BG134" s="20">
        <v>3.6810520826582143</v>
      </c>
      <c r="BH134" s="20">
        <v>7.3248018838788758</v>
      </c>
      <c r="BI134" s="20">
        <v>3.6437498012206615</v>
      </c>
      <c r="BJ134" s="20">
        <v>0.32833237719034292</v>
      </c>
      <c r="BL134" s="15">
        <v>33</v>
      </c>
      <c r="BQ134" s="2">
        <f t="shared" si="14"/>
        <v>2.9732408325074333</v>
      </c>
      <c r="BR134" s="2">
        <f t="shared" si="15"/>
        <v>5.9464816650148666</v>
      </c>
      <c r="BS134" s="2">
        <f t="shared" si="16"/>
        <v>2.9732408325074333</v>
      </c>
      <c r="BT134" s="2">
        <f t="shared" si="17"/>
        <v>0.29732408325074333</v>
      </c>
      <c r="BU134" s="47">
        <f t="shared" si="18"/>
        <v>2533.2626666666665</v>
      </c>
      <c r="BV134" s="47">
        <f t="shared" si="18"/>
        <v>2567.9049999999997</v>
      </c>
      <c r="BW134" s="47">
        <f t="shared" si="19"/>
        <v>2602.547333333333</v>
      </c>
      <c r="BX134" s="47">
        <f t="shared" si="20"/>
        <v>20745.039999999997</v>
      </c>
      <c r="BY134" s="40">
        <f t="shared" si="21"/>
        <v>1.4866204162537167</v>
      </c>
      <c r="BZ134" s="46">
        <f t="shared" si="21"/>
        <v>2.9732408325074333</v>
      </c>
      <c r="CA134" s="46">
        <f t="shared" si="22"/>
        <v>1.4866204162537167</v>
      </c>
      <c r="CB134" s="46">
        <f t="shared" si="23"/>
        <v>0.14866204162537167</v>
      </c>
      <c r="CC134" s="46">
        <f t="shared" si="24"/>
        <v>1.8551964130229539</v>
      </c>
      <c r="CD134" s="46">
        <f t="shared" si="24"/>
        <v>3.7240800105851504</v>
      </c>
      <c r="CE134" s="46">
        <f t="shared" si="25"/>
        <v>1.8688835975621965</v>
      </c>
      <c r="CF134" s="46">
        <f t="shared" si="26"/>
        <v>0.16595047341688157</v>
      </c>
      <c r="CG134" s="3">
        <f>AVERAGE(CC134:CC135)</f>
        <v>1.8405260413291071</v>
      </c>
      <c r="CH134" s="3">
        <f>AVERAGE(CD134:CD135)</f>
        <v>3.6624009419394379</v>
      </c>
      <c r="CI134" s="3">
        <f>AVERAGE(CE134:CE135)</f>
        <v>1.8218749006103307</v>
      </c>
      <c r="CJ134" s="3">
        <f>AVERAGE(CF134:CF135)</f>
        <v>0.16416618859517146</v>
      </c>
    </row>
    <row r="135" spans="1:88" ht="15.6" customHeight="1" x14ac:dyDescent="0.3">
      <c r="A135">
        <v>30</v>
      </c>
      <c r="B135">
        <v>2</v>
      </c>
      <c r="C135" t="s">
        <v>68</v>
      </c>
      <c r="D135" t="s">
        <v>27</v>
      </c>
      <c r="E135"/>
      <c r="F135"/>
      <c r="G135">
        <v>0.5</v>
      </c>
      <c r="H135">
        <v>0.5</v>
      </c>
      <c r="I135">
        <v>3706</v>
      </c>
      <c r="J135">
        <v>7377</v>
      </c>
      <c r="K135"/>
      <c r="L135">
        <v>3017</v>
      </c>
      <c r="M135">
        <v>3.258</v>
      </c>
      <c r="N135">
        <v>6.5279999999999996</v>
      </c>
      <c r="O135">
        <v>3.27</v>
      </c>
      <c r="P135"/>
      <c r="Q135">
        <v>0.2</v>
      </c>
      <c r="R135">
        <v>1</v>
      </c>
      <c r="S135">
        <v>0</v>
      </c>
      <c r="T135">
        <v>0</v>
      </c>
      <c r="U135"/>
      <c r="V135">
        <v>0</v>
      </c>
      <c r="W135"/>
      <c r="X135"/>
      <c r="Y135" s="1">
        <v>44825</v>
      </c>
      <c r="Z135" s="6">
        <v>0.83065972222222229</v>
      </c>
      <c r="AA135"/>
      <c r="AB135" s="19">
        <v>1</v>
      </c>
      <c r="AD135" s="3">
        <v>3.6517113392705207</v>
      </c>
      <c r="AE135" s="3">
        <v>7.2014437465874508</v>
      </c>
      <c r="AF135" s="3">
        <v>3.5497324073169301</v>
      </c>
      <c r="AG135" s="3">
        <v>0.32476380754692269</v>
      </c>
      <c r="BG135" s="20"/>
      <c r="BH135" s="20"/>
      <c r="BI135" s="20"/>
      <c r="BJ135" s="20"/>
      <c r="BL135" s="15"/>
      <c r="BQ135" s="2">
        <f t="shared" si="14"/>
        <v>2.9732408325074333</v>
      </c>
      <c r="BR135" s="2">
        <f t="shared" si="15"/>
        <v>5.9464816650148666</v>
      </c>
      <c r="BS135" s="2">
        <f t="shared" si="16"/>
        <v>2.9732408325074333</v>
      </c>
      <c r="BT135" s="2">
        <f t="shared" si="17"/>
        <v>0.29732408325074333</v>
      </c>
      <c r="BU135" s="47">
        <f t="shared" si="18"/>
        <v>2492.9026666666664</v>
      </c>
      <c r="BV135" s="47">
        <f t="shared" si="18"/>
        <v>2481.1309999999999</v>
      </c>
      <c r="BW135" s="47">
        <f t="shared" si="19"/>
        <v>2469.3593333333333</v>
      </c>
      <c r="BX135" s="47">
        <f t="shared" si="20"/>
        <v>20294.353333333333</v>
      </c>
      <c r="BY135" s="40">
        <f t="shared" si="21"/>
        <v>1.4866204162537167</v>
      </c>
      <c r="BZ135" s="46">
        <f t="shared" si="21"/>
        <v>2.9732408325074333</v>
      </c>
      <c r="CA135" s="46">
        <f t="shared" si="22"/>
        <v>1.4866204162537167</v>
      </c>
      <c r="CB135" s="46">
        <f t="shared" si="23"/>
        <v>0.14866204162537167</v>
      </c>
      <c r="CC135" s="46">
        <f t="shared" si="24"/>
        <v>1.8258556696352604</v>
      </c>
      <c r="CD135" s="46">
        <f t="shared" si="24"/>
        <v>3.6007218732937254</v>
      </c>
      <c r="CE135" s="46">
        <f t="shared" si="25"/>
        <v>1.774866203658465</v>
      </c>
      <c r="CF135" s="46">
        <f t="shared" si="26"/>
        <v>0.16238190377346134</v>
      </c>
      <c r="CG135"/>
      <c r="CH135"/>
      <c r="CJ135"/>
    </row>
    <row r="136" spans="1:88" customFormat="1" ht="14.4" x14ac:dyDescent="0.3">
      <c r="A136">
        <v>136</v>
      </c>
      <c r="B136">
        <v>2</v>
      </c>
      <c r="C136" t="s">
        <v>68</v>
      </c>
      <c r="D136" t="s">
        <v>27</v>
      </c>
      <c r="G136">
        <v>0.5</v>
      </c>
      <c r="H136">
        <v>0.5</v>
      </c>
      <c r="I136">
        <v>5276</v>
      </c>
      <c r="J136">
        <v>7426</v>
      </c>
      <c r="L136">
        <v>3110</v>
      </c>
      <c r="M136">
        <v>4.4619999999999997</v>
      </c>
      <c r="N136">
        <v>6.57</v>
      </c>
      <c r="O136">
        <v>2.1070000000000002</v>
      </c>
      <c r="Q136">
        <v>0.20899999999999999</v>
      </c>
      <c r="R136">
        <v>1</v>
      </c>
      <c r="S136">
        <v>0</v>
      </c>
      <c r="T136">
        <v>0</v>
      </c>
      <c r="V136">
        <v>0</v>
      </c>
      <c r="Y136" s="1">
        <v>44826</v>
      </c>
      <c r="Z136" s="6">
        <v>0.82408564814814811</v>
      </c>
      <c r="AB136">
        <v>1</v>
      </c>
      <c r="AD136" s="3">
        <v>5.5844625218735553</v>
      </c>
      <c r="AE136" s="3">
        <v>7.730916790543886</v>
      </c>
      <c r="AF136" s="3">
        <v>2.1464542686703307</v>
      </c>
      <c r="AG136" s="3">
        <v>0.35213185795976498</v>
      </c>
      <c r="AH136" s="3"/>
      <c r="BL136" s="15"/>
      <c r="BQ136" s="2">
        <f t="shared" si="14"/>
        <v>2.9732408325074333</v>
      </c>
      <c r="BR136" s="2">
        <f t="shared" si="15"/>
        <v>5.9464816650148666</v>
      </c>
      <c r="BS136" s="2">
        <f t="shared" si="16"/>
        <v>2.9732408325074333</v>
      </c>
      <c r="BT136" s="2">
        <f t="shared" si="17"/>
        <v>0.29732408325074333</v>
      </c>
      <c r="BU136" s="47">
        <f t="shared" si="18"/>
        <v>3548.989333333333</v>
      </c>
      <c r="BV136" s="47">
        <f t="shared" si="18"/>
        <v>2497.6113333333333</v>
      </c>
      <c r="BW136" s="47">
        <f t="shared" si="19"/>
        <v>1446.2333333333331</v>
      </c>
      <c r="BX136" s="47">
        <f t="shared" si="20"/>
        <v>20919.933333333331</v>
      </c>
      <c r="BY136" s="40">
        <f t="shared" si="21"/>
        <v>1.4866204162537167</v>
      </c>
      <c r="BZ136" s="46">
        <f t="shared" si="21"/>
        <v>2.9732408325074333</v>
      </c>
      <c r="CA136" s="46">
        <f t="shared" si="22"/>
        <v>1.4866204162537167</v>
      </c>
      <c r="CB136" s="46">
        <f t="shared" si="23"/>
        <v>0.14866204162537167</v>
      </c>
      <c r="CC136" s="46">
        <f t="shared" si="24"/>
        <v>2.7922312609367776</v>
      </c>
      <c r="CD136" s="46">
        <f t="shared" si="24"/>
        <v>3.865458395271943</v>
      </c>
      <c r="CE136" s="46">
        <f t="shared" si="25"/>
        <v>1.0732271343351654</v>
      </c>
      <c r="CF136" s="46">
        <f t="shared" si="26"/>
        <v>0.17606592897988249</v>
      </c>
    </row>
    <row r="137" spans="1:88" customFormat="1" ht="14.4" x14ac:dyDescent="0.3">
      <c r="A137">
        <v>137</v>
      </c>
      <c r="B137">
        <v>2</v>
      </c>
      <c r="C137" t="s">
        <v>68</v>
      </c>
      <c r="D137" t="s">
        <v>27</v>
      </c>
      <c r="G137">
        <v>0.5</v>
      </c>
      <c r="H137">
        <v>0.5</v>
      </c>
      <c r="I137">
        <v>4005</v>
      </c>
      <c r="J137">
        <v>7293</v>
      </c>
      <c r="L137">
        <v>3148</v>
      </c>
      <c r="M137">
        <v>3.4870000000000001</v>
      </c>
      <c r="N137">
        <v>6.4569999999999999</v>
      </c>
      <c r="O137">
        <v>2.97</v>
      </c>
      <c r="Q137">
        <v>0.21299999999999999</v>
      </c>
      <c r="R137">
        <v>1</v>
      </c>
      <c r="S137">
        <v>0</v>
      </c>
      <c r="T137">
        <v>0</v>
      </c>
      <c r="V137">
        <v>0</v>
      </c>
      <c r="Y137" s="1">
        <v>44826</v>
      </c>
      <c r="Z137" s="6">
        <v>0.83135416666666673</v>
      </c>
      <c r="AB137">
        <v>1</v>
      </c>
      <c r="AD137" s="3">
        <v>4.2973217133348793</v>
      </c>
      <c r="AE137" s="3">
        <v>7.5981021500520116</v>
      </c>
      <c r="AF137" s="3">
        <v>3.3007804367171323</v>
      </c>
      <c r="AG137" s="3">
        <v>0.35616670322220856</v>
      </c>
      <c r="AH137" s="3"/>
      <c r="AK137">
        <v>2.9412235291917939</v>
      </c>
      <c r="AQ137">
        <v>0.21006455366531257</v>
      </c>
      <c r="AW137">
        <v>4.1690186315448772</v>
      </c>
      <c r="BC137">
        <v>0.47585585210817144</v>
      </c>
      <c r="BG137" s="3">
        <v>4.2350407064701052</v>
      </c>
      <c r="BH137" s="3">
        <v>7.6060910006079139</v>
      </c>
      <c r="BI137" s="3">
        <v>3.3710502941378091</v>
      </c>
      <c r="BJ137" s="3">
        <v>0.35701614433009143</v>
      </c>
      <c r="BL137" s="15">
        <v>34</v>
      </c>
      <c r="BQ137" s="2">
        <f t="shared" si="14"/>
        <v>2.9732408325074333</v>
      </c>
      <c r="BR137" s="2">
        <f t="shared" si="15"/>
        <v>5.9464816650148666</v>
      </c>
      <c r="BS137" s="2">
        <f t="shared" si="16"/>
        <v>2.9732408325074333</v>
      </c>
      <c r="BT137" s="2">
        <f t="shared" si="17"/>
        <v>0.29732408325074333</v>
      </c>
      <c r="BU137" s="47">
        <f t="shared" si="18"/>
        <v>2694.0299999999997</v>
      </c>
      <c r="BV137" s="47">
        <f t="shared" si="18"/>
        <v>2452.8789999999999</v>
      </c>
      <c r="BW137" s="47">
        <f t="shared" si="19"/>
        <v>2211.7280000000001</v>
      </c>
      <c r="BX137" s="47">
        <f t="shared" si="20"/>
        <v>21175.546666666665</v>
      </c>
      <c r="BY137" s="40">
        <f t="shared" si="21"/>
        <v>1.4866204162537167</v>
      </c>
      <c r="BZ137" s="46">
        <f t="shared" si="21"/>
        <v>2.9732408325074333</v>
      </c>
      <c r="CA137" s="46">
        <f t="shared" si="22"/>
        <v>1.4866204162537167</v>
      </c>
      <c r="CB137" s="46">
        <f t="shared" si="23"/>
        <v>0.14866204162537167</v>
      </c>
      <c r="CC137" s="46">
        <f t="shared" si="24"/>
        <v>2.1486608566674397</v>
      </c>
      <c r="CD137" s="46">
        <f t="shared" si="24"/>
        <v>3.7990510750260058</v>
      </c>
      <c r="CE137" s="46">
        <f t="shared" si="25"/>
        <v>1.6503902183585661</v>
      </c>
      <c r="CF137" s="46">
        <f t="shared" si="26"/>
        <v>0.17808335161110428</v>
      </c>
      <c r="CG137" s="3">
        <f>AVERAGE(CC137:CC138)</f>
        <v>2.1175203532350526</v>
      </c>
      <c r="CH137" s="3">
        <f>AVERAGE(CD137:CD138)</f>
        <v>3.8030455003039569</v>
      </c>
      <c r="CI137" s="3">
        <f>AVERAGE(CE137:CE138)</f>
        <v>1.6855251470689046</v>
      </c>
      <c r="CJ137" s="3">
        <f>AVERAGE(CF137:CF138)</f>
        <v>0.17850807216504572</v>
      </c>
    </row>
    <row r="138" spans="1:88" customFormat="1" ht="14.4" x14ac:dyDescent="0.3">
      <c r="A138">
        <v>138</v>
      </c>
      <c r="B138">
        <v>2</v>
      </c>
      <c r="C138" t="s">
        <v>68</v>
      </c>
      <c r="D138" t="s">
        <v>27</v>
      </c>
      <c r="G138">
        <v>0.5</v>
      </c>
      <c r="H138">
        <v>0.5</v>
      </c>
      <c r="I138">
        <v>3882</v>
      </c>
      <c r="J138">
        <v>7309</v>
      </c>
      <c r="L138">
        <v>3164</v>
      </c>
      <c r="M138">
        <v>3.3929999999999998</v>
      </c>
      <c r="N138">
        <v>6.4710000000000001</v>
      </c>
      <c r="O138">
        <v>3.0779999999999998</v>
      </c>
      <c r="Q138">
        <v>0.215</v>
      </c>
      <c r="R138">
        <v>1</v>
      </c>
      <c r="S138">
        <v>0</v>
      </c>
      <c r="T138">
        <v>0</v>
      </c>
      <c r="V138">
        <v>0</v>
      </c>
      <c r="Y138" s="1">
        <v>44826</v>
      </c>
      <c r="Z138" s="6">
        <v>0.83906249999999993</v>
      </c>
      <c r="AB138">
        <v>1</v>
      </c>
      <c r="AD138" s="3">
        <v>4.1727596996053302</v>
      </c>
      <c r="AE138" s="3">
        <v>7.6140798511638161</v>
      </c>
      <c r="AF138" s="3">
        <v>3.4413201515584859</v>
      </c>
      <c r="AG138" s="3">
        <v>0.35786558543797425</v>
      </c>
      <c r="AH138" s="3"/>
      <c r="BG138" s="3"/>
      <c r="BH138" s="3"/>
      <c r="BI138" s="3"/>
      <c r="BJ138" s="3"/>
      <c r="BL138" s="15"/>
      <c r="BQ138" s="2">
        <f t="shared" si="14"/>
        <v>2.9732408325074333</v>
      </c>
      <c r="BR138" s="2">
        <f t="shared" si="15"/>
        <v>5.9464816650148666</v>
      </c>
      <c r="BS138" s="2">
        <f t="shared" si="16"/>
        <v>2.9732408325074333</v>
      </c>
      <c r="BT138" s="2">
        <f t="shared" si="17"/>
        <v>0.29732408325074333</v>
      </c>
      <c r="BU138" s="47">
        <f t="shared" si="18"/>
        <v>2611.2919999999999</v>
      </c>
      <c r="BV138" s="47">
        <f t="shared" si="18"/>
        <v>2458.2603333333332</v>
      </c>
      <c r="BW138" s="47">
        <f t="shared" si="19"/>
        <v>2305.2286666666664</v>
      </c>
      <c r="BX138" s="47">
        <f t="shared" si="20"/>
        <v>21283.173333333332</v>
      </c>
      <c r="BY138" s="40">
        <f t="shared" si="21"/>
        <v>1.4866204162537167</v>
      </c>
      <c r="BZ138" s="46">
        <f t="shared" si="21"/>
        <v>2.9732408325074333</v>
      </c>
      <c r="CA138" s="46">
        <f t="shared" si="22"/>
        <v>1.4866204162537167</v>
      </c>
      <c r="CB138" s="46">
        <f t="shared" si="23"/>
        <v>0.14866204162537167</v>
      </c>
      <c r="CC138" s="46">
        <f t="shared" si="24"/>
        <v>2.0863798498026651</v>
      </c>
      <c r="CD138" s="46">
        <f t="shared" si="24"/>
        <v>3.8070399255819081</v>
      </c>
      <c r="CE138" s="46">
        <f t="shared" si="25"/>
        <v>1.720660075779243</v>
      </c>
      <c r="CF138" s="46">
        <f t="shared" si="26"/>
        <v>0.17893279271898713</v>
      </c>
    </row>
    <row r="139" spans="1:88" ht="15.6" customHeight="1" x14ac:dyDescent="0.3">
      <c r="A139">
        <v>29</v>
      </c>
      <c r="B139">
        <v>2</v>
      </c>
      <c r="C139" t="s">
        <v>68</v>
      </c>
      <c r="D139" t="s">
        <v>27</v>
      </c>
      <c r="E139"/>
      <c r="F139"/>
      <c r="G139">
        <v>0.5</v>
      </c>
      <c r="H139">
        <v>0.5</v>
      </c>
      <c r="I139">
        <v>5559</v>
      </c>
      <c r="J139">
        <v>7403</v>
      </c>
      <c r="K139"/>
      <c r="L139">
        <v>3849</v>
      </c>
      <c r="M139">
        <v>4.68</v>
      </c>
      <c r="N139">
        <v>6.55</v>
      </c>
      <c r="O139">
        <v>1.87</v>
      </c>
      <c r="P139"/>
      <c r="Q139">
        <v>0.28699999999999998</v>
      </c>
      <c r="R139">
        <v>1</v>
      </c>
      <c r="S139">
        <v>0</v>
      </c>
      <c r="T139">
        <v>0</v>
      </c>
      <c r="U139"/>
      <c r="V139">
        <v>0</v>
      </c>
      <c r="W139"/>
      <c r="X139"/>
      <c r="Y139" s="1">
        <v>44827</v>
      </c>
      <c r="Z139" s="6">
        <v>0.85240740740740739</v>
      </c>
      <c r="AA139"/>
      <c r="AB139" s="19">
        <v>1</v>
      </c>
      <c r="AD139" s="3">
        <v>5.3037823533297264</v>
      </c>
      <c r="AE139" s="3">
        <v>7.0925990710279585</v>
      </c>
      <c r="AF139" s="3">
        <v>1.7888167176982321</v>
      </c>
      <c r="AG139" s="3">
        <v>0.3760046873674166</v>
      </c>
      <c r="BG139" s="20"/>
      <c r="BH139" s="20"/>
      <c r="BI139" s="20"/>
      <c r="BJ139" s="20"/>
      <c r="BL139" s="15"/>
      <c r="BQ139" s="2">
        <f t="shared" si="14"/>
        <v>2.9732408325074333</v>
      </c>
      <c r="BR139" s="2">
        <f t="shared" si="15"/>
        <v>5.9464816650148666</v>
      </c>
      <c r="BS139" s="2">
        <f t="shared" si="16"/>
        <v>2.9732408325074333</v>
      </c>
      <c r="BT139" s="2">
        <f t="shared" si="17"/>
        <v>0.29732408325074333</v>
      </c>
      <c r="BU139" s="47">
        <f t="shared" si="18"/>
        <v>3739.3539999999998</v>
      </c>
      <c r="BV139" s="47">
        <f t="shared" si="18"/>
        <v>2489.8756666666663</v>
      </c>
      <c r="BW139" s="47">
        <f t="shared" si="19"/>
        <v>1240.3973333333333</v>
      </c>
      <c r="BX139" s="47">
        <f t="shared" si="20"/>
        <v>25890.94</v>
      </c>
      <c r="BY139" s="40">
        <f t="shared" si="21"/>
        <v>1.4866204162537167</v>
      </c>
      <c r="BZ139" s="46">
        <f t="shared" si="21"/>
        <v>2.9732408325074333</v>
      </c>
      <c r="CA139" s="46">
        <f t="shared" si="22"/>
        <v>1.4866204162537167</v>
      </c>
      <c r="CB139" s="46">
        <f t="shared" si="23"/>
        <v>0.14866204162537167</v>
      </c>
      <c r="CC139" s="46">
        <f t="shared" si="24"/>
        <v>2.6518911766648632</v>
      </c>
      <c r="CD139" s="46">
        <f t="shared" si="24"/>
        <v>3.5462995355139793</v>
      </c>
      <c r="CE139" s="46">
        <f t="shared" si="25"/>
        <v>0.89440835884911607</v>
      </c>
      <c r="CF139" s="46">
        <f t="shared" si="26"/>
        <v>0.1880023436837083</v>
      </c>
      <c r="CG139"/>
      <c r="CH139"/>
      <c r="CJ139"/>
    </row>
    <row r="140" spans="1:88" ht="15.6" customHeight="1" x14ac:dyDescent="0.3">
      <c r="A140">
        <v>30</v>
      </c>
      <c r="B140">
        <v>2</v>
      </c>
      <c r="C140" t="s">
        <v>68</v>
      </c>
      <c r="D140" t="s">
        <v>27</v>
      </c>
      <c r="E140"/>
      <c r="F140"/>
      <c r="G140">
        <v>0.5</v>
      </c>
      <c r="H140">
        <v>0.5</v>
      </c>
      <c r="I140">
        <v>3880</v>
      </c>
      <c r="J140">
        <v>7368</v>
      </c>
      <c r="K140"/>
      <c r="L140">
        <v>3850</v>
      </c>
      <c r="M140">
        <v>3.3919999999999999</v>
      </c>
      <c r="N140">
        <v>6.52</v>
      </c>
      <c r="O140">
        <v>3.129</v>
      </c>
      <c r="P140"/>
      <c r="Q140">
        <v>0.28699999999999998</v>
      </c>
      <c r="R140">
        <v>1</v>
      </c>
      <c r="S140">
        <v>0</v>
      </c>
      <c r="T140">
        <v>0</v>
      </c>
      <c r="U140"/>
      <c r="V140">
        <v>0</v>
      </c>
      <c r="W140"/>
      <c r="X140"/>
      <c r="Y140" s="1">
        <v>44827</v>
      </c>
      <c r="Z140" s="6">
        <v>0.85956018518518518</v>
      </c>
      <c r="AA140"/>
      <c r="AB140" s="19">
        <v>1</v>
      </c>
      <c r="AD140" s="3">
        <v>3.7101233274256136</v>
      </c>
      <c r="AE140" s="3">
        <v>7.0588666086892644</v>
      </c>
      <c r="AF140" s="3">
        <v>3.3487432812636508</v>
      </c>
      <c r="AG140" s="3">
        <v>0.3761026859184316</v>
      </c>
      <c r="AK140" s="8">
        <v>0.71890695214712663</v>
      </c>
      <c r="AQ140" s="8">
        <v>2.2226480462120461</v>
      </c>
      <c r="AW140" s="8">
        <v>3.9151955474548856</v>
      </c>
      <c r="BC140" s="8">
        <v>2.2928893326749615</v>
      </c>
      <c r="BG140" s="20">
        <v>3.6968349257801951</v>
      </c>
      <c r="BH140" s="20">
        <v>6.9812819453102684</v>
      </c>
      <c r="BI140" s="20">
        <v>3.2844470195300728</v>
      </c>
      <c r="BJ140" s="20">
        <v>0.3718397489492799</v>
      </c>
      <c r="BL140" s="15">
        <v>35</v>
      </c>
      <c r="BQ140" s="2">
        <f t="shared" si="14"/>
        <v>2.9732408325074333</v>
      </c>
      <c r="BR140" s="2">
        <f t="shared" si="15"/>
        <v>5.9464816650148666</v>
      </c>
      <c r="BS140" s="2">
        <f t="shared" si="16"/>
        <v>2.9732408325074333</v>
      </c>
      <c r="BT140" s="2">
        <f t="shared" si="17"/>
        <v>0.29732408325074333</v>
      </c>
      <c r="BU140" s="47">
        <f t="shared" si="18"/>
        <v>2609.9466666666663</v>
      </c>
      <c r="BV140" s="47">
        <f t="shared" si="18"/>
        <v>2478.1039999999998</v>
      </c>
      <c r="BW140" s="47">
        <f t="shared" si="19"/>
        <v>2346.2613333333334</v>
      </c>
      <c r="BX140" s="47">
        <f t="shared" si="20"/>
        <v>25897.666666666664</v>
      </c>
      <c r="BY140" s="40">
        <f t="shared" si="21"/>
        <v>1.4866204162537167</v>
      </c>
      <c r="BZ140" s="46">
        <f t="shared" si="21"/>
        <v>2.9732408325074333</v>
      </c>
      <c r="CA140" s="46">
        <f t="shared" si="22"/>
        <v>1.4866204162537167</v>
      </c>
      <c r="CB140" s="46">
        <f t="shared" si="23"/>
        <v>0.14866204162537167</v>
      </c>
      <c r="CC140" s="46">
        <f t="shared" si="24"/>
        <v>1.8550616637128068</v>
      </c>
      <c r="CD140" s="46">
        <f t="shared" si="24"/>
        <v>3.5294333043446322</v>
      </c>
      <c r="CE140" s="46">
        <f t="shared" si="25"/>
        <v>1.6743716406318254</v>
      </c>
      <c r="CF140" s="46">
        <f t="shared" si="26"/>
        <v>0.1880513429592158</v>
      </c>
      <c r="CG140" s="3">
        <f>AVERAGE(CC140:CC141)</f>
        <v>1.8484174628900976</v>
      </c>
      <c r="CH140" s="3">
        <f>AVERAGE(CD140:CD141)</f>
        <v>3.4906409726551342</v>
      </c>
      <c r="CI140" s="3">
        <f>AVERAGE(CE140:CE141)</f>
        <v>1.6422235097650364</v>
      </c>
      <c r="CJ140" s="3">
        <f>AVERAGE(CF140:CF141)</f>
        <v>0.18591987447463995</v>
      </c>
    </row>
    <row r="141" spans="1:88" ht="15.6" customHeight="1" x14ac:dyDescent="0.3">
      <c r="A141">
        <v>31</v>
      </c>
      <c r="B141">
        <v>2</v>
      </c>
      <c r="C141" t="s">
        <v>68</v>
      </c>
      <c r="D141" t="s">
        <v>27</v>
      </c>
      <c r="E141"/>
      <c r="F141"/>
      <c r="G141">
        <v>0.5</v>
      </c>
      <c r="H141">
        <v>0.5</v>
      </c>
      <c r="I141">
        <v>3852</v>
      </c>
      <c r="J141">
        <v>7207</v>
      </c>
      <c r="K141"/>
      <c r="L141">
        <v>3763</v>
      </c>
      <c r="M141">
        <v>3.37</v>
      </c>
      <c r="N141">
        <v>6.3840000000000003</v>
      </c>
      <c r="O141">
        <v>3.0139999999999998</v>
      </c>
      <c r="P141"/>
      <c r="Q141">
        <v>0.27800000000000002</v>
      </c>
      <c r="R141">
        <v>1</v>
      </c>
      <c r="S141">
        <v>0</v>
      </c>
      <c r="T141">
        <v>0</v>
      </c>
      <c r="U141"/>
      <c r="V141">
        <v>0</v>
      </c>
      <c r="W141"/>
      <c r="X141"/>
      <c r="Y141" s="1">
        <v>44827</v>
      </c>
      <c r="Z141" s="6">
        <v>0.86715277777777777</v>
      </c>
      <c r="AA141"/>
      <c r="AB141" s="19">
        <v>1</v>
      </c>
      <c r="AD141" s="3">
        <v>3.6835465241347767</v>
      </c>
      <c r="AE141" s="3">
        <v>6.9036972819312714</v>
      </c>
      <c r="AF141" s="3">
        <v>3.2201507577964947</v>
      </c>
      <c r="AG141" s="3">
        <v>0.3675768119801282</v>
      </c>
      <c r="BG141" s="20"/>
      <c r="BH141" s="20"/>
      <c r="BI141" s="20"/>
      <c r="BJ141" s="20"/>
      <c r="BL141" s="15"/>
      <c r="BQ141" s="2">
        <f t="shared" si="14"/>
        <v>2.9732408325074333</v>
      </c>
      <c r="BR141" s="2">
        <f t="shared" si="15"/>
        <v>5.9464816650148666</v>
      </c>
      <c r="BS141" s="2">
        <f t="shared" si="16"/>
        <v>2.9732408325074333</v>
      </c>
      <c r="BT141" s="2">
        <f t="shared" si="17"/>
        <v>0.29732408325074333</v>
      </c>
      <c r="BU141" s="47">
        <f t="shared" si="18"/>
        <v>2591.1119999999996</v>
      </c>
      <c r="BV141" s="47">
        <f t="shared" si="18"/>
        <v>2423.9543333333331</v>
      </c>
      <c r="BW141" s="47">
        <f t="shared" si="19"/>
        <v>2256.7966666666666</v>
      </c>
      <c r="BX141" s="47">
        <f t="shared" si="20"/>
        <v>25312.446666666663</v>
      </c>
      <c r="BY141" s="40">
        <f t="shared" si="21"/>
        <v>1.4866204162537167</v>
      </c>
      <c r="BZ141" s="46">
        <f t="shared" si="21"/>
        <v>2.9732408325074333</v>
      </c>
      <c r="CA141" s="46">
        <f t="shared" si="22"/>
        <v>1.4866204162537167</v>
      </c>
      <c r="CB141" s="46">
        <f t="shared" si="23"/>
        <v>0.14866204162537167</v>
      </c>
      <c r="CC141" s="46">
        <f t="shared" si="24"/>
        <v>1.8417732620673883</v>
      </c>
      <c r="CD141" s="46">
        <f t="shared" si="24"/>
        <v>3.4518486409656357</v>
      </c>
      <c r="CE141" s="46">
        <f t="shared" si="25"/>
        <v>1.6100753788982474</v>
      </c>
      <c r="CF141" s="46">
        <f t="shared" si="26"/>
        <v>0.1837884059900641</v>
      </c>
      <c r="CG141"/>
      <c r="CH141"/>
      <c r="CJ141"/>
    </row>
    <row r="142" spans="1:88" ht="15.6" customHeight="1" x14ac:dyDescent="0.3">
      <c r="A142">
        <v>29</v>
      </c>
      <c r="B142">
        <v>2</v>
      </c>
      <c r="C142" t="s">
        <v>68</v>
      </c>
      <c r="D142" t="s">
        <v>27</v>
      </c>
      <c r="E142"/>
      <c r="F142"/>
      <c r="G142">
        <v>0.5</v>
      </c>
      <c r="H142">
        <v>0.5</v>
      </c>
      <c r="I142">
        <v>5183</v>
      </c>
      <c r="J142">
        <v>7619</v>
      </c>
      <c r="K142"/>
      <c r="L142">
        <v>3372</v>
      </c>
      <c r="M142">
        <v>4.391</v>
      </c>
      <c r="N142">
        <v>6.734</v>
      </c>
      <c r="O142">
        <v>2.3420000000000001</v>
      </c>
      <c r="P142"/>
      <c r="Q142">
        <v>0.23699999999999999</v>
      </c>
      <c r="R142">
        <v>1</v>
      </c>
      <c r="S142">
        <v>0</v>
      </c>
      <c r="T142">
        <v>0</v>
      </c>
      <c r="U142"/>
      <c r="V142">
        <v>0</v>
      </c>
      <c r="W142"/>
      <c r="X142"/>
      <c r="Y142" s="1">
        <v>44830</v>
      </c>
      <c r="Z142" s="6">
        <v>0.82613425925925921</v>
      </c>
      <c r="AA142"/>
      <c r="AB142" s="19">
        <v>1</v>
      </c>
      <c r="AD142" s="3">
        <v>5.1197421736949815</v>
      </c>
      <c r="AE142" s="3">
        <v>7.6500845844975611</v>
      </c>
      <c r="AF142" s="3">
        <v>2.5303424108025796</v>
      </c>
      <c r="AG142" s="3">
        <v>0.3655037792481784</v>
      </c>
      <c r="BG142" s="20"/>
      <c r="BH142" s="20"/>
      <c r="BI142" s="20"/>
      <c r="BJ142" s="20"/>
      <c r="BL142" s="15"/>
      <c r="BQ142" s="2">
        <f t="shared" si="14"/>
        <v>2.9732408325074333</v>
      </c>
      <c r="BR142" s="2">
        <f t="shared" si="15"/>
        <v>5.9464816650148666</v>
      </c>
      <c r="BS142" s="2">
        <f t="shared" si="16"/>
        <v>2.9732408325074333</v>
      </c>
      <c r="BT142" s="2">
        <f t="shared" si="17"/>
        <v>0.29732408325074333</v>
      </c>
      <c r="BU142" s="47">
        <f t="shared" si="18"/>
        <v>3486.431333333333</v>
      </c>
      <c r="BV142" s="47">
        <f t="shared" si="18"/>
        <v>2562.5236666666665</v>
      </c>
      <c r="BW142" s="47">
        <f t="shared" si="19"/>
        <v>1638.616</v>
      </c>
      <c r="BX142" s="47">
        <f t="shared" si="20"/>
        <v>22682.32</v>
      </c>
      <c r="BY142" s="40">
        <f t="shared" si="21"/>
        <v>1.4866204162537167</v>
      </c>
      <c r="BZ142" s="46">
        <f t="shared" si="21"/>
        <v>2.9732408325074333</v>
      </c>
      <c r="CA142" s="46">
        <f t="shared" si="22"/>
        <v>1.4866204162537167</v>
      </c>
      <c r="CB142" s="46">
        <f t="shared" si="23"/>
        <v>0.14866204162537167</v>
      </c>
      <c r="CC142" s="46">
        <f t="shared" si="24"/>
        <v>2.5598710868474908</v>
      </c>
      <c r="CD142" s="46">
        <f t="shared" si="24"/>
        <v>3.8250422922487806</v>
      </c>
      <c r="CE142" s="46">
        <f t="shared" si="25"/>
        <v>1.2651712054012898</v>
      </c>
      <c r="CF142" s="46">
        <f t="shared" si="26"/>
        <v>0.1827518896240892</v>
      </c>
      <c r="CG142"/>
      <c r="CH142"/>
      <c r="CJ142"/>
    </row>
    <row r="143" spans="1:88" ht="15.6" customHeight="1" x14ac:dyDescent="0.3">
      <c r="A143">
        <v>30</v>
      </c>
      <c r="B143">
        <v>2</v>
      </c>
      <c r="C143" t="s">
        <v>68</v>
      </c>
      <c r="D143" t="s">
        <v>27</v>
      </c>
      <c r="E143"/>
      <c r="F143"/>
      <c r="G143">
        <v>0.5</v>
      </c>
      <c r="H143">
        <v>0.5</v>
      </c>
      <c r="I143">
        <v>3734</v>
      </c>
      <c r="J143">
        <v>7667</v>
      </c>
      <c r="K143"/>
      <c r="L143">
        <v>3403</v>
      </c>
      <c r="M143">
        <v>3.2789999999999999</v>
      </c>
      <c r="N143">
        <v>6.774</v>
      </c>
      <c r="O143">
        <v>3.4940000000000002</v>
      </c>
      <c r="P143"/>
      <c r="Q143">
        <v>0.24</v>
      </c>
      <c r="R143">
        <v>1</v>
      </c>
      <c r="S143">
        <v>0</v>
      </c>
      <c r="T143">
        <v>0</v>
      </c>
      <c r="U143"/>
      <c r="V143">
        <v>0</v>
      </c>
      <c r="W143"/>
      <c r="X143"/>
      <c r="Y143" s="1">
        <v>44830</v>
      </c>
      <c r="Z143" s="6">
        <v>0.83335648148148145</v>
      </c>
      <c r="AA143"/>
      <c r="AB143" s="19">
        <v>1</v>
      </c>
      <c r="AD143" s="3">
        <v>3.7285374989600388</v>
      </c>
      <c r="AE143" s="3">
        <v>7.6974715315889641</v>
      </c>
      <c r="AF143" s="3">
        <v>3.9689340326289253</v>
      </c>
      <c r="AG143" s="3">
        <v>0.36879432439146442</v>
      </c>
      <c r="AK143" s="8">
        <v>1.1775446843606223</v>
      </c>
      <c r="AQ143" s="8">
        <v>0.99245284515354482</v>
      </c>
      <c r="AW143" s="8">
        <v>3.0746127300939272</v>
      </c>
      <c r="BC143" s="8">
        <v>0.4881009566318335</v>
      </c>
      <c r="BG143" s="20">
        <v>3.7506201128447207</v>
      </c>
      <c r="BH143" s="20">
        <v>7.6594632511094014</v>
      </c>
      <c r="BI143" s="20">
        <v>3.9088431382646807</v>
      </c>
      <c r="BJ143" s="20">
        <v>0.36969657064042993</v>
      </c>
      <c r="BL143" s="15">
        <v>36</v>
      </c>
      <c r="BQ143" s="2">
        <f t="shared" si="14"/>
        <v>2.9732408325074333</v>
      </c>
      <c r="BR143" s="2">
        <f t="shared" si="15"/>
        <v>5.9464816650148666</v>
      </c>
      <c r="BS143" s="2">
        <f t="shared" si="16"/>
        <v>2.9732408325074333</v>
      </c>
      <c r="BT143" s="2">
        <f t="shared" si="17"/>
        <v>0.29732408325074333</v>
      </c>
      <c r="BU143" s="47">
        <f t="shared" si="18"/>
        <v>2511.737333333333</v>
      </c>
      <c r="BV143" s="47">
        <f t="shared" si="18"/>
        <v>2578.6676666666663</v>
      </c>
      <c r="BW143" s="47">
        <f t="shared" si="19"/>
        <v>2645.598</v>
      </c>
      <c r="BX143" s="47">
        <f t="shared" si="20"/>
        <v>22890.846666666665</v>
      </c>
      <c r="BY143" s="40">
        <f t="shared" si="21"/>
        <v>1.4866204162537167</v>
      </c>
      <c r="BZ143" s="46">
        <f t="shared" si="21"/>
        <v>2.9732408325074333</v>
      </c>
      <c r="CA143" s="46">
        <f t="shared" si="22"/>
        <v>1.4866204162537167</v>
      </c>
      <c r="CB143" s="46">
        <f t="shared" si="23"/>
        <v>0.14866204162537167</v>
      </c>
      <c r="CC143" s="46">
        <f t="shared" si="24"/>
        <v>1.8642687494800194</v>
      </c>
      <c r="CD143" s="46">
        <f t="shared" si="24"/>
        <v>3.8487357657944821</v>
      </c>
      <c r="CE143" s="46">
        <f t="shared" si="25"/>
        <v>1.9844670163144627</v>
      </c>
      <c r="CF143" s="46">
        <f t="shared" si="26"/>
        <v>0.18439716219573221</v>
      </c>
      <c r="CG143" s="3">
        <f>AVERAGE(CC143:CC144)</f>
        <v>1.8753100564223604</v>
      </c>
      <c r="CH143" s="3">
        <f>AVERAGE(CD143:CD144)</f>
        <v>3.8297316255547007</v>
      </c>
      <c r="CI143" s="3">
        <f>AVERAGE(CE143:CE144)</f>
        <v>1.9544215691323403</v>
      </c>
      <c r="CJ143" s="3">
        <f>AVERAGE(CF143:CF144)</f>
        <v>0.18484828532021497</v>
      </c>
    </row>
    <row r="144" spans="1:88" ht="15.6" customHeight="1" x14ac:dyDescent="0.3">
      <c r="A144">
        <v>31</v>
      </c>
      <c r="B144">
        <v>2</v>
      </c>
      <c r="C144" t="s">
        <v>68</v>
      </c>
      <c r="D144" t="s">
        <v>27</v>
      </c>
      <c r="E144"/>
      <c r="F144"/>
      <c r="G144">
        <v>0.5</v>
      </c>
      <c r="H144">
        <v>0.5</v>
      </c>
      <c r="I144">
        <v>3780</v>
      </c>
      <c r="J144">
        <v>7590</v>
      </c>
      <c r="K144"/>
      <c r="L144">
        <v>3420</v>
      </c>
      <c r="M144">
        <v>3.3149999999999999</v>
      </c>
      <c r="N144">
        <v>6.7089999999999996</v>
      </c>
      <c r="O144">
        <v>3.3940000000000001</v>
      </c>
      <c r="P144"/>
      <c r="Q144">
        <v>0.24199999999999999</v>
      </c>
      <c r="R144">
        <v>1</v>
      </c>
      <c r="S144">
        <v>0</v>
      </c>
      <c r="T144">
        <v>0</v>
      </c>
      <c r="U144"/>
      <c r="V144">
        <v>0</v>
      </c>
      <c r="W144"/>
      <c r="X144"/>
      <c r="Y144" s="1">
        <v>44830</v>
      </c>
      <c r="Z144" s="6">
        <v>0.84111111111111114</v>
      </c>
      <c r="AA144"/>
      <c r="AB144" s="19">
        <v>1</v>
      </c>
      <c r="AD144" s="3">
        <v>3.7727027267294022</v>
      </c>
      <c r="AE144" s="3">
        <v>7.6214549706298387</v>
      </c>
      <c r="AF144" s="3">
        <v>3.8487522439004365</v>
      </c>
      <c r="AG144" s="3">
        <v>0.37059881688939544</v>
      </c>
      <c r="BG144" s="20"/>
      <c r="BH144" s="20"/>
      <c r="BI144" s="20"/>
      <c r="BJ144" s="20"/>
      <c r="BL144" s="15"/>
      <c r="BQ144" s="2">
        <f t="shared" si="14"/>
        <v>2.9732408325074333</v>
      </c>
      <c r="BR144" s="2">
        <f t="shared" si="15"/>
        <v>5.9464816650148666</v>
      </c>
      <c r="BS144" s="2">
        <f t="shared" si="16"/>
        <v>2.9732408325074333</v>
      </c>
      <c r="BT144" s="2">
        <f t="shared" si="17"/>
        <v>0.29732408325074333</v>
      </c>
      <c r="BU144" s="47">
        <f t="shared" si="18"/>
        <v>2542.6799999999998</v>
      </c>
      <c r="BV144" s="47">
        <f t="shared" si="18"/>
        <v>2552.77</v>
      </c>
      <c r="BW144" s="47">
        <f t="shared" si="19"/>
        <v>2562.8599999999997</v>
      </c>
      <c r="BX144" s="47">
        <f t="shared" si="20"/>
        <v>23005.199999999997</v>
      </c>
      <c r="BY144" s="40">
        <f t="shared" si="21"/>
        <v>1.4866204162537167</v>
      </c>
      <c r="BZ144" s="46">
        <f t="shared" si="21"/>
        <v>2.9732408325074333</v>
      </c>
      <c r="CA144" s="46">
        <f t="shared" si="22"/>
        <v>1.4866204162537167</v>
      </c>
      <c r="CB144" s="46">
        <f t="shared" si="23"/>
        <v>0.14866204162537167</v>
      </c>
      <c r="CC144" s="46">
        <f t="shared" si="24"/>
        <v>1.8863513633647011</v>
      </c>
      <c r="CD144" s="46">
        <f t="shared" si="24"/>
        <v>3.8107274853149193</v>
      </c>
      <c r="CE144" s="46">
        <f t="shared" si="25"/>
        <v>1.9243761219502182</v>
      </c>
      <c r="CF144" s="46">
        <f t="shared" si="26"/>
        <v>0.18529940844469772</v>
      </c>
      <c r="CG144"/>
      <c r="CH144"/>
      <c r="CJ144"/>
    </row>
    <row r="145" spans="1:88" ht="15.6" customHeight="1" x14ac:dyDescent="0.3">
      <c r="A145">
        <v>29</v>
      </c>
      <c r="B145">
        <v>2</v>
      </c>
      <c r="C145" t="s">
        <v>68</v>
      </c>
      <c r="D145" t="s">
        <v>27</v>
      </c>
      <c r="E145"/>
      <c r="F145"/>
      <c r="G145">
        <v>0.5</v>
      </c>
      <c r="H145">
        <v>0.5</v>
      </c>
      <c r="I145">
        <v>5111</v>
      </c>
      <c r="J145">
        <v>7033</v>
      </c>
      <c r="K145"/>
      <c r="L145">
        <v>3051</v>
      </c>
      <c r="M145">
        <v>4.3360000000000003</v>
      </c>
      <c r="N145">
        <v>6.2370000000000001</v>
      </c>
      <c r="O145">
        <v>1.901</v>
      </c>
      <c r="P145"/>
      <c r="Q145">
        <v>0.20300000000000001</v>
      </c>
      <c r="R145">
        <v>1</v>
      </c>
      <c r="S145">
        <v>0</v>
      </c>
      <c r="T145">
        <v>0</v>
      </c>
      <c r="U145"/>
      <c r="V145">
        <v>0</v>
      </c>
      <c r="W145"/>
      <c r="X145"/>
      <c r="Y145" s="1">
        <v>44840</v>
      </c>
      <c r="Z145" s="6">
        <v>0.65991898148148154</v>
      </c>
      <c r="AA145"/>
      <c r="AB145" s="19">
        <v>1</v>
      </c>
      <c r="AD145" s="3">
        <v>4.9138249893537509</v>
      </c>
      <c r="AE145" s="3">
        <v>7.0995609579824608</v>
      </c>
      <c r="AF145" s="3">
        <v>2.1857359686287099</v>
      </c>
      <c r="AG145" s="3">
        <v>0.33817170049197631</v>
      </c>
      <c r="BG145" s="20"/>
      <c r="BH145" s="20"/>
      <c r="BI145" s="20"/>
      <c r="BJ145" s="20"/>
      <c r="BL145" s="15"/>
      <c r="BQ145" s="2">
        <f t="shared" si="14"/>
        <v>2.9732408325074333</v>
      </c>
      <c r="BR145" s="2">
        <f t="shared" si="15"/>
        <v>5.9464816650148666</v>
      </c>
      <c r="BS145" s="2">
        <f t="shared" si="16"/>
        <v>2.9732408325074333</v>
      </c>
      <c r="BT145" s="2">
        <f t="shared" si="17"/>
        <v>0.29732408325074333</v>
      </c>
      <c r="BU145" s="47">
        <f t="shared" si="18"/>
        <v>3437.9993333333332</v>
      </c>
      <c r="BV145" s="47">
        <f t="shared" si="18"/>
        <v>2365.4323333333332</v>
      </c>
      <c r="BW145" s="47">
        <f t="shared" si="19"/>
        <v>1292.8653333333332</v>
      </c>
      <c r="BX145" s="47">
        <f t="shared" si="20"/>
        <v>20523.059999999998</v>
      </c>
      <c r="BY145" s="40">
        <f t="shared" si="21"/>
        <v>1.4866204162537167</v>
      </c>
      <c r="BZ145" s="46">
        <f t="shared" si="21"/>
        <v>2.9732408325074333</v>
      </c>
      <c r="CA145" s="46">
        <f t="shared" si="22"/>
        <v>1.4866204162537167</v>
      </c>
      <c r="CB145" s="46">
        <f t="shared" si="23"/>
        <v>0.14866204162537167</v>
      </c>
      <c r="CC145" s="46">
        <f t="shared" si="24"/>
        <v>2.4569124946768754</v>
      </c>
      <c r="CD145" s="46">
        <f t="shared" si="24"/>
        <v>3.5497804789912304</v>
      </c>
      <c r="CE145" s="46">
        <f t="shared" si="25"/>
        <v>1.0928679843143549</v>
      </c>
      <c r="CF145" s="46">
        <f t="shared" si="26"/>
        <v>0.16908585024598816</v>
      </c>
      <c r="CG145"/>
      <c r="CH145"/>
      <c r="CJ145"/>
    </row>
    <row r="146" spans="1:88" ht="15.6" customHeight="1" x14ac:dyDescent="0.3">
      <c r="A146">
        <v>30</v>
      </c>
      <c r="B146">
        <v>2</v>
      </c>
      <c r="C146" t="s">
        <v>68</v>
      </c>
      <c r="D146" t="s">
        <v>27</v>
      </c>
      <c r="E146"/>
      <c r="F146"/>
      <c r="G146">
        <v>0.5</v>
      </c>
      <c r="H146">
        <v>0.5</v>
      </c>
      <c r="I146">
        <v>3541</v>
      </c>
      <c r="J146">
        <v>7051</v>
      </c>
      <c r="K146"/>
      <c r="L146">
        <v>3132</v>
      </c>
      <c r="M146">
        <v>3.1320000000000001</v>
      </c>
      <c r="N146">
        <v>6.2519999999999998</v>
      </c>
      <c r="O146">
        <v>3.12</v>
      </c>
      <c r="P146"/>
      <c r="Q146">
        <v>0.21199999999999999</v>
      </c>
      <c r="R146">
        <v>1</v>
      </c>
      <c r="S146">
        <v>0</v>
      </c>
      <c r="T146">
        <v>0</v>
      </c>
      <c r="U146"/>
      <c r="V146">
        <v>0</v>
      </c>
      <c r="W146"/>
      <c r="X146"/>
      <c r="Y146" s="1">
        <v>44840</v>
      </c>
      <c r="Z146" s="6">
        <v>0.66706018518518517</v>
      </c>
      <c r="AA146"/>
      <c r="AB146" s="19">
        <v>1</v>
      </c>
      <c r="AD146" s="3">
        <v>3.3962168377596758</v>
      </c>
      <c r="AE146" s="3">
        <v>7.1178474388077912</v>
      </c>
      <c r="AF146" s="3">
        <v>3.7216306010481155</v>
      </c>
      <c r="AG146" s="3">
        <v>0.3468951190658125</v>
      </c>
      <c r="AK146" s="8">
        <v>0.51363072825807321</v>
      </c>
      <c r="AQ146" s="8">
        <v>5.7074877979250427E-2</v>
      </c>
      <c r="AW146" s="8">
        <v>0.57505115997465484</v>
      </c>
      <c r="BC146" s="8">
        <v>0.12426054080632934</v>
      </c>
      <c r="BG146" s="20">
        <v>3.3875171731963976</v>
      </c>
      <c r="BH146" s="20">
        <v>7.1198792700106051</v>
      </c>
      <c r="BI146" s="20">
        <v>3.7323620968142075</v>
      </c>
      <c r="BJ146" s="20">
        <v>0.34667972601460667</v>
      </c>
      <c r="BL146" s="15">
        <v>37</v>
      </c>
      <c r="BQ146" s="2">
        <f t="shared" si="14"/>
        <v>2.9732408325074333</v>
      </c>
      <c r="BR146" s="2">
        <f t="shared" si="15"/>
        <v>5.9464816650148666</v>
      </c>
      <c r="BS146" s="2">
        <f t="shared" si="16"/>
        <v>2.9732408325074333</v>
      </c>
      <c r="BT146" s="2">
        <f t="shared" si="17"/>
        <v>0.29732408325074333</v>
      </c>
      <c r="BU146" s="47">
        <f t="shared" si="18"/>
        <v>2381.9126666666666</v>
      </c>
      <c r="BV146" s="47">
        <f t="shared" si="18"/>
        <v>2371.4863333333333</v>
      </c>
      <c r="BW146" s="47">
        <f t="shared" si="19"/>
        <v>2361.06</v>
      </c>
      <c r="BX146" s="47">
        <f t="shared" si="20"/>
        <v>21067.919999999998</v>
      </c>
      <c r="BY146" s="40">
        <f t="shared" si="21"/>
        <v>1.4866204162537167</v>
      </c>
      <c r="BZ146" s="46">
        <f t="shared" si="21"/>
        <v>2.9732408325074333</v>
      </c>
      <c r="CA146" s="46">
        <f t="shared" si="22"/>
        <v>1.4866204162537167</v>
      </c>
      <c r="CB146" s="46">
        <f t="shared" si="23"/>
        <v>0.14866204162537167</v>
      </c>
      <c r="CC146" s="46">
        <f t="shared" si="24"/>
        <v>1.6981084188798379</v>
      </c>
      <c r="CD146" s="46">
        <f t="shared" si="24"/>
        <v>3.5589237194038956</v>
      </c>
      <c r="CE146" s="46">
        <f t="shared" si="25"/>
        <v>1.8608153005240577</v>
      </c>
      <c r="CF146" s="46">
        <f t="shared" si="26"/>
        <v>0.17344755953290625</v>
      </c>
      <c r="CG146" s="3">
        <f>AVERAGE(CC146:CC147)</f>
        <v>1.6937585865981988</v>
      </c>
      <c r="CH146" s="3">
        <f>AVERAGE(CD146:CD147)</f>
        <v>3.5599396350053025</v>
      </c>
      <c r="CI146" s="3">
        <f>AVERAGE(CE146:CE147)</f>
        <v>1.8661810484071037</v>
      </c>
      <c r="CJ146" s="3">
        <f>AVERAGE(CF146:CF147)</f>
        <v>0.17333986300730334</v>
      </c>
    </row>
    <row r="147" spans="1:88" ht="15.6" customHeight="1" x14ac:dyDescent="0.3">
      <c r="A147">
        <v>31</v>
      </c>
      <c r="B147">
        <v>2</v>
      </c>
      <c r="C147" t="s">
        <v>68</v>
      </c>
      <c r="D147" t="s">
        <v>27</v>
      </c>
      <c r="E147"/>
      <c r="F147"/>
      <c r="G147">
        <v>0.5</v>
      </c>
      <c r="H147">
        <v>0.5</v>
      </c>
      <c r="I147">
        <v>3523</v>
      </c>
      <c r="J147">
        <v>7055</v>
      </c>
      <c r="K147"/>
      <c r="L147">
        <v>3128</v>
      </c>
      <c r="M147">
        <v>3.1179999999999999</v>
      </c>
      <c r="N147">
        <v>6.2560000000000002</v>
      </c>
      <c r="O147">
        <v>3.1379999999999999</v>
      </c>
      <c r="P147"/>
      <c r="Q147">
        <v>0.21099999999999999</v>
      </c>
      <c r="R147">
        <v>1</v>
      </c>
      <c r="S147">
        <v>0</v>
      </c>
      <c r="T147">
        <v>0</v>
      </c>
      <c r="U147"/>
      <c r="V147">
        <v>0</v>
      </c>
      <c r="W147"/>
      <c r="X147"/>
      <c r="Y147" s="1">
        <v>44840</v>
      </c>
      <c r="Z147" s="6">
        <v>0.67473379629629626</v>
      </c>
      <c r="AA147"/>
      <c r="AB147" s="19">
        <v>1</v>
      </c>
      <c r="AD147" s="3">
        <v>3.3788175086331198</v>
      </c>
      <c r="AE147" s="3">
        <v>7.1219111012134197</v>
      </c>
      <c r="AF147" s="3">
        <v>3.7430935925802999</v>
      </c>
      <c r="AG147" s="3">
        <v>0.34646433296340085</v>
      </c>
      <c r="BG147" s="20"/>
      <c r="BH147" s="20"/>
      <c r="BI147" s="20"/>
      <c r="BJ147" s="20"/>
      <c r="BL147" s="15"/>
      <c r="BQ147" s="2">
        <f t="shared" si="14"/>
        <v>2.9732408325074333</v>
      </c>
      <c r="BR147" s="2">
        <f t="shared" si="15"/>
        <v>5.9464816650148666</v>
      </c>
      <c r="BS147" s="2">
        <f t="shared" si="16"/>
        <v>2.9732408325074333</v>
      </c>
      <c r="BT147" s="2">
        <f t="shared" si="17"/>
        <v>0.29732408325074333</v>
      </c>
      <c r="BU147" s="47">
        <f t="shared" si="18"/>
        <v>2369.8046666666664</v>
      </c>
      <c r="BV147" s="47">
        <f t="shared" si="18"/>
        <v>2372.8316666666665</v>
      </c>
      <c r="BW147" s="47">
        <f t="shared" si="19"/>
        <v>2375.8586666666665</v>
      </c>
      <c r="BX147" s="47">
        <f t="shared" si="20"/>
        <v>21041.013333333332</v>
      </c>
      <c r="BY147" s="40">
        <f t="shared" si="21"/>
        <v>1.4866204162537167</v>
      </c>
      <c r="BZ147" s="46">
        <f t="shared" si="21"/>
        <v>2.9732408325074333</v>
      </c>
      <c r="CA147" s="46">
        <f t="shared" si="22"/>
        <v>1.4866204162537167</v>
      </c>
      <c r="CB147" s="46">
        <f t="shared" si="23"/>
        <v>0.14866204162537167</v>
      </c>
      <c r="CC147" s="46">
        <f t="shared" si="24"/>
        <v>1.6894087543165599</v>
      </c>
      <c r="CD147" s="46">
        <f t="shared" si="24"/>
        <v>3.5609555506067099</v>
      </c>
      <c r="CE147" s="46">
        <f t="shared" si="25"/>
        <v>1.87154679629015</v>
      </c>
      <c r="CF147" s="46">
        <f t="shared" si="26"/>
        <v>0.17323216648170042</v>
      </c>
      <c r="CG147"/>
      <c r="CH147"/>
      <c r="CJ147"/>
    </row>
    <row r="148" spans="1:88" ht="15.6" customHeight="1" x14ac:dyDescent="0.3">
      <c r="A148">
        <v>29</v>
      </c>
      <c r="B148">
        <v>2</v>
      </c>
      <c r="C148" t="s">
        <v>68</v>
      </c>
      <c r="D148" t="s">
        <v>27</v>
      </c>
      <c r="E148"/>
      <c r="F148"/>
      <c r="G148">
        <v>0.5</v>
      </c>
      <c r="H148">
        <v>0.5</v>
      </c>
      <c r="I148">
        <v>5218</v>
      </c>
      <c r="J148">
        <v>8133</v>
      </c>
      <c r="K148"/>
      <c r="L148">
        <v>3549</v>
      </c>
      <c r="M148">
        <v>4.4180000000000001</v>
      </c>
      <c r="N148">
        <v>7.1689999999999996</v>
      </c>
      <c r="O148">
        <v>2.7509999999999999</v>
      </c>
      <c r="P148"/>
      <c r="Q148">
        <v>0.255</v>
      </c>
      <c r="R148">
        <v>1</v>
      </c>
      <c r="S148">
        <v>0</v>
      </c>
      <c r="T148">
        <v>0</v>
      </c>
      <c r="U148"/>
      <c r="V148">
        <v>0</v>
      </c>
      <c r="W148"/>
      <c r="X148"/>
      <c r="Y148" s="1">
        <v>44873</v>
      </c>
      <c r="Z148" s="6">
        <v>0.85310185185185183</v>
      </c>
      <c r="AA148"/>
      <c r="AB148" s="19">
        <v>1</v>
      </c>
      <c r="AD148" s="3">
        <v>5.2211126382221913</v>
      </c>
      <c r="AE148" s="3">
        <v>8.0458432120611807</v>
      </c>
      <c r="AF148" s="3">
        <v>2.8247305738389894</v>
      </c>
      <c r="AG148" s="3">
        <v>0.37314117893230397</v>
      </c>
      <c r="BG148" s="20"/>
      <c r="BH148" s="20"/>
      <c r="BI148" s="20"/>
      <c r="BJ148" s="20"/>
      <c r="BL148" s="15"/>
      <c r="BQ148" s="2">
        <f t="shared" si="14"/>
        <v>2.9732408325074333</v>
      </c>
      <c r="BR148" s="2">
        <f t="shared" si="15"/>
        <v>5.9464816650148666</v>
      </c>
      <c r="BS148" s="2">
        <f t="shared" si="16"/>
        <v>2.9732408325074333</v>
      </c>
      <c r="BT148" s="2">
        <f t="shared" si="17"/>
        <v>0.29732408325074333</v>
      </c>
      <c r="BU148" s="47">
        <f t="shared" si="18"/>
        <v>3509.9746666666665</v>
      </c>
      <c r="BV148" s="47">
        <f t="shared" si="18"/>
        <v>2735.3989999999999</v>
      </c>
      <c r="BW148" s="47">
        <f t="shared" si="19"/>
        <v>1960.8233333333333</v>
      </c>
      <c r="BX148" s="47">
        <f t="shared" si="20"/>
        <v>23872.94</v>
      </c>
      <c r="BY148" s="40">
        <f t="shared" si="21"/>
        <v>1.4866204162537167</v>
      </c>
      <c r="BZ148" s="46">
        <f t="shared" si="21"/>
        <v>2.9732408325074333</v>
      </c>
      <c r="CA148" s="46">
        <f t="shared" si="22"/>
        <v>1.4866204162537167</v>
      </c>
      <c r="CB148" s="46">
        <f t="shared" si="23"/>
        <v>0.14866204162537167</v>
      </c>
      <c r="CC148" s="46">
        <f t="shared" si="24"/>
        <v>2.6105563191110956</v>
      </c>
      <c r="CD148" s="46">
        <f t="shared" si="24"/>
        <v>4.0229216060305903</v>
      </c>
      <c r="CE148" s="46">
        <f t="shared" si="25"/>
        <v>1.4123652869194947</v>
      </c>
      <c r="CF148" s="46">
        <f t="shared" si="26"/>
        <v>0.18657058946615199</v>
      </c>
      <c r="CG148"/>
      <c r="CH148"/>
      <c r="CJ148"/>
    </row>
    <row r="149" spans="1:88" ht="15.6" customHeight="1" x14ac:dyDescent="0.3">
      <c r="A149">
        <v>30</v>
      </c>
      <c r="B149">
        <v>2</v>
      </c>
      <c r="C149" t="s">
        <v>68</v>
      </c>
      <c r="D149" t="s">
        <v>27</v>
      </c>
      <c r="E149"/>
      <c r="F149"/>
      <c r="G149">
        <v>0.5</v>
      </c>
      <c r="H149">
        <v>0.5</v>
      </c>
      <c r="I149">
        <v>3504</v>
      </c>
      <c r="J149">
        <v>7864</v>
      </c>
      <c r="K149"/>
      <c r="L149">
        <v>3434</v>
      </c>
      <c r="M149">
        <v>3.1030000000000002</v>
      </c>
      <c r="N149">
        <v>6.9409999999999998</v>
      </c>
      <c r="O149">
        <v>3.8370000000000002</v>
      </c>
      <c r="P149"/>
      <c r="Q149">
        <v>0.24299999999999999</v>
      </c>
      <c r="R149">
        <v>1</v>
      </c>
      <c r="S149">
        <v>0</v>
      </c>
      <c r="T149">
        <v>0</v>
      </c>
      <c r="U149"/>
      <c r="V149">
        <v>0</v>
      </c>
      <c r="W149"/>
      <c r="X149"/>
      <c r="Y149" s="1">
        <v>44873</v>
      </c>
      <c r="Z149" s="6">
        <v>0.8601388888888889</v>
      </c>
      <c r="AA149"/>
      <c r="AB149" s="19">
        <v>1</v>
      </c>
      <c r="AD149" s="3">
        <v>3.5491108944890919</v>
      </c>
      <c r="AE149" s="3">
        <v>7.7852006932623112</v>
      </c>
      <c r="AF149" s="3">
        <v>4.2360897987732198</v>
      </c>
      <c r="AG149" s="3">
        <v>0.36143211292956701</v>
      </c>
      <c r="AK149" s="8">
        <v>0.16477815307460988</v>
      </c>
      <c r="AQ149" s="8">
        <v>0.2991462172017284</v>
      </c>
      <c r="AW149" s="8">
        <v>0.68949623565015961</v>
      </c>
      <c r="BC149" s="8">
        <v>0.36554977577748687</v>
      </c>
      <c r="BG149" s="20">
        <v>3.5520373852890916</v>
      </c>
      <c r="BH149" s="20">
        <v>7.77357351770251</v>
      </c>
      <c r="BI149" s="20">
        <v>4.2215361324134193</v>
      </c>
      <c r="BJ149" s="20">
        <v>0.36209392970363474</v>
      </c>
      <c r="BL149" s="15">
        <v>38</v>
      </c>
      <c r="BQ149" s="2">
        <f t="shared" si="14"/>
        <v>2.9732408325074333</v>
      </c>
      <c r="BR149" s="2">
        <f t="shared" si="15"/>
        <v>5.9464816650148666</v>
      </c>
      <c r="BS149" s="2">
        <f t="shared" si="16"/>
        <v>2.9732408325074333</v>
      </c>
      <c r="BT149" s="2">
        <f t="shared" si="17"/>
        <v>0.29732408325074333</v>
      </c>
      <c r="BU149" s="47">
        <f t="shared" si="18"/>
        <v>2357.0239999999999</v>
      </c>
      <c r="BV149" s="47">
        <f t="shared" si="18"/>
        <v>2644.9253333333331</v>
      </c>
      <c r="BW149" s="47">
        <f t="shared" si="19"/>
        <v>2932.8266666666664</v>
      </c>
      <c r="BX149" s="47">
        <f t="shared" si="20"/>
        <v>23099.373333333333</v>
      </c>
      <c r="BY149" s="40">
        <f t="shared" si="21"/>
        <v>1.4866204162537167</v>
      </c>
      <c r="BZ149" s="46">
        <f t="shared" si="21"/>
        <v>2.9732408325074333</v>
      </c>
      <c r="CA149" s="46">
        <f t="shared" si="22"/>
        <v>1.4866204162537167</v>
      </c>
      <c r="CB149" s="46">
        <f t="shared" si="23"/>
        <v>0.14866204162537167</v>
      </c>
      <c r="CC149" s="46">
        <f t="shared" si="24"/>
        <v>1.7745554472445459</v>
      </c>
      <c r="CD149" s="46">
        <f t="shared" si="24"/>
        <v>3.8926003466311556</v>
      </c>
      <c r="CE149" s="46">
        <f t="shared" si="25"/>
        <v>2.1180448993866099</v>
      </c>
      <c r="CF149" s="46">
        <f t="shared" si="26"/>
        <v>0.1807160564647835</v>
      </c>
      <c r="CG149" s="3">
        <f>AVERAGE(CC149:CC150)</f>
        <v>1.7760186926445458</v>
      </c>
      <c r="CH149" s="3">
        <f>AVERAGE(CD149:CD150)</f>
        <v>3.886786758851255</v>
      </c>
      <c r="CI149" s="3">
        <f>AVERAGE(CE149:CE150)</f>
        <v>2.1107680662067096</v>
      </c>
      <c r="CJ149" s="3">
        <f>AVERAGE(CF149:CF150)</f>
        <v>0.18104696485181737</v>
      </c>
    </row>
    <row r="150" spans="1:88" ht="15.6" customHeight="1" x14ac:dyDescent="0.3">
      <c r="A150">
        <v>31</v>
      </c>
      <c r="B150">
        <v>2</v>
      </c>
      <c r="C150" t="s">
        <v>68</v>
      </c>
      <c r="D150" t="s">
        <v>27</v>
      </c>
      <c r="E150"/>
      <c r="F150"/>
      <c r="G150">
        <v>0.5</v>
      </c>
      <c r="H150">
        <v>0.5</v>
      </c>
      <c r="I150">
        <v>3510</v>
      </c>
      <c r="J150">
        <v>7840</v>
      </c>
      <c r="K150"/>
      <c r="L150">
        <v>3447</v>
      </c>
      <c r="M150">
        <v>3.1070000000000002</v>
      </c>
      <c r="N150">
        <v>6.9210000000000003</v>
      </c>
      <c r="O150">
        <v>3.8130000000000002</v>
      </c>
      <c r="P150"/>
      <c r="Q150">
        <v>0.24399999999999999</v>
      </c>
      <c r="R150">
        <v>1</v>
      </c>
      <c r="S150">
        <v>0</v>
      </c>
      <c r="T150">
        <v>0</v>
      </c>
      <c r="U150"/>
      <c r="V150">
        <v>0</v>
      </c>
      <c r="W150"/>
      <c r="X150"/>
      <c r="Y150" s="1">
        <v>44873</v>
      </c>
      <c r="Z150" s="6">
        <v>0.867650462962963</v>
      </c>
      <c r="AA150"/>
      <c r="AB150" s="19">
        <v>1</v>
      </c>
      <c r="AD150" s="3">
        <v>3.5549638760890909</v>
      </c>
      <c r="AE150" s="3">
        <v>7.7619463421427088</v>
      </c>
      <c r="AF150" s="3">
        <v>4.2069824660536179</v>
      </c>
      <c r="AG150" s="3">
        <v>0.36275574647770253</v>
      </c>
      <c r="BG150" s="20"/>
      <c r="BH150" s="20"/>
      <c r="BI150" s="20"/>
      <c r="BJ150" s="20"/>
      <c r="BL150" s="15"/>
      <c r="BQ150" s="2">
        <f t="shared" si="14"/>
        <v>2.9732408325074333</v>
      </c>
      <c r="BR150" s="2">
        <f t="shared" si="15"/>
        <v>5.9464816650148666</v>
      </c>
      <c r="BS150" s="2">
        <f t="shared" si="16"/>
        <v>2.9732408325074333</v>
      </c>
      <c r="BT150" s="2">
        <f t="shared" si="17"/>
        <v>0.29732408325074333</v>
      </c>
      <c r="BU150" s="47">
        <f t="shared" si="18"/>
        <v>2361.06</v>
      </c>
      <c r="BV150" s="47">
        <f t="shared" si="18"/>
        <v>2636.853333333333</v>
      </c>
      <c r="BW150" s="47">
        <f t="shared" si="19"/>
        <v>2912.6466666666665</v>
      </c>
      <c r="BX150" s="47">
        <f t="shared" si="20"/>
        <v>23186.82</v>
      </c>
      <c r="BY150" s="40">
        <f t="shared" si="21"/>
        <v>1.4866204162537167</v>
      </c>
      <c r="BZ150" s="46">
        <f t="shared" si="21"/>
        <v>2.9732408325074333</v>
      </c>
      <c r="CA150" s="46">
        <f t="shared" si="22"/>
        <v>1.4866204162537167</v>
      </c>
      <c r="CB150" s="46">
        <f t="shared" si="23"/>
        <v>0.14866204162537167</v>
      </c>
      <c r="CC150" s="46">
        <f t="shared" si="24"/>
        <v>1.7774819380445455</v>
      </c>
      <c r="CD150" s="46">
        <f t="shared" si="24"/>
        <v>3.8809731710713544</v>
      </c>
      <c r="CE150" s="46">
        <f t="shared" si="25"/>
        <v>2.103491233026809</v>
      </c>
      <c r="CF150" s="46">
        <f t="shared" si="26"/>
        <v>0.18137787323885127</v>
      </c>
      <c r="CG150"/>
      <c r="CH150"/>
      <c r="CJ150"/>
    </row>
    <row r="151" spans="1:88" ht="15.6" customHeight="1" x14ac:dyDescent="0.3">
      <c r="A151">
        <v>29</v>
      </c>
      <c r="B151">
        <v>2</v>
      </c>
      <c r="C151" t="s">
        <v>68</v>
      </c>
      <c r="D151" t="s">
        <v>27</v>
      </c>
      <c r="E151"/>
      <c r="F151"/>
      <c r="G151">
        <v>0.5</v>
      </c>
      <c r="H151">
        <v>0.5</v>
      </c>
      <c r="I151">
        <v>5359</v>
      </c>
      <c r="J151">
        <v>7204</v>
      </c>
      <c r="K151"/>
      <c r="L151">
        <v>3058</v>
      </c>
      <c r="M151">
        <v>4.5259999999999998</v>
      </c>
      <c r="N151">
        <v>6.3819999999999997</v>
      </c>
      <c r="O151">
        <v>1.8560000000000001</v>
      </c>
      <c r="P151"/>
      <c r="Q151">
        <v>0.20399999999999999</v>
      </c>
      <c r="R151">
        <v>1</v>
      </c>
      <c r="S151">
        <v>0</v>
      </c>
      <c r="T151">
        <v>0</v>
      </c>
      <c r="U151"/>
      <c r="V151">
        <v>0</v>
      </c>
      <c r="W151"/>
      <c r="X151"/>
      <c r="Y151" s="1">
        <v>44874</v>
      </c>
      <c r="Z151" s="6">
        <v>0.9119560185185186</v>
      </c>
      <c r="AA151"/>
      <c r="AB151" s="19">
        <v>1</v>
      </c>
      <c r="AD151" s="3">
        <v>5.4622961217697181</v>
      </c>
      <c r="AE151" s="3">
        <v>7.204042253306735</v>
      </c>
      <c r="AF151" s="3">
        <v>1.7417461315370169</v>
      </c>
      <c r="AG151" s="3">
        <v>0.3261114510844641</v>
      </c>
      <c r="BG151" s="20"/>
      <c r="BH151" s="20"/>
      <c r="BI151" s="20"/>
      <c r="BJ151" s="20"/>
      <c r="BL151" s="15"/>
      <c r="BQ151" s="2">
        <f t="shared" si="14"/>
        <v>2.9732408325074333</v>
      </c>
      <c r="BR151" s="2">
        <f t="shared" si="15"/>
        <v>5.9464816650148666</v>
      </c>
      <c r="BS151" s="2">
        <f t="shared" si="16"/>
        <v>2.9732408325074333</v>
      </c>
      <c r="BT151" s="2">
        <f t="shared" si="17"/>
        <v>0.29732408325074333</v>
      </c>
      <c r="BU151" s="47">
        <f t="shared" si="18"/>
        <v>3604.8206666666665</v>
      </c>
      <c r="BV151" s="47">
        <f t="shared" si="18"/>
        <v>2422.9453333333331</v>
      </c>
      <c r="BW151" s="47">
        <f t="shared" si="19"/>
        <v>1241.07</v>
      </c>
      <c r="BX151" s="47">
        <f t="shared" si="20"/>
        <v>20570.146666666664</v>
      </c>
      <c r="BY151" s="40">
        <f t="shared" si="21"/>
        <v>1.4866204162537167</v>
      </c>
      <c r="BZ151" s="46">
        <f t="shared" si="21"/>
        <v>2.9732408325074333</v>
      </c>
      <c r="CA151" s="46">
        <f t="shared" si="22"/>
        <v>1.4866204162537167</v>
      </c>
      <c r="CB151" s="46">
        <f t="shared" si="23"/>
        <v>0.14866204162537167</v>
      </c>
      <c r="CC151" s="46">
        <f t="shared" si="24"/>
        <v>2.7311480608848591</v>
      </c>
      <c r="CD151" s="46">
        <f t="shared" si="24"/>
        <v>3.6020211266533675</v>
      </c>
      <c r="CE151" s="46">
        <f t="shared" si="25"/>
        <v>0.87087306576850843</v>
      </c>
      <c r="CF151" s="46">
        <f t="shared" si="26"/>
        <v>0.16305572554223205</v>
      </c>
      <c r="CG151"/>
      <c r="CH151"/>
      <c r="CJ151"/>
    </row>
    <row r="152" spans="1:88" ht="15.6" customHeight="1" x14ac:dyDescent="0.3">
      <c r="A152">
        <v>30</v>
      </c>
      <c r="B152">
        <v>2</v>
      </c>
      <c r="C152" t="s">
        <v>68</v>
      </c>
      <c r="D152" t="s">
        <v>27</v>
      </c>
      <c r="E152"/>
      <c r="F152"/>
      <c r="G152">
        <v>0.5</v>
      </c>
      <c r="H152">
        <v>0.5</v>
      </c>
      <c r="I152">
        <v>3567</v>
      </c>
      <c r="J152">
        <v>7121</v>
      </c>
      <c r="K152"/>
      <c r="L152">
        <v>3051</v>
      </c>
      <c r="M152">
        <v>3.1520000000000001</v>
      </c>
      <c r="N152">
        <v>6.3109999999999999</v>
      </c>
      <c r="O152">
        <v>3.16</v>
      </c>
      <c r="P152"/>
      <c r="Q152">
        <v>0.20300000000000001</v>
      </c>
      <c r="R152">
        <v>1</v>
      </c>
      <c r="S152">
        <v>0</v>
      </c>
      <c r="T152">
        <v>0</v>
      </c>
      <c r="U152"/>
      <c r="V152">
        <v>0</v>
      </c>
      <c r="W152"/>
      <c r="X152"/>
      <c r="Y152" s="1">
        <v>44874</v>
      </c>
      <c r="Z152" s="6">
        <v>0.91920138888888892</v>
      </c>
      <c r="AA152"/>
      <c r="AB152" s="19">
        <v>1</v>
      </c>
      <c r="AD152" s="3">
        <v>3.6814821703266127</v>
      </c>
      <c r="AE152" s="3">
        <v>7.1222386708206873</v>
      </c>
      <c r="AF152" s="3">
        <v>3.4407565004940746</v>
      </c>
      <c r="AG152" s="3">
        <v>0.325389042984504</v>
      </c>
      <c r="AK152" s="8">
        <v>1.3588407220891816</v>
      </c>
      <c r="AQ152" s="8">
        <v>0.47160619289186428</v>
      </c>
      <c r="AW152" s="8">
        <v>0.46908416270411996</v>
      </c>
      <c r="BC152" s="8">
        <v>1.4374887647245875</v>
      </c>
      <c r="BG152" s="20">
        <v>3.6566382256915251</v>
      </c>
      <c r="BH152" s="20">
        <v>7.1054837201910157</v>
      </c>
      <c r="BI152" s="20">
        <v>3.4488454944994906</v>
      </c>
      <c r="BJ152" s="20">
        <v>0.32306701694891821</v>
      </c>
      <c r="BL152" s="15">
        <v>39</v>
      </c>
      <c r="BQ152" s="2">
        <f t="shared" si="14"/>
        <v>2.9732408325074333</v>
      </c>
      <c r="BR152" s="2">
        <f t="shared" si="15"/>
        <v>5.9464816650148666</v>
      </c>
      <c r="BS152" s="2">
        <f t="shared" si="16"/>
        <v>2.9732408325074333</v>
      </c>
      <c r="BT152" s="2">
        <f t="shared" si="17"/>
        <v>0.29732408325074333</v>
      </c>
      <c r="BU152" s="47">
        <f t="shared" si="18"/>
        <v>2399.402</v>
      </c>
      <c r="BV152" s="47">
        <f t="shared" si="18"/>
        <v>2395.0296666666663</v>
      </c>
      <c r="BW152" s="47">
        <f t="shared" si="19"/>
        <v>2390.6573333333331</v>
      </c>
      <c r="BX152" s="47">
        <f t="shared" si="20"/>
        <v>20523.059999999998</v>
      </c>
      <c r="BY152" s="40">
        <f t="shared" si="21"/>
        <v>1.4866204162537167</v>
      </c>
      <c r="BZ152" s="46">
        <f t="shared" si="21"/>
        <v>2.9732408325074333</v>
      </c>
      <c r="CA152" s="46">
        <f t="shared" si="22"/>
        <v>1.4866204162537167</v>
      </c>
      <c r="CB152" s="46">
        <f t="shared" si="23"/>
        <v>0.14866204162537167</v>
      </c>
      <c r="CC152" s="46">
        <f t="shared" si="24"/>
        <v>1.8407410851633064</v>
      </c>
      <c r="CD152" s="46">
        <f t="shared" si="24"/>
        <v>3.5611193354103436</v>
      </c>
      <c r="CE152" s="46">
        <f t="shared" si="25"/>
        <v>1.7203782502470373</v>
      </c>
      <c r="CF152" s="46">
        <f t="shared" si="26"/>
        <v>0.162694521492252</v>
      </c>
      <c r="CG152" s="3">
        <f>AVERAGE(CC152:CC153)</f>
        <v>1.8283191128457625</v>
      </c>
      <c r="CH152" s="3">
        <f>AVERAGE(CD152:CD153)</f>
        <v>3.5527418600955079</v>
      </c>
      <c r="CI152" s="3">
        <f>AVERAGE(CE152:CE153)</f>
        <v>1.7244227472497453</v>
      </c>
      <c r="CJ152" s="3">
        <f>AVERAGE(CF152:CF153)</f>
        <v>0.1615335084744591</v>
      </c>
    </row>
    <row r="153" spans="1:88" ht="15.6" customHeight="1" x14ac:dyDescent="0.3">
      <c r="A153">
        <v>31</v>
      </c>
      <c r="B153">
        <v>2</v>
      </c>
      <c r="C153" t="s">
        <v>68</v>
      </c>
      <c r="D153" t="s">
        <v>27</v>
      </c>
      <c r="E153"/>
      <c r="F153"/>
      <c r="G153">
        <v>0.5</v>
      </c>
      <c r="H153">
        <v>0.5</v>
      </c>
      <c r="I153">
        <v>3517</v>
      </c>
      <c r="J153">
        <v>7087</v>
      </c>
      <c r="K153"/>
      <c r="L153">
        <v>3006</v>
      </c>
      <c r="M153">
        <v>3.113</v>
      </c>
      <c r="N153">
        <v>6.282</v>
      </c>
      <c r="O153">
        <v>3.169</v>
      </c>
      <c r="P153"/>
      <c r="Q153">
        <v>0.19800000000000001</v>
      </c>
      <c r="R153">
        <v>1</v>
      </c>
      <c r="S153">
        <v>0</v>
      </c>
      <c r="T153">
        <v>0</v>
      </c>
      <c r="U153"/>
      <c r="V153">
        <v>0</v>
      </c>
      <c r="W153"/>
      <c r="X153"/>
      <c r="Y153" s="1">
        <v>44874</v>
      </c>
      <c r="Z153" s="6">
        <v>0.92686342592592597</v>
      </c>
      <c r="AA153"/>
      <c r="AB153" s="19">
        <v>1</v>
      </c>
      <c r="AD153" s="3">
        <v>3.631794281056437</v>
      </c>
      <c r="AE153" s="3">
        <v>7.0887287695613432</v>
      </c>
      <c r="AF153" s="3">
        <v>3.4569344885049063</v>
      </c>
      <c r="AG153" s="3">
        <v>0.32074499091333242</v>
      </c>
      <c r="BG153" s="20"/>
      <c r="BH153" s="20"/>
      <c r="BI153" s="20"/>
      <c r="BJ153" s="20"/>
      <c r="BL153" s="15"/>
      <c r="BQ153" s="2">
        <f t="shared" si="14"/>
        <v>2.9732408325074333</v>
      </c>
      <c r="BR153" s="2">
        <f t="shared" si="15"/>
        <v>5.9464816650148666</v>
      </c>
      <c r="BS153" s="2">
        <f t="shared" si="16"/>
        <v>2.9732408325074333</v>
      </c>
      <c r="BT153" s="2">
        <f t="shared" si="17"/>
        <v>0.29732408325074333</v>
      </c>
      <c r="BU153" s="47">
        <f t="shared" si="18"/>
        <v>2365.7686666666664</v>
      </c>
      <c r="BV153" s="47">
        <f t="shared" si="18"/>
        <v>2383.594333333333</v>
      </c>
      <c r="BW153" s="47">
        <f t="shared" si="19"/>
        <v>2401.4199999999996</v>
      </c>
      <c r="BX153" s="47">
        <f t="shared" si="20"/>
        <v>20220.359999999997</v>
      </c>
      <c r="BY153" s="40">
        <f t="shared" si="21"/>
        <v>1.4866204162537167</v>
      </c>
      <c r="BZ153" s="46">
        <f t="shared" si="21"/>
        <v>2.9732408325074333</v>
      </c>
      <c r="CA153" s="46">
        <f t="shared" si="22"/>
        <v>1.4866204162537167</v>
      </c>
      <c r="CB153" s="46">
        <f t="shared" si="23"/>
        <v>0.14866204162537167</v>
      </c>
      <c r="CC153" s="46">
        <f t="shared" si="24"/>
        <v>1.8158971405282185</v>
      </c>
      <c r="CD153" s="46">
        <f t="shared" si="24"/>
        <v>3.5443643847806716</v>
      </c>
      <c r="CE153" s="46">
        <f t="shared" si="25"/>
        <v>1.7284672442524531</v>
      </c>
      <c r="CF153" s="46">
        <f t="shared" si="26"/>
        <v>0.16037249545666621</v>
      </c>
      <c r="CG153"/>
      <c r="CH153"/>
      <c r="CJ153"/>
    </row>
    <row r="154" spans="1:88" ht="15.6" customHeight="1" x14ac:dyDescent="0.3">
      <c r="A154">
        <v>29</v>
      </c>
      <c r="B154">
        <v>2</v>
      </c>
      <c r="C154" t="s">
        <v>68</v>
      </c>
      <c r="D154" t="s">
        <v>27</v>
      </c>
      <c r="E154"/>
      <c r="F154"/>
      <c r="G154">
        <v>0.5</v>
      </c>
      <c r="H154">
        <v>0.5</v>
      </c>
      <c r="I154">
        <v>5054</v>
      </c>
      <c r="J154">
        <v>8053</v>
      </c>
      <c r="K154"/>
      <c r="L154">
        <v>3916</v>
      </c>
      <c r="M154">
        <v>4.2930000000000001</v>
      </c>
      <c r="N154">
        <v>7.101</v>
      </c>
      <c r="O154">
        <v>2.8079999999999998</v>
      </c>
      <c r="P154"/>
      <c r="Q154">
        <v>0.29399999999999998</v>
      </c>
      <c r="R154">
        <v>1</v>
      </c>
      <c r="S154">
        <v>0</v>
      </c>
      <c r="T154">
        <v>0</v>
      </c>
      <c r="U154"/>
      <c r="V154">
        <v>0</v>
      </c>
      <c r="W154"/>
      <c r="X154"/>
      <c r="Y154" s="1">
        <v>44881</v>
      </c>
      <c r="Z154" s="6">
        <v>0.7911689814814814</v>
      </c>
      <c r="AA154"/>
      <c r="AB154" s="19">
        <v>1</v>
      </c>
      <c r="AD154" s="3">
        <v>4.4190112331895479</v>
      </c>
      <c r="AE154" s="3">
        <v>7.6745079036386414</v>
      </c>
      <c r="AF154" s="3">
        <v>3.2554966704490935</v>
      </c>
      <c r="AG154" s="3">
        <v>0.37784803243281417</v>
      </c>
      <c r="BG154" s="20"/>
      <c r="BH154" s="20"/>
      <c r="BI154" s="20"/>
      <c r="BJ154" s="20"/>
      <c r="BL154" s="15"/>
      <c r="BQ154" s="2">
        <f t="shared" si="14"/>
        <v>2.9732408325074333</v>
      </c>
      <c r="BR154" s="2">
        <f t="shared" si="15"/>
        <v>5.9464816650148666</v>
      </c>
      <c r="BS154" s="2">
        <f t="shared" si="16"/>
        <v>2.9732408325074333</v>
      </c>
      <c r="BT154" s="2">
        <f t="shared" si="17"/>
        <v>0.29732408325074333</v>
      </c>
      <c r="BU154" s="47">
        <f t="shared" si="18"/>
        <v>3399.6573333333331</v>
      </c>
      <c r="BV154" s="47">
        <f t="shared" si="18"/>
        <v>2708.4923333333331</v>
      </c>
      <c r="BW154" s="47">
        <f t="shared" si="19"/>
        <v>2017.3273333333332</v>
      </c>
      <c r="BX154" s="47">
        <f t="shared" si="20"/>
        <v>26341.626666666663</v>
      </c>
      <c r="BY154" s="40">
        <f t="shared" si="21"/>
        <v>1.4866204162537167</v>
      </c>
      <c r="BZ154" s="46">
        <f t="shared" si="21"/>
        <v>2.9732408325074333</v>
      </c>
      <c r="CA154" s="46">
        <f t="shared" si="22"/>
        <v>1.4866204162537167</v>
      </c>
      <c r="CB154" s="46">
        <f t="shared" si="23"/>
        <v>0.14866204162537167</v>
      </c>
      <c r="CC154" s="46">
        <f t="shared" si="24"/>
        <v>2.209505616594774</v>
      </c>
      <c r="CD154" s="46">
        <f t="shared" si="24"/>
        <v>3.8372539518193207</v>
      </c>
      <c r="CE154" s="46">
        <f t="shared" si="25"/>
        <v>1.6277483352245468</v>
      </c>
      <c r="CF154" s="46">
        <f t="shared" si="26"/>
        <v>0.18892401621640709</v>
      </c>
      <c r="CG154"/>
      <c r="CH154"/>
      <c r="CJ154"/>
    </row>
    <row r="155" spans="1:88" ht="15.6" customHeight="1" x14ac:dyDescent="0.3">
      <c r="A155">
        <v>30</v>
      </c>
      <c r="B155">
        <v>2</v>
      </c>
      <c r="C155" t="s">
        <v>68</v>
      </c>
      <c r="D155" t="s">
        <v>27</v>
      </c>
      <c r="E155"/>
      <c r="F155"/>
      <c r="G155">
        <v>0.5</v>
      </c>
      <c r="H155">
        <v>0.5</v>
      </c>
      <c r="I155">
        <v>3666</v>
      </c>
      <c r="J155">
        <v>7906</v>
      </c>
      <c r="K155"/>
      <c r="L155">
        <v>3981</v>
      </c>
      <c r="M155">
        <v>3.2269999999999999</v>
      </c>
      <c r="N155">
        <v>6.9770000000000003</v>
      </c>
      <c r="O155">
        <v>3.7490000000000001</v>
      </c>
      <c r="P155"/>
      <c r="Q155">
        <v>0.3</v>
      </c>
      <c r="R155">
        <v>1</v>
      </c>
      <c r="S155">
        <v>0</v>
      </c>
      <c r="T155">
        <v>0</v>
      </c>
      <c r="U155"/>
      <c r="V155">
        <v>0</v>
      </c>
      <c r="W155"/>
      <c r="X155"/>
      <c r="Y155" s="1">
        <v>44881</v>
      </c>
      <c r="Z155" s="6">
        <v>0.79802083333333329</v>
      </c>
      <c r="AA155"/>
      <c r="AB155" s="19">
        <v>1</v>
      </c>
      <c r="AD155" s="3">
        <v>3.1904107431185889</v>
      </c>
      <c r="AE155" s="3">
        <v>7.536672719205737</v>
      </c>
      <c r="AF155" s="3">
        <v>4.3462619760871481</v>
      </c>
      <c r="AG155" s="3">
        <v>0.38432609633644377</v>
      </c>
      <c r="AK155" s="8">
        <v>2.7748203401940955E-2</v>
      </c>
      <c r="AQ155" s="8">
        <v>2.8694775754817528</v>
      </c>
      <c r="AW155" s="8">
        <v>4.9433571710667215</v>
      </c>
      <c r="BC155" s="8">
        <v>2.7604155969440853</v>
      </c>
      <c r="BG155" s="20">
        <v>3.1899681636913297</v>
      </c>
      <c r="BH155" s="20">
        <v>7.6463782741625383</v>
      </c>
      <c r="BI155" s="20">
        <v>4.4564101104712091</v>
      </c>
      <c r="BJ155" s="20">
        <v>0.37909381395274289</v>
      </c>
      <c r="BL155" s="15">
        <v>40</v>
      </c>
      <c r="BQ155" s="2">
        <f t="shared" si="14"/>
        <v>2.9732408325074333</v>
      </c>
      <c r="BR155" s="2">
        <f t="shared" si="15"/>
        <v>5.9464816650148666</v>
      </c>
      <c r="BS155" s="2">
        <f t="shared" si="16"/>
        <v>2.9732408325074333</v>
      </c>
      <c r="BT155" s="2">
        <f t="shared" si="17"/>
        <v>0.29732408325074333</v>
      </c>
      <c r="BU155" s="47">
        <f t="shared" si="18"/>
        <v>2465.9959999999996</v>
      </c>
      <c r="BV155" s="47">
        <f t="shared" si="18"/>
        <v>2659.0513333333333</v>
      </c>
      <c r="BW155" s="47">
        <f t="shared" si="19"/>
        <v>2852.1066666666666</v>
      </c>
      <c r="BX155" s="47">
        <f t="shared" si="20"/>
        <v>26778.859999999997</v>
      </c>
      <c r="BY155" s="40">
        <f t="shared" si="21"/>
        <v>1.4866204162537167</v>
      </c>
      <c r="BZ155" s="46">
        <f t="shared" si="21"/>
        <v>2.9732408325074333</v>
      </c>
      <c r="CA155" s="46">
        <f t="shared" si="22"/>
        <v>1.4866204162537167</v>
      </c>
      <c r="CB155" s="46">
        <f t="shared" si="23"/>
        <v>0.14866204162537167</v>
      </c>
      <c r="CC155" s="46">
        <f t="shared" si="24"/>
        <v>1.5952053715592944</v>
      </c>
      <c r="CD155" s="46">
        <f t="shared" si="24"/>
        <v>3.7683363596028685</v>
      </c>
      <c r="CE155" s="46">
        <f t="shared" si="25"/>
        <v>2.1731309880435741</v>
      </c>
      <c r="CF155" s="46">
        <f t="shared" si="26"/>
        <v>0.19216304816822188</v>
      </c>
      <c r="CG155" s="3">
        <f>AVERAGE(CC155:CC156)</f>
        <v>1.5949840818456649</v>
      </c>
      <c r="CH155" s="3">
        <f>AVERAGE(CD155:CD156)</f>
        <v>3.8231891370812692</v>
      </c>
      <c r="CI155" s="3">
        <f>AVERAGE(CE155:CE156)</f>
        <v>2.2282050552356045</v>
      </c>
      <c r="CJ155" s="3">
        <f>AVERAGE(CF155:CF156)</f>
        <v>0.18954690697637144</v>
      </c>
    </row>
    <row r="156" spans="1:88" ht="15.6" customHeight="1" x14ac:dyDescent="0.3">
      <c r="A156">
        <v>31</v>
      </c>
      <c r="B156">
        <v>2</v>
      </c>
      <c r="C156" t="s">
        <v>68</v>
      </c>
      <c r="D156" t="s">
        <v>27</v>
      </c>
      <c r="E156"/>
      <c r="F156"/>
      <c r="G156">
        <v>0.5</v>
      </c>
      <c r="H156">
        <v>0.5</v>
      </c>
      <c r="I156">
        <v>3665</v>
      </c>
      <c r="J156">
        <v>8140</v>
      </c>
      <c r="K156"/>
      <c r="L156">
        <v>3876</v>
      </c>
      <c r="M156">
        <v>3.2269999999999999</v>
      </c>
      <c r="N156">
        <v>7.1740000000000004</v>
      </c>
      <c r="O156">
        <v>3.948</v>
      </c>
      <c r="P156"/>
      <c r="Q156">
        <v>0.28899999999999998</v>
      </c>
      <c r="R156">
        <v>1</v>
      </c>
      <c r="S156">
        <v>0</v>
      </c>
      <c r="T156">
        <v>0</v>
      </c>
      <c r="U156"/>
      <c r="V156">
        <v>0</v>
      </c>
      <c r="W156"/>
      <c r="X156"/>
      <c r="Y156" s="1">
        <v>44881</v>
      </c>
      <c r="Z156" s="6">
        <v>0.80546296296296294</v>
      </c>
      <c r="AA156"/>
      <c r="AB156" s="19">
        <v>1</v>
      </c>
      <c r="AD156" s="3">
        <v>3.1895255842640706</v>
      </c>
      <c r="AE156" s="3">
        <v>7.7560838291193397</v>
      </c>
      <c r="AF156" s="3">
        <v>4.5665582448552691</v>
      </c>
      <c r="AG156" s="3">
        <v>0.37386153156904206</v>
      </c>
      <c r="BG156" s="20"/>
      <c r="BH156" s="20"/>
      <c r="BI156" s="20"/>
      <c r="BJ156" s="20"/>
      <c r="BL156" s="15"/>
      <c r="BQ156" s="2">
        <f t="shared" si="14"/>
        <v>2.9732408325074333</v>
      </c>
      <c r="BR156" s="2">
        <f t="shared" si="15"/>
        <v>5.9464816650148666</v>
      </c>
      <c r="BS156" s="2">
        <f t="shared" si="16"/>
        <v>2.9732408325074333</v>
      </c>
      <c r="BT156" s="2">
        <f t="shared" si="17"/>
        <v>0.29732408325074333</v>
      </c>
      <c r="BU156" s="47">
        <f t="shared" si="18"/>
        <v>2465.3233333333333</v>
      </c>
      <c r="BV156" s="47">
        <f t="shared" si="18"/>
        <v>2737.7533333333331</v>
      </c>
      <c r="BW156" s="47">
        <f t="shared" si="19"/>
        <v>3010.1833333333329</v>
      </c>
      <c r="BX156" s="47">
        <f t="shared" si="20"/>
        <v>26072.559999999998</v>
      </c>
      <c r="BY156" s="40">
        <f t="shared" si="21"/>
        <v>1.4866204162537167</v>
      </c>
      <c r="BZ156" s="46">
        <f t="shared" si="21"/>
        <v>2.9732408325074333</v>
      </c>
      <c r="CA156" s="46">
        <f t="shared" si="22"/>
        <v>1.4866204162537167</v>
      </c>
      <c r="CB156" s="46">
        <f t="shared" si="23"/>
        <v>0.14866204162537167</v>
      </c>
      <c r="CC156" s="46">
        <f t="shared" si="24"/>
        <v>1.5947627921320353</v>
      </c>
      <c r="CD156" s="46">
        <f t="shared" si="24"/>
        <v>3.8780419145596698</v>
      </c>
      <c r="CE156" s="46">
        <f t="shared" si="25"/>
        <v>2.2832791224276345</v>
      </c>
      <c r="CF156" s="46">
        <f t="shared" si="26"/>
        <v>0.18693076578452103</v>
      </c>
      <c r="CG156"/>
      <c r="CH156"/>
      <c r="CJ156"/>
    </row>
    <row r="157" spans="1:88" ht="15.6" customHeight="1" x14ac:dyDescent="0.3">
      <c r="A157">
        <v>29</v>
      </c>
      <c r="B157">
        <v>2</v>
      </c>
      <c r="C157" t="s">
        <v>68</v>
      </c>
      <c r="D157" t="s">
        <v>27</v>
      </c>
      <c r="E157"/>
      <c r="F157"/>
      <c r="G157">
        <v>0.5</v>
      </c>
      <c r="H157">
        <v>0.5</v>
      </c>
      <c r="I157">
        <v>5049</v>
      </c>
      <c r="J157">
        <v>7799</v>
      </c>
      <c r="K157"/>
      <c r="L157">
        <v>3421</v>
      </c>
      <c r="M157">
        <v>4.2880000000000003</v>
      </c>
      <c r="N157">
        <v>6.8849999999999998</v>
      </c>
      <c r="O157">
        <v>2.597</v>
      </c>
      <c r="P157"/>
      <c r="Q157">
        <v>0.24199999999999999</v>
      </c>
      <c r="R157">
        <v>1</v>
      </c>
      <c r="S157">
        <v>0</v>
      </c>
      <c r="T157">
        <v>0</v>
      </c>
      <c r="U157"/>
      <c r="V157">
        <v>0</v>
      </c>
      <c r="W157"/>
      <c r="X157"/>
      <c r="Y157" s="1">
        <v>44882</v>
      </c>
      <c r="Z157" s="6">
        <v>0.88258101851851845</v>
      </c>
      <c r="AA157"/>
      <c r="AB157" s="19">
        <v>1</v>
      </c>
      <c r="AD157" s="3">
        <v>4.461925543682093</v>
      </c>
      <c r="AE157" s="3">
        <v>7.4702850921064332</v>
      </c>
      <c r="AF157" s="3">
        <v>3.0083595484243402</v>
      </c>
      <c r="AG157" s="3">
        <v>0.33330572956450921</v>
      </c>
      <c r="BG157" s="20"/>
      <c r="BH157" s="20"/>
      <c r="BI157" s="20"/>
      <c r="BJ157" s="20"/>
      <c r="BL157" s="15"/>
      <c r="BQ157" s="2">
        <f t="shared" si="14"/>
        <v>2.9732408325074333</v>
      </c>
      <c r="BR157" s="2">
        <f t="shared" si="15"/>
        <v>5.9464816650148666</v>
      </c>
      <c r="BS157" s="2">
        <f t="shared" si="16"/>
        <v>2.9732408325074333</v>
      </c>
      <c r="BT157" s="2">
        <f t="shared" si="17"/>
        <v>0.29732408325074333</v>
      </c>
      <c r="BU157" s="47">
        <f t="shared" si="18"/>
        <v>3396.2939999999999</v>
      </c>
      <c r="BV157" s="47">
        <f t="shared" si="18"/>
        <v>2623.0636666666664</v>
      </c>
      <c r="BW157" s="47">
        <f t="shared" si="19"/>
        <v>1849.8333333333333</v>
      </c>
      <c r="BX157" s="47">
        <f t="shared" si="20"/>
        <v>23011.926666666666</v>
      </c>
      <c r="BY157" s="40">
        <f t="shared" si="21"/>
        <v>1.4866204162537167</v>
      </c>
      <c r="BZ157" s="46">
        <f t="shared" si="21"/>
        <v>2.9732408325074333</v>
      </c>
      <c r="CA157" s="46">
        <f t="shared" si="22"/>
        <v>1.4866204162537167</v>
      </c>
      <c r="CB157" s="46">
        <f t="shared" si="23"/>
        <v>0.14866204162537167</v>
      </c>
      <c r="CC157" s="46">
        <f t="shared" si="24"/>
        <v>2.2309627718410465</v>
      </c>
      <c r="CD157" s="46">
        <f t="shared" si="24"/>
        <v>3.7351425460532166</v>
      </c>
      <c r="CE157" s="46">
        <f t="shared" si="25"/>
        <v>1.5041797742121701</v>
      </c>
      <c r="CF157" s="46">
        <f t="shared" si="26"/>
        <v>0.16665286478225461</v>
      </c>
      <c r="CG157"/>
      <c r="CH157"/>
      <c r="CJ157"/>
    </row>
    <row r="158" spans="1:88" ht="15.6" customHeight="1" x14ac:dyDescent="0.3">
      <c r="A158">
        <v>30</v>
      </c>
      <c r="B158">
        <v>2</v>
      </c>
      <c r="C158" t="s">
        <v>68</v>
      </c>
      <c r="D158" t="s">
        <v>27</v>
      </c>
      <c r="E158"/>
      <c r="F158"/>
      <c r="G158">
        <v>0.5</v>
      </c>
      <c r="H158">
        <v>0.5</v>
      </c>
      <c r="I158">
        <v>4035</v>
      </c>
      <c r="J158">
        <v>7485</v>
      </c>
      <c r="K158"/>
      <c r="L158">
        <v>3424</v>
      </c>
      <c r="M158">
        <v>3.5110000000000001</v>
      </c>
      <c r="N158">
        <v>6.62</v>
      </c>
      <c r="O158">
        <v>3.109</v>
      </c>
      <c r="P158"/>
      <c r="Q158">
        <v>0.24199999999999999</v>
      </c>
      <c r="R158">
        <v>1</v>
      </c>
      <c r="S158">
        <v>0</v>
      </c>
      <c r="T158">
        <v>0</v>
      </c>
      <c r="U158"/>
      <c r="V158">
        <v>0</v>
      </c>
      <c r="W158"/>
      <c r="X158"/>
      <c r="Y158" s="1">
        <v>44882</v>
      </c>
      <c r="Z158" s="6">
        <v>0.88979166666666665</v>
      </c>
      <c r="AA158"/>
      <c r="AB158" s="19">
        <v>1</v>
      </c>
      <c r="AD158" s="3">
        <v>3.6001451998175726</v>
      </c>
      <c r="AE158" s="3">
        <v>7.176391581930412</v>
      </c>
      <c r="AF158" s="3">
        <v>3.5762463821128394</v>
      </c>
      <c r="AG158" s="3">
        <v>0.33359767743513025</v>
      </c>
      <c r="AK158" s="8">
        <v>1.3307817098721633</v>
      </c>
      <c r="AQ158" s="8">
        <v>0.44245722263367676</v>
      </c>
      <c r="AW158" s="8">
        <v>2.1962736452975808</v>
      </c>
      <c r="BC158" s="8">
        <v>0.84241461607253854</v>
      </c>
      <c r="BG158" s="20">
        <v>3.5763485039317673</v>
      </c>
      <c r="BH158" s="20">
        <v>7.1923030140100055</v>
      </c>
      <c r="BI158" s="20">
        <v>3.6159545100782382</v>
      </c>
      <c r="BJ158" s="20">
        <v>0.33500875880979875</v>
      </c>
      <c r="BL158" s="15">
        <v>41</v>
      </c>
      <c r="BQ158" s="2">
        <f t="shared" si="14"/>
        <v>2.9732408325074333</v>
      </c>
      <c r="BR158" s="2">
        <f t="shared" si="15"/>
        <v>5.9464816650148666</v>
      </c>
      <c r="BS158" s="2">
        <f t="shared" si="16"/>
        <v>2.9732408325074333</v>
      </c>
      <c r="BT158" s="2">
        <f t="shared" si="17"/>
        <v>0.29732408325074333</v>
      </c>
      <c r="BU158" s="47">
        <f t="shared" si="18"/>
        <v>2714.2099999999996</v>
      </c>
      <c r="BV158" s="47">
        <f t="shared" si="18"/>
        <v>2517.4549999999999</v>
      </c>
      <c r="BW158" s="47">
        <f t="shared" si="19"/>
        <v>2320.6999999999998</v>
      </c>
      <c r="BX158" s="47">
        <f t="shared" si="20"/>
        <v>23032.106666666667</v>
      </c>
      <c r="BY158" s="40">
        <f t="shared" si="21"/>
        <v>1.4866204162537167</v>
      </c>
      <c r="BZ158" s="46">
        <f t="shared" si="21"/>
        <v>2.9732408325074333</v>
      </c>
      <c r="CA158" s="46">
        <f t="shared" si="22"/>
        <v>1.4866204162537167</v>
      </c>
      <c r="CB158" s="46">
        <f t="shared" si="23"/>
        <v>0.14866204162537167</v>
      </c>
      <c r="CC158" s="46">
        <f t="shared" si="24"/>
        <v>1.8000725999087863</v>
      </c>
      <c r="CD158" s="46">
        <f t="shared" si="24"/>
        <v>3.588195790965206</v>
      </c>
      <c r="CE158" s="46">
        <f t="shared" si="25"/>
        <v>1.7881231910564197</v>
      </c>
      <c r="CF158" s="46">
        <f t="shared" si="26"/>
        <v>0.16679883871756512</v>
      </c>
      <c r="CG158" s="3">
        <f>AVERAGE(CC158:CC159)</f>
        <v>1.7881742519658836</v>
      </c>
      <c r="CH158" s="3">
        <f>AVERAGE(CD158:CD159)</f>
        <v>3.5961515070050027</v>
      </c>
      <c r="CI158" s="3">
        <f>AVERAGE(CE158:CE159)</f>
        <v>1.8079772550391191</v>
      </c>
      <c r="CJ158" s="3">
        <f>AVERAGE(CF158:CF159)</f>
        <v>0.16750437940489937</v>
      </c>
    </row>
    <row r="159" spans="1:88" ht="15.6" customHeight="1" x14ac:dyDescent="0.3">
      <c r="A159">
        <v>31</v>
      </c>
      <c r="B159">
        <v>2</v>
      </c>
      <c r="C159" t="s">
        <v>68</v>
      </c>
      <c r="D159" t="s">
        <v>27</v>
      </c>
      <c r="E159"/>
      <c r="F159"/>
      <c r="G159">
        <v>0.5</v>
      </c>
      <c r="H159">
        <v>0.5</v>
      </c>
      <c r="I159">
        <v>3979</v>
      </c>
      <c r="J159">
        <v>7519</v>
      </c>
      <c r="K159"/>
      <c r="L159">
        <v>3453</v>
      </c>
      <c r="M159">
        <v>3.4670000000000001</v>
      </c>
      <c r="N159">
        <v>6.6479999999999997</v>
      </c>
      <c r="O159">
        <v>3.181</v>
      </c>
      <c r="P159"/>
      <c r="Q159">
        <v>0.245</v>
      </c>
      <c r="R159">
        <v>1</v>
      </c>
      <c r="S159">
        <v>0</v>
      </c>
      <c r="T159">
        <v>0</v>
      </c>
      <c r="U159"/>
      <c r="V159">
        <v>0</v>
      </c>
      <c r="W159"/>
      <c r="X159"/>
      <c r="Y159" s="1">
        <v>44882</v>
      </c>
      <c r="Z159" s="6">
        <v>0.89748842592592604</v>
      </c>
      <c r="AA159"/>
      <c r="AB159" s="19">
        <v>1</v>
      </c>
      <c r="AD159" s="3">
        <v>3.5525518080459619</v>
      </c>
      <c r="AE159" s="3">
        <v>7.2082144460895989</v>
      </c>
      <c r="AF159" s="3">
        <v>3.655662638043637</v>
      </c>
      <c r="AG159" s="3">
        <v>0.33641984018446719</v>
      </c>
      <c r="BG159" s="20"/>
      <c r="BH159" s="20"/>
      <c r="BI159" s="20"/>
      <c r="BJ159" s="20"/>
      <c r="BL159" s="15"/>
      <c r="BQ159" s="2">
        <f t="shared" si="14"/>
        <v>2.9732408325074333</v>
      </c>
      <c r="BR159" s="2">
        <f t="shared" si="15"/>
        <v>5.9464816650148666</v>
      </c>
      <c r="BS159" s="2">
        <f t="shared" si="16"/>
        <v>2.9732408325074333</v>
      </c>
      <c r="BT159" s="2">
        <f t="shared" si="17"/>
        <v>0.29732408325074333</v>
      </c>
      <c r="BU159" s="47">
        <f t="shared" si="18"/>
        <v>2676.5406666666663</v>
      </c>
      <c r="BV159" s="47">
        <f t="shared" si="18"/>
        <v>2528.8903333333333</v>
      </c>
      <c r="BW159" s="47">
        <f t="shared" si="19"/>
        <v>2381.2399999999998</v>
      </c>
      <c r="BX159" s="47">
        <f t="shared" si="20"/>
        <v>23227.179999999997</v>
      </c>
      <c r="BY159" s="40">
        <f t="shared" si="21"/>
        <v>1.4866204162537167</v>
      </c>
      <c r="BZ159" s="46">
        <f t="shared" si="21"/>
        <v>2.9732408325074333</v>
      </c>
      <c r="CA159" s="46">
        <f t="shared" si="22"/>
        <v>1.4866204162537167</v>
      </c>
      <c r="CB159" s="46">
        <f t="shared" si="23"/>
        <v>0.14866204162537167</v>
      </c>
      <c r="CC159" s="46">
        <f t="shared" si="24"/>
        <v>1.776275904022981</v>
      </c>
      <c r="CD159" s="46">
        <f t="shared" si="24"/>
        <v>3.6041072230447995</v>
      </c>
      <c r="CE159" s="46">
        <f t="shared" si="25"/>
        <v>1.8278313190218185</v>
      </c>
      <c r="CF159" s="46">
        <f t="shared" si="26"/>
        <v>0.16820992009223359</v>
      </c>
      <c r="CG159"/>
      <c r="CH159"/>
      <c r="CJ159"/>
    </row>
    <row r="160" spans="1:88" ht="15.6" customHeight="1" x14ac:dyDescent="0.3">
      <c r="A160">
        <v>29</v>
      </c>
      <c r="B160">
        <v>2</v>
      </c>
      <c r="C160" t="s">
        <v>68</v>
      </c>
      <c r="D160" t="s">
        <v>27</v>
      </c>
      <c r="E160"/>
      <c r="F160"/>
      <c r="G160">
        <v>0.5</v>
      </c>
      <c r="H160">
        <v>0.5</v>
      </c>
      <c r="I160">
        <v>5882</v>
      </c>
      <c r="J160">
        <v>7415</v>
      </c>
      <c r="K160"/>
      <c r="L160">
        <v>3376</v>
      </c>
      <c r="M160">
        <v>4.9279999999999999</v>
      </c>
      <c r="N160">
        <v>6.5609999999999999</v>
      </c>
      <c r="O160">
        <v>1.633</v>
      </c>
      <c r="P160"/>
      <c r="Q160">
        <v>0.23699999999999999</v>
      </c>
      <c r="R160">
        <v>1</v>
      </c>
      <c r="S160">
        <v>0</v>
      </c>
      <c r="T160">
        <v>0</v>
      </c>
      <c r="U160"/>
      <c r="V160">
        <v>0</v>
      </c>
      <c r="W160"/>
      <c r="X160"/>
      <c r="Y160" s="1">
        <v>44886</v>
      </c>
      <c r="Z160" s="6">
        <v>0.74174768518518519</v>
      </c>
      <c r="AA160"/>
      <c r="AB160" s="19">
        <v>1</v>
      </c>
      <c r="AD160" s="3">
        <v>5.6397786078965719</v>
      </c>
      <c r="AE160" s="3">
        <v>7.199179756582434</v>
      </c>
      <c r="AF160" s="3">
        <v>1.5594011486858621</v>
      </c>
      <c r="AG160" s="3">
        <v>0.3480862123112301</v>
      </c>
      <c r="BG160" s="20"/>
      <c r="BH160" s="20"/>
      <c r="BI160" s="20"/>
      <c r="BJ160" s="20"/>
      <c r="BL160" s="15"/>
      <c r="BQ160" s="2">
        <f t="shared" si="14"/>
        <v>2.9732408325074333</v>
      </c>
      <c r="BR160" s="2">
        <f t="shared" si="15"/>
        <v>5.9464816650148666</v>
      </c>
      <c r="BS160" s="2">
        <f t="shared" si="16"/>
        <v>2.9732408325074333</v>
      </c>
      <c r="BT160" s="2">
        <f t="shared" si="17"/>
        <v>0.29732408325074333</v>
      </c>
      <c r="BU160" s="47">
        <f t="shared" si="18"/>
        <v>3956.6253333333329</v>
      </c>
      <c r="BV160" s="47">
        <f t="shared" si="18"/>
        <v>2493.9116666666664</v>
      </c>
      <c r="BW160" s="47">
        <f t="shared" si="19"/>
        <v>1031.1979999999999</v>
      </c>
      <c r="BX160" s="47">
        <f t="shared" si="20"/>
        <v>22709.226666666666</v>
      </c>
      <c r="BY160" s="40">
        <f t="shared" si="21"/>
        <v>1.4866204162537167</v>
      </c>
      <c r="BZ160" s="46">
        <f t="shared" si="21"/>
        <v>2.9732408325074333</v>
      </c>
      <c r="CA160" s="46">
        <f t="shared" si="22"/>
        <v>1.4866204162537167</v>
      </c>
      <c r="CB160" s="46">
        <f t="shared" si="23"/>
        <v>0.14866204162537167</v>
      </c>
      <c r="CC160" s="46">
        <f t="shared" si="24"/>
        <v>2.819889303948286</v>
      </c>
      <c r="CD160" s="46">
        <f t="shared" si="24"/>
        <v>3.599589878291217</v>
      </c>
      <c r="CE160" s="46">
        <f t="shared" si="25"/>
        <v>0.77970057434293105</v>
      </c>
      <c r="CF160" s="46">
        <f t="shared" si="26"/>
        <v>0.17404310615561505</v>
      </c>
      <c r="CG160"/>
      <c r="CH160"/>
      <c r="CJ160"/>
    </row>
    <row r="161" spans="1:88" ht="15.6" customHeight="1" x14ac:dyDescent="0.3">
      <c r="A161">
        <v>30</v>
      </c>
      <c r="B161">
        <v>2</v>
      </c>
      <c r="C161" t="s">
        <v>68</v>
      </c>
      <c r="D161" t="s">
        <v>27</v>
      </c>
      <c r="E161"/>
      <c r="F161"/>
      <c r="G161">
        <v>0.5</v>
      </c>
      <c r="H161">
        <v>0.5</v>
      </c>
      <c r="I161">
        <v>3911</v>
      </c>
      <c r="J161">
        <v>7422</v>
      </c>
      <c r="K161"/>
      <c r="L161">
        <v>3312</v>
      </c>
      <c r="M161">
        <v>3.4159999999999999</v>
      </c>
      <c r="N161">
        <v>6.5659999999999998</v>
      </c>
      <c r="O161">
        <v>3.1509999999999998</v>
      </c>
      <c r="P161"/>
      <c r="Q161">
        <v>0.23</v>
      </c>
      <c r="R161">
        <v>1</v>
      </c>
      <c r="S161">
        <v>0</v>
      </c>
      <c r="T161">
        <v>0</v>
      </c>
      <c r="U161"/>
      <c r="V161">
        <v>0</v>
      </c>
      <c r="W161"/>
      <c r="X161"/>
      <c r="Y161" s="1">
        <v>44886</v>
      </c>
      <c r="Z161" s="6">
        <v>0.74888888888888883</v>
      </c>
      <c r="AA161"/>
      <c r="AB161" s="19">
        <v>1</v>
      </c>
      <c r="AD161" s="3">
        <v>3.7512004497954123</v>
      </c>
      <c r="AE161" s="3">
        <v>7.2058811996040095</v>
      </c>
      <c r="AF161" s="3">
        <v>3.4546807498085972</v>
      </c>
      <c r="AG161" s="3">
        <v>0.3415278308653068</v>
      </c>
      <c r="AK161" s="8">
        <v>1.0527906839712129</v>
      </c>
      <c r="AQ161" s="8">
        <v>0.30510406691907221</v>
      </c>
      <c r="AW161" s="8">
        <v>1.7589285953706173</v>
      </c>
      <c r="BC161" s="8">
        <v>0.8134242372579823</v>
      </c>
      <c r="BG161" s="20">
        <v>3.7315577038587948</v>
      </c>
      <c r="BH161" s="20">
        <v>7.2168907131394562</v>
      </c>
      <c r="BI161" s="20">
        <v>3.4853330092806614</v>
      </c>
      <c r="BJ161" s="20">
        <v>0.34014442227905728</v>
      </c>
      <c r="BL161" s="15">
        <v>42</v>
      </c>
      <c r="BQ161" s="2">
        <f t="shared" si="14"/>
        <v>2.9732408325074333</v>
      </c>
      <c r="BR161" s="2">
        <f t="shared" si="15"/>
        <v>5.9464816650148666</v>
      </c>
      <c r="BS161" s="2">
        <f t="shared" si="16"/>
        <v>2.9732408325074333</v>
      </c>
      <c r="BT161" s="2">
        <f t="shared" si="17"/>
        <v>0.29732408325074333</v>
      </c>
      <c r="BU161" s="47">
        <f t="shared" si="18"/>
        <v>2630.7993333333329</v>
      </c>
      <c r="BV161" s="47">
        <f t="shared" si="18"/>
        <v>2496.2659999999996</v>
      </c>
      <c r="BW161" s="47">
        <f t="shared" si="19"/>
        <v>2361.7326666666663</v>
      </c>
      <c r="BX161" s="47">
        <f t="shared" si="20"/>
        <v>22278.719999999998</v>
      </c>
      <c r="BY161" s="40">
        <f t="shared" si="21"/>
        <v>1.4866204162537167</v>
      </c>
      <c r="BZ161" s="46">
        <f t="shared" si="21"/>
        <v>2.9732408325074333</v>
      </c>
      <c r="CA161" s="46">
        <f t="shared" si="22"/>
        <v>1.4866204162537167</v>
      </c>
      <c r="CB161" s="46">
        <f t="shared" si="23"/>
        <v>0.14866204162537167</v>
      </c>
      <c r="CC161" s="46">
        <f t="shared" si="24"/>
        <v>1.8756002248977062</v>
      </c>
      <c r="CD161" s="46">
        <f t="shared" si="24"/>
        <v>3.6029405998020048</v>
      </c>
      <c r="CE161" s="46">
        <f t="shared" si="25"/>
        <v>1.7273403749042986</v>
      </c>
      <c r="CF161" s="46">
        <f t="shared" si="26"/>
        <v>0.1707639154326534</v>
      </c>
      <c r="CG161" s="3">
        <f>AVERAGE(CC161:CC162)</f>
        <v>1.8657788519293974</v>
      </c>
      <c r="CH161" s="3">
        <f>AVERAGE(CD161:CD162)</f>
        <v>3.6084453565697281</v>
      </c>
      <c r="CI161" s="3">
        <f>AVERAGE(CE161:CE162)</f>
        <v>1.7426665046403307</v>
      </c>
      <c r="CJ161" s="3">
        <f>AVERAGE(CF161:CF162)</f>
        <v>0.17007221113952864</v>
      </c>
    </row>
    <row r="162" spans="1:88" ht="15.6" customHeight="1" x14ac:dyDescent="0.3">
      <c r="A162">
        <v>31</v>
      </c>
      <c r="B162">
        <v>2</v>
      </c>
      <c r="C162" t="s">
        <v>68</v>
      </c>
      <c r="D162" t="s">
        <v>27</v>
      </c>
      <c r="E162"/>
      <c r="F162"/>
      <c r="G162">
        <v>0.5</v>
      </c>
      <c r="H162">
        <v>0.5</v>
      </c>
      <c r="I162">
        <v>3870</v>
      </c>
      <c r="J162">
        <v>7445</v>
      </c>
      <c r="K162"/>
      <c r="L162">
        <v>3285</v>
      </c>
      <c r="M162">
        <v>3.3839999999999999</v>
      </c>
      <c r="N162">
        <v>6.5860000000000003</v>
      </c>
      <c r="O162">
        <v>3.202</v>
      </c>
      <c r="P162"/>
      <c r="Q162">
        <v>0.22800000000000001</v>
      </c>
      <c r="R162">
        <v>1</v>
      </c>
      <c r="S162">
        <v>0</v>
      </c>
      <c r="T162">
        <v>0</v>
      </c>
      <c r="U162"/>
      <c r="V162">
        <v>0</v>
      </c>
      <c r="W162"/>
      <c r="X162"/>
      <c r="Y162" s="1">
        <v>44886</v>
      </c>
      <c r="Z162" s="6">
        <v>0.75670138888888883</v>
      </c>
      <c r="AA162"/>
      <c r="AB162" s="19">
        <v>1</v>
      </c>
      <c r="AD162" s="3">
        <v>3.7119149579221768</v>
      </c>
      <c r="AE162" s="3">
        <v>7.2279002266749028</v>
      </c>
      <c r="AF162" s="3">
        <v>3.515985268752726</v>
      </c>
      <c r="AG162" s="3">
        <v>0.33876101369280781</v>
      </c>
      <c r="BG162" s="20"/>
      <c r="BH162" s="20"/>
      <c r="BI162" s="20"/>
      <c r="BJ162" s="20"/>
      <c r="BL162" s="15"/>
      <c r="BQ162" s="2">
        <f t="shared" si="14"/>
        <v>2.9732408325074333</v>
      </c>
      <c r="BR162" s="2">
        <f t="shared" si="15"/>
        <v>5.9464816650148666</v>
      </c>
      <c r="BS162" s="2">
        <f t="shared" si="16"/>
        <v>2.9732408325074333</v>
      </c>
      <c r="BT162" s="2">
        <f t="shared" si="17"/>
        <v>0.29732408325074333</v>
      </c>
      <c r="BU162" s="47">
        <f t="shared" si="18"/>
        <v>2603.2199999999998</v>
      </c>
      <c r="BV162" s="47">
        <f t="shared" si="18"/>
        <v>2504.0016666666666</v>
      </c>
      <c r="BW162" s="47">
        <f t="shared" si="19"/>
        <v>2404.7833333333333</v>
      </c>
      <c r="BX162" s="47">
        <f t="shared" si="20"/>
        <v>22097.1</v>
      </c>
      <c r="BY162" s="40">
        <f t="shared" si="21"/>
        <v>1.4866204162537167</v>
      </c>
      <c r="BZ162" s="46">
        <f t="shared" si="21"/>
        <v>2.9732408325074333</v>
      </c>
      <c r="CA162" s="46">
        <f t="shared" si="22"/>
        <v>1.4866204162537167</v>
      </c>
      <c r="CB162" s="46">
        <f t="shared" si="23"/>
        <v>0.14866204162537167</v>
      </c>
      <c r="CC162" s="46">
        <f t="shared" si="24"/>
        <v>1.8559574789610884</v>
      </c>
      <c r="CD162" s="46">
        <f t="shared" si="24"/>
        <v>3.6139501133374514</v>
      </c>
      <c r="CE162" s="46">
        <f t="shared" si="25"/>
        <v>1.757992634376363</v>
      </c>
      <c r="CF162" s="46">
        <f t="shared" si="26"/>
        <v>0.16938050684640391</v>
      </c>
      <c r="CG162"/>
      <c r="CH162"/>
      <c r="CJ162"/>
    </row>
    <row r="163" spans="1:88" ht="15.6" customHeight="1" x14ac:dyDescent="0.3">
      <c r="A163">
        <v>29</v>
      </c>
      <c r="B163">
        <v>2</v>
      </c>
      <c r="C163" t="s">
        <v>68</v>
      </c>
      <c r="D163" t="s">
        <v>27</v>
      </c>
      <c r="E163"/>
      <c r="F163"/>
      <c r="G163">
        <v>0.5</v>
      </c>
      <c r="H163">
        <v>0.5</v>
      </c>
      <c r="I163">
        <v>5905</v>
      </c>
      <c r="J163">
        <v>9388</v>
      </c>
      <c r="K163"/>
      <c r="L163">
        <v>3351</v>
      </c>
      <c r="M163">
        <v>4.9450000000000003</v>
      </c>
      <c r="N163">
        <v>8.2319999999999993</v>
      </c>
      <c r="O163">
        <v>3.2869999999999999</v>
      </c>
      <c r="P163"/>
      <c r="Q163">
        <v>0.23400000000000001</v>
      </c>
      <c r="R163">
        <v>1</v>
      </c>
      <c r="S163">
        <v>0</v>
      </c>
      <c r="T163">
        <v>0</v>
      </c>
      <c r="U163"/>
      <c r="V163">
        <v>0</v>
      </c>
      <c r="W163"/>
      <c r="X163" t="s">
        <v>100</v>
      </c>
      <c r="Y163" s="1">
        <v>44887</v>
      </c>
      <c r="Z163" s="6">
        <v>0.93355324074074064</v>
      </c>
      <c r="AA163"/>
      <c r="AB163" s="19">
        <v>1</v>
      </c>
      <c r="AD163" s="3">
        <v>5.5266733404424242</v>
      </c>
      <c r="AE163" s="3">
        <v>8.9526267394086378</v>
      </c>
      <c r="AF163" s="3">
        <v>3.4259533989662136</v>
      </c>
      <c r="AG163" s="3">
        <v>0.34687066078006773</v>
      </c>
      <c r="BG163" s="20"/>
      <c r="BH163" s="20"/>
      <c r="BI163" s="20"/>
      <c r="BJ163" s="20"/>
      <c r="BL163" s="15"/>
      <c r="BQ163" s="2">
        <f t="shared" si="14"/>
        <v>2.9732408325074333</v>
      </c>
      <c r="BR163" s="2">
        <f t="shared" si="15"/>
        <v>5.9464816650148666</v>
      </c>
      <c r="BS163" s="2">
        <f t="shared" si="16"/>
        <v>2.9732408325074333</v>
      </c>
      <c r="BT163" s="2">
        <f t="shared" si="17"/>
        <v>0.29732408325074333</v>
      </c>
      <c r="BU163" s="47">
        <f t="shared" si="18"/>
        <v>3972.0966666666664</v>
      </c>
      <c r="BV163" s="47">
        <f t="shared" si="18"/>
        <v>3157.4973333333332</v>
      </c>
      <c r="BW163" s="47">
        <f t="shared" si="19"/>
        <v>2342.8979999999997</v>
      </c>
      <c r="BX163" s="47">
        <f t="shared" si="20"/>
        <v>22541.059999999998</v>
      </c>
      <c r="BY163" s="40">
        <f t="shared" si="21"/>
        <v>1.4866204162537167</v>
      </c>
      <c r="BZ163" s="46">
        <f t="shared" si="21"/>
        <v>2.9732408325074333</v>
      </c>
      <c r="CA163" s="46">
        <f t="shared" si="22"/>
        <v>1.4866204162537167</v>
      </c>
      <c r="CB163" s="46">
        <f t="shared" si="23"/>
        <v>0.14866204162537167</v>
      </c>
      <c r="CC163" s="46">
        <f t="shared" si="24"/>
        <v>2.7633366702212121</v>
      </c>
      <c r="CD163" s="46">
        <f t="shared" si="24"/>
        <v>4.4763133697043189</v>
      </c>
      <c r="CE163" s="46">
        <f t="shared" si="25"/>
        <v>1.7129766994831068</v>
      </c>
      <c r="CF163" s="46">
        <f t="shared" si="26"/>
        <v>0.17343533039003386</v>
      </c>
      <c r="CG163"/>
      <c r="CH163"/>
      <c r="CJ163"/>
    </row>
    <row r="164" spans="1:88" ht="15.6" customHeight="1" x14ac:dyDescent="0.3">
      <c r="A164">
        <v>30</v>
      </c>
      <c r="B164">
        <v>2</v>
      </c>
      <c r="C164" t="s">
        <v>68</v>
      </c>
      <c r="D164" t="s">
        <v>27</v>
      </c>
      <c r="E164"/>
      <c r="F164"/>
      <c r="G164">
        <v>0.5</v>
      </c>
      <c r="H164">
        <v>0.5</v>
      </c>
      <c r="I164">
        <v>4102</v>
      </c>
      <c r="J164">
        <v>7557</v>
      </c>
      <c r="K164"/>
      <c r="L164">
        <v>3280</v>
      </c>
      <c r="M164">
        <v>3.5619999999999998</v>
      </c>
      <c r="N164">
        <v>6.681</v>
      </c>
      <c r="O164">
        <v>3.1190000000000002</v>
      </c>
      <c r="P164"/>
      <c r="Q164">
        <v>0.22700000000000001</v>
      </c>
      <c r="R164">
        <v>1</v>
      </c>
      <c r="S164">
        <v>0</v>
      </c>
      <c r="T164">
        <v>0</v>
      </c>
      <c r="U164"/>
      <c r="V164">
        <v>0</v>
      </c>
      <c r="W164"/>
      <c r="X164"/>
      <c r="Y164" s="1">
        <v>44887</v>
      </c>
      <c r="Z164" s="6">
        <v>0.94101851851851848</v>
      </c>
      <c r="AA164"/>
      <c r="AB164" s="19">
        <v>1</v>
      </c>
      <c r="AD164" s="3">
        <v>3.8551997003725589</v>
      </c>
      <c r="AE164" s="3">
        <v>7.2228548451126811</v>
      </c>
      <c r="AF164" s="3">
        <v>3.3676551447401222</v>
      </c>
      <c r="AG164" s="3">
        <v>0.33979435535076197</v>
      </c>
      <c r="AK164" s="8">
        <v>0.38549005964761696</v>
      </c>
      <c r="AQ164" s="8">
        <v>1.5952445251050777</v>
      </c>
      <c r="AW164" s="8">
        <v>2.9981952143276973</v>
      </c>
      <c r="BC164" s="8">
        <v>0.20553045112856391</v>
      </c>
      <c r="BG164" s="20">
        <v>3.8477832893239956</v>
      </c>
      <c r="BH164" s="20">
        <v>7.1656996295993522</v>
      </c>
      <c r="BI164" s="20">
        <v>3.3179163402753558</v>
      </c>
      <c r="BJ164" s="20">
        <v>0.33944552339297929</v>
      </c>
      <c r="BL164" s="15">
        <v>43</v>
      </c>
      <c r="BQ164" s="2">
        <f t="shared" si="14"/>
        <v>2.9732408325074333</v>
      </c>
      <c r="BR164" s="2">
        <f t="shared" si="15"/>
        <v>5.9464816650148666</v>
      </c>
      <c r="BS164" s="2">
        <f t="shared" si="16"/>
        <v>2.9732408325074333</v>
      </c>
      <c r="BT164" s="2">
        <f t="shared" si="17"/>
        <v>0.29732408325074333</v>
      </c>
      <c r="BU164" s="47">
        <f t="shared" si="18"/>
        <v>2759.2786666666666</v>
      </c>
      <c r="BV164" s="47">
        <f t="shared" si="18"/>
        <v>2541.6709999999998</v>
      </c>
      <c r="BW164" s="47">
        <f t="shared" si="19"/>
        <v>2324.063333333333</v>
      </c>
      <c r="BX164" s="47">
        <f t="shared" si="20"/>
        <v>22063.466666666664</v>
      </c>
      <c r="BY164" s="40">
        <f t="shared" si="21"/>
        <v>1.4866204162537167</v>
      </c>
      <c r="BZ164" s="46">
        <f t="shared" si="21"/>
        <v>2.9732408325074333</v>
      </c>
      <c r="CA164" s="46">
        <f t="shared" si="22"/>
        <v>1.4866204162537167</v>
      </c>
      <c r="CB164" s="46">
        <f t="shared" si="23"/>
        <v>0.14866204162537167</v>
      </c>
      <c r="CC164" s="46">
        <f t="shared" si="24"/>
        <v>1.9275998501862794</v>
      </c>
      <c r="CD164" s="46">
        <f t="shared" si="24"/>
        <v>3.6114274225563405</v>
      </c>
      <c r="CE164" s="46">
        <f t="shared" si="25"/>
        <v>1.6838275723700611</v>
      </c>
      <c r="CF164" s="46">
        <f t="shared" si="26"/>
        <v>0.16989717767538098</v>
      </c>
      <c r="CG164" s="3">
        <f>AVERAGE(CC164:CC165)</f>
        <v>1.9238916446619978</v>
      </c>
      <c r="CH164" s="3">
        <f>AVERAGE(CD164:CD165)</f>
        <v>3.5828498147996761</v>
      </c>
      <c r="CI164" s="3">
        <f>AVERAGE(CE164:CE165)</f>
        <v>1.6589581701376779</v>
      </c>
      <c r="CJ164" s="3">
        <f>AVERAGE(CF164:CF165)</f>
        <v>0.16972276169648964</v>
      </c>
    </row>
    <row r="165" spans="1:88" ht="15.6" customHeight="1" x14ac:dyDescent="0.3">
      <c r="A165">
        <v>31</v>
      </c>
      <c r="B165">
        <v>2</v>
      </c>
      <c r="C165" t="s">
        <v>68</v>
      </c>
      <c r="D165" t="s">
        <v>27</v>
      </c>
      <c r="E165"/>
      <c r="F165"/>
      <c r="G165">
        <v>0.5</v>
      </c>
      <c r="H165">
        <v>0.5</v>
      </c>
      <c r="I165">
        <v>4086</v>
      </c>
      <c r="J165">
        <v>7436</v>
      </c>
      <c r="K165"/>
      <c r="L165">
        <v>3273</v>
      </c>
      <c r="M165">
        <v>3.55</v>
      </c>
      <c r="N165">
        <v>6.5780000000000003</v>
      </c>
      <c r="O165">
        <v>3.028</v>
      </c>
      <c r="P165"/>
      <c r="Q165">
        <v>0.22600000000000001</v>
      </c>
      <c r="R165">
        <v>1</v>
      </c>
      <c r="S165">
        <v>0</v>
      </c>
      <c r="T165">
        <v>0</v>
      </c>
      <c r="U165"/>
      <c r="V165">
        <v>0</v>
      </c>
      <c r="W165"/>
      <c r="X165"/>
      <c r="Y165" s="1">
        <v>44887</v>
      </c>
      <c r="Z165" s="6">
        <v>0.94891203703703697</v>
      </c>
      <c r="AA165"/>
      <c r="AB165" s="19">
        <v>1</v>
      </c>
      <c r="AD165" s="3">
        <v>3.8403668782754328</v>
      </c>
      <c r="AE165" s="3">
        <v>7.1085444140860226</v>
      </c>
      <c r="AF165" s="3">
        <v>3.2681775358105898</v>
      </c>
      <c r="AG165" s="3">
        <v>0.33909669143519666</v>
      </c>
      <c r="BG165" s="20"/>
      <c r="BH165" s="20"/>
      <c r="BI165" s="20"/>
      <c r="BJ165" s="20"/>
      <c r="BL165" s="15"/>
      <c r="BQ165" s="2">
        <f t="shared" si="14"/>
        <v>2.9732408325074333</v>
      </c>
      <c r="BR165" s="2">
        <f t="shared" si="15"/>
        <v>5.9464816650148666</v>
      </c>
      <c r="BS165" s="2">
        <f t="shared" si="16"/>
        <v>2.9732408325074333</v>
      </c>
      <c r="BT165" s="2">
        <f t="shared" si="17"/>
        <v>0.29732408325074333</v>
      </c>
      <c r="BU165" s="47">
        <f t="shared" si="18"/>
        <v>2748.5159999999996</v>
      </c>
      <c r="BV165" s="47">
        <f t="shared" si="18"/>
        <v>2500.9746666666665</v>
      </c>
      <c r="BW165" s="47">
        <f t="shared" si="19"/>
        <v>2253.4333333333334</v>
      </c>
      <c r="BX165" s="47">
        <f t="shared" si="20"/>
        <v>22016.379999999997</v>
      </c>
      <c r="BY165" s="40">
        <f t="shared" si="21"/>
        <v>1.4866204162537167</v>
      </c>
      <c r="BZ165" s="46">
        <f t="shared" si="21"/>
        <v>2.9732408325074333</v>
      </c>
      <c r="CA165" s="46">
        <f t="shared" si="22"/>
        <v>1.4866204162537167</v>
      </c>
      <c r="CB165" s="46">
        <f t="shared" si="23"/>
        <v>0.14866204162537167</v>
      </c>
      <c r="CC165" s="46">
        <f t="shared" si="24"/>
        <v>1.9201834391377164</v>
      </c>
      <c r="CD165" s="46">
        <f t="shared" si="24"/>
        <v>3.5542722070430113</v>
      </c>
      <c r="CE165" s="46">
        <f t="shared" si="25"/>
        <v>1.6340887679052949</v>
      </c>
      <c r="CF165" s="46">
        <f t="shared" si="26"/>
        <v>0.16954834571759833</v>
      </c>
      <c r="CG165"/>
      <c r="CH165"/>
      <c r="CJ165"/>
    </row>
    <row r="166" spans="1:88" ht="15.6" customHeight="1" x14ac:dyDescent="0.3">
      <c r="A166">
        <v>29</v>
      </c>
      <c r="B166">
        <v>2</v>
      </c>
      <c r="C166" t="s">
        <v>68</v>
      </c>
      <c r="D166" t="s">
        <v>27</v>
      </c>
      <c r="E166"/>
      <c r="F166"/>
      <c r="G166">
        <v>0.5</v>
      </c>
      <c r="H166">
        <v>0.5</v>
      </c>
      <c r="I166">
        <v>4597</v>
      </c>
      <c r="J166">
        <v>7045</v>
      </c>
      <c r="K166"/>
      <c r="L166">
        <v>3584</v>
      </c>
      <c r="M166">
        <v>3.9409999999999998</v>
      </c>
      <c r="N166">
        <v>6.2469999999999999</v>
      </c>
      <c r="O166">
        <v>2.3050000000000002</v>
      </c>
      <c r="P166"/>
      <c r="Q166">
        <v>0.25900000000000001</v>
      </c>
      <c r="R166">
        <v>1</v>
      </c>
      <c r="S166">
        <v>0</v>
      </c>
      <c r="T166">
        <v>0</v>
      </c>
      <c r="U166"/>
      <c r="V166">
        <v>0</v>
      </c>
      <c r="W166"/>
      <c r="X166"/>
      <c r="Y166" s="1">
        <v>45019</v>
      </c>
      <c r="Z166" s="6">
        <v>0.79916666666666669</v>
      </c>
      <c r="AA166"/>
      <c r="AB166" s="19">
        <v>1</v>
      </c>
      <c r="AD166" s="3">
        <v>4.6737408424185212</v>
      </c>
      <c r="AE166" s="3">
        <v>7.4332774699021984</v>
      </c>
      <c r="AF166" s="3">
        <v>2.7595366274836772</v>
      </c>
      <c r="AG166" s="3">
        <v>0.38429762171426679</v>
      </c>
      <c r="BG166" s="20"/>
      <c r="BH166" s="20"/>
      <c r="BI166" s="20"/>
      <c r="BJ166" s="20"/>
      <c r="BL166" s="15"/>
      <c r="BQ166" s="2">
        <f t="shared" ref="BQ166:BQ222" si="27">(300*1000)/100900</f>
        <v>2.9732408325074333</v>
      </c>
      <c r="BR166" s="2">
        <f t="shared" ref="BR166:BR222" si="28">(600*1000)/100900</f>
        <v>5.9464816650148666</v>
      </c>
      <c r="BS166" s="2">
        <f t="shared" ref="BS166:BS222" si="29">(300*1000)/100900</f>
        <v>2.9732408325074333</v>
      </c>
      <c r="BT166" s="2">
        <f t="shared" ref="BT166:BT222" si="30">(300*100)/100900</f>
        <v>0.29732408325074333</v>
      </c>
      <c r="BU166" s="47">
        <f t="shared" ref="BU166:BV189" si="31">I166/(BQ166*G166)</f>
        <v>3092.2486666666664</v>
      </c>
      <c r="BV166" s="47">
        <f t="shared" si="31"/>
        <v>2369.4683333333332</v>
      </c>
      <c r="BW166" s="47">
        <f t="shared" ref="BW166:BW195" si="32">(J166-I166)/(BS166*H166)</f>
        <v>1646.6879999999999</v>
      </c>
      <c r="BX166" s="47">
        <f t="shared" ref="BX166:BX195" si="33">L166/(BT166*H166)</f>
        <v>24108.373333333333</v>
      </c>
      <c r="BY166" s="40">
        <f t="shared" ref="BY166:BZ189" si="34">G166*BQ166</f>
        <v>1.4866204162537167</v>
      </c>
      <c r="BZ166" s="46">
        <f t="shared" si="34"/>
        <v>2.9732408325074333</v>
      </c>
      <c r="CA166" s="46">
        <f t="shared" ref="CA166:CA195" si="35">H166*BS166</f>
        <v>1.4866204162537167</v>
      </c>
      <c r="CB166" s="46">
        <f t="shared" ref="CB166:CB195" si="36">H166*BT166</f>
        <v>0.14866204162537167</v>
      </c>
      <c r="CC166" s="46">
        <f t="shared" ref="CC166:CD189" si="37">AD166*G166</f>
        <v>2.3368704212092606</v>
      </c>
      <c r="CD166" s="46">
        <f t="shared" si="37"/>
        <v>3.7166387349510992</v>
      </c>
      <c r="CE166" s="46">
        <f t="shared" ref="CE166:CE195" si="38">AF166*H166</f>
        <v>1.3797683137418386</v>
      </c>
      <c r="CF166" s="46">
        <f t="shared" ref="CF166:CF195" si="39">AG166*H166</f>
        <v>0.1921488108571334</v>
      </c>
      <c r="CG166"/>
      <c r="CH166"/>
      <c r="CJ166"/>
    </row>
    <row r="167" spans="1:88" ht="15.6" customHeight="1" x14ac:dyDescent="0.3">
      <c r="A167">
        <v>30</v>
      </c>
      <c r="B167">
        <v>2</v>
      </c>
      <c r="C167" t="s">
        <v>68</v>
      </c>
      <c r="D167" t="s">
        <v>27</v>
      </c>
      <c r="E167"/>
      <c r="F167"/>
      <c r="G167">
        <v>0.5</v>
      </c>
      <c r="H167">
        <v>0.5</v>
      </c>
      <c r="I167">
        <v>3476</v>
      </c>
      <c r="J167">
        <v>6983</v>
      </c>
      <c r="K167"/>
      <c r="L167">
        <v>3578</v>
      </c>
      <c r="M167">
        <v>3.081</v>
      </c>
      <c r="N167">
        <v>6.1950000000000003</v>
      </c>
      <c r="O167">
        <v>3.113</v>
      </c>
      <c r="P167"/>
      <c r="Q167">
        <v>0.25800000000000001</v>
      </c>
      <c r="R167">
        <v>1</v>
      </c>
      <c r="S167">
        <v>0</v>
      </c>
      <c r="T167">
        <v>0</v>
      </c>
      <c r="U167"/>
      <c r="V167">
        <v>0</v>
      </c>
      <c r="W167"/>
      <c r="X167"/>
      <c r="Y167" s="1">
        <v>45019</v>
      </c>
      <c r="Z167" s="6">
        <v>0.80614583333333334</v>
      </c>
      <c r="AA167"/>
      <c r="AB167" s="19">
        <v>1</v>
      </c>
      <c r="AD167" s="3">
        <v>3.5465479649308338</v>
      </c>
      <c r="AE167" s="3">
        <v>7.3690187188963181</v>
      </c>
      <c r="AF167" s="3">
        <v>3.8224707539654843</v>
      </c>
      <c r="AG167" s="3">
        <v>0.38365138452435615</v>
      </c>
      <c r="AK167" s="8">
        <v>1.7157254632133272</v>
      </c>
      <c r="AQ167" s="8">
        <v>0.77656290242837911</v>
      </c>
      <c r="AW167" s="8">
        <v>8.7019285180262473E-2</v>
      </c>
      <c r="BC167" s="8">
        <v>5.0956988108953158</v>
      </c>
      <c r="BG167" s="20">
        <v>3.5163822322594416</v>
      </c>
      <c r="BH167" s="20">
        <v>7.3405168535308061</v>
      </c>
      <c r="BI167" s="20">
        <v>3.8241346212713649</v>
      </c>
      <c r="BJ167" s="20">
        <v>0.37411938597317418</v>
      </c>
      <c r="BL167" s="15">
        <v>44</v>
      </c>
      <c r="BQ167" s="2">
        <f t="shared" si="27"/>
        <v>2.9732408325074333</v>
      </c>
      <c r="BR167" s="2">
        <f t="shared" si="28"/>
        <v>5.9464816650148666</v>
      </c>
      <c r="BS167" s="2">
        <f t="shared" si="29"/>
        <v>2.9732408325074333</v>
      </c>
      <c r="BT167" s="2">
        <f t="shared" si="30"/>
        <v>0.29732408325074333</v>
      </c>
      <c r="BU167" s="47">
        <f t="shared" si="31"/>
        <v>2338.1893333333333</v>
      </c>
      <c r="BV167" s="47">
        <f t="shared" si="31"/>
        <v>2348.6156666666666</v>
      </c>
      <c r="BW167" s="47">
        <f t="shared" si="32"/>
        <v>2359.0419999999999</v>
      </c>
      <c r="BX167" s="47">
        <f t="shared" si="33"/>
        <v>24068.013333333332</v>
      </c>
      <c r="BY167" s="40">
        <f t="shared" si="34"/>
        <v>1.4866204162537167</v>
      </c>
      <c r="BZ167" s="46">
        <f t="shared" si="34"/>
        <v>2.9732408325074333</v>
      </c>
      <c r="CA167" s="46">
        <f t="shared" si="35"/>
        <v>1.4866204162537167</v>
      </c>
      <c r="CB167" s="46">
        <f t="shared" si="36"/>
        <v>0.14866204162537167</v>
      </c>
      <c r="CC167" s="46">
        <f t="shared" si="37"/>
        <v>1.7732739824654169</v>
      </c>
      <c r="CD167" s="46">
        <f t="shared" si="37"/>
        <v>3.684509359448159</v>
      </c>
      <c r="CE167" s="46">
        <f t="shared" si="38"/>
        <v>1.9112353769827422</v>
      </c>
      <c r="CF167" s="46">
        <f t="shared" si="39"/>
        <v>0.19182569226217808</v>
      </c>
      <c r="CG167" s="3">
        <f>AVERAGE(CC167:CC168)</f>
        <v>1.7581911161297208</v>
      </c>
      <c r="CH167" s="3">
        <f>AVERAGE(CD167:CD168)</f>
        <v>3.670258426765403</v>
      </c>
      <c r="CI167" s="3">
        <f>AVERAGE(CE167:CE168)</f>
        <v>1.9120673106356825</v>
      </c>
      <c r="CJ167" s="3">
        <f>AVERAGE(CF167:CF168)</f>
        <v>0.18705969298658709</v>
      </c>
    </row>
    <row r="168" spans="1:88" ht="15.6" customHeight="1" x14ac:dyDescent="0.3">
      <c r="A168">
        <v>31</v>
      </c>
      <c r="B168">
        <v>2</v>
      </c>
      <c r="C168" t="s">
        <v>68</v>
      </c>
      <c r="D168" t="s">
        <v>27</v>
      </c>
      <c r="E168"/>
      <c r="F168"/>
      <c r="G168">
        <v>0.5</v>
      </c>
      <c r="H168">
        <v>0.5</v>
      </c>
      <c r="I168">
        <v>3416</v>
      </c>
      <c r="J168">
        <v>6928</v>
      </c>
      <c r="K168"/>
      <c r="L168">
        <v>3401</v>
      </c>
      <c r="M168">
        <v>3.036</v>
      </c>
      <c r="N168">
        <v>6.1479999999999997</v>
      </c>
      <c r="O168">
        <v>3.1120000000000001</v>
      </c>
      <c r="P168"/>
      <c r="Q168">
        <v>0.24</v>
      </c>
      <c r="R168">
        <v>1</v>
      </c>
      <c r="S168">
        <v>0</v>
      </c>
      <c r="T168">
        <v>0</v>
      </c>
      <c r="U168"/>
      <c r="V168">
        <v>0</v>
      </c>
      <c r="W168"/>
      <c r="X168"/>
      <c r="Y168" s="1">
        <v>45019</v>
      </c>
      <c r="Z168" s="6">
        <v>0.81363425925925925</v>
      </c>
      <c r="AA168"/>
      <c r="AB168" s="19">
        <v>1</v>
      </c>
      <c r="AD168" s="3">
        <v>3.4862164995880494</v>
      </c>
      <c r="AE168" s="3">
        <v>7.3120149881652949</v>
      </c>
      <c r="AF168" s="3">
        <v>3.8257984885772456</v>
      </c>
      <c r="AG168" s="3">
        <v>0.36458738742199226</v>
      </c>
      <c r="BG168" s="20"/>
      <c r="BH168" s="20"/>
      <c r="BI168" s="20"/>
      <c r="BJ168" s="20"/>
      <c r="BL168" s="15"/>
      <c r="BQ168" s="2">
        <f t="shared" si="27"/>
        <v>2.9732408325074333</v>
      </c>
      <c r="BR168" s="2">
        <f t="shared" si="28"/>
        <v>5.9464816650148666</v>
      </c>
      <c r="BS168" s="2">
        <f t="shared" si="29"/>
        <v>2.9732408325074333</v>
      </c>
      <c r="BT168" s="2">
        <f t="shared" si="30"/>
        <v>0.29732408325074333</v>
      </c>
      <c r="BU168" s="47">
        <f t="shared" si="31"/>
        <v>2297.8293333333331</v>
      </c>
      <c r="BV168" s="47">
        <f t="shared" si="31"/>
        <v>2330.1173333333331</v>
      </c>
      <c r="BW168" s="47">
        <f t="shared" si="32"/>
        <v>2362.4053333333331</v>
      </c>
      <c r="BX168" s="47">
        <f t="shared" si="33"/>
        <v>22877.393333333333</v>
      </c>
      <c r="BY168" s="40">
        <f t="shared" si="34"/>
        <v>1.4866204162537167</v>
      </c>
      <c r="BZ168" s="46">
        <f t="shared" si="34"/>
        <v>2.9732408325074333</v>
      </c>
      <c r="CA168" s="46">
        <f t="shared" si="35"/>
        <v>1.4866204162537167</v>
      </c>
      <c r="CB168" s="46">
        <f t="shared" si="36"/>
        <v>0.14866204162537167</v>
      </c>
      <c r="CC168" s="46">
        <f t="shared" si="37"/>
        <v>1.7431082497940247</v>
      </c>
      <c r="CD168" s="46">
        <f t="shared" si="37"/>
        <v>3.6560074940826475</v>
      </c>
      <c r="CE168" s="46">
        <f t="shared" si="38"/>
        <v>1.9128992442886228</v>
      </c>
      <c r="CF168" s="46">
        <f t="shared" si="39"/>
        <v>0.18229369371099613</v>
      </c>
      <c r="CG168"/>
      <c r="CH168"/>
      <c r="CJ168"/>
    </row>
    <row r="169" spans="1:88" ht="15.6" customHeight="1" x14ac:dyDescent="0.3">
      <c r="A169">
        <v>33</v>
      </c>
      <c r="B169">
        <v>9</v>
      </c>
      <c r="C169" t="s">
        <v>68</v>
      </c>
      <c r="D169" t="s">
        <v>27</v>
      </c>
      <c r="E169"/>
      <c r="F169"/>
      <c r="G169">
        <v>0.5</v>
      </c>
      <c r="H169">
        <v>0.5</v>
      </c>
      <c r="I169">
        <v>2751</v>
      </c>
      <c r="J169">
        <v>6423</v>
      </c>
      <c r="K169"/>
      <c r="L169">
        <v>3236</v>
      </c>
      <c r="M169">
        <v>2.5249999999999999</v>
      </c>
      <c r="N169">
        <v>5.72</v>
      </c>
      <c r="O169">
        <v>3.194</v>
      </c>
      <c r="P169"/>
      <c r="Q169">
        <v>0.222</v>
      </c>
      <c r="R169">
        <v>1</v>
      </c>
      <c r="S169">
        <v>0</v>
      </c>
      <c r="T169">
        <v>0</v>
      </c>
      <c r="U169"/>
      <c r="V169">
        <v>0</v>
      </c>
      <c r="W169"/>
      <c r="X169"/>
      <c r="Y169" s="1">
        <v>45019</v>
      </c>
      <c r="Z169" s="6">
        <v>0.83040509259259254</v>
      </c>
      <c r="AA169"/>
      <c r="AB169" s="19">
        <v>1</v>
      </c>
      <c r="AD169" s="3">
        <v>2.8175427587055228</v>
      </c>
      <c r="AE169" s="3">
        <v>6.7886170969077178</v>
      </c>
      <c r="AF169" s="3">
        <v>3.9710743382021949</v>
      </c>
      <c r="AG169" s="3">
        <v>0.34681586469944969</v>
      </c>
      <c r="BG169" s="20"/>
      <c r="BH169" s="20"/>
      <c r="BI169" s="20"/>
      <c r="BJ169" s="20"/>
      <c r="BL169" s="15"/>
      <c r="BQ169" s="2">
        <f t="shared" si="27"/>
        <v>2.9732408325074333</v>
      </c>
      <c r="BR169" s="2">
        <f t="shared" si="28"/>
        <v>5.9464816650148666</v>
      </c>
      <c r="BS169" s="2">
        <f t="shared" si="29"/>
        <v>2.9732408325074333</v>
      </c>
      <c r="BT169" s="2">
        <f t="shared" si="30"/>
        <v>0.29732408325074333</v>
      </c>
      <c r="BU169" s="47">
        <f t="shared" si="31"/>
        <v>1850.5059999999999</v>
      </c>
      <c r="BV169" s="47">
        <f t="shared" si="31"/>
        <v>2160.2689999999998</v>
      </c>
      <c r="BW169" s="47">
        <f t="shared" si="32"/>
        <v>2470.0319999999997</v>
      </c>
      <c r="BX169" s="47">
        <f t="shared" si="33"/>
        <v>21767.493333333332</v>
      </c>
      <c r="BY169" s="40">
        <f t="shared" si="34"/>
        <v>1.4866204162537167</v>
      </c>
      <c r="BZ169" s="46">
        <f t="shared" si="34"/>
        <v>2.9732408325074333</v>
      </c>
      <c r="CA169" s="46">
        <f t="shared" si="35"/>
        <v>1.4866204162537167</v>
      </c>
      <c r="CB169" s="46">
        <f t="shared" si="36"/>
        <v>0.14866204162537167</v>
      </c>
      <c r="CC169" s="46">
        <f t="shared" si="37"/>
        <v>1.4087713793527614</v>
      </c>
      <c r="CD169" s="46">
        <f t="shared" si="37"/>
        <v>3.3943085484538589</v>
      </c>
      <c r="CE169" s="46">
        <f t="shared" si="38"/>
        <v>1.9855371691010975</v>
      </c>
      <c r="CF169" s="46">
        <f t="shared" si="39"/>
        <v>0.17340793234972485</v>
      </c>
      <c r="CG169"/>
      <c r="CH169"/>
      <c r="CJ169"/>
    </row>
    <row r="170" spans="1:88" ht="15.6" customHeight="1" x14ac:dyDescent="0.3">
      <c r="A170">
        <v>34</v>
      </c>
      <c r="B170">
        <v>9</v>
      </c>
      <c r="C170" t="s">
        <v>68</v>
      </c>
      <c r="D170" t="s">
        <v>27</v>
      </c>
      <c r="E170"/>
      <c r="F170"/>
      <c r="G170">
        <v>0.5</v>
      </c>
      <c r="H170">
        <v>0.5</v>
      </c>
      <c r="I170">
        <v>3278</v>
      </c>
      <c r="J170">
        <v>6423</v>
      </c>
      <c r="K170"/>
      <c r="L170">
        <v>3171</v>
      </c>
      <c r="M170">
        <v>2.93</v>
      </c>
      <c r="N170">
        <v>5.72</v>
      </c>
      <c r="O170">
        <v>2.79</v>
      </c>
      <c r="P170"/>
      <c r="Q170">
        <v>0.216</v>
      </c>
      <c r="R170">
        <v>1</v>
      </c>
      <c r="S170">
        <v>0</v>
      </c>
      <c r="T170">
        <v>0</v>
      </c>
      <c r="U170"/>
      <c r="V170">
        <v>0</v>
      </c>
      <c r="W170"/>
      <c r="X170"/>
      <c r="Y170" s="1">
        <v>45019</v>
      </c>
      <c r="Z170" s="6">
        <v>0.83731481481481485</v>
      </c>
      <c r="AA170"/>
      <c r="AB170" s="19">
        <v>1</v>
      </c>
      <c r="AD170" s="3">
        <v>3.3474541292996451</v>
      </c>
      <c r="AE170" s="3">
        <v>6.7886170969077178</v>
      </c>
      <c r="AF170" s="3">
        <v>3.4411629676080726</v>
      </c>
      <c r="AG170" s="3">
        <v>0.33981496180875104</v>
      </c>
      <c r="AK170" s="8">
        <v>1.6048142104366694</v>
      </c>
      <c r="AQ170" s="8">
        <v>0.39616081773252149</v>
      </c>
      <c r="AW170" s="8">
        <v>2.304897738904081</v>
      </c>
      <c r="BC170" s="8">
        <v>2.3084190917293936</v>
      </c>
      <c r="BG170" s="20">
        <v>3.3208077321065819</v>
      </c>
      <c r="BH170" s="20">
        <v>6.8020907059895954</v>
      </c>
      <c r="BI170" s="20">
        <v>3.4812829738830136</v>
      </c>
      <c r="BJ170" s="20">
        <v>0.33593753866928722</v>
      </c>
      <c r="BL170" s="15">
        <v>45</v>
      </c>
      <c r="BQ170" s="2">
        <f t="shared" si="27"/>
        <v>2.9732408325074333</v>
      </c>
      <c r="BR170" s="2">
        <f t="shared" si="28"/>
        <v>5.9464816650148666</v>
      </c>
      <c r="BS170" s="2">
        <f t="shared" si="29"/>
        <v>2.9732408325074333</v>
      </c>
      <c r="BT170" s="2">
        <f t="shared" si="30"/>
        <v>0.29732408325074333</v>
      </c>
      <c r="BU170" s="47">
        <f t="shared" si="31"/>
        <v>2205.0013333333332</v>
      </c>
      <c r="BV170" s="47">
        <f t="shared" si="31"/>
        <v>2160.2689999999998</v>
      </c>
      <c r="BW170" s="47">
        <f t="shared" si="32"/>
        <v>2115.5366666666664</v>
      </c>
      <c r="BX170" s="47">
        <f t="shared" si="33"/>
        <v>21330.26</v>
      </c>
      <c r="BY170" s="40">
        <f t="shared" si="34"/>
        <v>1.4866204162537167</v>
      </c>
      <c r="BZ170" s="46">
        <f t="shared" si="34"/>
        <v>2.9732408325074333</v>
      </c>
      <c r="CA170" s="46">
        <f t="shared" si="35"/>
        <v>1.4866204162537167</v>
      </c>
      <c r="CB170" s="46">
        <f t="shared" si="36"/>
        <v>0.14866204162537167</v>
      </c>
      <c r="CC170" s="46">
        <f t="shared" si="37"/>
        <v>1.6737270646498226</v>
      </c>
      <c r="CD170" s="46">
        <f t="shared" si="37"/>
        <v>3.3943085484538589</v>
      </c>
      <c r="CE170" s="46">
        <f t="shared" si="38"/>
        <v>1.7205814838040363</v>
      </c>
      <c r="CF170" s="46">
        <f t="shared" si="39"/>
        <v>0.16990748090437552</v>
      </c>
      <c r="CG170" s="3">
        <f>AVERAGE(CC170:CC171)</f>
        <v>1.6604038660532909</v>
      </c>
      <c r="CH170" s="3">
        <f>AVERAGE(CD170:CD171)</f>
        <v>3.4010453529947977</v>
      </c>
      <c r="CI170" s="3">
        <f>AVERAGE(CE170:CE171)</f>
        <v>1.7406414869415068</v>
      </c>
      <c r="CJ170" s="3">
        <f>AVERAGE(CF170:CF171)</f>
        <v>0.16796876933464361</v>
      </c>
    </row>
    <row r="171" spans="1:88" ht="15.6" customHeight="1" x14ac:dyDescent="0.3">
      <c r="A171">
        <v>35</v>
      </c>
      <c r="B171">
        <v>9</v>
      </c>
      <c r="C171" t="s">
        <v>68</v>
      </c>
      <c r="D171" t="s">
        <v>27</v>
      </c>
      <c r="E171"/>
      <c r="F171"/>
      <c r="G171">
        <v>0.5</v>
      </c>
      <c r="H171">
        <v>0.5</v>
      </c>
      <c r="I171">
        <v>3225</v>
      </c>
      <c r="J171">
        <v>6449</v>
      </c>
      <c r="K171"/>
      <c r="L171">
        <v>3099</v>
      </c>
      <c r="M171">
        <v>2.8889999999999998</v>
      </c>
      <c r="N171">
        <v>5.742</v>
      </c>
      <c r="O171">
        <v>2.8530000000000002</v>
      </c>
      <c r="P171"/>
      <c r="Q171">
        <v>0.20799999999999999</v>
      </c>
      <c r="R171">
        <v>1</v>
      </c>
      <c r="S171">
        <v>0</v>
      </c>
      <c r="T171">
        <v>0</v>
      </c>
      <c r="U171"/>
      <c r="V171">
        <v>0</v>
      </c>
      <c r="W171"/>
      <c r="X171"/>
      <c r="Y171" s="1">
        <v>45019</v>
      </c>
      <c r="Z171" s="6">
        <v>0.84464120370370377</v>
      </c>
      <c r="AA171"/>
      <c r="AB171" s="19">
        <v>1</v>
      </c>
      <c r="AD171" s="3">
        <v>3.294161334913519</v>
      </c>
      <c r="AE171" s="3">
        <v>6.815564315071474</v>
      </c>
      <c r="AF171" s="3">
        <v>3.5214029801579549</v>
      </c>
      <c r="AG171" s="3">
        <v>0.3320601155298234</v>
      </c>
      <c r="BG171" s="20"/>
      <c r="BH171" s="20"/>
      <c r="BI171" s="20"/>
      <c r="BJ171" s="20"/>
      <c r="BL171" s="15"/>
      <c r="BQ171" s="2">
        <f t="shared" si="27"/>
        <v>2.9732408325074333</v>
      </c>
      <c r="BR171" s="2">
        <f t="shared" si="28"/>
        <v>5.9464816650148666</v>
      </c>
      <c r="BS171" s="2">
        <f t="shared" si="29"/>
        <v>2.9732408325074333</v>
      </c>
      <c r="BT171" s="2">
        <f t="shared" si="30"/>
        <v>0.29732408325074333</v>
      </c>
      <c r="BU171" s="47">
        <f t="shared" si="31"/>
        <v>2169.35</v>
      </c>
      <c r="BV171" s="47">
        <f t="shared" si="31"/>
        <v>2169.0136666666667</v>
      </c>
      <c r="BW171" s="47">
        <f t="shared" si="32"/>
        <v>2168.6773333333331</v>
      </c>
      <c r="BX171" s="47">
        <f t="shared" si="33"/>
        <v>20845.939999999999</v>
      </c>
      <c r="BY171" s="40">
        <f t="shared" si="34"/>
        <v>1.4866204162537167</v>
      </c>
      <c r="BZ171" s="46">
        <f t="shared" si="34"/>
        <v>2.9732408325074333</v>
      </c>
      <c r="CA171" s="46">
        <f t="shared" si="35"/>
        <v>1.4866204162537167</v>
      </c>
      <c r="CB171" s="46">
        <f t="shared" si="36"/>
        <v>0.14866204162537167</v>
      </c>
      <c r="CC171" s="46">
        <f t="shared" si="37"/>
        <v>1.6470806674567595</v>
      </c>
      <c r="CD171" s="46">
        <f t="shared" si="37"/>
        <v>3.407782157535737</v>
      </c>
      <c r="CE171" s="46">
        <f t="shared" si="38"/>
        <v>1.7607014900789775</v>
      </c>
      <c r="CF171" s="46">
        <f t="shared" si="39"/>
        <v>0.1660300577649117</v>
      </c>
      <c r="CG171"/>
      <c r="CH171"/>
      <c r="CJ171"/>
    </row>
    <row r="172" spans="1:88" ht="15.6" customHeight="1" x14ac:dyDescent="0.3">
      <c r="A172">
        <v>36</v>
      </c>
      <c r="B172">
        <v>10</v>
      </c>
      <c r="C172" t="s">
        <v>68</v>
      </c>
      <c r="D172" t="s">
        <v>27</v>
      </c>
      <c r="E172"/>
      <c r="F172"/>
      <c r="G172">
        <v>0.5</v>
      </c>
      <c r="H172">
        <v>0.5</v>
      </c>
      <c r="I172">
        <v>3447</v>
      </c>
      <c r="J172">
        <v>6700</v>
      </c>
      <c r="K172"/>
      <c r="L172">
        <v>3386</v>
      </c>
      <c r="M172">
        <v>3.06</v>
      </c>
      <c r="N172">
        <v>5.9539999999999997</v>
      </c>
      <c r="O172">
        <v>2.895</v>
      </c>
      <c r="P172"/>
      <c r="Q172">
        <v>0.23799999999999999</v>
      </c>
      <c r="R172">
        <v>1</v>
      </c>
      <c r="S172">
        <v>0</v>
      </c>
      <c r="T172">
        <v>0</v>
      </c>
      <c r="U172"/>
      <c r="V172">
        <v>0</v>
      </c>
      <c r="W172"/>
      <c r="X172"/>
      <c r="Y172" s="1">
        <v>45019</v>
      </c>
      <c r="Z172" s="6">
        <v>0.85728009259259252</v>
      </c>
      <c r="AA172"/>
      <c r="AB172" s="19">
        <v>1</v>
      </c>
      <c r="AD172" s="3">
        <v>3.517387756681821</v>
      </c>
      <c r="AE172" s="3">
        <v>7.0757086134985068</v>
      </c>
      <c r="AF172" s="3">
        <v>3.5583208568166858</v>
      </c>
      <c r="AG172" s="3">
        <v>0.36297179444721567</v>
      </c>
      <c r="BG172" s="20"/>
      <c r="BH172" s="20"/>
      <c r="BI172" s="20"/>
      <c r="BJ172" s="20"/>
      <c r="BL172" s="15"/>
      <c r="BQ172" s="2">
        <f t="shared" si="27"/>
        <v>2.9732408325074333</v>
      </c>
      <c r="BR172" s="2">
        <f t="shared" si="28"/>
        <v>5.9464816650148666</v>
      </c>
      <c r="BS172" s="2">
        <f t="shared" si="29"/>
        <v>2.9732408325074333</v>
      </c>
      <c r="BT172" s="2">
        <f t="shared" si="30"/>
        <v>0.29732408325074333</v>
      </c>
      <c r="BU172" s="47">
        <f t="shared" si="31"/>
        <v>2318.6819999999998</v>
      </c>
      <c r="BV172" s="47">
        <f t="shared" si="31"/>
        <v>2253.4333333333334</v>
      </c>
      <c r="BW172" s="47">
        <f t="shared" si="32"/>
        <v>2188.1846666666665</v>
      </c>
      <c r="BX172" s="47">
        <f t="shared" si="33"/>
        <v>22776.493333333332</v>
      </c>
      <c r="BY172" s="40">
        <f t="shared" si="34"/>
        <v>1.4866204162537167</v>
      </c>
      <c r="BZ172" s="46">
        <f t="shared" si="34"/>
        <v>2.9732408325074333</v>
      </c>
      <c r="CA172" s="46">
        <f t="shared" si="35"/>
        <v>1.4866204162537167</v>
      </c>
      <c r="CB172" s="46">
        <f t="shared" si="36"/>
        <v>0.14866204162537167</v>
      </c>
      <c r="CC172" s="46">
        <f t="shared" si="37"/>
        <v>1.7586938783409105</v>
      </c>
      <c r="CD172" s="46">
        <f t="shared" si="37"/>
        <v>3.5378543067492534</v>
      </c>
      <c r="CE172" s="46">
        <f t="shared" si="38"/>
        <v>1.7791604284083429</v>
      </c>
      <c r="CF172" s="46">
        <f t="shared" si="39"/>
        <v>0.18148589722360783</v>
      </c>
      <c r="CG172"/>
      <c r="CH172"/>
      <c r="CJ172"/>
    </row>
    <row r="173" spans="1:88" ht="15.6" customHeight="1" x14ac:dyDescent="0.3">
      <c r="A173">
        <v>37</v>
      </c>
      <c r="B173">
        <v>10</v>
      </c>
      <c r="C173" t="s">
        <v>68</v>
      </c>
      <c r="D173" t="s">
        <v>27</v>
      </c>
      <c r="E173"/>
      <c r="F173"/>
      <c r="G173">
        <v>0.5</v>
      </c>
      <c r="H173">
        <v>0.5</v>
      </c>
      <c r="I173">
        <v>3509</v>
      </c>
      <c r="J173">
        <v>6691</v>
      </c>
      <c r="K173"/>
      <c r="L173">
        <v>3352</v>
      </c>
      <c r="M173">
        <v>3.1070000000000002</v>
      </c>
      <c r="N173">
        <v>5.9470000000000001</v>
      </c>
      <c r="O173">
        <v>2.8410000000000002</v>
      </c>
      <c r="P173"/>
      <c r="Q173">
        <v>0.23499999999999999</v>
      </c>
      <c r="R173">
        <v>1</v>
      </c>
      <c r="S173">
        <v>0</v>
      </c>
      <c r="T173">
        <v>0</v>
      </c>
      <c r="U173"/>
      <c r="V173">
        <v>0</v>
      </c>
      <c r="W173"/>
      <c r="X173"/>
      <c r="Y173" s="1">
        <v>45019</v>
      </c>
      <c r="Z173" s="6">
        <v>0.86421296296296291</v>
      </c>
      <c r="AA173"/>
      <c r="AB173" s="19">
        <v>1</v>
      </c>
      <c r="AD173" s="3">
        <v>3.5797302708693648</v>
      </c>
      <c r="AE173" s="3">
        <v>7.0663807302879764</v>
      </c>
      <c r="AF173" s="3">
        <v>3.4866504594186116</v>
      </c>
      <c r="AG173" s="3">
        <v>0.35930978370438871</v>
      </c>
      <c r="AK173" s="8">
        <v>4.1869045918529038</v>
      </c>
      <c r="AQ173" s="8">
        <v>1.1520247937495491</v>
      </c>
      <c r="AW173" s="8">
        <v>6.3506001057378407</v>
      </c>
      <c r="BC173" s="8">
        <v>0.92495408944222024</v>
      </c>
      <c r="BG173" s="20">
        <v>3.506326988035644</v>
      </c>
      <c r="BH173" s="20">
        <v>7.1073197732675295</v>
      </c>
      <c r="BI173" s="20">
        <v>3.6009927852318855</v>
      </c>
      <c r="BJ173" s="20">
        <v>0.36097922977832453</v>
      </c>
      <c r="BL173" s="15">
        <v>46</v>
      </c>
      <c r="BQ173" s="2">
        <f t="shared" si="27"/>
        <v>2.9732408325074333</v>
      </c>
      <c r="BR173" s="2">
        <f t="shared" si="28"/>
        <v>5.9464816650148666</v>
      </c>
      <c r="BS173" s="2">
        <f t="shared" si="29"/>
        <v>2.9732408325074333</v>
      </c>
      <c r="BT173" s="2">
        <f t="shared" si="30"/>
        <v>0.29732408325074333</v>
      </c>
      <c r="BU173" s="47">
        <f t="shared" si="31"/>
        <v>2360.3873333333331</v>
      </c>
      <c r="BV173" s="47">
        <f t="shared" si="31"/>
        <v>2250.4063333333334</v>
      </c>
      <c r="BW173" s="47">
        <f t="shared" si="32"/>
        <v>2140.4253333333331</v>
      </c>
      <c r="BX173" s="47">
        <f t="shared" si="33"/>
        <v>22547.786666666663</v>
      </c>
      <c r="BY173" s="40">
        <f t="shared" si="34"/>
        <v>1.4866204162537167</v>
      </c>
      <c r="BZ173" s="46">
        <f t="shared" si="34"/>
        <v>2.9732408325074333</v>
      </c>
      <c r="CA173" s="46">
        <f t="shared" si="35"/>
        <v>1.4866204162537167</v>
      </c>
      <c r="CB173" s="46">
        <f t="shared" si="36"/>
        <v>0.14866204162537167</v>
      </c>
      <c r="CC173" s="46">
        <f t="shared" si="37"/>
        <v>1.7898651354346824</v>
      </c>
      <c r="CD173" s="46">
        <f t="shared" si="37"/>
        <v>3.5331903651439882</v>
      </c>
      <c r="CE173" s="46">
        <f t="shared" si="38"/>
        <v>1.7433252297093058</v>
      </c>
      <c r="CF173" s="46">
        <f t="shared" si="39"/>
        <v>0.17965489185219435</v>
      </c>
      <c r="CG173" s="3">
        <f>AVERAGE(CC173:CC174)</f>
        <v>1.753163494017822</v>
      </c>
      <c r="CH173" s="3">
        <f>AVERAGE(CD173:CD174)</f>
        <v>3.5536598866337648</v>
      </c>
      <c r="CI173" s="3">
        <f>AVERAGE(CE173:CE174)</f>
        <v>1.8004963926159427</v>
      </c>
      <c r="CJ173" s="3">
        <f>AVERAGE(CF173:CF174)</f>
        <v>0.18048961488916226</v>
      </c>
    </row>
    <row r="174" spans="1:88" ht="15.6" customHeight="1" x14ac:dyDescent="0.3">
      <c r="A174">
        <v>38</v>
      </c>
      <c r="B174">
        <v>10</v>
      </c>
      <c r="C174" t="s">
        <v>68</v>
      </c>
      <c r="D174" t="s">
        <v>27</v>
      </c>
      <c r="E174"/>
      <c r="F174"/>
      <c r="G174">
        <v>0.5</v>
      </c>
      <c r="H174">
        <v>0.5</v>
      </c>
      <c r="I174">
        <v>3363</v>
      </c>
      <c r="J174">
        <v>6770</v>
      </c>
      <c r="K174"/>
      <c r="L174">
        <v>3383</v>
      </c>
      <c r="M174">
        <v>2.9950000000000001</v>
      </c>
      <c r="N174">
        <v>6.0140000000000002</v>
      </c>
      <c r="O174">
        <v>3.0190000000000001</v>
      </c>
      <c r="P174"/>
      <c r="Q174">
        <v>0.23799999999999999</v>
      </c>
      <c r="R174">
        <v>1</v>
      </c>
      <c r="S174">
        <v>0</v>
      </c>
      <c r="T174">
        <v>0</v>
      </c>
      <c r="U174"/>
      <c r="V174">
        <v>0</v>
      </c>
      <c r="W174"/>
      <c r="X174"/>
      <c r="Y174" s="1">
        <v>45019</v>
      </c>
      <c r="Z174" s="6">
        <v>0.87155092592592587</v>
      </c>
      <c r="AA174"/>
      <c r="AB174" s="19">
        <v>1</v>
      </c>
      <c r="AD174" s="3">
        <v>3.4329237052019228</v>
      </c>
      <c r="AE174" s="3">
        <v>7.1482588162470826</v>
      </c>
      <c r="AF174" s="3">
        <v>3.7153351110451598</v>
      </c>
      <c r="AG174" s="3">
        <v>0.36264867585226035</v>
      </c>
      <c r="BG174" s="20"/>
      <c r="BH174" s="20"/>
      <c r="BI174" s="20"/>
      <c r="BJ174" s="20"/>
      <c r="BL174" s="15"/>
      <c r="BQ174" s="2">
        <f t="shared" si="27"/>
        <v>2.9732408325074333</v>
      </c>
      <c r="BR174" s="2">
        <f t="shared" si="28"/>
        <v>5.9464816650148666</v>
      </c>
      <c r="BS174" s="2">
        <f t="shared" si="29"/>
        <v>2.9732408325074333</v>
      </c>
      <c r="BT174" s="2">
        <f t="shared" si="30"/>
        <v>0.29732408325074333</v>
      </c>
      <c r="BU174" s="47">
        <f t="shared" si="31"/>
        <v>2262.1779999999999</v>
      </c>
      <c r="BV174" s="47">
        <f t="shared" si="31"/>
        <v>2276.9766666666665</v>
      </c>
      <c r="BW174" s="47">
        <f t="shared" si="32"/>
        <v>2291.775333333333</v>
      </c>
      <c r="BX174" s="47">
        <f t="shared" si="33"/>
        <v>22756.313333333332</v>
      </c>
      <c r="BY174" s="40">
        <f t="shared" si="34"/>
        <v>1.4866204162537167</v>
      </c>
      <c r="BZ174" s="46">
        <f t="shared" si="34"/>
        <v>2.9732408325074333</v>
      </c>
      <c r="CA174" s="46">
        <f t="shared" si="35"/>
        <v>1.4866204162537167</v>
      </c>
      <c r="CB174" s="46">
        <f t="shared" si="36"/>
        <v>0.14866204162537167</v>
      </c>
      <c r="CC174" s="46">
        <f t="shared" si="37"/>
        <v>1.7164618526009614</v>
      </c>
      <c r="CD174" s="46">
        <f t="shared" si="37"/>
        <v>3.5741294081235413</v>
      </c>
      <c r="CE174" s="46">
        <f t="shared" si="38"/>
        <v>1.8576675555225799</v>
      </c>
      <c r="CF174" s="46">
        <f t="shared" si="39"/>
        <v>0.18132433792613017</v>
      </c>
      <c r="CG174"/>
      <c r="CH174"/>
      <c r="CJ174"/>
    </row>
    <row r="175" spans="1:88" ht="15.6" customHeight="1" x14ac:dyDescent="0.3">
      <c r="A175">
        <v>39</v>
      </c>
      <c r="B175">
        <v>11</v>
      </c>
      <c r="C175" t="s">
        <v>68</v>
      </c>
      <c r="D175" t="s">
        <v>27</v>
      </c>
      <c r="E175"/>
      <c r="F175"/>
      <c r="G175">
        <v>0.5</v>
      </c>
      <c r="H175">
        <v>0.5</v>
      </c>
      <c r="I175">
        <v>3246</v>
      </c>
      <c r="J175">
        <v>6205</v>
      </c>
      <c r="K175"/>
      <c r="L175">
        <v>3015</v>
      </c>
      <c r="M175">
        <v>2.9049999999999998</v>
      </c>
      <c r="N175">
        <v>5.5359999999999996</v>
      </c>
      <c r="O175">
        <v>2.6309999999999998</v>
      </c>
      <c r="P175"/>
      <c r="Q175">
        <v>0.19900000000000001</v>
      </c>
      <c r="R175">
        <v>1</v>
      </c>
      <c r="S175">
        <v>0</v>
      </c>
      <c r="T175">
        <v>0</v>
      </c>
      <c r="U175"/>
      <c r="V175">
        <v>0</v>
      </c>
      <c r="W175"/>
      <c r="X175"/>
      <c r="Y175" s="1">
        <v>45019</v>
      </c>
      <c r="Z175" s="6">
        <v>0.88413194444444443</v>
      </c>
      <c r="AA175"/>
      <c r="AB175" s="19">
        <v>1</v>
      </c>
      <c r="AD175" s="3">
        <v>3.3152773477834936</v>
      </c>
      <c r="AE175" s="3">
        <v>6.5626750369192983</v>
      </c>
      <c r="AF175" s="3">
        <v>3.2473976891358047</v>
      </c>
      <c r="AG175" s="3">
        <v>0.32301279487107443</v>
      </c>
      <c r="BG175" s="20"/>
      <c r="BH175" s="20"/>
      <c r="BI175" s="20"/>
      <c r="BJ175" s="20"/>
      <c r="BL175" s="15"/>
      <c r="BQ175" s="2">
        <f t="shared" si="27"/>
        <v>2.9732408325074333</v>
      </c>
      <c r="BR175" s="2">
        <f t="shared" si="28"/>
        <v>5.9464816650148666</v>
      </c>
      <c r="BS175" s="2">
        <f t="shared" si="29"/>
        <v>2.9732408325074333</v>
      </c>
      <c r="BT175" s="2">
        <f t="shared" si="30"/>
        <v>0.29732408325074333</v>
      </c>
      <c r="BU175" s="47">
        <f t="shared" si="31"/>
        <v>2183.4759999999997</v>
      </c>
      <c r="BV175" s="47">
        <f t="shared" si="31"/>
        <v>2086.9483333333333</v>
      </c>
      <c r="BW175" s="47">
        <f t="shared" si="32"/>
        <v>1990.4206666666664</v>
      </c>
      <c r="BX175" s="47">
        <f t="shared" si="33"/>
        <v>20280.899999999998</v>
      </c>
      <c r="BY175" s="40">
        <f t="shared" si="34"/>
        <v>1.4866204162537167</v>
      </c>
      <c r="BZ175" s="46">
        <f t="shared" si="34"/>
        <v>2.9732408325074333</v>
      </c>
      <c r="CA175" s="46">
        <f t="shared" si="35"/>
        <v>1.4866204162537167</v>
      </c>
      <c r="CB175" s="46">
        <f t="shared" si="36"/>
        <v>0.14866204162537167</v>
      </c>
      <c r="CC175" s="46">
        <f t="shared" si="37"/>
        <v>1.6576386738917468</v>
      </c>
      <c r="CD175" s="46">
        <f t="shared" si="37"/>
        <v>3.2813375184596492</v>
      </c>
      <c r="CE175" s="46">
        <f t="shared" si="38"/>
        <v>1.6236988445679024</v>
      </c>
      <c r="CF175" s="46">
        <f t="shared" si="39"/>
        <v>0.16150639743553721</v>
      </c>
      <c r="CG175"/>
      <c r="CH175"/>
      <c r="CJ175"/>
    </row>
    <row r="176" spans="1:88" ht="15.6" customHeight="1" x14ac:dyDescent="0.3">
      <c r="A176">
        <v>40</v>
      </c>
      <c r="B176">
        <v>11</v>
      </c>
      <c r="C176" t="s">
        <v>68</v>
      </c>
      <c r="D176" t="s">
        <v>27</v>
      </c>
      <c r="E176"/>
      <c r="F176"/>
      <c r="G176">
        <v>0.5</v>
      </c>
      <c r="H176">
        <v>0.5</v>
      </c>
      <c r="I176">
        <v>3167</v>
      </c>
      <c r="J176">
        <v>6187</v>
      </c>
      <c r="K176"/>
      <c r="L176">
        <v>3053</v>
      </c>
      <c r="M176">
        <v>2.8450000000000002</v>
      </c>
      <c r="N176">
        <v>5.52</v>
      </c>
      <c r="O176">
        <v>2.6749999999999998</v>
      </c>
      <c r="P176"/>
      <c r="Q176">
        <v>0.20300000000000001</v>
      </c>
      <c r="R176">
        <v>1</v>
      </c>
      <c r="S176">
        <v>0</v>
      </c>
      <c r="T176">
        <v>0</v>
      </c>
      <c r="U176"/>
      <c r="V176">
        <v>0</v>
      </c>
      <c r="W176"/>
      <c r="X176"/>
      <c r="Y176" s="1">
        <v>45019</v>
      </c>
      <c r="Z176" s="6">
        <v>0.89104166666666673</v>
      </c>
      <c r="AA176"/>
      <c r="AB176" s="19">
        <v>2</v>
      </c>
      <c r="AD176" s="3">
        <v>3.2358409184154944</v>
      </c>
      <c r="AE176" s="3">
        <v>6.5440192704982358</v>
      </c>
      <c r="AF176" s="3">
        <v>3.3081783520827415</v>
      </c>
      <c r="AG176" s="3">
        <v>0.32710563040717516</v>
      </c>
      <c r="AK176" s="8">
        <v>1.1249778592849538</v>
      </c>
      <c r="AQ176" s="8">
        <v>1.1808250450622293</v>
      </c>
      <c r="AW176" s="8">
        <v>3.3856274872803311</v>
      </c>
      <c r="BC176" s="8">
        <v>0.13162147767320487</v>
      </c>
      <c r="BG176" s="20">
        <v>3.217741478812659</v>
      </c>
      <c r="BH176" s="20">
        <v>6.5828854505421148</v>
      </c>
      <c r="BI176" s="20">
        <v>3.3651439717294562</v>
      </c>
      <c r="BJ176" s="20">
        <v>0.32732104280381202</v>
      </c>
      <c r="BL176" s="15">
        <v>47</v>
      </c>
      <c r="BQ176" s="2">
        <f t="shared" si="27"/>
        <v>2.9732408325074333</v>
      </c>
      <c r="BR176" s="2">
        <f t="shared" si="28"/>
        <v>5.9464816650148666</v>
      </c>
      <c r="BS176" s="2">
        <f t="shared" si="29"/>
        <v>2.9732408325074333</v>
      </c>
      <c r="BT176" s="2">
        <f t="shared" si="30"/>
        <v>0.29732408325074333</v>
      </c>
      <c r="BU176" s="47">
        <f t="shared" si="31"/>
        <v>2130.335333333333</v>
      </c>
      <c r="BV176" s="47">
        <f t="shared" si="31"/>
        <v>2080.8943333333332</v>
      </c>
      <c r="BW176" s="47">
        <f t="shared" si="32"/>
        <v>2031.4533333333331</v>
      </c>
      <c r="BX176" s="47">
        <f t="shared" si="33"/>
        <v>20536.513333333332</v>
      </c>
      <c r="BY176" s="40">
        <f t="shared" si="34"/>
        <v>1.4866204162537167</v>
      </c>
      <c r="BZ176" s="46">
        <f t="shared" si="34"/>
        <v>2.9732408325074333</v>
      </c>
      <c r="CA176" s="46">
        <f t="shared" si="35"/>
        <v>1.4866204162537167</v>
      </c>
      <c r="CB176" s="46">
        <f t="shared" si="36"/>
        <v>0.14866204162537167</v>
      </c>
      <c r="CC176" s="46">
        <f t="shared" si="37"/>
        <v>1.6179204592077472</v>
      </c>
      <c r="CD176" s="46">
        <f t="shared" si="37"/>
        <v>3.2720096352491179</v>
      </c>
      <c r="CE176" s="46">
        <f t="shared" si="38"/>
        <v>1.6540891760413707</v>
      </c>
      <c r="CF176" s="46">
        <f t="shared" si="39"/>
        <v>0.16355281520358758</v>
      </c>
      <c r="CG176" s="3">
        <f>AVERAGE(CC176:CC177)</f>
        <v>1.6088707394063295</v>
      </c>
      <c r="CH176" s="3">
        <f>AVERAGE(CD176:CD177)</f>
        <v>3.2914427252710574</v>
      </c>
      <c r="CI176" s="3">
        <f>AVERAGE(CE176:CE177)</f>
        <v>1.6825719858647281</v>
      </c>
      <c r="CJ176" s="3">
        <f>AVERAGE(CF176:CF177)</f>
        <v>0.16366052140190601</v>
      </c>
    </row>
    <row r="177" spans="1:88" ht="15.6" customHeight="1" x14ac:dyDescent="0.3">
      <c r="A177">
        <v>41</v>
      </c>
      <c r="B177">
        <v>11</v>
      </c>
      <c r="C177" t="s">
        <v>68</v>
      </c>
      <c r="D177" t="s">
        <v>27</v>
      </c>
      <c r="E177"/>
      <c r="F177"/>
      <c r="G177">
        <v>0.5</v>
      </c>
      <c r="H177">
        <v>0.5</v>
      </c>
      <c r="I177">
        <v>3131</v>
      </c>
      <c r="J177">
        <v>6262</v>
      </c>
      <c r="K177"/>
      <c r="L177">
        <v>3057</v>
      </c>
      <c r="M177">
        <v>2.8170000000000002</v>
      </c>
      <c r="N177">
        <v>5.5830000000000002</v>
      </c>
      <c r="O177">
        <v>2.766</v>
      </c>
      <c r="P177"/>
      <c r="Q177">
        <v>0.20399999999999999</v>
      </c>
      <c r="R177">
        <v>1</v>
      </c>
      <c r="S177">
        <v>0</v>
      </c>
      <c r="T177">
        <v>0</v>
      </c>
      <c r="U177"/>
      <c r="V177">
        <v>0</v>
      </c>
      <c r="W177"/>
      <c r="X177"/>
      <c r="Y177" s="1">
        <v>45019</v>
      </c>
      <c r="Z177" s="6">
        <v>0.89847222222222223</v>
      </c>
      <c r="AA177"/>
      <c r="AB177" s="19">
        <v>1</v>
      </c>
      <c r="AD177" s="3">
        <v>3.1996420392098237</v>
      </c>
      <c r="AE177" s="3">
        <v>6.6217516305859947</v>
      </c>
      <c r="AF177" s="3">
        <v>3.422109591376171</v>
      </c>
      <c r="AG177" s="3">
        <v>0.32753645520044888</v>
      </c>
      <c r="BG177" s="20"/>
      <c r="BH177" s="20"/>
      <c r="BI177" s="20"/>
      <c r="BJ177" s="20"/>
      <c r="BL177" s="15"/>
      <c r="BQ177" s="2">
        <f t="shared" si="27"/>
        <v>2.9732408325074333</v>
      </c>
      <c r="BR177" s="2">
        <f t="shared" si="28"/>
        <v>5.9464816650148666</v>
      </c>
      <c r="BS177" s="2">
        <f t="shared" si="29"/>
        <v>2.9732408325074333</v>
      </c>
      <c r="BT177" s="2">
        <f t="shared" si="30"/>
        <v>0.29732408325074333</v>
      </c>
      <c r="BU177" s="47">
        <f t="shared" si="31"/>
        <v>2106.1193333333331</v>
      </c>
      <c r="BV177" s="47">
        <f t="shared" si="31"/>
        <v>2106.1193333333331</v>
      </c>
      <c r="BW177" s="47">
        <f t="shared" si="32"/>
        <v>2106.1193333333331</v>
      </c>
      <c r="BX177" s="47">
        <f t="shared" si="33"/>
        <v>20563.419999999998</v>
      </c>
      <c r="BY177" s="40">
        <f t="shared" si="34"/>
        <v>1.4866204162537167</v>
      </c>
      <c r="BZ177" s="46">
        <f t="shared" si="34"/>
        <v>2.9732408325074333</v>
      </c>
      <c r="CA177" s="46">
        <f t="shared" si="35"/>
        <v>1.4866204162537167</v>
      </c>
      <c r="CB177" s="46">
        <f t="shared" si="36"/>
        <v>0.14866204162537167</v>
      </c>
      <c r="CC177" s="46">
        <f t="shared" si="37"/>
        <v>1.5998210196049119</v>
      </c>
      <c r="CD177" s="46">
        <f t="shared" si="37"/>
        <v>3.3108758152929973</v>
      </c>
      <c r="CE177" s="46">
        <f t="shared" si="38"/>
        <v>1.7110547956880855</v>
      </c>
      <c r="CF177" s="46">
        <f t="shared" si="39"/>
        <v>0.16376822760022444</v>
      </c>
      <c r="CG177"/>
      <c r="CH177"/>
      <c r="CJ177"/>
    </row>
    <row r="178" spans="1:88" ht="15.6" customHeight="1" x14ac:dyDescent="0.3">
      <c r="A178">
        <v>42</v>
      </c>
      <c r="B178">
        <v>12</v>
      </c>
      <c r="C178" t="s">
        <v>68</v>
      </c>
      <c r="D178" t="s">
        <v>27</v>
      </c>
      <c r="E178"/>
      <c r="F178"/>
      <c r="G178">
        <v>0.5</v>
      </c>
      <c r="H178">
        <v>0.5</v>
      </c>
      <c r="I178">
        <v>3138</v>
      </c>
      <c r="J178">
        <v>6493</v>
      </c>
      <c r="K178"/>
      <c r="L178">
        <v>3063</v>
      </c>
      <c r="M178">
        <v>2.823</v>
      </c>
      <c r="N178">
        <v>5.7789999999999999</v>
      </c>
      <c r="O178">
        <v>2.956</v>
      </c>
      <c r="P178"/>
      <c r="Q178">
        <v>0.20399999999999999</v>
      </c>
      <c r="R178">
        <v>1</v>
      </c>
      <c r="S178">
        <v>0</v>
      </c>
      <c r="T178">
        <v>0</v>
      </c>
      <c r="U178"/>
      <c r="V178">
        <v>0</v>
      </c>
      <c r="W178"/>
      <c r="X178"/>
      <c r="Y178" s="1">
        <v>45019</v>
      </c>
      <c r="Z178" s="6">
        <v>0.91108796296296291</v>
      </c>
      <c r="AA178"/>
      <c r="AB178" s="19">
        <v>1</v>
      </c>
      <c r="AD178" s="3">
        <v>3.206680710166482</v>
      </c>
      <c r="AE178" s="3">
        <v>6.8611672996562927</v>
      </c>
      <c r="AF178" s="3">
        <v>3.6544865894898106</v>
      </c>
      <c r="AG178" s="3">
        <v>0.32818269239035958</v>
      </c>
      <c r="BG178" s="20"/>
      <c r="BH178" s="20"/>
      <c r="BI178" s="20"/>
      <c r="BJ178" s="20"/>
      <c r="BL178" s="15"/>
      <c r="BQ178" s="2">
        <f t="shared" si="27"/>
        <v>2.9732408325074333</v>
      </c>
      <c r="BR178" s="2">
        <f t="shared" si="28"/>
        <v>5.9464816650148666</v>
      </c>
      <c r="BS178" s="2">
        <f t="shared" si="29"/>
        <v>2.9732408325074333</v>
      </c>
      <c r="BT178" s="2">
        <f t="shared" si="30"/>
        <v>0.29732408325074333</v>
      </c>
      <c r="BU178" s="47">
        <f t="shared" si="31"/>
        <v>2110.828</v>
      </c>
      <c r="BV178" s="47">
        <f t="shared" si="31"/>
        <v>2183.8123333333333</v>
      </c>
      <c r="BW178" s="47">
        <f t="shared" si="32"/>
        <v>2256.7966666666666</v>
      </c>
      <c r="BX178" s="47">
        <f t="shared" si="33"/>
        <v>20603.78</v>
      </c>
      <c r="BY178" s="40">
        <f t="shared" si="34"/>
        <v>1.4866204162537167</v>
      </c>
      <c r="BZ178" s="46">
        <f t="shared" si="34"/>
        <v>2.9732408325074333</v>
      </c>
      <c r="CA178" s="46">
        <f t="shared" si="35"/>
        <v>1.4866204162537167</v>
      </c>
      <c r="CB178" s="46">
        <f t="shared" si="36"/>
        <v>0.14866204162537167</v>
      </c>
      <c r="CC178" s="46">
        <f t="shared" si="37"/>
        <v>1.603340355083241</v>
      </c>
      <c r="CD178" s="46">
        <f t="shared" si="37"/>
        <v>3.4305836498281463</v>
      </c>
      <c r="CE178" s="46">
        <f t="shared" si="38"/>
        <v>1.8272432947449053</v>
      </c>
      <c r="CF178" s="46">
        <f t="shared" si="39"/>
        <v>0.16409134619517979</v>
      </c>
      <c r="CG178"/>
      <c r="CH178"/>
      <c r="CJ178"/>
    </row>
    <row r="179" spans="1:88" ht="15.6" customHeight="1" x14ac:dyDescent="0.3">
      <c r="A179">
        <v>43</v>
      </c>
      <c r="B179">
        <v>12</v>
      </c>
      <c r="C179" t="s">
        <v>68</v>
      </c>
      <c r="D179" t="s">
        <v>27</v>
      </c>
      <c r="E179"/>
      <c r="F179"/>
      <c r="G179">
        <v>0.5</v>
      </c>
      <c r="H179">
        <v>0.5</v>
      </c>
      <c r="I179">
        <v>3184</v>
      </c>
      <c r="J179">
        <v>6160</v>
      </c>
      <c r="K179"/>
      <c r="L179">
        <v>3009</v>
      </c>
      <c r="M179">
        <v>2.8580000000000001</v>
      </c>
      <c r="N179">
        <v>5.4980000000000002</v>
      </c>
      <c r="O179">
        <v>2.64</v>
      </c>
      <c r="P179"/>
      <c r="Q179">
        <v>0.19900000000000001</v>
      </c>
      <c r="R179">
        <v>1</v>
      </c>
      <c r="S179">
        <v>0</v>
      </c>
      <c r="T179">
        <v>0</v>
      </c>
      <c r="U179"/>
      <c r="V179">
        <v>0</v>
      </c>
      <c r="W179"/>
      <c r="X179"/>
      <c r="Y179" s="1">
        <v>45019</v>
      </c>
      <c r="Z179" s="6">
        <v>0.91810185185185178</v>
      </c>
      <c r="AA179"/>
      <c r="AB179" s="19">
        <v>1</v>
      </c>
      <c r="AD179" s="3">
        <v>3.2529348335959498</v>
      </c>
      <c r="AE179" s="3">
        <v>6.516035620866643</v>
      </c>
      <c r="AF179" s="3">
        <v>3.2631007872706932</v>
      </c>
      <c r="AG179" s="3">
        <v>0.32236655768116379</v>
      </c>
      <c r="AK179" s="8">
        <v>4.1974863958834554</v>
      </c>
      <c r="AQ179" s="8">
        <v>0.12716596827236887</v>
      </c>
      <c r="AW179" s="8">
        <v>4.2597884992219814</v>
      </c>
      <c r="BC179" s="8">
        <v>0.87247804008474084</v>
      </c>
      <c r="BG179" s="20">
        <v>3.1860674595076972</v>
      </c>
      <c r="BH179" s="20">
        <v>6.5201813467379903</v>
      </c>
      <c r="BI179" s="20">
        <v>3.3341138872302927</v>
      </c>
      <c r="BJ179" s="20">
        <v>0.32096637710302406</v>
      </c>
      <c r="BL179" s="15">
        <v>48</v>
      </c>
      <c r="BQ179" s="2">
        <f t="shared" si="27"/>
        <v>2.9732408325074333</v>
      </c>
      <c r="BR179" s="2">
        <f t="shared" si="28"/>
        <v>5.9464816650148666</v>
      </c>
      <c r="BS179" s="2">
        <f t="shared" si="29"/>
        <v>2.9732408325074333</v>
      </c>
      <c r="BT179" s="2">
        <f t="shared" si="30"/>
        <v>0.29732408325074333</v>
      </c>
      <c r="BU179" s="47">
        <f t="shared" si="31"/>
        <v>2141.7706666666663</v>
      </c>
      <c r="BV179" s="47">
        <f t="shared" si="31"/>
        <v>2071.813333333333</v>
      </c>
      <c r="BW179" s="47">
        <f t="shared" si="32"/>
        <v>2001.8559999999998</v>
      </c>
      <c r="BX179" s="47">
        <f t="shared" si="33"/>
        <v>20240.539999999997</v>
      </c>
      <c r="BY179" s="40">
        <f t="shared" si="34"/>
        <v>1.4866204162537167</v>
      </c>
      <c r="BZ179" s="46">
        <f t="shared" si="34"/>
        <v>2.9732408325074333</v>
      </c>
      <c r="CA179" s="46">
        <f t="shared" si="35"/>
        <v>1.4866204162537167</v>
      </c>
      <c r="CB179" s="46">
        <f t="shared" si="36"/>
        <v>0.14866204162537167</v>
      </c>
      <c r="CC179" s="46">
        <f t="shared" si="37"/>
        <v>1.6264674167979749</v>
      </c>
      <c r="CD179" s="46">
        <f t="shared" si="37"/>
        <v>3.2580178104333215</v>
      </c>
      <c r="CE179" s="46">
        <f t="shared" si="38"/>
        <v>1.6315503936353466</v>
      </c>
      <c r="CF179" s="46">
        <f t="shared" si="39"/>
        <v>0.1611832788405819</v>
      </c>
      <c r="CG179" s="3">
        <f>AVERAGE(CC179:CC180)</f>
        <v>1.5930337297538486</v>
      </c>
      <c r="CH179" s="3">
        <f>AVERAGE(CD179:CD180)</f>
        <v>3.2600906733689952</v>
      </c>
      <c r="CI179" s="3">
        <f>AVERAGE(CE179:CE180)</f>
        <v>1.6670569436151463</v>
      </c>
      <c r="CJ179" s="3">
        <f>AVERAGE(CF179:CF180)</f>
        <v>0.16048318855151203</v>
      </c>
    </row>
    <row r="180" spans="1:88" ht="15.6" customHeight="1" x14ac:dyDescent="0.3">
      <c r="A180">
        <v>44</v>
      </c>
      <c r="B180">
        <v>12</v>
      </c>
      <c r="C180" t="s">
        <v>68</v>
      </c>
      <c r="D180" t="s">
        <v>27</v>
      </c>
      <c r="E180"/>
      <c r="F180"/>
      <c r="G180">
        <v>0.5</v>
      </c>
      <c r="H180">
        <v>0.5</v>
      </c>
      <c r="I180">
        <v>3051</v>
      </c>
      <c r="J180">
        <v>6168</v>
      </c>
      <c r="K180"/>
      <c r="L180">
        <v>2983</v>
      </c>
      <c r="M180">
        <v>2.7559999999999998</v>
      </c>
      <c r="N180">
        <v>5.5039999999999996</v>
      </c>
      <c r="O180">
        <v>2.7480000000000002</v>
      </c>
      <c r="P180"/>
      <c r="Q180">
        <v>0.19600000000000001</v>
      </c>
      <c r="R180">
        <v>1</v>
      </c>
      <c r="S180">
        <v>0</v>
      </c>
      <c r="T180">
        <v>0</v>
      </c>
      <c r="U180"/>
      <c r="V180">
        <v>0</v>
      </c>
      <c r="W180"/>
      <c r="X180"/>
      <c r="Y180" s="1">
        <v>45019</v>
      </c>
      <c r="Z180" s="6">
        <v>0.92554398148148154</v>
      </c>
      <c r="AA180"/>
      <c r="AB180" s="19">
        <v>1</v>
      </c>
      <c r="AD180" s="3">
        <v>3.1192000854194446</v>
      </c>
      <c r="AE180" s="3">
        <v>6.5243270726093368</v>
      </c>
      <c r="AF180" s="3">
        <v>3.4051269871898922</v>
      </c>
      <c r="AG180" s="3">
        <v>0.31956619652488433</v>
      </c>
      <c r="BG180" s="20"/>
      <c r="BH180" s="20"/>
      <c r="BI180" s="20"/>
      <c r="BJ180" s="20"/>
      <c r="BL180" s="15"/>
      <c r="BQ180" s="2">
        <f t="shared" si="27"/>
        <v>2.9732408325074333</v>
      </c>
      <c r="BR180" s="2">
        <f t="shared" si="28"/>
        <v>5.9464816650148666</v>
      </c>
      <c r="BS180" s="2">
        <f t="shared" si="29"/>
        <v>2.9732408325074333</v>
      </c>
      <c r="BT180" s="2">
        <f t="shared" si="30"/>
        <v>0.29732408325074333</v>
      </c>
      <c r="BU180" s="47">
        <f t="shared" si="31"/>
        <v>2052.306</v>
      </c>
      <c r="BV180" s="47">
        <f t="shared" si="31"/>
        <v>2074.5039999999999</v>
      </c>
      <c r="BW180" s="47">
        <f t="shared" si="32"/>
        <v>2096.7019999999998</v>
      </c>
      <c r="BX180" s="47">
        <f t="shared" si="33"/>
        <v>20065.646666666664</v>
      </c>
      <c r="BY180" s="40">
        <f t="shared" si="34"/>
        <v>1.4866204162537167</v>
      </c>
      <c r="BZ180" s="46">
        <f t="shared" si="34"/>
        <v>2.9732408325074333</v>
      </c>
      <c r="CA180" s="46">
        <f t="shared" si="35"/>
        <v>1.4866204162537167</v>
      </c>
      <c r="CB180" s="46">
        <f t="shared" si="36"/>
        <v>0.14866204162537167</v>
      </c>
      <c r="CC180" s="46">
        <f t="shared" si="37"/>
        <v>1.5596000427097223</v>
      </c>
      <c r="CD180" s="46">
        <f t="shared" si="37"/>
        <v>3.2621635363046684</v>
      </c>
      <c r="CE180" s="46">
        <f t="shared" si="38"/>
        <v>1.7025634935949461</v>
      </c>
      <c r="CF180" s="46">
        <f t="shared" si="39"/>
        <v>0.15978309826244216</v>
      </c>
      <c r="CG180"/>
      <c r="CH180"/>
      <c r="CJ180"/>
    </row>
    <row r="181" spans="1:88" ht="15.6" customHeight="1" x14ac:dyDescent="0.3">
      <c r="A181">
        <v>45</v>
      </c>
      <c r="B181">
        <v>13</v>
      </c>
      <c r="C181" t="s">
        <v>68</v>
      </c>
      <c r="D181" t="s">
        <v>27</v>
      </c>
      <c r="E181"/>
      <c r="F181"/>
      <c r="G181">
        <v>0.5</v>
      </c>
      <c r="H181">
        <v>0.5</v>
      </c>
      <c r="I181">
        <v>3281</v>
      </c>
      <c r="J181">
        <v>6376</v>
      </c>
      <c r="K181"/>
      <c r="L181">
        <v>3205</v>
      </c>
      <c r="M181">
        <v>2.9319999999999999</v>
      </c>
      <c r="N181">
        <v>5.68</v>
      </c>
      <c r="O181">
        <v>2.7480000000000002</v>
      </c>
      <c r="P181"/>
      <c r="Q181">
        <v>0.219</v>
      </c>
      <c r="R181">
        <v>1</v>
      </c>
      <c r="S181">
        <v>0</v>
      </c>
      <c r="T181">
        <v>0</v>
      </c>
      <c r="U181"/>
      <c r="V181">
        <v>0</v>
      </c>
      <c r="W181"/>
      <c r="X181"/>
      <c r="Y181" s="1">
        <v>45019</v>
      </c>
      <c r="Z181" s="6">
        <v>0.93819444444444444</v>
      </c>
      <c r="AA181"/>
      <c r="AB181" s="19">
        <v>1</v>
      </c>
      <c r="AD181" s="3">
        <v>3.3504707025667848</v>
      </c>
      <c r="AE181" s="3">
        <v>6.7399048179193883</v>
      </c>
      <c r="AF181" s="3">
        <v>3.3894341153526035</v>
      </c>
      <c r="AG181" s="3">
        <v>0.343476972551578</v>
      </c>
      <c r="BG181" s="20"/>
      <c r="BH181" s="20"/>
      <c r="BI181" s="20"/>
      <c r="BJ181" s="20"/>
      <c r="BL181" s="15"/>
      <c r="BQ181" s="2">
        <f t="shared" si="27"/>
        <v>2.9732408325074333</v>
      </c>
      <c r="BR181" s="2">
        <f t="shared" si="28"/>
        <v>5.9464816650148666</v>
      </c>
      <c r="BS181" s="2">
        <f t="shared" si="29"/>
        <v>2.9732408325074333</v>
      </c>
      <c r="BT181" s="2">
        <f t="shared" si="30"/>
        <v>0.29732408325074333</v>
      </c>
      <c r="BU181" s="47">
        <f t="shared" si="31"/>
        <v>2207.0193333333332</v>
      </c>
      <c r="BV181" s="47">
        <f t="shared" si="31"/>
        <v>2144.4613333333332</v>
      </c>
      <c r="BW181" s="47">
        <f t="shared" si="32"/>
        <v>2081.9033333333332</v>
      </c>
      <c r="BX181" s="47">
        <f t="shared" si="33"/>
        <v>21558.966666666664</v>
      </c>
      <c r="BY181" s="40">
        <f t="shared" si="34"/>
        <v>1.4866204162537167</v>
      </c>
      <c r="BZ181" s="46">
        <f t="shared" si="34"/>
        <v>2.9732408325074333</v>
      </c>
      <c r="CA181" s="46">
        <f t="shared" si="35"/>
        <v>1.4866204162537167</v>
      </c>
      <c r="CB181" s="46">
        <f t="shared" si="36"/>
        <v>0.14866204162537167</v>
      </c>
      <c r="CC181" s="46">
        <f t="shared" si="37"/>
        <v>1.6752353512833924</v>
      </c>
      <c r="CD181" s="46">
        <f t="shared" si="37"/>
        <v>3.3699524089596942</v>
      </c>
      <c r="CE181" s="46">
        <f t="shared" si="38"/>
        <v>1.6947170576763018</v>
      </c>
      <c r="CF181" s="46">
        <f t="shared" si="39"/>
        <v>0.171738486275789</v>
      </c>
      <c r="CG181"/>
      <c r="CH181"/>
      <c r="CJ181"/>
    </row>
    <row r="182" spans="1:88" ht="15.6" customHeight="1" x14ac:dyDescent="0.3">
      <c r="A182">
        <v>46</v>
      </c>
      <c r="B182">
        <v>13</v>
      </c>
      <c r="C182" t="s">
        <v>68</v>
      </c>
      <c r="D182" t="s">
        <v>27</v>
      </c>
      <c r="E182"/>
      <c r="F182"/>
      <c r="G182">
        <v>0.5</v>
      </c>
      <c r="H182">
        <v>0.5</v>
      </c>
      <c r="I182">
        <v>3273</v>
      </c>
      <c r="J182">
        <v>6376</v>
      </c>
      <c r="K182"/>
      <c r="L182">
        <v>3215</v>
      </c>
      <c r="M182">
        <v>2.9260000000000002</v>
      </c>
      <c r="N182">
        <v>5.68</v>
      </c>
      <c r="O182">
        <v>2.754</v>
      </c>
      <c r="P182"/>
      <c r="Q182">
        <v>0.22</v>
      </c>
      <c r="R182">
        <v>1</v>
      </c>
      <c r="S182">
        <v>0</v>
      </c>
      <c r="T182">
        <v>0</v>
      </c>
      <c r="U182"/>
      <c r="V182">
        <v>0</v>
      </c>
      <c r="W182"/>
      <c r="X182"/>
      <c r="Y182" s="1">
        <v>45019</v>
      </c>
      <c r="Z182" s="6">
        <v>0.94515046296296301</v>
      </c>
      <c r="AA182"/>
      <c r="AB182" s="19">
        <v>1</v>
      </c>
      <c r="AD182" s="3">
        <v>3.3424265071877466</v>
      </c>
      <c r="AE182" s="3">
        <v>6.7399048179193883</v>
      </c>
      <c r="AF182" s="3">
        <v>3.3974783107316417</v>
      </c>
      <c r="AG182" s="3">
        <v>0.34455403453476241</v>
      </c>
      <c r="AK182" s="8">
        <v>2.1897390790218698</v>
      </c>
      <c r="AQ182" s="8">
        <v>0.47557016762689835</v>
      </c>
      <c r="AW182" s="8">
        <v>3.0299986961433825</v>
      </c>
      <c r="BC182" s="8">
        <v>2.4683406066194076</v>
      </c>
      <c r="BG182" s="20">
        <v>3.3062276279820759</v>
      </c>
      <c r="BH182" s="20">
        <v>6.7559695056708584</v>
      </c>
      <c r="BI182" s="20">
        <v>3.4497418776887829</v>
      </c>
      <c r="BJ182" s="20">
        <v>0.34035349280034322</v>
      </c>
      <c r="BL182" s="15">
        <v>49</v>
      </c>
      <c r="BQ182" s="2">
        <f t="shared" si="27"/>
        <v>2.9732408325074333</v>
      </c>
      <c r="BR182" s="2">
        <f t="shared" si="28"/>
        <v>5.9464816650148666</v>
      </c>
      <c r="BS182" s="2">
        <f t="shared" si="29"/>
        <v>2.9732408325074333</v>
      </c>
      <c r="BT182" s="2">
        <f t="shared" si="30"/>
        <v>0.29732408325074333</v>
      </c>
      <c r="BU182" s="47">
        <f t="shared" si="31"/>
        <v>2201.6379999999999</v>
      </c>
      <c r="BV182" s="47">
        <f t="shared" si="31"/>
        <v>2144.4613333333332</v>
      </c>
      <c r="BW182" s="47">
        <f t="shared" si="32"/>
        <v>2087.2846666666665</v>
      </c>
      <c r="BX182" s="47">
        <f t="shared" si="33"/>
        <v>21626.233333333334</v>
      </c>
      <c r="BY182" s="40">
        <f t="shared" si="34"/>
        <v>1.4866204162537167</v>
      </c>
      <c r="BZ182" s="46">
        <f t="shared" si="34"/>
        <v>2.9732408325074333</v>
      </c>
      <c r="CA182" s="46">
        <f t="shared" si="35"/>
        <v>1.4866204162537167</v>
      </c>
      <c r="CB182" s="46">
        <f t="shared" si="36"/>
        <v>0.14866204162537167</v>
      </c>
      <c r="CC182" s="46">
        <f t="shared" si="37"/>
        <v>1.6712132535938733</v>
      </c>
      <c r="CD182" s="46">
        <f t="shared" si="37"/>
        <v>3.3699524089596942</v>
      </c>
      <c r="CE182" s="46">
        <f t="shared" si="38"/>
        <v>1.6987391553658209</v>
      </c>
      <c r="CF182" s="46">
        <f t="shared" si="39"/>
        <v>0.17227701726738121</v>
      </c>
      <c r="CG182" s="3">
        <f>AVERAGE(CC182:CC183)</f>
        <v>1.653113813991038</v>
      </c>
      <c r="CH182" s="3">
        <f>AVERAGE(CD182:CD183)</f>
        <v>3.3779847528354292</v>
      </c>
      <c r="CI182" s="3">
        <f>AVERAGE(CE182:CE183)</f>
        <v>1.7248709388443915</v>
      </c>
      <c r="CJ182" s="3">
        <f>AVERAGE(CF182:CF183)</f>
        <v>0.17017674640017161</v>
      </c>
    </row>
    <row r="183" spans="1:88" ht="15.6" customHeight="1" x14ac:dyDescent="0.3">
      <c r="A183">
        <v>47</v>
      </c>
      <c r="B183">
        <v>13</v>
      </c>
      <c r="C183" t="s">
        <v>68</v>
      </c>
      <c r="D183" t="s">
        <v>27</v>
      </c>
      <c r="E183"/>
      <c r="F183"/>
      <c r="G183">
        <v>0.5</v>
      </c>
      <c r="H183">
        <v>0.5</v>
      </c>
      <c r="I183">
        <v>3201</v>
      </c>
      <c r="J183">
        <v>6407</v>
      </c>
      <c r="K183"/>
      <c r="L183">
        <v>3137</v>
      </c>
      <c r="M183">
        <v>2.871</v>
      </c>
      <c r="N183">
        <v>5.7069999999999999</v>
      </c>
      <c r="O183">
        <v>2.8359999999999999</v>
      </c>
      <c r="P183"/>
      <c r="Q183">
        <v>0.21199999999999999</v>
      </c>
      <c r="R183">
        <v>1</v>
      </c>
      <c r="S183">
        <v>0</v>
      </c>
      <c r="T183">
        <v>0</v>
      </c>
      <c r="U183"/>
      <c r="V183">
        <v>0</v>
      </c>
      <c r="W183"/>
      <c r="X183"/>
      <c r="Y183" s="1">
        <v>45019</v>
      </c>
      <c r="Z183" s="6">
        <v>0.95256944444444447</v>
      </c>
      <c r="AA183"/>
      <c r="AB183" s="19">
        <v>1</v>
      </c>
      <c r="AD183" s="3">
        <v>3.2700287487764053</v>
      </c>
      <c r="AE183" s="3">
        <v>6.7720341934223294</v>
      </c>
      <c r="AF183" s="3">
        <v>3.5020054446459241</v>
      </c>
      <c r="AG183" s="3">
        <v>0.33615295106592408</v>
      </c>
      <c r="BG183" s="20"/>
      <c r="BH183" s="20"/>
      <c r="BI183" s="20"/>
      <c r="BJ183" s="20"/>
      <c r="BL183" s="15"/>
      <c r="BQ183" s="2">
        <f t="shared" si="27"/>
        <v>2.9732408325074333</v>
      </c>
      <c r="BR183" s="2">
        <f t="shared" si="28"/>
        <v>5.9464816650148666</v>
      </c>
      <c r="BS183" s="2">
        <f t="shared" si="29"/>
        <v>2.9732408325074333</v>
      </c>
      <c r="BT183" s="2">
        <f t="shared" si="30"/>
        <v>0.29732408325074333</v>
      </c>
      <c r="BU183" s="47">
        <f t="shared" si="31"/>
        <v>2153.2059999999997</v>
      </c>
      <c r="BV183" s="47">
        <f t="shared" si="31"/>
        <v>2154.8876666666665</v>
      </c>
      <c r="BW183" s="47">
        <f t="shared" si="32"/>
        <v>2156.5693333333334</v>
      </c>
      <c r="BX183" s="47">
        <f t="shared" si="33"/>
        <v>21101.553333333333</v>
      </c>
      <c r="BY183" s="40">
        <f t="shared" si="34"/>
        <v>1.4866204162537167</v>
      </c>
      <c r="BZ183" s="46">
        <f t="shared" si="34"/>
        <v>2.9732408325074333</v>
      </c>
      <c r="CA183" s="46">
        <f t="shared" si="35"/>
        <v>1.4866204162537167</v>
      </c>
      <c r="CB183" s="46">
        <f t="shared" si="36"/>
        <v>0.14866204162537167</v>
      </c>
      <c r="CC183" s="46">
        <f t="shared" si="37"/>
        <v>1.6350143743882026</v>
      </c>
      <c r="CD183" s="46">
        <f t="shared" si="37"/>
        <v>3.3860170967111647</v>
      </c>
      <c r="CE183" s="46">
        <f t="shared" si="38"/>
        <v>1.7510027223229621</v>
      </c>
      <c r="CF183" s="46">
        <f t="shared" si="39"/>
        <v>0.16807647553296204</v>
      </c>
      <c r="CG183"/>
      <c r="CH183"/>
      <c r="CJ183"/>
    </row>
    <row r="184" spans="1:88" ht="15.6" customHeight="1" x14ac:dyDescent="0.3">
      <c r="A184">
        <v>48</v>
      </c>
      <c r="B184">
        <v>14</v>
      </c>
      <c r="C184" t="s">
        <v>68</v>
      </c>
      <c r="D184" t="s">
        <v>27</v>
      </c>
      <c r="E184"/>
      <c r="F184"/>
      <c r="G184">
        <v>0.5</v>
      </c>
      <c r="H184">
        <v>0.5</v>
      </c>
      <c r="I184">
        <v>3265</v>
      </c>
      <c r="J184">
        <v>6225</v>
      </c>
      <c r="K184"/>
      <c r="L184">
        <v>3077</v>
      </c>
      <c r="M184">
        <v>2.92</v>
      </c>
      <c r="N184">
        <v>5.5519999999999996</v>
      </c>
      <c r="O184">
        <v>2.633</v>
      </c>
      <c r="P184"/>
      <c r="Q184">
        <v>0.20599999999999999</v>
      </c>
      <c r="R184">
        <v>1</v>
      </c>
      <c r="S184">
        <v>0</v>
      </c>
      <c r="T184">
        <v>0</v>
      </c>
      <c r="U184"/>
      <c r="V184">
        <v>0</v>
      </c>
      <c r="W184"/>
      <c r="X184"/>
      <c r="Y184" s="1">
        <v>45019</v>
      </c>
      <c r="Z184" s="6">
        <v>0.96524305555555545</v>
      </c>
      <c r="AA184"/>
      <c r="AB184" s="19">
        <v>1</v>
      </c>
      <c r="AD184" s="3">
        <v>3.3343823118087084</v>
      </c>
      <c r="AE184" s="3">
        <v>6.5834036662760331</v>
      </c>
      <c r="AF184" s="3">
        <v>3.2490213544673248</v>
      </c>
      <c r="AG184" s="3">
        <v>0.32969057916681771</v>
      </c>
      <c r="BG184" s="20"/>
      <c r="BH184" s="20"/>
      <c r="BI184" s="20"/>
      <c r="BJ184" s="20"/>
      <c r="BL184" s="15"/>
      <c r="BQ184" s="2">
        <f t="shared" si="27"/>
        <v>2.9732408325074333</v>
      </c>
      <c r="BR184" s="2">
        <f t="shared" si="28"/>
        <v>5.9464816650148666</v>
      </c>
      <c r="BS184" s="2">
        <f t="shared" si="29"/>
        <v>2.9732408325074333</v>
      </c>
      <c r="BT184" s="2">
        <f t="shared" si="30"/>
        <v>0.29732408325074333</v>
      </c>
      <c r="BU184" s="47">
        <f t="shared" si="31"/>
        <v>2196.2566666666667</v>
      </c>
      <c r="BV184" s="47">
        <f t="shared" si="31"/>
        <v>2093.6749999999997</v>
      </c>
      <c r="BW184" s="47">
        <f t="shared" si="32"/>
        <v>1991.0933333333332</v>
      </c>
      <c r="BX184" s="47">
        <f t="shared" si="33"/>
        <v>20697.953333333331</v>
      </c>
      <c r="BY184" s="40">
        <f t="shared" si="34"/>
        <v>1.4866204162537167</v>
      </c>
      <c r="BZ184" s="46">
        <f t="shared" si="34"/>
        <v>2.9732408325074333</v>
      </c>
      <c r="CA184" s="46">
        <f t="shared" si="35"/>
        <v>1.4866204162537167</v>
      </c>
      <c r="CB184" s="46">
        <f t="shared" si="36"/>
        <v>0.14866204162537167</v>
      </c>
      <c r="CC184" s="46">
        <f t="shared" si="37"/>
        <v>1.6671911559043542</v>
      </c>
      <c r="CD184" s="46">
        <f t="shared" si="37"/>
        <v>3.2917018331380166</v>
      </c>
      <c r="CE184" s="46">
        <f t="shared" si="38"/>
        <v>1.6245106772336624</v>
      </c>
      <c r="CF184" s="46">
        <f t="shared" si="39"/>
        <v>0.16484528958340885</v>
      </c>
      <c r="CG184"/>
      <c r="CH184"/>
      <c r="CJ184"/>
    </row>
    <row r="185" spans="1:88" ht="15.6" customHeight="1" x14ac:dyDescent="0.3">
      <c r="A185">
        <v>49</v>
      </c>
      <c r="B185">
        <v>14</v>
      </c>
      <c r="C185" t="s">
        <v>68</v>
      </c>
      <c r="D185" t="s">
        <v>27</v>
      </c>
      <c r="E185"/>
      <c r="F185"/>
      <c r="G185">
        <v>0.5</v>
      </c>
      <c r="H185">
        <v>0.5</v>
      </c>
      <c r="I185">
        <v>3270</v>
      </c>
      <c r="J185">
        <v>6173</v>
      </c>
      <c r="K185"/>
      <c r="L185">
        <v>3000</v>
      </c>
      <c r="M185">
        <v>2.923</v>
      </c>
      <c r="N185">
        <v>5.508</v>
      </c>
      <c r="O185">
        <v>2.585</v>
      </c>
      <c r="P185"/>
      <c r="Q185">
        <v>0.19800000000000001</v>
      </c>
      <c r="R185">
        <v>1</v>
      </c>
      <c r="S185">
        <v>0</v>
      </c>
      <c r="T185">
        <v>0</v>
      </c>
      <c r="U185"/>
      <c r="V185">
        <v>0</v>
      </c>
      <c r="W185"/>
      <c r="X185"/>
      <c r="Y185" s="1">
        <v>45019</v>
      </c>
      <c r="Z185" s="6">
        <v>0.97222222222222221</v>
      </c>
      <c r="AA185"/>
      <c r="AB185" s="19">
        <v>1</v>
      </c>
      <c r="AD185" s="3">
        <v>3.3394099339206074</v>
      </c>
      <c r="AE185" s="3">
        <v>6.5295092299485207</v>
      </c>
      <c r="AF185" s="3">
        <v>3.1900992960279133</v>
      </c>
      <c r="AG185" s="3">
        <v>0.32139720189629783</v>
      </c>
      <c r="AK185" s="8">
        <v>6.4013663289620553</v>
      </c>
      <c r="AQ185" s="8">
        <v>6.3512313843428966E-2</v>
      </c>
      <c r="AW185" s="8">
        <v>6.1669882678134025</v>
      </c>
      <c r="BC185" s="8">
        <v>1.4637305708086259</v>
      </c>
      <c r="BG185" s="20">
        <v>3.2358409184154944</v>
      </c>
      <c r="BH185" s="20">
        <v>6.5274363670128466</v>
      </c>
      <c r="BI185" s="20">
        <v>3.2915954485973526</v>
      </c>
      <c r="BJ185" s="20">
        <v>0.32376673825930352</v>
      </c>
      <c r="BL185" s="15">
        <v>50</v>
      </c>
      <c r="BQ185" s="2">
        <f t="shared" si="27"/>
        <v>2.9732408325074333</v>
      </c>
      <c r="BR185" s="2">
        <f t="shared" si="28"/>
        <v>5.9464816650148666</v>
      </c>
      <c r="BS185" s="2">
        <f t="shared" si="29"/>
        <v>2.9732408325074333</v>
      </c>
      <c r="BT185" s="2">
        <f t="shared" si="30"/>
        <v>0.29732408325074333</v>
      </c>
      <c r="BU185" s="47">
        <f t="shared" si="31"/>
        <v>2199.62</v>
      </c>
      <c r="BV185" s="47">
        <f t="shared" si="31"/>
        <v>2076.1856666666663</v>
      </c>
      <c r="BW185" s="47">
        <f t="shared" si="32"/>
        <v>1952.7513333333332</v>
      </c>
      <c r="BX185" s="47">
        <f t="shared" si="33"/>
        <v>20180</v>
      </c>
      <c r="BY185" s="40">
        <f t="shared" si="34"/>
        <v>1.4866204162537167</v>
      </c>
      <c r="BZ185" s="46">
        <f t="shared" si="34"/>
        <v>2.9732408325074333</v>
      </c>
      <c r="CA185" s="46">
        <f t="shared" si="35"/>
        <v>1.4866204162537167</v>
      </c>
      <c r="CB185" s="46">
        <f t="shared" si="36"/>
        <v>0.14866204162537167</v>
      </c>
      <c r="CC185" s="46">
        <f t="shared" si="37"/>
        <v>1.6697049669603037</v>
      </c>
      <c r="CD185" s="46">
        <f t="shared" si="37"/>
        <v>3.2647546149742603</v>
      </c>
      <c r="CE185" s="46">
        <f t="shared" si="38"/>
        <v>1.5950496480139567</v>
      </c>
      <c r="CF185" s="46">
        <f t="shared" si="39"/>
        <v>0.16069860094814892</v>
      </c>
      <c r="CG185" s="3">
        <f>AVERAGE(CC185:CC186)</f>
        <v>1.6179204592077472</v>
      </c>
      <c r="CH185" s="3">
        <f>AVERAGE(CD185:CD186)</f>
        <v>3.2637181835064233</v>
      </c>
      <c r="CI185" s="3">
        <f>AVERAGE(CE185:CE186)</f>
        <v>1.6457977242986763</v>
      </c>
      <c r="CJ185" s="3">
        <f>AVERAGE(CF185:CF186)</f>
        <v>0.16188336912965176</v>
      </c>
    </row>
    <row r="186" spans="1:88" ht="15.6" customHeight="1" x14ac:dyDescent="0.3">
      <c r="A186">
        <v>50</v>
      </c>
      <c r="B186">
        <v>14</v>
      </c>
      <c r="C186" t="s">
        <v>68</v>
      </c>
      <c r="D186" t="s">
        <v>27</v>
      </c>
      <c r="E186"/>
      <c r="F186"/>
      <c r="G186">
        <v>0.5</v>
      </c>
      <c r="H186">
        <v>0.5</v>
      </c>
      <c r="I186">
        <v>3064</v>
      </c>
      <c r="J186">
        <v>6169</v>
      </c>
      <c r="K186"/>
      <c r="L186">
        <v>3044</v>
      </c>
      <c r="M186">
        <v>2.766</v>
      </c>
      <c r="N186">
        <v>5.5039999999999996</v>
      </c>
      <c r="O186">
        <v>2.7389999999999999</v>
      </c>
      <c r="P186"/>
      <c r="Q186">
        <v>0.20200000000000001</v>
      </c>
      <c r="R186">
        <v>1</v>
      </c>
      <c r="S186">
        <v>0</v>
      </c>
      <c r="T186">
        <v>0</v>
      </c>
      <c r="U186"/>
      <c r="V186">
        <v>0</v>
      </c>
      <c r="W186"/>
      <c r="X186"/>
      <c r="Y186" s="1">
        <v>45019</v>
      </c>
      <c r="Z186" s="6">
        <v>0.97961805555555559</v>
      </c>
      <c r="AA186"/>
      <c r="AB186" s="19">
        <v>1</v>
      </c>
      <c r="AD186" s="3">
        <v>3.1322719029103814</v>
      </c>
      <c r="AE186" s="3">
        <v>6.5253635040771734</v>
      </c>
      <c r="AF186" s="3">
        <v>3.393091601166792</v>
      </c>
      <c r="AG186" s="3">
        <v>0.32613627462230921</v>
      </c>
      <c r="BG186" s="20"/>
      <c r="BH186" s="20"/>
      <c r="BI186" s="20"/>
      <c r="BJ186" s="20"/>
      <c r="BL186" s="15"/>
      <c r="BQ186" s="2">
        <f t="shared" si="27"/>
        <v>2.9732408325074333</v>
      </c>
      <c r="BR186" s="2">
        <f t="shared" si="28"/>
        <v>5.9464816650148666</v>
      </c>
      <c r="BS186" s="2">
        <f t="shared" si="29"/>
        <v>2.9732408325074333</v>
      </c>
      <c r="BT186" s="2">
        <f t="shared" si="30"/>
        <v>0.29732408325074333</v>
      </c>
      <c r="BU186" s="47">
        <f t="shared" si="31"/>
        <v>2061.0506666666665</v>
      </c>
      <c r="BV186" s="47">
        <f t="shared" si="31"/>
        <v>2074.8403333333331</v>
      </c>
      <c r="BW186" s="47">
        <f t="shared" si="32"/>
        <v>2088.6299999999997</v>
      </c>
      <c r="BX186" s="47">
        <f t="shared" si="33"/>
        <v>20475.973333333332</v>
      </c>
      <c r="BY186" s="40">
        <f t="shared" si="34"/>
        <v>1.4866204162537167</v>
      </c>
      <c r="BZ186" s="46">
        <f t="shared" si="34"/>
        <v>2.9732408325074333</v>
      </c>
      <c r="CA186" s="46">
        <f t="shared" si="35"/>
        <v>1.4866204162537167</v>
      </c>
      <c r="CB186" s="46">
        <f t="shared" si="36"/>
        <v>0.14866204162537167</v>
      </c>
      <c r="CC186" s="46">
        <f t="shared" si="37"/>
        <v>1.5661359514551907</v>
      </c>
      <c r="CD186" s="46">
        <f t="shared" si="37"/>
        <v>3.2626817520385867</v>
      </c>
      <c r="CE186" s="46">
        <f t="shared" si="38"/>
        <v>1.696545800583396</v>
      </c>
      <c r="CF186" s="46">
        <f t="shared" si="39"/>
        <v>0.1630681373111546</v>
      </c>
      <c r="CG186"/>
      <c r="CH186"/>
      <c r="CJ186"/>
    </row>
    <row r="187" spans="1:88" ht="15.6" customHeight="1" x14ac:dyDescent="0.3">
      <c r="A187">
        <v>51</v>
      </c>
      <c r="B187">
        <v>15</v>
      </c>
      <c r="C187" t="s">
        <v>68</v>
      </c>
      <c r="D187" t="s">
        <v>27</v>
      </c>
      <c r="E187"/>
      <c r="F187"/>
      <c r="G187">
        <v>0.5</v>
      </c>
      <c r="H187">
        <v>0.5</v>
      </c>
      <c r="I187">
        <v>3432</v>
      </c>
      <c r="J187">
        <v>6760</v>
      </c>
      <c r="K187"/>
      <c r="L187">
        <v>3319</v>
      </c>
      <c r="M187">
        <v>3.048</v>
      </c>
      <c r="N187">
        <v>6.0060000000000002</v>
      </c>
      <c r="O187">
        <v>2.9580000000000002</v>
      </c>
      <c r="P187"/>
      <c r="Q187">
        <v>0.23100000000000001</v>
      </c>
      <c r="R187">
        <v>1</v>
      </c>
      <c r="S187">
        <v>0</v>
      </c>
      <c r="T187">
        <v>0</v>
      </c>
      <c r="U187"/>
      <c r="V187">
        <v>0</v>
      </c>
      <c r="W187"/>
      <c r="X187"/>
      <c r="Y187" s="1">
        <v>45019</v>
      </c>
      <c r="Z187" s="6">
        <v>0.99250000000000005</v>
      </c>
      <c r="AA187"/>
      <c r="AB187" s="19">
        <v>1</v>
      </c>
      <c r="AD187" s="3">
        <v>3.5023048903461254</v>
      </c>
      <c r="AE187" s="3">
        <v>7.1378945015687139</v>
      </c>
      <c r="AF187" s="3">
        <v>3.6355896112225885</v>
      </c>
      <c r="AG187" s="3">
        <v>0.35575547915988021</v>
      </c>
      <c r="BG187" s="20"/>
      <c r="BH187" s="20"/>
      <c r="BI187" s="20"/>
      <c r="BJ187" s="20"/>
      <c r="BL187" s="15"/>
      <c r="BQ187" s="2">
        <f t="shared" si="27"/>
        <v>2.9732408325074333</v>
      </c>
      <c r="BR187" s="2">
        <f t="shared" si="28"/>
        <v>5.9464816650148666</v>
      </c>
      <c r="BS187" s="2">
        <f t="shared" si="29"/>
        <v>2.9732408325074333</v>
      </c>
      <c r="BT187" s="2">
        <f t="shared" si="30"/>
        <v>0.29732408325074333</v>
      </c>
      <c r="BU187" s="47">
        <f t="shared" si="31"/>
        <v>2308.5919999999996</v>
      </c>
      <c r="BV187" s="47">
        <f t="shared" si="31"/>
        <v>2273.6133333333332</v>
      </c>
      <c r="BW187" s="47">
        <f t="shared" si="32"/>
        <v>2238.6346666666664</v>
      </c>
      <c r="BX187" s="47">
        <f t="shared" si="33"/>
        <v>22325.806666666664</v>
      </c>
      <c r="BY187" s="40">
        <f t="shared" si="34"/>
        <v>1.4866204162537167</v>
      </c>
      <c r="BZ187" s="46">
        <f t="shared" si="34"/>
        <v>2.9732408325074333</v>
      </c>
      <c r="CA187" s="46">
        <f t="shared" si="35"/>
        <v>1.4866204162537167</v>
      </c>
      <c r="CB187" s="46">
        <f t="shared" si="36"/>
        <v>0.14866204162537167</v>
      </c>
      <c r="CC187" s="46">
        <f t="shared" si="37"/>
        <v>1.7511524451730627</v>
      </c>
      <c r="CD187" s="46">
        <f t="shared" si="37"/>
        <v>3.5689472507843569</v>
      </c>
      <c r="CE187" s="46">
        <f t="shared" si="38"/>
        <v>1.8177948056112943</v>
      </c>
      <c r="CF187" s="46">
        <f t="shared" si="39"/>
        <v>0.1778777395799401</v>
      </c>
      <c r="CG187"/>
      <c r="CH187"/>
      <c r="CJ187"/>
    </row>
    <row r="188" spans="1:88" ht="15.6" customHeight="1" x14ac:dyDescent="0.3">
      <c r="A188">
        <v>52</v>
      </c>
      <c r="B188">
        <v>15</v>
      </c>
      <c r="C188" t="s">
        <v>68</v>
      </c>
      <c r="D188" t="s">
        <v>27</v>
      </c>
      <c r="E188"/>
      <c r="F188"/>
      <c r="G188">
        <v>0.5</v>
      </c>
      <c r="H188">
        <v>0.5</v>
      </c>
      <c r="I188">
        <v>3422</v>
      </c>
      <c r="J188">
        <v>6757</v>
      </c>
      <c r="K188"/>
      <c r="L188">
        <v>3314</v>
      </c>
      <c r="M188">
        <v>3.04</v>
      </c>
      <c r="N188">
        <v>6.0030000000000001</v>
      </c>
      <c r="O188">
        <v>2.9630000000000001</v>
      </c>
      <c r="P188"/>
      <c r="Q188">
        <v>0.23100000000000001</v>
      </c>
      <c r="R188">
        <v>1</v>
      </c>
      <c r="S188">
        <v>0</v>
      </c>
      <c r="T188">
        <v>0</v>
      </c>
      <c r="U188"/>
      <c r="V188">
        <v>0</v>
      </c>
      <c r="W188"/>
      <c r="X188"/>
      <c r="Y188" s="1">
        <v>45019</v>
      </c>
      <c r="Z188" s="6">
        <v>0.9993981481481482</v>
      </c>
      <c r="AA188"/>
      <c r="AB188" s="19">
        <v>1</v>
      </c>
      <c r="AD188" s="3">
        <v>3.4922496461223278</v>
      </c>
      <c r="AE188" s="3">
        <v>7.134785207165204</v>
      </c>
      <c r="AF188" s="3">
        <v>3.6425355610428762</v>
      </c>
      <c r="AG188" s="3">
        <v>0.35521694816828797</v>
      </c>
      <c r="AK188" s="8">
        <v>1.9772827776002859</v>
      </c>
      <c r="AQ188" s="8">
        <v>0.2466452152230767</v>
      </c>
      <c r="AW188" s="8">
        <v>2.3333122862061906</v>
      </c>
      <c r="BC188" s="8">
        <v>1.8326476091325059</v>
      </c>
      <c r="BG188" s="20">
        <v>3.4580618157614165</v>
      </c>
      <c r="BH188" s="20">
        <v>7.143594874641817</v>
      </c>
      <c r="BI188" s="20">
        <v>3.6855330588803996</v>
      </c>
      <c r="BJ188" s="20">
        <v>0.35850198721700044</v>
      </c>
      <c r="BL188" s="15">
        <v>51</v>
      </c>
      <c r="BQ188" s="2">
        <f t="shared" si="27"/>
        <v>2.9732408325074333</v>
      </c>
      <c r="BR188" s="2">
        <f t="shared" si="28"/>
        <v>5.9464816650148666</v>
      </c>
      <c r="BS188" s="2">
        <f t="shared" si="29"/>
        <v>2.9732408325074333</v>
      </c>
      <c r="BT188" s="2">
        <f t="shared" si="30"/>
        <v>0.29732408325074333</v>
      </c>
      <c r="BU188" s="47">
        <f t="shared" si="31"/>
        <v>2301.8653333333332</v>
      </c>
      <c r="BV188" s="47">
        <f t="shared" si="31"/>
        <v>2272.6043333333332</v>
      </c>
      <c r="BW188" s="47">
        <f t="shared" si="32"/>
        <v>2243.3433333333332</v>
      </c>
      <c r="BX188" s="47">
        <f t="shared" si="33"/>
        <v>22292.173333333332</v>
      </c>
      <c r="BY188" s="40">
        <f t="shared" si="34"/>
        <v>1.4866204162537167</v>
      </c>
      <c r="BZ188" s="46">
        <f t="shared" si="34"/>
        <v>2.9732408325074333</v>
      </c>
      <c r="CA188" s="46">
        <f t="shared" si="35"/>
        <v>1.4866204162537167</v>
      </c>
      <c r="CB188" s="46">
        <f t="shared" si="36"/>
        <v>0.14866204162537167</v>
      </c>
      <c r="CC188" s="46">
        <f t="shared" si="37"/>
        <v>1.7461248230611639</v>
      </c>
      <c r="CD188" s="46">
        <f t="shared" si="37"/>
        <v>3.567392603582602</v>
      </c>
      <c r="CE188" s="46">
        <f t="shared" si="38"/>
        <v>1.8212677805214381</v>
      </c>
      <c r="CF188" s="46">
        <f t="shared" si="39"/>
        <v>0.17760847408414399</v>
      </c>
      <c r="CG188" s="3">
        <f t="shared" ref="CG188:CJ188" si="40">AVERAGE(CC188:CC189)</f>
        <v>1.7290309078807082</v>
      </c>
      <c r="CH188" s="3">
        <f t="shared" si="40"/>
        <v>3.5717974373209085</v>
      </c>
      <c r="CI188" s="3">
        <f t="shared" si="40"/>
        <v>1.8427665294401998</v>
      </c>
      <c r="CJ188" s="3">
        <f t="shared" si="40"/>
        <v>0.17925099360850022</v>
      </c>
    </row>
    <row r="189" spans="1:88" ht="15.6" customHeight="1" x14ac:dyDescent="0.3">
      <c r="A189">
        <v>53</v>
      </c>
      <c r="B189">
        <v>15</v>
      </c>
      <c r="C189" t="s">
        <v>68</v>
      </c>
      <c r="D189" t="s">
        <v>27</v>
      </c>
      <c r="E189"/>
      <c r="F189"/>
      <c r="G189">
        <v>0.5</v>
      </c>
      <c r="H189">
        <v>0.5</v>
      </c>
      <c r="I189">
        <v>3354</v>
      </c>
      <c r="J189">
        <v>6774</v>
      </c>
      <c r="K189"/>
      <c r="L189">
        <v>3375</v>
      </c>
      <c r="M189">
        <v>2.988</v>
      </c>
      <c r="N189">
        <v>6.0179999999999998</v>
      </c>
      <c r="O189">
        <v>3.03</v>
      </c>
      <c r="P189"/>
      <c r="Q189">
        <v>0.23699999999999999</v>
      </c>
      <c r="R189">
        <v>1</v>
      </c>
      <c r="S189">
        <v>0</v>
      </c>
      <c r="T189">
        <v>0</v>
      </c>
      <c r="U189"/>
      <c r="V189">
        <v>0</v>
      </c>
      <c r="W189"/>
      <c r="X189"/>
      <c r="Y189" s="1">
        <v>45020</v>
      </c>
      <c r="Z189" s="6">
        <v>6.9444444444444441E-3</v>
      </c>
      <c r="AA189"/>
      <c r="AB189" s="19">
        <v>1</v>
      </c>
      <c r="AD189" s="3">
        <v>3.4238739854005056</v>
      </c>
      <c r="AE189" s="3">
        <v>7.152404542118429</v>
      </c>
      <c r="AF189" s="3">
        <v>3.7285305567179234</v>
      </c>
      <c r="AG189" s="3">
        <v>0.36178702626571285</v>
      </c>
      <c r="BG189" s="20"/>
      <c r="BH189" s="20"/>
      <c r="BI189" s="20"/>
      <c r="BJ189" s="20"/>
      <c r="BL189" s="15"/>
      <c r="BQ189" s="2">
        <f t="shared" si="27"/>
        <v>2.9732408325074333</v>
      </c>
      <c r="BR189" s="2">
        <f t="shared" si="28"/>
        <v>5.9464816650148666</v>
      </c>
      <c r="BS189" s="2">
        <f t="shared" si="29"/>
        <v>2.9732408325074333</v>
      </c>
      <c r="BT189" s="2">
        <f t="shared" si="30"/>
        <v>0.29732408325074333</v>
      </c>
      <c r="BU189" s="47">
        <f t="shared" si="31"/>
        <v>2256.1239999999998</v>
      </c>
      <c r="BV189" s="47">
        <f t="shared" si="31"/>
        <v>2278.3219999999997</v>
      </c>
      <c r="BW189" s="47">
        <f t="shared" si="32"/>
        <v>2300.52</v>
      </c>
      <c r="BX189" s="47">
        <f t="shared" si="33"/>
        <v>22702.5</v>
      </c>
      <c r="BY189" s="40">
        <f t="shared" si="34"/>
        <v>1.4866204162537167</v>
      </c>
      <c r="BZ189" s="46">
        <f t="shared" si="34"/>
        <v>2.9732408325074333</v>
      </c>
      <c r="CA189" s="46">
        <f t="shared" si="35"/>
        <v>1.4866204162537167</v>
      </c>
      <c r="CB189" s="46">
        <f t="shared" si="36"/>
        <v>0.14866204162537167</v>
      </c>
      <c r="CC189" s="46">
        <f t="shared" si="37"/>
        <v>1.7119369927002528</v>
      </c>
      <c r="CD189" s="46">
        <f t="shared" si="37"/>
        <v>3.5762022710592145</v>
      </c>
      <c r="CE189" s="46">
        <f t="shared" si="38"/>
        <v>1.8642652783589617</v>
      </c>
      <c r="CF189" s="46">
        <f t="shared" si="39"/>
        <v>0.18089351313285643</v>
      </c>
      <c r="CG189"/>
      <c r="CH189"/>
      <c r="CJ189"/>
    </row>
    <row r="190" spans="1:88" ht="15.6" customHeight="1" x14ac:dyDescent="0.3">
      <c r="A190">
        <v>29</v>
      </c>
      <c r="B190">
        <v>2</v>
      </c>
      <c r="C190" t="s">
        <v>68</v>
      </c>
      <c r="D190" t="s">
        <v>27</v>
      </c>
      <c r="E190"/>
      <c r="F190"/>
      <c r="G190">
        <v>0.5</v>
      </c>
      <c r="H190">
        <v>0.5</v>
      </c>
      <c r="I190">
        <v>4964</v>
      </c>
      <c r="J190">
        <v>7507</v>
      </c>
      <c r="K190"/>
      <c r="L190">
        <v>4058</v>
      </c>
      <c r="M190">
        <v>4.2229999999999999</v>
      </c>
      <c r="N190">
        <v>6.6379999999999999</v>
      </c>
      <c r="O190">
        <v>2.415</v>
      </c>
      <c r="P190"/>
      <c r="Q190">
        <v>0.308</v>
      </c>
      <c r="R190">
        <v>1</v>
      </c>
      <c r="S190">
        <v>0</v>
      </c>
      <c r="T190">
        <v>0</v>
      </c>
      <c r="U190"/>
      <c r="V190">
        <v>0</v>
      </c>
      <c r="W190"/>
      <c r="X190"/>
      <c r="Y190" s="1">
        <v>45146</v>
      </c>
      <c r="Z190" s="6">
        <v>0.79231481481481481</v>
      </c>
      <c r="AA190"/>
      <c r="AB190" s="19">
        <v>1</v>
      </c>
      <c r="AD190" s="3">
        <v>4.5794639638860257</v>
      </c>
      <c r="AE190" s="3">
        <v>7.0883473202279248</v>
      </c>
      <c r="AF190" s="3">
        <v>2.5088833563418991</v>
      </c>
      <c r="AG190" s="3">
        <v>0.37351271541006908</v>
      </c>
      <c r="BG190" s="20"/>
      <c r="BH190" s="20"/>
      <c r="BI190" s="20"/>
      <c r="BJ190" s="20"/>
      <c r="BL190" s="15"/>
      <c r="BQ190" s="2">
        <f t="shared" si="27"/>
        <v>2.9732408325074333</v>
      </c>
      <c r="BR190" s="2">
        <f t="shared" si="28"/>
        <v>5.9464816650148666</v>
      </c>
      <c r="BS190" s="2">
        <f t="shared" si="29"/>
        <v>2.9732408325074333</v>
      </c>
      <c r="BT190" s="2">
        <f t="shared" si="30"/>
        <v>0.29732408325074333</v>
      </c>
      <c r="BU190" s="47">
        <f t="shared" ref="BU190:BV198" si="41">I190/(BQ190*G190)</f>
        <v>3339.1173333333331</v>
      </c>
      <c r="BV190" s="47">
        <f t="shared" si="41"/>
        <v>2524.8543333333332</v>
      </c>
      <c r="BW190" s="47">
        <f t="shared" si="32"/>
        <v>1710.5913333333333</v>
      </c>
      <c r="BX190" s="47">
        <f t="shared" si="33"/>
        <v>27296.813333333332</v>
      </c>
      <c r="BY190" s="40">
        <f t="shared" ref="BY190:BZ198" si="42">G190*BQ190</f>
        <v>1.4866204162537167</v>
      </c>
      <c r="BZ190" s="46">
        <f t="shared" si="42"/>
        <v>2.9732408325074333</v>
      </c>
      <c r="CA190" s="46">
        <f t="shared" si="35"/>
        <v>1.4866204162537167</v>
      </c>
      <c r="CB190" s="46">
        <f t="shared" si="36"/>
        <v>0.14866204162537167</v>
      </c>
      <c r="CC190" s="46">
        <f t="shared" ref="CC190:CD198" si="43">AD190*G190</f>
        <v>2.2897319819430129</v>
      </c>
      <c r="CD190" s="46">
        <f t="shared" si="43"/>
        <v>3.5441736601139624</v>
      </c>
      <c r="CE190" s="46">
        <f t="shared" si="38"/>
        <v>1.2544416781709495</v>
      </c>
      <c r="CF190" s="46">
        <f t="shared" si="39"/>
        <v>0.18675635770503454</v>
      </c>
      <c r="CG190"/>
      <c r="CH190"/>
      <c r="CJ190"/>
    </row>
    <row r="191" spans="1:88" ht="15.6" customHeight="1" x14ac:dyDescent="0.3">
      <c r="A191">
        <v>30</v>
      </c>
      <c r="B191">
        <v>2</v>
      </c>
      <c r="C191" t="s">
        <v>68</v>
      </c>
      <c r="D191" t="s">
        <v>27</v>
      </c>
      <c r="E191"/>
      <c r="F191"/>
      <c r="G191">
        <v>0.5</v>
      </c>
      <c r="H191">
        <v>0.5</v>
      </c>
      <c r="I191">
        <v>3691</v>
      </c>
      <c r="J191">
        <v>7502</v>
      </c>
      <c r="K191"/>
      <c r="L191">
        <v>4068</v>
      </c>
      <c r="M191">
        <v>3.2469999999999999</v>
      </c>
      <c r="N191">
        <v>6.6340000000000003</v>
      </c>
      <c r="O191">
        <v>3.3879999999999999</v>
      </c>
      <c r="P191"/>
      <c r="Q191">
        <v>0.309</v>
      </c>
      <c r="R191">
        <v>1</v>
      </c>
      <c r="S191">
        <v>0</v>
      </c>
      <c r="T191">
        <v>0</v>
      </c>
      <c r="U191"/>
      <c r="V191">
        <v>0</v>
      </c>
      <c r="W191"/>
      <c r="X191"/>
      <c r="Y191" s="1">
        <v>45146</v>
      </c>
      <c r="Z191" s="6">
        <v>0.79939814814814814</v>
      </c>
      <c r="AA191"/>
      <c r="AB191" s="19">
        <v>1</v>
      </c>
      <c r="AD191" s="3">
        <v>3.4261231222922959</v>
      </c>
      <c r="AE191" s="3">
        <v>7.0836776680134701</v>
      </c>
      <c r="AF191" s="3">
        <v>3.6575545457211742</v>
      </c>
      <c r="AG191" s="3">
        <v>0.37439471020117404</v>
      </c>
      <c r="AK191" s="8">
        <v>0.3168246956134021</v>
      </c>
      <c r="AQ191" s="8">
        <v>1.6215928819427543</v>
      </c>
      <c r="AW191" s="8">
        <v>2.828429101378418</v>
      </c>
      <c r="BC191" s="8">
        <v>0.89121061170369353</v>
      </c>
      <c r="BG191" s="20">
        <v>3.4315591356855109</v>
      </c>
      <c r="BH191" s="20">
        <v>7.1415813554727183</v>
      </c>
      <c r="BI191" s="20">
        <v>3.7100222197872075</v>
      </c>
      <c r="BJ191" s="20">
        <v>0.37607050030427347</v>
      </c>
      <c r="BL191" s="15">
        <v>52</v>
      </c>
      <c r="BQ191" s="2">
        <f t="shared" si="27"/>
        <v>2.9732408325074333</v>
      </c>
      <c r="BR191" s="2">
        <f t="shared" si="28"/>
        <v>5.9464816650148666</v>
      </c>
      <c r="BS191" s="2">
        <f t="shared" si="29"/>
        <v>2.9732408325074333</v>
      </c>
      <c r="BT191" s="2">
        <f t="shared" si="30"/>
        <v>0.29732408325074333</v>
      </c>
      <c r="BU191" s="47">
        <f t="shared" si="41"/>
        <v>2482.8126666666667</v>
      </c>
      <c r="BV191" s="47">
        <f t="shared" si="41"/>
        <v>2523.1726666666664</v>
      </c>
      <c r="BW191" s="47">
        <f t="shared" si="32"/>
        <v>2563.5326666666665</v>
      </c>
      <c r="BX191" s="47">
        <f t="shared" si="33"/>
        <v>27364.079999999998</v>
      </c>
      <c r="BY191" s="40">
        <f t="shared" si="42"/>
        <v>1.4866204162537167</v>
      </c>
      <c r="BZ191" s="46">
        <f t="shared" si="42"/>
        <v>2.9732408325074333</v>
      </c>
      <c r="CA191" s="46">
        <f t="shared" si="35"/>
        <v>1.4866204162537167</v>
      </c>
      <c r="CB191" s="46">
        <f t="shared" si="36"/>
        <v>0.14866204162537167</v>
      </c>
      <c r="CC191" s="46">
        <f t="shared" si="43"/>
        <v>1.7130615611461479</v>
      </c>
      <c r="CD191" s="46">
        <f t="shared" si="43"/>
        <v>3.541838834006735</v>
      </c>
      <c r="CE191" s="46">
        <f t="shared" si="38"/>
        <v>1.8287772728605871</v>
      </c>
      <c r="CF191" s="46">
        <f t="shared" si="39"/>
        <v>0.18719735510058702</v>
      </c>
      <c r="CG191" s="3">
        <f t="shared" ref="CG191:CJ191" si="44">AVERAGE(CC191:CC192)</f>
        <v>1.7157795678427554</v>
      </c>
      <c r="CH191" s="3">
        <f t="shared" si="44"/>
        <v>3.5707906777363592</v>
      </c>
      <c r="CI191" s="3">
        <f t="shared" si="44"/>
        <v>1.8550111098936037</v>
      </c>
      <c r="CJ191" s="3">
        <f t="shared" si="44"/>
        <v>0.18803525015213673</v>
      </c>
    </row>
    <row r="192" spans="1:88" ht="15.6" customHeight="1" x14ac:dyDescent="0.3">
      <c r="A192">
        <v>31</v>
      </c>
      <c r="B192">
        <v>2</v>
      </c>
      <c r="C192" t="s">
        <v>68</v>
      </c>
      <c r="D192" t="s">
        <v>27</v>
      </c>
      <c r="E192"/>
      <c r="F192"/>
      <c r="G192">
        <v>0.5</v>
      </c>
      <c r="H192">
        <v>0.5</v>
      </c>
      <c r="I192">
        <v>3703</v>
      </c>
      <c r="J192">
        <v>7626</v>
      </c>
      <c r="K192"/>
      <c r="L192">
        <v>4106</v>
      </c>
      <c r="M192">
        <v>3.2559999999999998</v>
      </c>
      <c r="N192">
        <v>6.7389999999999999</v>
      </c>
      <c r="O192">
        <v>3.4830000000000001</v>
      </c>
      <c r="P192"/>
      <c r="Q192">
        <v>0.313</v>
      </c>
      <c r="R192">
        <v>1</v>
      </c>
      <c r="S192">
        <v>0</v>
      </c>
      <c r="T192">
        <v>0</v>
      </c>
      <c r="U192"/>
      <c r="V192">
        <v>0</v>
      </c>
      <c r="W192"/>
      <c r="X192"/>
      <c r="Y192" s="1">
        <v>45146</v>
      </c>
      <c r="Z192" s="6">
        <v>0.80701388888888881</v>
      </c>
      <c r="AA192"/>
      <c r="AB192" s="19">
        <v>1</v>
      </c>
      <c r="AD192" s="3">
        <v>3.4369951490787254</v>
      </c>
      <c r="AE192" s="3">
        <v>7.1994850429319666</v>
      </c>
      <c r="AF192" s="3">
        <v>3.7624898938532412</v>
      </c>
      <c r="AG192" s="3">
        <v>0.3777462904073729</v>
      </c>
      <c r="BG192" s="20"/>
      <c r="BH192" s="20"/>
      <c r="BI192" s="20"/>
      <c r="BJ192" s="20"/>
      <c r="BL192" s="15"/>
      <c r="BQ192" s="2">
        <f t="shared" si="27"/>
        <v>2.9732408325074333</v>
      </c>
      <c r="BR192" s="2">
        <f t="shared" si="28"/>
        <v>5.9464816650148666</v>
      </c>
      <c r="BS192" s="2">
        <f t="shared" si="29"/>
        <v>2.9732408325074333</v>
      </c>
      <c r="BT192" s="2">
        <f t="shared" si="30"/>
        <v>0.29732408325074333</v>
      </c>
      <c r="BU192" s="47">
        <f t="shared" si="41"/>
        <v>2490.8846666666664</v>
      </c>
      <c r="BV192" s="47">
        <f t="shared" si="41"/>
        <v>2564.8779999999997</v>
      </c>
      <c r="BW192" s="47">
        <f t="shared" si="32"/>
        <v>2638.871333333333</v>
      </c>
      <c r="BX192" s="47">
        <f t="shared" si="33"/>
        <v>27619.693333333333</v>
      </c>
      <c r="BY192" s="40">
        <f t="shared" si="42"/>
        <v>1.4866204162537167</v>
      </c>
      <c r="BZ192" s="46">
        <f t="shared" si="42"/>
        <v>2.9732408325074333</v>
      </c>
      <c r="CA192" s="46">
        <f t="shared" si="35"/>
        <v>1.4866204162537167</v>
      </c>
      <c r="CB192" s="46">
        <f t="shared" si="36"/>
        <v>0.14866204162537167</v>
      </c>
      <c r="CC192" s="46">
        <f t="shared" si="43"/>
        <v>1.7184975745393627</v>
      </c>
      <c r="CD192" s="46">
        <f t="shared" si="43"/>
        <v>3.5997425214659833</v>
      </c>
      <c r="CE192" s="46">
        <f t="shared" si="38"/>
        <v>1.8812449469266206</v>
      </c>
      <c r="CF192" s="46">
        <f t="shared" si="39"/>
        <v>0.18887314520368645</v>
      </c>
      <c r="CG192"/>
      <c r="CH192"/>
      <c r="CJ192"/>
    </row>
    <row r="193" spans="1:88" ht="15.6" customHeight="1" x14ac:dyDescent="0.3">
      <c r="A193">
        <v>29</v>
      </c>
      <c r="B193">
        <v>2</v>
      </c>
      <c r="C193" t="s">
        <v>68</v>
      </c>
      <c r="D193" t="s">
        <v>27</v>
      </c>
      <c r="E193"/>
      <c r="F193"/>
      <c r="G193">
        <v>0.5</v>
      </c>
      <c r="H193">
        <v>0.5</v>
      </c>
      <c r="I193">
        <v>4782</v>
      </c>
      <c r="J193">
        <v>7137</v>
      </c>
      <c r="K193"/>
      <c r="L193">
        <v>3936</v>
      </c>
      <c r="M193">
        <v>4.0839999999999996</v>
      </c>
      <c r="N193">
        <v>6.3239999999999998</v>
      </c>
      <c r="O193">
        <v>2.2410000000000001</v>
      </c>
      <c r="P193"/>
      <c r="Q193">
        <v>0.29599999999999999</v>
      </c>
      <c r="R193">
        <v>1</v>
      </c>
      <c r="S193">
        <v>0</v>
      </c>
      <c r="T193">
        <v>0</v>
      </c>
      <c r="U193"/>
      <c r="V193">
        <v>0</v>
      </c>
      <c r="W193"/>
      <c r="X193"/>
      <c r="Y193" s="1">
        <v>45147</v>
      </c>
      <c r="Z193" s="6">
        <v>0.81115740740740738</v>
      </c>
      <c r="AA193"/>
      <c r="AB193" s="19">
        <v>1</v>
      </c>
      <c r="AD193" s="3">
        <v>4.6752476831354643</v>
      </c>
      <c r="AE193" s="3">
        <v>7.1677500980787698</v>
      </c>
      <c r="AF193" s="3">
        <v>2.4925024149433055</v>
      </c>
      <c r="AG193" s="3">
        <v>0.35473071582192928</v>
      </c>
      <c r="BG193" s="20"/>
      <c r="BH193" s="20"/>
      <c r="BI193" s="20"/>
      <c r="BJ193" s="20"/>
      <c r="BL193" s="15"/>
      <c r="BQ193" s="2">
        <f t="shared" si="27"/>
        <v>2.9732408325074333</v>
      </c>
      <c r="BR193" s="2">
        <f t="shared" si="28"/>
        <v>5.9464816650148666</v>
      </c>
      <c r="BS193" s="2">
        <f t="shared" si="29"/>
        <v>2.9732408325074333</v>
      </c>
      <c r="BT193" s="2">
        <f t="shared" si="30"/>
        <v>0.29732408325074333</v>
      </c>
      <c r="BU193" s="47">
        <f t="shared" si="41"/>
        <v>3216.6919999999996</v>
      </c>
      <c r="BV193" s="47">
        <f t="shared" si="41"/>
        <v>2400.4109999999996</v>
      </c>
      <c r="BW193" s="47">
        <f t="shared" si="32"/>
        <v>1584.1299999999999</v>
      </c>
      <c r="BX193" s="47">
        <f t="shared" si="33"/>
        <v>26476.16</v>
      </c>
      <c r="BY193" s="40">
        <f t="shared" si="42"/>
        <v>1.4866204162537167</v>
      </c>
      <c r="BZ193" s="46">
        <f t="shared" si="42"/>
        <v>2.9732408325074333</v>
      </c>
      <c r="CA193" s="46">
        <f t="shared" si="35"/>
        <v>1.4866204162537167</v>
      </c>
      <c r="CB193" s="46">
        <f t="shared" si="36"/>
        <v>0.14866204162537167</v>
      </c>
      <c r="CC193" s="46">
        <f t="shared" si="43"/>
        <v>2.3376238415677322</v>
      </c>
      <c r="CD193" s="46">
        <f t="shared" si="43"/>
        <v>3.5838750490393849</v>
      </c>
      <c r="CE193" s="46">
        <f t="shared" si="38"/>
        <v>1.2462512074716527</v>
      </c>
      <c r="CF193" s="46">
        <f t="shared" si="39"/>
        <v>0.17736535791096464</v>
      </c>
      <c r="CG193"/>
      <c r="CH193"/>
      <c r="CJ193"/>
    </row>
    <row r="194" spans="1:88" ht="15.6" customHeight="1" x14ac:dyDescent="0.3">
      <c r="A194">
        <v>30</v>
      </c>
      <c r="B194">
        <v>2</v>
      </c>
      <c r="C194" t="s">
        <v>68</v>
      </c>
      <c r="D194" t="s">
        <v>27</v>
      </c>
      <c r="E194"/>
      <c r="F194"/>
      <c r="G194">
        <v>0.5</v>
      </c>
      <c r="H194">
        <v>0.5</v>
      </c>
      <c r="I194">
        <v>3574</v>
      </c>
      <c r="J194">
        <v>7148</v>
      </c>
      <c r="K194"/>
      <c r="L194">
        <v>3840</v>
      </c>
      <c r="M194">
        <v>3.157</v>
      </c>
      <c r="N194">
        <v>6.3339999999999996</v>
      </c>
      <c r="O194">
        <v>3.177</v>
      </c>
      <c r="P194"/>
      <c r="Q194">
        <v>0.28599999999999998</v>
      </c>
      <c r="R194">
        <v>1</v>
      </c>
      <c r="S194">
        <v>0</v>
      </c>
      <c r="T194">
        <v>0</v>
      </c>
      <c r="U194"/>
      <c r="V194">
        <v>0</v>
      </c>
      <c r="W194"/>
      <c r="X194"/>
      <c r="Y194" s="1">
        <v>45147</v>
      </c>
      <c r="Z194" s="6">
        <v>0.8181828703703703</v>
      </c>
      <c r="AA194"/>
      <c r="AB194" s="19">
        <v>1</v>
      </c>
      <c r="AD194" s="3">
        <v>3.5202328185031728</v>
      </c>
      <c r="AE194" s="3">
        <v>7.1784563200015183</v>
      </c>
      <c r="AF194" s="3">
        <v>3.6582235014983455</v>
      </c>
      <c r="AG194" s="3">
        <v>0.34640539859351771</v>
      </c>
      <c r="AK194" s="8">
        <v>2.2823571548791106</v>
      </c>
      <c r="AQ194" s="8">
        <v>1.0494848855239303</v>
      </c>
      <c r="AW194" s="8">
        <v>4.3634145130345718</v>
      </c>
      <c r="BC194" s="8">
        <v>0.62391866057314804</v>
      </c>
      <c r="BG194" s="20">
        <v>3.5608686891545576</v>
      </c>
      <c r="BH194" s="20">
        <v>7.140984543271899</v>
      </c>
      <c r="BI194" s="20">
        <v>3.5801158541173415</v>
      </c>
      <c r="BJ194" s="20">
        <v>0.34748942427430052</v>
      </c>
      <c r="BL194" s="15">
        <v>53</v>
      </c>
      <c r="BQ194" s="2">
        <f t="shared" si="27"/>
        <v>2.9732408325074333</v>
      </c>
      <c r="BR194" s="2">
        <f t="shared" si="28"/>
        <v>5.9464816650148666</v>
      </c>
      <c r="BS194" s="2">
        <f t="shared" si="29"/>
        <v>2.9732408325074333</v>
      </c>
      <c r="BT194" s="2">
        <f t="shared" si="30"/>
        <v>0.29732408325074333</v>
      </c>
      <c r="BU194" s="47">
        <f t="shared" si="41"/>
        <v>2404.1106666666665</v>
      </c>
      <c r="BV194" s="47">
        <f t="shared" si="41"/>
        <v>2404.1106666666665</v>
      </c>
      <c r="BW194" s="47">
        <f t="shared" si="32"/>
        <v>2404.1106666666665</v>
      </c>
      <c r="BX194" s="47">
        <f t="shared" si="33"/>
        <v>25830.399999999998</v>
      </c>
      <c r="BY194" s="40">
        <f t="shared" si="42"/>
        <v>1.4866204162537167</v>
      </c>
      <c r="BZ194" s="46">
        <f t="shared" si="42"/>
        <v>2.9732408325074333</v>
      </c>
      <c r="CA194" s="46">
        <f t="shared" si="35"/>
        <v>1.4866204162537167</v>
      </c>
      <c r="CB194" s="46">
        <f t="shared" si="36"/>
        <v>0.14866204162537167</v>
      </c>
      <c r="CC194" s="46">
        <f t="shared" si="43"/>
        <v>1.7601164092515864</v>
      </c>
      <c r="CD194" s="46">
        <f t="shared" si="43"/>
        <v>3.5892281600007592</v>
      </c>
      <c r="CE194" s="46">
        <f t="shared" si="38"/>
        <v>1.8291117507491728</v>
      </c>
      <c r="CF194" s="46">
        <f t="shared" si="39"/>
        <v>0.17320269929675886</v>
      </c>
      <c r="CG194" s="3">
        <f t="shared" ref="CG194:CJ194" si="45">AVERAGE(CC194:CC195)</f>
        <v>1.7804343445772788</v>
      </c>
      <c r="CH194" s="3">
        <f t="shared" si="45"/>
        <v>3.5704922716359495</v>
      </c>
      <c r="CI194" s="3">
        <f t="shared" si="45"/>
        <v>1.7900579270586707</v>
      </c>
      <c r="CJ194" s="3">
        <f t="shared" si="45"/>
        <v>0.17374471213715026</v>
      </c>
    </row>
    <row r="195" spans="1:88" ht="15.6" customHeight="1" x14ac:dyDescent="0.3">
      <c r="A195">
        <v>31</v>
      </c>
      <c r="B195">
        <v>2</v>
      </c>
      <c r="C195" t="s">
        <v>68</v>
      </c>
      <c r="D195" t="s">
        <v>27</v>
      </c>
      <c r="E195"/>
      <c r="F195"/>
      <c r="G195">
        <v>0.5</v>
      </c>
      <c r="H195">
        <v>0.5</v>
      </c>
      <c r="I195">
        <v>3659</v>
      </c>
      <c r="J195">
        <v>7071</v>
      </c>
      <c r="K195"/>
      <c r="L195">
        <v>3865</v>
      </c>
      <c r="M195">
        <v>3.222</v>
      </c>
      <c r="N195">
        <v>6.2690000000000001</v>
      </c>
      <c r="O195">
        <v>3.0470000000000002</v>
      </c>
      <c r="P195"/>
      <c r="Q195">
        <v>0.28799999999999998</v>
      </c>
      <c r="R195">
        <v>1</v>
      </c>
      <c r="S195">
        <v>0</v>
      </c>
      <c r="T195">
        <v>0</v>
      </c>
      <c r="U195"/>
      <c r="V195">
        <v>0</v>
      </c>
      <c r="W195"/>
      <c r="X195"/>
      <c r="Y195" s="1">
        <v>45147</v>
      </c>
      <c r="Z195" s="6">
        <v>0.82568287037037036</v>
      </c>
      <c r="AA195"/>
      <c r="AB195" s="19">
        <v>1</v>
      </c>
      <c r="AD195" s="3">
        <v>3.6015045598059419</v>
      </c>
      <c r="AE195" s="3">
        <v>7.1035127665422797</v>
      </c>
      <c r="AF195" s="3">
        <v>3.5020082067363378</v>
      </c>
      <c r="AG195" s="3">
        <v>0.34857344995508327</v>
      </c>
      <c r="BG195" s="20"/>
      <c r="BH195" s="20"/>
      <c r="BI195" s="20"/>
      <c r="BJ195" s="20"/>
      <c r="BL195" s="15"/>
      <c r="BQ195" s="2">
        <f t="shared" si="27"/>
        <v>2.9732408325074333</v>
      </c>
      <c r="BR195" s="2">
        <f t="shared" si="28"/>
        <v>5.9464816650148666</v>
      </c>
      <c r="BS195" s="2">
        <f t="shared" si="29"/>
        <v>2.9732408325074333</v>
      </c>
      <c r="BT195" s="2">
        <f t="shared" si="30"/>
        <v>0.29732408325074333</v>
      </c>
      <c r="BU195" s="47">
        <f t="shared" si="41"/>
        <v>2461.2873333333332</v>
      </c>
      <c r="BV195" s="47">
        <f t="shared" si="41"/>
        <v>2378.2129999999997</v>
      </c>
      <c r="BW195" s="47">
        <f t="shared" si="32"/>
        <v>2295.1386666666667</v>
      </c>
      <c r="BX195" s="47">
        <f t="shared" si="33"/>
        <v>25998.566666666666</v>
      </c>
      <c r="BY195" s="40">
        <f t="shared" si="42"/>
        <v>1.4866204162537167</v>
      </c>
      <c r="BZ195" s="46">
        <f t="shared" si="42"/>
        <v>2.9732408325074333</v>
      </c>
      <c r="CA195" s="46">
        <f t="shared" si="35"/>
        <v>1.4866204162537167</v>
      </c>
      <c r="CB195" s="46">
        <f t="shared" si="36"/>
        <v>0.14866204162537167</v>
      </c>
      <c r="CC195" s="46">
        <f t="shared" si="43"/>
        <v>1.8007522799029709</v>
      </c>
      <c r="CD195" s="46">
        <f t="shared" si="43"/>
        <v>3.5517563832711398</v>
      </c>
      <c r="CE195" s="46">
        <f t="shared" si="38"/>
        <v>1.7510041033681689</v>
      </c>
      <c r="CF195" s="46">
        <f t="shared" si="39"/>
        <v>0.17428672497754163</v>
      </c>
      <c r="CG195"/>
      <c r="CH195"/>
      <c r="CJ195"/>
    </row>
    <row r="196" spans="1:88" ht="15.6" customHeight="1" x14ac:dyDescent="0.3">
      <c r="A196">
        <v>140</v>
      </c>
      <c r="B196">
        <v>2</v>
      </c>
      <c r="C196" t="s">
        <v>169</v>
      </c>
      <c r="D196" t="s">
        <v>27</v>
      </c>
      <c r="E196"/>
      <c r="F196"/>
      <c r="G196">
        <v>0.5</v>
      </c>
      <c r="H196">
        <v>0.5</v>
      </c>
      <c r="I196">
        <v>4932</v>
      </c>
      <c r="J196">
        <v>7542</v>
      </c>
      <c r="K196"/>
      <c r="L196">
        <v>3946</v>
      </c>
      <c r="M196">
        <v>4.1989999999999998</v>
      </c>
      <c r="N196">
        <v>6.6680000000000001</v>
      </c>
      <c r="O196">
        <v>2.4689999999999999</v>
      </c>
      <c r="P196"/>
      <c r="Q196">
        <v>0.29699999999999999</v>
      </c>
      <c r="R196">
        <v>1</v>
      </c>
      <c r="S196">
        <v>0</v>
      </c>
      <c r="T196">
        <v>0</v>
      </c>
      <c r="U196"/>
      <c r="V196">
        <v>0</v>
      </c>
      <c r="W196"/>
      <c r="X196"/>
      <c r="Y196" s="1">
        <v>45149</v>
      </c>
      <c r="Z196" s="6">
        <v>0.88949074074074075</v>
      </c>
      <c r="AA196"/>
      <c r="AB196" s="19">
        <v>1</v>
      </c>
      <c r="AD196" s="3">
        <v>4.5725257157466528</v>
      </c>
      <c r="AE196" s="3">
        <v>7.2456435592649555</v>
      </c>
      <c r="AF196" s="3">
        <v>2.6731178435183027</v>
      </c>
      <c r="AG196" s="3">
        <v>0.35157435244190932</v>
      </c>
      <c r="BG196" s="20"/>
      <c r="BH196" s="20"/>
      <c r="BI196" s="20"/>
      <c r="BJ196" s="20"/>
      <c r="BL196" s="15"/>
      <c r="BQ196" s="2">
        <f t="shared" si="27"/>
        <v>2.9732408325074333</v>
      </c>
      <c r="BR196" s="2">
        <f t="shared" si="28"/>
        <v>5.9464816650148666</v>
      </c>
      <c r="BS196" s="2">
        <f t="shared" si="29"/>
        <v>2.9732408325074333</v>
      </c>
      <c r="BT196" s="2">
        <f t="shared" si="30"/>
        <v>0.29732408325074333</v>
      </c>
      <c r="BU196" s="47">
        <f t="shared" si="41"/>
        <v>3317.5919999999996</v>
      </c>
      <c r="BV196" s="47">
        <f t="shared" si="41"/>
        <v>2536.6259999999997</v>
      </c>
      <c r="BW196" s="47">
        <f t="shared" ref="BW196:BW204" si="46">(J196-I196)/(BS196*H196)</f>
        <v>1755.6599999999999</v>
      </c>
      <c r="BX196" s="47">
        <f t="shared" ref="BX196:BX204" si="47">L196/(BT196*H196)</f>
        <v>26543.426666666666</v>
      </c>
      <c r="BY196" s="40">
        <f t="shared" si="42"/>
        <v>1.4866204162537167</v>
      </c>
      <c r="BZ196" s="46">
        <f t="shared" si="42"/>
        <v>2.9732408325074333</v>
      </c>
      <c r="CA196" s="46">
        <f t="shared" ref="CA196:CA204" si="48">H196*BS196</f>
        <v>1.4866204162537167</v>
      </c>
      <c r="CB196" s="46">
        <f t="shared" ref="CB196:CB204" si="49">H196*BT196</f>
        <v>0.14866204162537167</v>
      </c>
      <c r="CC196" s="46">
        <f t="shared" si="43"/>
        <v>2.2862628578733264</v>
      </c>
      <c r="CD196" s="46">
        <f t="shared" si="43"/>
        <v>3.6228217796324778</v>
      </c>
      <c r="CE196" s="46">
        <f t="shared" ref="CE196:CE204" si="50">AF196*H196</f>
        <v>1.3365589217591514</v>
      </c>
      <c r="CF196" s="46">
        <f t="shared" ref="CF196:CF204" si="51">AG196*H196</f>
        <v>0.17578717622095466</v>
      </c>
      <c r="CG196"/>
      <c r="CH196"/>
      <c r="CJ196"/>
    </row>
    <row r="197" spans="1:88" ht="15.6" customHeight="1" x14ac:dyDescent="0.3">
      <c r="A197">
        <v>141</v>
      </c>
      <c r="B197">
        <v>2</v>
      </c>
      <c r="C197" t="s">
        <v>169</v>
      </c>
      <c r="D197" t="s">
        <v>27</v>
      </c>
      <c r="E197"/>
      <c r="F197"/>
      <c r="G197">
        <v>0.5</v>
      </c>
      <c r="H197">
        <v>0.5</v>
      </c>
      <c r="I197">
        <v>3753</v>
      </c>
      <c r="J197">
        <v>7436</v>
      </c>
      <c r="K197"/>
      <c r="L197">
        <v>3912</v>
      </c>
      <c r="M197">
        <v>3.294</v>
      </c>
      <c r="N197">
        <v>6.5780000000000003</v>
      </c>
      <c r="O197">
        <v>3.2839999999999998</v>
      </c>
      <c r="P197"/>
      <c r="Q197">
        <v>0.29299999999999998</v>
      </c>
      <c r="R197">
        <v>1</v>
      </c>
      <c r="S197">
        <v>0</v>
      </c>
      <c r="T197">
        <v>0</v>
      </c>
      <c r="U197"/>
      <c r="V197">
        <v>0</v>
      </c>
      <c r="W197"/>
      <c r="X197"/>
      <c r="Y197" s="1">
        <v>45149</v>
      </c>
      <c r="Z197" s="6">
        <v>0.89679398148148148</v>
      </c>
      <c r="AA197"/>
      <c r="AB197" s="19">
        <v>1</v>
      </c>
      <c r="AD197" s="3">
        <v>3.4890987203655581</v>
      </c>
      <c r="AE197" s="3">
        <v>7.1468442689810683</v>
      </c>
      <c r="AF197" s="3">
        <v>3.6577455486155102</v>
      </c>
      <c r="AG197" s="3">
        <v>0.3485845178665305</v>
      </c>
      <c r="AK197" s="8">
        <v>1.2989131223101729</v>
      </c>
      <c r="AQ197" s="8">
        <v>0.58515865928918187</v>
      </c>
      <c r="AW197" s="8">
        <v>2.3497862706656321</v>
      </c>
      <c r="BC197" s="8">
        <v>1.6020112545803205</v>
      </c>
      <c r="BG197" s="20">
        <v>3.466584758205391</v>
      </c>
      <c r="BH197" s="20">
        <v>7.1678158164469874</v>
      </c>
      <c r="BI197" s="20">
        <v>3.7012310582415968</v>
      </c>
      <c r="BJ197" s="20">
        <v>0.34581452406875313</v>
      </c>
      <c r="BL197" s="15">
        <v>54</v>
      </c>
      <c r="BQ197" s="2">
        <f t="shared" si="27"/>
        <v>2.9732408325074333</v>
      </c>
      <c r="BR197" s="2">
        <f t="shared" si="28"/>
        <v>5.9464816650148666</v>
      </c>
      <c r="BS197" s="2">
        <f t="shared" si="29"/>
        <v>2.9732408325074333</v>
      </c>
      <c r="BT197" s="2">
        <f t="shared" si="30"/>
        <v>0.29732408325074333</v>
      </c>
      <c r="BU197" s="47">
        <f t="shared" si="41"/>
        <v>2524.518</v>
      </c>
      <c r="BV197" s="47">
        <f t="shared" si="41"/>
        <v>2500.9746666666665</v>
      </c>
      <c r="BW197" s="47">
        <f t="shared" si="46"/>
        <v>2477.431333333333</v>
      </c>
      <c r="BX197" s="47">
        <f t="shared" si="47"/>
        <v>26314.719999999998</v>
      </c>
      <c r="BY197" s="40">
        <f t="shared" si="42"/>
        <v>1.4866204162537167</v>
      </c>
      <c r="BZ197" s="46">
        <f t="shared" si="42"/>
        <v>2.9732408325074333</v>
      </c>
      <c r="CA197" s="46">
        <f t="shared" si="48"/>
        <v>1.4866204162537167</v>
      </c>
      <c r="CB197" s="46">
        <f t="shared" si="49"/>
        <v>0.14866204162537167</v>
      </c>
      <c r="CC197" s="46">
        <f t="shared" si="43"/>
        <v>1.7445493601827791</v>
      </c>
      <c r="CD197" s="46">
        <f t="shared" si="43"/>
        <v>3.5734221344905341</v>
      </c>
      <c r="CE197" s="46">
        <f t="shared" si="50"/>
        <v>1.8288727743077551</v>
      </c>
      <c r="CF197" s="46">
        <f t="shared" si="51"/>
        <v>0.17429225893326525</v>
      </c>
      <c r="CG197" s="3">
        <f t="shared" ref="CG197" si="52">AVERAGE(CC197:CC198)</f>
        <v>1.7332923791026955</v>
      </c>
      <c r="CH197" s="3">
        <f t="shared" ref="CH197" si="53">AVERAGE(CD197:CD198)</f>
        <v>3.5839079082234937</v>
      </c>
      <c r="CI197" s="3">
        <f t="shared" ref="CI197" si="54">AVERAGE(CE197:CE198)</f>
        <v>1.8506155291207984</v>
      </c>
      <c r="CJ197" s="3">
        <f t="shared" ref="CJ197" si="55">AVERAGE(CF197:CF198)</f>
        <v>0.17290726203437656</v>
      </c>
    </row>
    <row r="198" spans="1:88" ht="15.6" customHeight="1" x14ac:dyDescent="0.3">
      <c r="A198">
        <v>142</v>
      </c>
      <c r="B198">
        <v>2</v>
      </c>
      <c r="C198" t="s">
        <v>169</v>
      </c>
      <c r="D198" t="s">
        <v>27</v>
      </c>
      <c r="E198"/>
      <c r="F198"/>
      <c r="G198">
        <v>0.5</v>
      </c>
      <c r="H198">
        <v>0.5</v>
      </c>
      <c r="I198">
        <v>3704</v>
      </c>
      <c r="J198">
        <v>7481</v>
      </c>
      <c r="K198"/>
      <c r="L198">
        <v>3849</v>
      </c>
      <c r="M198">
        <v>3.2570000000000001</v>
      </c>
      <c r="N198">
        <v>6.617</v>
      </c>
      <c r="O198">
        <v>3.36</v>
      </c>
      <c r="P198"/>
      <c r="Q198">
        <v>0.28599999999999998</v>
      </c>
      <c r="R198">
        <v>1</v>
      </c>
      <c r="S198">
        <v>0</v>
      </c>
      <c r="T198">
        <v>0</v>
      </c>
      <c r="U198"/>
      <c r="V198">
        <v>0</v>
      </c>
      <c r="W198"/>
      <c r="X198"/>
      <c r="Y198" s="1">
        <v>45149</v>
      </c>
      <c r="Z198" s="6">
        <v>0.90438657407407408</v>
      </c>
      <c r="AA198"/>
      <c r="AB198" s="19">
        <v>1</v>
      </c>
      <c r="AD198" s="3">
        <v>3.4440707960452239</v>
      </c>
      <c r="AE198" s="3">
        <v>7.1887873639129074</v>
      </c>
      <c r="AF198" s="3">
        <v>3.7447165678676835</v>
      </c>
      <c r="AG198" s="3">
        <v>0.3430445302709757</v>
      </c>
      <c r="BG198" s="20"/>
      <c r="BH198" s="20"/>
      <c r="BI198" s="20"/>
      <c r="BJ198" s="20"/>
      <c r="BL198" s="15"/>
      <c r="BQ198" s="2">
        <f t="shared" si="27"/>
        <v>2.9732408325074333</v>
      </c>
      <c r="BR198" s="2">
        <f t="shared" si="28"/>
        <v>5.9464816650148666</v>
      </c>
      <c r="BS198" s="2">
        <f t="shared" si="29"/>
        <v>2.9732408325074333</v>
      </c>
      <c r="BT198" s="2">
        <f t="shared" si="30"/>
        <v>0.29732408325074333</v>
      </c>
      <c r="BU198" s="47">
        <f t="shared" si="41"/>
        <v>2491.5573333333332</v>
      </c>
      <c r="BV198" s="47">
        <f t="shared" si="41"/>
        <v>2516.1096666666663</v>
      </c>
      <c r="BW198" s="47">
        <f t="shared" si="46"/>
        <v>2540.6619999999998</v>
      </c>
      <c r="BX198" s="47">
        <f t="shared" si="47"/>
        <v>25890.94</v>
      </c>
      <c r="BY198" s="40">
        <f t="shared" si="42"/>
        <v>1.4866204162537167</v>
      </c>
      <c r="BZ198" s="46">
        <f t="shared" si="42"/>
        <v>2.9732408325074333</v>
      </c>
      <c r="CA198" s="46">
        <f t="shared" si="48"/>
        <v>1.4866204162537167</v>
      </c>
      <c r="CB198" s="46">
        <f t="shared" si="49"/>
        <v>0.14866204162537167</v>
      </c>
      <c r="CC198" s="46">
        <f t="shared" si="43"/>
        <v>1.722035398022612</v>
      </c>
      <c r="CD198" s="46">
        <f t="shared" si="43"/>
        <v>3.5943936819564537</v>
      </c>
      <c r="CE198" s="46">
        <f t="shared" si="50"/>
        <v>1.8723582839338417</v>
      </c>
      <c r="CF198" s="46">
        <f t="shared" si="51"/>
        <v>0.17152226513548785</v>
      </c>
      <c r="CG198"/>
      <c r="CH198"/>
      <c r="CJ198"/>
    </row>
    <row r="199" spans="1:88" ht="15.6" customHeight="1" x14ac:dyDescent="0.3">
      <c r="A199">
        <v>29</v>
      </c>
      <c r="B199">
        <v>2</v>
      </c>
      <c r="C199" t="s">
        <v>68</v>
      </c>
      <c r="D199" t="s">
        <v>27</v>
      </c>
      <c r="E199"/>
      <c r="F199"/>
      <c r="G199">
        <v>0.5</v>
      </c>
      <c r="H199">
        <v>0.5</v>
      </c>
      <c r="I199">
        <v>5245</v>
      </c>
      <c r="J199">
        <v>7587</v>
      </c>
      <c r="K199"/>
      <c r="L199">
        <v>3687</v>
      </c>
      <c r="M199">
        <v>4.4390000000000001</v>
      </c>
      <c r="N199">
        <v>6.7060000000000004</v>
      </c>
      <c r="O199">
        <v>2.2679999999999998</v>
      </c>
      <c r="P199"/>
      <c r="Q199">
        <v>0.27</v>
      </c>
      <c r="R199">
        <v>1</v>
      </c>
      <c r="S199">
        <v>0</v>
      </c>
      <c r="T199">
        <v>0</v>
      </c>
      <c r="U199"/>
      <c r="V199">
        <v>0</v>
      </c>
      <c r="W199"/>
      <c r="X199"/>
      <c r="Y199" s="1">
        <v>45152</v>
      </c>
      <c r="Z199" s="6">
        <v>0.79222222222222216</v>
      </c>
      <c r="AA199"/>
      <c r="AB199" s="19">
        <v>1</v>
      </c>
      <c r="AD199" s="3">
        <v>4.7091679553399333</v>
      </c>
      <c r="AE199" s="3">
        <v>7.176231316174758</v>
      </c>
      <c r="AF199" s="3">
        <v>2.4670633608348247</v>
      </c>
      <c r="AG199" s="3">
        <v>0.3292739007049692</v>
      </c>
      <c r="BG199" s="20"/>
      <c r="BH199" s="20"/>
      <c r="BI199" s="20"/>
      <c r="BJ199" s="20"/>
      <c r="BL199" s="15"/>
      <c r="BQ199" s="2">
        <f t="shared" si="27"/>
        <v>2.9732408325074333</v>
      </c>
      <c r="BR199" s="2">
        <f t="shared" si="28"/>
        <v>5.9464816650148666</v>
      </c>
      <c r="BS199" s="2">
        <f t="shared" si="29"/>
        <v>2.9732408325074333</v>
      </c>
      <c r="BT199" s="2">
        <f t="shared" si="30"/>
        <v>0.29732408325074333</v>
      </c>
      <c r="BU199" s="47">
        <f t="shared" ref="BU199:BU204" si="56">I199/(BQ199*G199)</f>
        <v>3528.1366666666663</v>
      </c>
      <c r="BV199" s="47">
        <f t="shared" ref="BV199:BV204" si="57">J199/(BR199*H199)</f>
        <v>2551.761</v>
      </c>
      <c r="BW199" s="47">
        <f t="shared" si="46"/>
        <v>1575.3853333333332</v>
      </c>
      <c r="BX199" s="47">
        <f t="shared" si="47"/>
        <v>24801.219999999998</v>
      </c>
      <c r="BY199" s="40">
        <f t="shared" ref="BY199:BY204" si="58">G199*BQ199</f>
        <v>1.4866204162537167</v>
      </c>
      <c r="BZ199" s="46">
        <f t="shared" ref="BZ199:BZ204" si="59">H199*BR199</f>
        <v>2.9732408325074333</v>
      </c>
      <c r="CA199" s="46">
        <f t="shared" si="48"/>
        <v>1.4866204162537167</v>
      </c>
      <c r="CB199" s="46">
        <f t="shared" si="49"/>
        <v>0.14866204162537167</v>
      </c>
      <c r="CC199" s="46">
        <f t="shared" ref="CC199:CC204" si="60">AD199*G199</f>
        <v>2.3545839776699666</v>
      </c>
      <c r="CD199" s="46">
        <f t="shared" ref="CD199:CD204" si="61">AE199*H199</f>
        <v>3.588115658087379</v>
      </c>
      <c r="CE199" s="46">
        <f t="shared" si="50"/>
        <v>1.2335316804174123</v>
      </c>
      <c r="CF199" s="46">
        <f t="shared" si="51"/>
        <v>0.1646369503524846</v>
      </c>
      <c r="CG199"/>
      <c r="CH199"/>
      <c r="CJ199"/>
    </row>
    <row r="200" spans="1:88" ht="15.6" customHeight="1" x14ac:dyDescent="0.3">
      <c r="A200">
        <v>30</v>
      </c>
      <c r="B200">
        <v>2</v>
      </c>
      <c r="C200" t="s">
        <v>68</v>
      </c>
      <c r="D200" t="s">
        <v>27</v>
      </c>
      <c r="E200"/>
      <c r="F200"/>
      <c r="G200">
        <v>0.5</v>
      </c>
      <c r="H200">
        <v>0.5</v>
      </c>
      <c r="I200">
        <v>3839</v>
      </c>
      <c r="J200">
        <v>7560</v>
      </c>
      <c r="K200"/>
      <c r="L200">
        <v>3760</v>
      </c>
      <c r="M200">
        <v>3.36</v>
      </c>
      <c r="N200">
        <v>6.6829999999999998</v>
      </c>
      <c r="O200">
        <v>3.323</v>
      </c>
      <c r="P200"/>
      <c r="Q200">
        <v>0.27700000000000002</v>
      </c>
      <c r="R200">
        <v>1</v>
      </c>
      <c r="S200">
        <v>0</v>
      </c>
      <c r="T200">
        <v>0</v>
      </c>
      <c r="U200"/>
      <c r="V200">
        <v>0</v>
      </c>
      <c r="W200"/>
      <c r="X200"/>
      <c r="Y200" s="1">
        <v>45152</v>
      </c>
      <c r="Z200" s="6">
        <v>0.79943287037037036</v>
      </c>
      <c r="AA200"/>
      <c r="AB200" s="19">
        <v>1</v>
      </c>
      <c r="AD200" s="3">
        <v>3.4540732506374963</v>
      </c>
      <c r="AE200" s="3">
        <v>7.1513902603683981</v>
      </c>
      <c r="AF200" s="3">
        <v>3.6973170097309018</v>
      </c>
      <c r="AG200" s="3">
        <v>0.33564224308615354</v>
      </c>
      <c r="AK200" s="8">
        <v>1.1562562215787739</v>
      </c>
      <c r="AQ200" s="8">
        <v>0.91761854612809757</v>
      </c>
      <c r="AW200" s="8">
        <v>2.8945234360009255</v>
      </c>
      <c r="BC200" s="8">
        <v>2.0215540923800823</v>
      </c>
      <c r="BG200" s="20">
        <v>3.4741583365946829</v>
      </c>
      <c r="BH200" s="20">
        <v>7.1187288721785551</v>
      </c>
      <c r="BI200" s="20">
        <v>3.6445705355838722</v>
      </c>
      <c r="BJ200" s="20">
        <v>0.33228359676183028</v>
      </c>
      <c r="BL200" s="15">
        <v>55</v>
      </c>
      <c r="BQ200" s="2">
        <f t="shared" si="27"/>
        <v>2.9732408325074333</v>
      </c>
      <c r="BR200" s="2">
        <f t="shared" si="28"/>
        <v>5.9464816650148666</v>
      </c>
      <c r="BS200" s="2">
        <f t="shared" si="29"/>
        <v>2.9732408325074333</v>
      </c>
      <c r="BT200" s="2">
        <f t="shared" si="30"/>
        <v>0.29732408325074333</v>
      </c>
      <c r="BU200" s="47">
        <f t="shared" si="56"/>
        <v>2582.3673333333331</v>
      </c>
      <c r="BV200" s="47">
        <f t="shared" si="57"/>
        <v>2542.6799999999998</v>
      </c>
      <c r="BW200" s="47">
        <f t="shared" si="46"/>
        <v>2502.9926666666665</v>
      </c>
      <c r="BX200" s="47">
        <f t="shared" si="47"/>
        <v>25292.266666666666</v>
      </c>
      <c r="BY200" s="40">
        <f t="shared" si="58"/>
        <v>1.4866204162537167</v>
      </c>
      <c r="BZ200" s="46">
        <f t="shared" si="59"/>
        <v>2.9732408325074333</v>
      </c>
      <c r="CA200" s="46">
        <f t="shared" si="48"/>
        <v>1.4866204162537167</v>
      </c>
      <c r="CB200" s="46">
        <f t="shared" si="49"/>
        <v>0.14866204162537167</v>
      </c>
      <c r="CC200" s="46">
        <f t="shared" si="60"/>
        <v>1.7270366253187481</v>
      </c>
      <c r="CD200" s="46">
        <f t="shared" si="61"/>
        <v>3.575695130184199</v>
      </c>
      <c r="CE200" s="46">
        <f t="shared" si="50"/>
        <v>1.8486585048654509</v>
      </c>
      <c r="CF200" s="46">
        <f t="shared" si="51"/>
        <v>0.16782112154307677</v>
      </c>
      <c r="CG200" s="3">
        <f t="shared" ref="CG200" si="62">AVERAGE(CC200:CC201)</f>
        <v>1.7370791682973414</v>
      </c>
      <c r="CH200" s="3">
        <f t="shared" ref="CH200" si="63">AVERAGE(CD200:CD201)</f>
        <v>3.5593644360892776</v>
      </c>
      <c r="CI200" s="3">
        <f t="shared" ref="CI200" si="64">AVERAGE(CE200:CE201)</f>
        <v>1.8222852677919361</v>
      </c>
      <c r="CJ200" s="3">
        <f t="shared" ref="CJ200" si="65">AVERAGE(CF200:CF201)</f>
        <v>0.16614179838091514</v>
      </c>
    </row>
    <row r="201" spans="1:88" ht="15.6" customHeight="1" x14ac:dyDescent="0.3">
      <c r="A201">
        <v>31</v>
      </c>
      <c r="B201">
        <v>2</v>
      </c>
      <c r="C201" t="s">
        <v>68</v>
      </c>
      <c r="D201" t="s">
        <v>27</v>
      </c>
      <c r="E201"/>
      <c r="F201"/>
      <c r="G201">
        <v>0.5</v>
      </c>
      <c r="H201">
        <v>0.5</v>
      </c>
      <c r="I201">
        <v>3884</v>
      </c>
      <c r="J201">
        <v>7489</v>
      </c>
      <c r="K201"/>
      <c r="L201">
        <v>3683</v>
      </c>
      <c r="M201">
        <v>3.395</v>
      </c>
      <c r="N201">
        <v>6.6230000000000002</v>
      </c>
      <c r="O201">
        <v>3.2280000000000002</v>
      </c>
      <c r="P201"/>
      <c r="Q201">
        <v>0.26900000000000002</v>
      </c>
      <c r="R201">
        <v>1</v>
      </c>
      <c r="S201">
        <v>0</v>
      </c>
      <c r="T201">
        <v>0</v>
      </c>
      <c r="U201"/>
      <c r="V201">
        <v>0</v>
      </c>
      <c r="W201"/>
      <c r="X201"/>
      <c r="Y201" s="1">
        <v>45152</v>
      </c>
      <c r="Z201" s="6">
        <v>0.80721064814814814</v>
      </c>
      <c r="AA201"/>
      <c r="AB201" s="19">
        <v>1</v>
      </c>
      <c r="AD201" s="3">
        <v>3.4942434225518699</v>
      </c>
      <c r="AE201" s="3">
        <v>7.0860674839887121</v>
      </c>
      <c r="AF201" s="3">
        <v>3.5918240614368422</v>
      </c>
      <c r="AG201" s="3">
        <v>0.32892495043750702</v>
      </c>
      <c r="BG201" s="20"/>
      <c r="BH201" s="20"/>
      <c r="BI201" s="20"/>
      <c r="BJ201" s="20"/>
      <c r="BL201" s="15"/>
      <c r="BQ201" s="2">
        <f t="shared" si="27"/>
        <v>2.9732408325074333</v>
      </c>
      <c r="BR201" s="2">
        <f t="shared" si="28"/>
        <v>5.9464816650148666</v>
      </c>
      <c r="BS201" s="2">
        <f t="shared" si="29"/>
        <v>2.9732408325074333</v>
      </c>
      <c r="BT201" s="2">
        <f t="shared" si="30"/>
        <v>0.29732408325074333</v>
      </c>
      <c r="BU201" s="47">
        <f t="shared" si="56"/>
        <v>2612.6373333333331</v>
      </c>
      <c r="BV201" s="47">
        <f t="shared" si="57"/>
        <v>2518.8003333333331</v>
      </c>
      <c r="BW201" s="47">
        <f t="shared" si="46"/>
        <v>2424.9633333333331</v>
      </c>
      <c r="BX201" s="47">
        <f t="shared" si="47"/>
        <v>24774.313333333332</v>
      </c>
      <c r="BY201" s="40">
        <f t="shared" si="58"/>
        <v>1.4866204162537167</v>
      </c>
      <c r="BZ201" s="46">
        <f t="shared" si="59"/>
        <v>2.9732408325074333</v>
      </c>
      <c r="CA201" s="46">
        <f t="shared" si="48"/>
        <v>1.4866204162537167</v>
      </c>
      <c r="CB201" s="46">
        <f t="shared" si="49"/>
        <v>0.14866204162537167</v>
      </c>
      <c r="CC201" s="46">
        <f t="shared" si="60"/>
        <v>1.747121711275935</v>
      </c>
      <c r="CD201" s="46">
        <f t="shared" si="61"/>
        <v>3.5430337419943561</v>
      </c>
      <c r="CE201" s="46">
        <f t="shared" si="50"/>
        <v>1.7959120307184211</v>
      </c>
      <c r="CF201" s="46">
        <f t="shared" si="51"/>
        <v>0.16446247521875351</v>
      </c>
      <c r="CG201"/>
      <c r="CH201"/>
      <c r="CJ201"/>
    </row>
    <row r="202" spans="1:88" ht="15.6" customHeight="1" x14ac:dyDescent="0.3">
      <c r="A202">
        <v>103</v>
      </c>
      <c r="B202">
        <v>30</v>
      </c>
      <c r="C202" t="s">
        <v>170</v>
      </c>
      <c r="D202" t="s">
        <v>27</v>
      </c>
      <c r="E202"/>
      <c r="F202"/>
      <c r="G202">
        <v>0.5</v>
      </c>
      <c r="H202">
        <v>0.5</v>
      </c>
      <c r="I202">
        <v>3851</v>
      </c>
      <c r="J202">
        <v>6868</v>
      </c>
      <c r="K202"/>
      <c r="L202">
        <v>3279</v>
      </c>
      <c r="M202">
        <v>3.37</v>
      </c>
      <c r="N202">
        <v>6.0970000000000004</v>
      </c>
      <c r="O202">
        <v>2.7280000000000002</v>
      </c>
      <c r="P202"/>
      <c r="Q202">
        <v>0.22700000000000001</v>
      </c>
      <c r="R202">
        <v>1</v>
      </c>
      <c r="S202">
        <v>0</v>
      </c>
      <c r="T202">
        <v>0</v>
      </c>
      <c r="U202"/>
      <c r="V202">
        <v>0</v>
      </c>
      <c r="W202"/>
      <c r="X202"/>
      <c r="Y202" s="1">
        <v>45153</v>
      </c>
      <c r="Z202" s="6">
        <v>0.47539351851851852</v>
      </c>
      <c r="AA202"/>
      <c r="AB202" s="19">
        <v>1</v>
      </c>
      <c r="AD202" s="3">
        <v>3.4647852964813293</v>
      </c>
      <c r="AE202" s="3">
        <v>6.5147232004424467</v>
      </c>
      <c r="AF202" s="3">
        <v>3.0499379039611174</v>
      </c>
      <c r="AG202" s="3">
        <v>0.29368097342382937</v>
      </c>
      <c r="BG202" s="20"/>
      <c r="BH202" s="20"/>
      <c r="BI202" s="20"/>
      <c r="BJ202" s="20"/>
      <c r="BL202" s="15"/>
      <c r="BQ202" s="2">
        <f t="shared" si="27"/>
        <v>2.9732408325074333</v>
      </c>
      <c r="BR202" s="2">
        <f t="shared" si="28"/>
        <v>5.9464816650148666</v>
      </c>
      <c r="BS202" s="2">
        <f t="shared" si="29"/>
        <v>2.9732408325074333</v>
      </c>
      <c r="BT202" s="2">
        <f t="shared" si="30"/>
        <v>0.29732408325074333</v>
      </c>
      <c r="BU202" s="47">
        <f t="shared" si="56"/>
        <v>2590.4393333333333</v>
      </c>
      <c r="BV202" s="47">
        <f t="shared" si="57"/>
        <v>2309.9373333333333</v>
      </c>
      <c r="BW202" s="47">
        <f t="shared" si="46"/>
        <v>2029.4353333333331</v>
      </c>
      <c r="BX202" s="47">
        <f t="shared" si="47"/>
        <v>22056.739999999998</v>
      </c>
      <c r="BY202" s="40">
        <f t="shared" si="58"/>
        <v>1.4866204162537167</v>
      </c>
      <c r="BZ202" s="46">
        <f t="shared" si="59"/>
        <v>2.9732408325074333</v>
      </c>
      <c r="CA202" s="46">
        <f t="shared" si="48"/>
        <v>1.4866204162537167</v>
      </c>
      <c r="CB202" s="46">
        <f t="shared" si="49"/>
        <v>0.14866204162537167</v>
      </c>
      <c r="CC202" s="46">
        <f t="shared" si="60"/>
        <v>1.7323926482406646</v>
      </c>
      <c r="CD202" s="46">
        <f t="shared" si="61"/>
        <v>3.2573616002212233</v>
      </c>
      <c r="CE202" s="46">
        <f t="shared" si="50"/>
        <v>1.5249689519805587</v>
      </c>
      <c r="CF202" s="46">
        <f t="shared" si="51"/>
        <v>0.14684048671191469</v>
      </c>
      <c r="CG202"/>
      <c r="CH202"/>
      <c r="CJ202"/>
    </row>
    <row r="203" spans="1:88" ht="15.6" customHeight="1" x14ac:dyDescent="0.3">
      <c r="A203">
        <v>104</v>
      </c>
      <c r="B203">
        <v>30</v>
      </c>
      <c r="C203" t="s">
        <v>170</v>
      </c>
      <c r="D203" t="s">
        <v>27</v>
      </c>
      <c r="E203"/>
      <c r="F203"/>
      <c r="G203">
        <v>0.5</v>
      </c>
      <c r="H203">
        <v>0.5</v>
      </c>
      <c r="I203">
        <v>3816</v>
      </c>
      <c r="J203">
        <v>6847</v>
      </c>
      <c r="K203"/>
      <c r="L203">
        <v>3278</v>
      </c>
      <c r="M203">
        <v>3.343</v>
      </c>
      <c r="N203">
        <v>6.0789999999999997</v>
      </c>
      <c r="O203">
        <v>2.7370000000000001</v>
      </c>
      <c r="P203"/>
      <c r="Q203">
        <v>0.22700000000000001</v>
      </c>
      <c r="R203">
        <v>1</v>
      </c>
      <c r="S203">
        <v>0</v>
      </c>
      <c r="T203">
        <v>0</v>
      </c>
      <c r="U203"/>
      <c r="V203">
        <v>0</v>
      </c>
      <c r="W203"/>
      <c r="X203"/>
      <c r="Y203" s="1">
        <v>45153</v>
      </c>
      <c r="Z203" s="6">
        <v>0.48265046296296293</v>
      </c>
      <c r="AA203"/>
      <c r="AB203" s="19">
        <v>1</v>
      </c>
      <c r="AD203" s="3">
        <v>3.4335418294368161</v>
      </c>
      <c r="AE203" s="3">
        <v>6.4954023792597226</v>
      </c>
      <c r="AF203" s="3">
        <v>3.0618605498229066</v>
      </c>
      <c r="AG203" s="3">
        <v>0.29359373585696386</v>
      </c>
      <c r="AK203" s="8">
        <v>1.0860090883054265</v>
      </c>
      <c r="AQ203" s="8">
        <v>0.95856734996328052</v>
      </c>
      <c r="AW203" s="8">
        <v>0.81546099632150915</v>
      </c>
      <c r="BC203" s="8">
        <v>1.1815265622072995</v>
      </c>
      <c r="BG203" s="20">
        <v>3.4522879096635237</v>
      </c>
      <c r="BH203" s="20">
        <v>6.5266837087936569</v>
      </c>
      <c r="BI203" s="20">
        <v>3.0743957991301332</v>
      </c>
      <c r="BJ203" s="20">
        <v>0.29533848719427463</v>
      </c>
      <c r="BL203" s="15">
        <v>56</v>
      </c>
      <c r="BQ203" s="2">
        <f t="shared" si="27"/>
        <v>2.9732408325074333</v>
      </c>
      <c r="BR203" s="2">
        <f t="shared" si="28"/>
        <v>5.9464816650148666</v>
      </c>
      <c r="BS203" s="2">
        <f t="shared" si="29"/>
        <v>2.9732408325074333</v>
      </c>
      <c r="BT203" s="2">
        <f t="shared" si="30"/>
        <v>0.29732408325074333</v>
      </c>
      <c r="BU203" s="47">
        <f t="shared" si="56"/>
        <v>2566.8959999999997</v>
      </c>
      <c r="BV203" s="47">
        <f t="shared" si="57"/>
        <v>2302.8743333333332</v>
      </c>
      <c r="BW203" s="47">
        <f t="shared" si="46"/>
        <v>2038.8526666666664</v>
      </c>
      <c r="BX203" s="47">
        <f t="shared" si="47"/>
        <v>22050.013333333332</v>
      </c>
      <c r="BY203" s="40">
        <f t="shared" si="58"/>
        <v>1.4866204162537167</v>
      </c>
      <c r="BZ203" s="46">
        <f t="shared" si="59"/>
        <v>2.9732408325074333</v>
      </c>
      <c r="CA203" s="46">
        <f t="shared" si="48"/>
        <v>1.4866204162537167</v>
      </c>
      <c r="CB203" s="46">
        <f t="shared" si="49"/>
        <v>0.14866204162537167</v>
      </c>
      <c r="CC203" s="46">
        <f t="shared" si="60"/>
        <v>1.716770914718408</v>
      </c>
      <c r="CD203" s="46">
        <f t="shared" si="61"/>
        <v>3.2477011896298613</v>
      </c>
      <c r="CE203" s="46">
        <f t="shared" si="50"/>
        <v>1.5309302749114533</v>
      </c>
      <c r="CF203" s="46">
        <f t="shared" si="51"/>
        <v>0.14679686792848193</v>
      </c>
      <c r="CG203" s="3">
        <f t="shared" ref="CG203" si="66">AVERAGE(CC203:CC204)</f>
        <v>1.7261439548317619</v>
      </c>
      <c r="CH203" s="3">
        <f t="shared" ref="CH203" si="67">AVERAGE(CD203:CD204)</f>
        <v>3.2633418543968284</v>
      </c>
      <c r="CI203" s="3">
        <f t="shared" ref="CI203" si="68">AVERAGE(CE203:CE204)</f>
        <v>1.5371978995650666</v>
      </c>
      <c r="CJ203" s="3">
        <f t="shared" ref="CJ203" si="69">AVERAGE(CF203:CF204)</f>
        <v>0.14766924359713732</v>
      </c>
    </row>
    <row r="204" spans="1:88" ht="15.6" customHeight="1" x14ac:dyDescent="0.3">
      <c r="A204">
        <v>105</v>
      </c>
      <c r="B204">
        <v>30</v>
      </c>
      <c r="C204" t="s">
        <v>170</v>
      </c>
      <c r="D204" t="s">
        <v>27</v>
      </c>
      <c r="E204"/>
      <c r="F204"/>
      <c r="G204">
        <v>0.5</v>
      </c>
      <c r="H204">
        <v>0.5</v>
      </c>
      <c r="I204">
        <v>3858</v>
      </c>
      <c r="J204">
        <v>6915</v>
      </c>
      <c r="K204"/>
      <c r="L204">
        <v>3318</v>
      </c>
      <c r="M204">
        <v>3.375</v>
      </c>
      <c r="N204">
        <v>6.1369999999999996</v>
      </c>
      <c r="O204">
        <v>2.7629999999999999</v>
      </c>
      <c r="P204"/>
      <c r="Q204">
        <v>0.23100000000000001</v>
      </c>
      <c r="R204">
        <v>1</v>
      </c>
      <c r="S204">
        <v>0</v>
      </c>
      <c r="T204">
        <v>0</v>
      </c>
      <c r="U204"/>
      <c r="V204">
        <v>0</v>
      </c>
      <c r="W204"/>
      <c r="X204"/>
      <c r="Y204" s="1">
        <v>45153</v>
      </c>
      <c r="Z204" s="6">
        <v>0.4904513888888889</v>
      </c>
      <c r="AA204"/>
      <c r="AB204" s="19">
        <v>1</v>
      </c>
      <c r="AD204" s="3">
        <v>3.4710339898902314</v>
      </c>
      <c r="AE204" s="3">
        <v>6.5579650383275911</v>
      </c>
      <c r="AF204" s="3">
        <v>3.0869310484373598</v>
      </c>
      <c r="AG204" s="3">
        <v>0.29708323853158541</v>
      </c>
      <c r="BG204" s="20"/>
      <c r="BH204" s="20"/>
      <c r="BI204" s="20"/>
      <c r="BJ204" s="20"/>
      <c r="BL204" s="15"/>
      <c r="BQ204" s="2">
        <f t="shared" si="27"/>
        <v>2.9732408325074333</v>
      </c>
      <c r="BR204" s="2">
        <f t="shared" si="28"/>
        <v>5.9464816650148666</v>
      </c>
      <c r="BS204" s="2">
        <f t="shared" si="29"/>
        <v>2.9732408325074333</v>
      </c>
      <c r="BT204" s="2">
        <f t="shared" si="30"/>
        <v>0.29732408325074333</v>
      </c>
      <c r="BU204" s="47">
        <f t="shared" si="56"/>
        <v>2595.1479999999997</v>
      </c>
      <c r="BV204" s="47">
        <f t="shared" si="57"/>
        <v>2325.7449999999999</v>
      </c>
      <c r="BW204" s="47">
        <f t="shared" si="46"/>
        <v>2056.3419999999996</v>
      </c>
      <c r="BX204" s="47">
        <f t="shared" si="47"/>
        <v>22319.079999999998</v>
      </c>
      <c r="BY204" s="40">
        <f t="shared" si="58"/>
        <v>1.4866204162537167</v>
      </c>
      <c r="BZ204" s="46">
        <f t="shared" si="59"/>
        <v>2.9732408325074333</v>
      </c>
      <c r="CA204" s="46">
        <f t="shared" si="48"/>
        <v>1.4866204162537167</v>
      </c>
      <c r="CB204" s="46">
        <f t="shared" si="49"/>
        <v>0.14866204162537167</v>
      </c>
      <c r="CC204" s="46">
        <f t="shared" si="60"/>
        <v>1.7355169949451157</v>
      </c>
      <c r="CD204" s="46">
        <f t="shared" si="61"/>
        <v>3.2789825191637956</v>
      </c>
      <c r="CE204" s="46">
        <f t="shared" si="50"/>
        <v>1.5434655242186799</v>
      </c>
      <c r="CF204" s="46">
        <f t="shared" si="51"/>
        <v>0.14854161926579271</v>
      </c>
      <c r="CG204"/>
      <c r="CH204"/>
      <c r="CJ204"/>
    </row>
    <row r="205" spans="1:88" ht="15.6" customHeight="1" x14ac:dyDescent="0.3">
      <c r="A205">
        <v>29</v>
      </c>
      <c r="B205">
        <v>2</v>
      </c>
      <c r="C205" t="s">
        <v>68</v>
      </c>
      <c r="D205" t="s">
        <v>27</v>
      </c>
      <c r="E205"/>
      <c r="F205"/>
      <c r="G205">
        <v>0.5</v>
      </c>
      <c r="H205">
        <v>0.5</v>
      </c>
      <c r="I205">
        <v>5797</v>
      </c>
      <c r="J205">
        <v>8150</v>
      </c>
      <c r="K205"/>
      <c r="L205">
        <v>3712</v>
      </c>
      <c r="M205">
        <v>4.8620000000000001</v>
      </c>
      <c r="N205">
        <v>7.1829999999999998</v>
      </c>
      <c r="O205">
        <v>2.3210000000000002</v>
      </c>
      <c r="P205"/>
      <c r="Q205">
        <v>0.27200000000000002</v>
      </c>
      <c r="R205">
        <v>1</v>
      </c>
      <c r="S205">
        <v>0</v>
      </c>
      <c r="T205">
        <v>0</v>
      </c>
      <c r="U205"/>
      <c r="V205">
        <v>0</v>
      </c>
      <c r="W205"/>
      <c r="X205"/>
      <c r="Y205" s="1">
        <v>45190</v>
      </c>
      <c r="Z205" s="6">
        <v>0.87314814814814812</v>
      </c>
      <c r="AA205"/>
      <c r="AB205" s="19">
        <v>1</v>
      </c>
      <c r="AD205" s="3">
        <v>4.9342128931372002</v>
      </c>
      <c r="AE205" s="3">
        <v>7.4570590145960498</v>
      </c>
      <c r="AF205" s="3">
        <v>2.5228461214588496</v>
      </c>
      <c r="AG205" s="3">
        <v>0.35738544253187893</v>
      </c>
      <c r="BG205" s="20"/>
      <c r="BH205" s="20"/>
      <c r="BI205" s="20"/>
      <c r="BJ205" s="20"/>
      <c r="BL205" s="15"/>
      <c r="BQ205" s="2">
        <f t="shared" si="27"/>
        <v>2.9732408325074333</v>
      </c>
      <c r="BR205" s="2">
        <f t="shared" si="28"/>
        <v>5.9464816650148666</v>
      </c>
      <c r="BS205" s="2">
        <f t="shared" si="29"/>
        <v>2.9732408325074333</v>
      </c>
      <c r="BT205" s="2">
        <f t="shared" si="30"/>
        <v>0.29732408325074333</v>
      </c>
      <c r="BU205" s="47">
        <f t="shared" ref="BU205:BU213" si="70">I205/(BQ205*G205)</f>
        <v>3899.4486666666662</v>
      </c>
      <c r="BV205" s="47">
        <f t="shared" ref="BV205:BV213" si="71">J205/(BR205*H205)</f>
        <v>2741.1166666666663</v>
      </c>
      <c r="BW205" s="47">
        <f t="shared" ref="BW205:BW213" si="72">(J205-I205)/(BS205*H205)</f>
        <v>1582.7846666666665</v>
      </c>
      <c r="BX205" s="47">
        <f t="shared" ref="BX205:BX213" si="73">L205/(BT205*H205)</f>
        <v>24969.386666666665</v>
      </c>
      <c r="BY205" s="40">
        <f t="shared" ref="BY205:BY213" si="74">G205*BQ205</f>
        <v>1.4866204162537167</v>
      </c>
      <c r="BZ205" s="46">
        <f t="shared" ref="BZ205:BZ213" si="75">H205*BR205</f>
        <v>2.9732408325074333</v>
      </c>
      <c r="CA205" s="46">
        <f t="shared" ref="CA205:CA213" si="76">H205*BS205</f>
        <v>1.4866204162537167</v>
      </c>
      <c r="CB205" s="46">
        <f t="shared" ref="CB205:CB213" si="77">H205*BT205</f>
        <v>0.14866204162537167</v>
      </c>
      <c r="CC205" s="46">
        <f t="shared" ref="CC205:CC213" si="78">AD205*G205</f>
        <v>2.4671064465686001</v>
      </c>
      <c r="CD205" s="46">
        <f t="shared" ref="CD205:CD213" si="79">AE205*H205</f>
        <v>3.7285295072980249</v>
      </c>
      <c r="CE205" s="46">
        <f t="shared" ref="CE205:CE213" si="80">AF205*H205</f>
        <v>1.2614230607294248</v>
      </c>
      <c r="CF205" s="46">
        <f t="shared" ref="CF205:CF213" si="81">AG205*H205</f>
        <v>0.17869272126593946</v>
      </c>
      <c r="CG205"/>
      <c r="CH205"/>
      <c r="CJ205"/>
    </row>
    <row r="206" spans="1:88" ht="15.6" customHeight="1" x14ac:dyDescent="0.3">
      <c r="A206">
        <v>30</v>
      </c>
      <c r="B206">
        <v>2</v>
      </c>
      <c r="C206" t="s">
        <v>68</v>
      </c>
      <c r="D206" t="s">
        <v>27</v>
      </c>
      <c r="E206"/>
      <c r="F206"/>
      <c r="G206">
        <v>0.5</v>
      </c>
      <c r="H206">
        <v>0.5</v>
      </c>
      <c r="I206">
        <v>4158</v>
      </c>
      <c r="J206">
        <v>8068</v>
      </c>
      <c r="K206"/>
      <c r="L206">
        <v>3602</v>
      </c>
      <c r="M206">
        <v>3.605</v>
      </c>
      <c r="N206">
        <v>7.1130000000000004</v>
      </c>
      <c r="O206">
        <v>3.5089999999999999</v>
      </c>
      <c r="P206"/>
      <c r="Q206">
        <v>0.26100000000000001</v>
      </c>
      <c r="R206">
        <v>1</v>
      </c>
      <c r="S206">
        <v>0</v>
      </c>
      <c r="T206">
        <v>0</v>
      </c>
      <c r="U206"/>
      <c r="V206">
        <v>0</v>
      </c>
      <c r="W206"/>
      <c r="X206"/>
      <c r="Y206" s="1">
        <v>45190</v>
      </c>
      <c r="Z206" s="6">
        <v>0.88046296296296289</v>
      </c>
      <c r="AA206"/>
      <c r="AB206" s="19">
        <v>1</v>
      </c>
      <c r="AD206" s="3">
        <v>3.5176365653755042</v>
      </c>
      <c r="AE206" s="3">
        <v>7.3835467688034049</v>
      </c>
      <c r="AF206" s="3">
        <v>3.8659102034279007</v>
      </c>
      <c r="AG206" s="3">
        <v>0.3480591462490803</v>
      </c>
      <c r="AK206" s="8">
        <v>0.29527863328482351</v>
      </c>
      <c r="AQ206" s="8">
        <v>0.54488956941492583</v>
      </c>
      <c r="AW206" s="8">
        <v>1.3032671050392364</v>
      </c>
      <c r="BC206" s="8">
        <v>1.7146772826687651</v>
      </c>
      <c r="BG206" s="20">
        <v>3.5124508070066387</v>
      </c>
      <c r="BH206" s="20">
        <v>7.4037178118562643</v>
      </c>
      <c r="BI206" s="20">
        <v>3.8912670048496261</v>
      </c>
      <c r="BJ206" s="20">
        <v>0.35106899641307443</v>
      </c>
      <c r="BL206" s="15">
        <v>57</v>
      </c>
      <c r="BQ206" s="2">
        <f t="shared" si="27"/>
        <v>2.9732408325074333</v>
      </c>
      <c r="BR206" s="2">
        <f t="shared" si="28"/>
        <v>5.9464816650148666</v>
      </c>
      <c r="BS206" s="2">
        <f t="shared" si="29"/>
        <v>2.9732408325074333</v>
      </c>
      <c r="BT206" s="2">
        <f t="shared" si="30"/>
        <v>0.29732408325074333</v>
      </c>
      <c r="BU206" s="47">
        <f t="shared" si="70"/>
        <v>2796.9479999999999</v>
      </c>
      <c r="BV206" s="47">
        <f t="shared" si="71"/>
        <v>2713.5373333333332</v>
      </c>
      <c r="BW206" s="47">
        <f t="shared" si="72"/>
        <v>2630.1266666666666</v>
      </c>
      <c r="BX206" s="47">
        <f t="shared" si="73"/>
        <v>24229.453333333331</v>
      </c>
      <c r="BY206" s="40">
        <f t="shared" si="74"/>
        <v>1.4866204162537167</v>
      </c>
      <c r="BZ206" s="46">
        <f t="shared" si="75"/>
        <v>2.9732408325074333</v>
      </c>
      <c r="CA206" s="46">
        <f t="shared" si="76"/>
        <v>1.4866204162537167</v>
      </c>
      <c r="CB206" s="46">
        <f t="shared" si="77"/>
        <v>0.14866204162537167</v>
      </c>
      <c r="CC206" s="46">
        <f t="shared" si="78"/>
        <v>1.7588182826877521</v>
      </c>
      <c r="CD206" s="46">
        <f t="shared" si="79"/>
        <v>3.6917733844017024</v>
      </c>
      <c r="CE206" s="46">
        <f t="shared" si="80"/>
        <v>1.9329551017139504</v>
      </c>
      <c r="CF206" s="46">
        <f t="shared" si="81"/>
        <v>0.17402957312454015</v>
      </c>
      <c r="CG206" s="3">
        <f t="shared" ref="CG206" si="82">AVERAGE(CC206:CC207)</f>
        <v>1.7562254035033193</v>
      </c>
      <c r="CH206" s="3">
        <f t="shared" ref="CH206" si="83">AVERAGE(CD206:CD207)</f>
        <v>3.7018589059281322</v>
      </c>
      <c r="CI206" s="3">
        <f t="shared" ref="CI206" si="84">AVERAGE(CE206:CE207)</f>
        <v>1.945633502424813</v>
      </c>
      <c r="CJ206" s="3">
        <f t="shared" ref="CJ206" si="85">AVERAGE(CF206:CF207)</f>
        <v>0.17553449820653722</v>
      </c>
    </row>
    <row r="207" spans="1:88" ht="15.6" customHeight="1" x14ac:dyDescent="0.3">
      <c r="A207">
        <v>31</v>
      </c>
      <c r="B207">
        <v>2</v>
      </c>
      <c r="C207" t="s">
        <v>68</v>
      </c>
      <c r="D207" t="s">
        <v>27</v>
      </c>
      <c r="E207"/>
      <c r="F207"/>
      <c r="G207">
        <v>0.5</v>
      </c>
      <c r="H207">
        <v>0.5</v>
      </c>
      <c r="I207">
        <v>4146</v>
      </c>
      <c r="J207">
        <v>8113</v>
      </c>
      <c r="K207"/>
      <c r="L207">
        <v>3673</v>
      </c>
      <c r="M207">
        <v>3.5960000000000001</v>
      </c>
      <c r="N207">
        <v>7.1520000000000001</v>
      </c>
      <c r="O207">
        <v>3.556</v>
      </c>
      <c r="P207"/>
      <c r="Q207">
        <v>0.26800000000000002</v>
      </c>
      <c r="R207">
        <v>1</v>
      </c>
      <c r="S207">
        <v>0</v>
      </c>
      <c r="T207">
        <v>0</v>
      </c>
      <c r="U207"/>
      <c r="V207">
        <v>0</v>
      </c>
      <c r="W207"/>
      <c r="X207"/>
      <c r="Y207" s="1">
        <v>45190</v>
      </c>
      <c r="Z207" s="6">
        <v>0.88847222222222222</v>
      </c>
      <c r="AA207"/>
      <c r="AB207" s="19">
        <v>1</v>
      </c>
      <c r="AD207" s="3">
        <v>3.5072650486377732</v>
      </c>
      <c r="AE207" s="3">
        <v>7.4238888549091246</v>
      </c>
      <c r="AF207" s="3">
        <v>3.9166238062713514</v>
      </c>
      <c r="AG207" s="3">
        <v>0.35407884657706851</v>
      </c>
      <c r="BG207" s="20"/>
      <c r="BH207" s="20"/>
      <c r="BI207" s="20"/>
      <c r="BJ207" s="20"/>
      <c r="BL207" s="15"/>
      <c r="BQ207" s="2">
        <f t="shared" si="27"/>
        <v>2.9732408325074333</v>
      </c>
      <c r="BR207" s="2">
        <f t="shared" si="28"/>
        <v>5.9464816650148666</v>
      </c>
      <c r="BS207" s="2">
        <f t="shared" si="29"/>
        <v>2.9732408325074333</v>
      </c>
      <c r="BT207" s="2">
        <f t="shared" si="30"/>
        <v>0.29732408325074333</v>
      </c>
      <c r="BU207" s="47">
        <f t="shared" si="70"/>
        <v>2788.8759999999997</v>
      </c>
      <c r="BV207" s="47">
        <f t="shared" si="71"/>
        <v>2728.672333333333</v>
      </c>
      <c r="BW207" s="47">
        <f t="shared" si="72"/>
        <v>2668.4686666666666</v>
      </c>
      <c r="BX207" s="47">
        <f t="shared" si="73"/>
        <v>24707.046666666665</v>
      </c>
      <c r="BY207" s="40">
        <f t="shared" si="74"/>
        <v>1.4866204162537167</v>
      </c>
      <c r="BZ207" s="46">
        <f t="shared" si="75"/>
        <v>2.9732408325074333</v>
      </c>
      <c r="CA207" s="46">
        <f t="shared" si="76"/>
        <v>1.4866204162537167</v>
      </c>
      <c r="CB207" s="46">
        <f t="shared" si="77"/>
        <v>0.14866204162537167</v>
      </c>
      <c r="CC207" s="46">
        <f t="shared" si="78"/>
        <v>1.7536325243188866</v>
      </c>
      <c r="CD207" s="46">
        <f t="shared" si="79"/>
        <v>3.7119444274545623</v>
      </c>
      <c r="CE207" s="46">
        <f t="shared" si="80"/>
        <v>1.9583119031356757</v>
      </c>
      <c r="CF207" s="46">
        <f t="shared" si="81"/>
        <v>0.17703942328853425</v>
      </c>
      <c r="CG207"/>
      <c r="CH207"/>
      <c r="CJ207"/>
    </row>
    <row r="208" spans="1:88" ht="15.6" customHeight="1" x14ac:dyDescent="0.3">
      <c r="A208">
        <v>29</v>
      </c>
      <c r="B208">
        <v>2</v>
      </c>
      <c r="C208" t="s">
        <v>68</v>
      </c>
      <c r="D208" t="s">
        <v>27</v>
      </c>
      <c r="E208"/>
      <c r="F208"/>
      <c r="G208">
        <v>0.5</v>
      </c>
      <c r="H208">
        <v>0.5</v>
      </c>
      <c r="I208">
        <v>5500</v>
      </c>
      <c r="J208">
        <v>8490</v>
      </c>
      <c r="K208"/>
      <c r="L208">
        <v>4010</v>
      </c>
      <c r="M208">
        <v>4.6340000000000003</v>
      </c>
      <c r="N208">
        <v>7.4710000000000001</v>
      </c>
      <c r="O208">
        <v>2.8370000000000002</v>
      </c>
      <c r="P208"/>
      <c r="Q208">
        <v>0.30299999999999999</v>
      </c>
      <c r="R208">
        <v>1</v>
      </c>
      <c r="S208">
        <v>0</v>
      </c>
      <c r="T208">
        <v>0</v>
      </c>
      <c r="U208"/>
      <c r="V208">
        <v>0</v>
      </c>
      <c r="W208"/>
      <c r="X208"/>
      <c r="Y208" s="1">
        <v>45191</v>
      </c>
      <c r="Z208" s="6">
        <v>0.94134259259259256</v>
      </c>
      <c r="AA208"/>
      <c r="AB208" s="19">
        <v>1</v>
      </c>
      <c r="AD208" s="3">
        <v>4.4996943223628989</v>
      </c>
      <c r="AE208" s="3">
        <v>7.5955063695163876</v>
      </c>
      <c r="AF208" s="3">
        <v>3.0958120471534887</v>
      </c>
      <c r="AG208" s="3">
        <v>0.3812289123644379</v>
      </c>
      <c r="BG208" s="20"/>
      <c r="BH208" s="20"/>
      <c r="BI208" s="20"/>
      <c r="BJ208" s="20"/>
      <c r="BL208" s="15"/>
      <c r="BQ208" s="2">
        <f t="shared" si="27"/>
        <v>2.9732408325074333</v>
      </c>
      <c r="BR208" s="2">
        <f t="shared" si="28"/>
        <v>5.9464816650148666</v>
      </c>
      <c r="BS208" s="2">
        <f t="shared" si="29"/>
        <v>2.9732408325074333</v>
      </c>
      <c r="BT208" s="2">
        <f t="shared" si="30"/>
        <v>0.29732408325074333</v>
      </c>
      <c r="BU208" s="47">
        <f t="shared" si="70"/>
        <v>3699.6666666666665</v>
      </c>
      <c r="BV208" s="47">
        <f t="shared" si="71"/>
        <v>2855.47</v>
      </c>
      <c r="BW208" s="47">
        <f t="shared" si="72"/>
        <v>2011.2733333333331</v>
      </c>
      <c r="BX208" s="47">
        <f t="shared" si="73"/>
        <v>26973.933333333331</v>
      </c>
      <c r="BY208" s="40">
        <f t="shared" si="74"/>
        <v>1.4866204162537167</v>
      </c>
      <c r="BZ208" s="46">
        <f t="shared" si="75"/>
        <v>2.9732408325074333</v>
      </c>
      <c r="CA208" s="46">
        <f t="shared" si="76"/>
        <v>1.4866204162537167</v>
      </c>
      <c r="CB208" s="46">
        <f t="shared" si="77"/>
        <v>0.14866204162537167</v>
      </c>
      <c r="CC208" s="46">
        <f t="shared" si="78"/>
        <v>2.2498471611814495</v>
      </c>
      <c r="CD208" s="46">
        <f t="shared" si="79"/>
        <v>3.7977531847581938</v>
      </c>
      <c r="CE208" s="46">
        <f t="shared" si="80"/>
        <v>1.5479060235767443</v>
      </c>
      <c r="CF208" s="46">
        <f t="shared" si="81"/>
        <v>0.19061445618221895</v>
      </c>
      <c r="CG208"/>
      <c r="CH208"/>
      <c r="CJ208"/>
    </row>
    <row r="209" spans="1:88" ht="15.6" customHeight="1" x14ac:dyDescent="0.3">
      <c r="A209">
        <v>30</v>
      </c>
      <c r="B209">
        <v>2</v>
      </c>
      <c r="C209" t="s">
        <v>68</v>
      </c>
      <c r="D209" t="s">
        <v>27</v>
      </c>
      <c r="E209"/>
      <c r="F209"/>
      <c r="G209">
        <v>0.5</v>
      </c>
      <c r="H209">
        <v>0.5</v>
      </c>
      <c r="I209">
        <v>4184</v>
      </c>
      <c r="J209">
        <v>7982</v>
      </c>
      <c r="K209"/>
      <c r="L209">
        <v>3717</v>
      </c>
      <c r="M209">
        <v>3.625</v>
      </c>
      <c r="N209">
        <v>7.0410000000000004</v>
      </c>
      <c r="O209">
        <v>3.4159999999999999</v>
      </c>
      <c r="P209"/>
      <c r="Q209">
        <v>0.27300000000000002</v>
      </c>
      <c r="R209">
        <v>1</v>
      </c>
      <c r="S209">
        <v>0</v>
      </c>
      <c r="T209">
        <v>0</v>
      </c>
      <c r="U209"/>
      <c r="V209">
        <v>0</v>
      </c>
      <c r="W209"/>
      <c r="X209"/>
      <c r="Y209" s="1">
        <v>45191</v>
      </c>
      <c r="Z209" s="6">
        <v>0.94887731481481474</v>
      </c>
      <c r="AA209"/>
      <c r="AB209" s="19">
        <v>1</v>
      </c>
      <c r="AD209" s="3">
        <v>3.4187219237796316</v>
      </c>
      <c r="AE209" s="3">
        <v>7.1533166526862706</v>
      </c>
      <c r="AF209" s="3">
        <v>3.734594728906639</v>
      </c>
      <c r="AG209" s="3">
        <v>0.35582772397283907</v>
      </c>
      <c r="AK209" s="8">
        <v>0.31186063980832157</v>
      </c>
      <c r="AQ209" s="8">
        <v>2.130878913165815</v>
      </c>
      <c r="AW209" s="8">
        <v>3.7672304998449886</v>
      </c>
      <c r="BC209" s="8">
        <v>0.34167718286665194</v>
      </c>
      <c r="BG209" s="20">
        <v>3.4240610731647312</v>
      </c>
      <c r="BH209" s="20">
        <v>7.230351672252147</v>
      </c>
      <c r="BI209" s="20">
        <v>3.8062905990874158</v>
      </c>
      <c r="BJ209" s="20">
        <v>0.35522086964266431</v>
      </c>
      <c r="BL209" s="15">
        <v>58</v>
      </c>
      <c r="BQ209" s="2">
        <f t="shared" si="27"/>
        <v>2.9732408325074333</v>
      </c>
      <c r="BR209" s="2">
        <f t="shared" si="28"/>
        <v>5.9464816650148666</v>
      </c>
      <c r="BS209" s="2">
        <f t="shared" si="29"/>
        <v>2.9732408325074333</v>
      </c>
      <c r="BT209" s="2">
        <f t="shared" si="30"/>
        <v>0.29732408325074333</v>
      </c>
      <c r="BU209" s="47">
        <f t="shared" si="70"/>
        <v>2814.4373333333333</v>
      </c>
      <c r="BV209" s="47">
        <f t="shared" si="71"/>
        <v>2684.6126666666664</v>
      </c>
      <c r="BW209" s="47">
        <f t="shared" si="72"/>
        <v>2554.788</v>
      </c>
      <c r="BX209" s="47">
        <f t="shared" si="73"/>
        <v>25003.019999999997</v>
      </c>
      <c r="BY209" s="40">
        <f t="shared" si="74"/>
        <v>1.4866204162537167</v>
      </c>
      <c r="BZ209" s="46">
        <f t="shared" si="75"/>
        <v>2.9732408325074333</v>
      </c>
      <c r="CA209" s="46">
        <f t="shared" si="76"/>
        <v>1.4866204162537167</v>
      </c>
      <c r="CB209" s="46">
        <f t="shared" si="77"/>
        <v>0.14866204162537167</v>
      </c>
      <c r="CC209" s="46">
        <f t="shared" si="78"/>
        <v>1.7093609618898158</v>
      </c>
      <c r="CD209" s="46">
        <f t="shared" si="79"/>
        <v>3.5766583263431353</v>
      </c>
      <c r="CE209" s="46">
        <f t="shared" si="80"/>
        <v>1.8672973644533195</v>
      </c>
      <c r="CF209" s="46">
        <f t="shared" si="81"/>
        <v>0.17791386198641954</v>
      </c>
      <c r="CG209" s="3">
        <f t="shared" ref="CG209" si="86">AVERAGE(CC209:CC210)</f>
        <v>1.7120305365823656</v>
      </c>
      <c r="CH209" s="3">
        <f t="shared" ref="CH209" si="87">AVERAGE(CD209:CD210)</f>
        <v>3.6151758361260735</v>
      </c>
      <c r="CI209" s="3">
        <f t="shared" ref="CI209" si="88">AVERAGE(CE209:CE210)</f>
        <v>1.9031452995437079</v>
      </c>
      <c r="CJ209" s="3">
        <f t="shared" ref="CJ209" si="89">AVERAGE(CF209:CF210)</f>
        <v>0.17761043482133215</v>
      </c>
    </row>
    <row r="210" spans="1:88" ht="15.6" customHeight="1" x14ac:dyDescent="0.3">
      <c r="A210">
        <v>31</v>
      </c>
      <c r="B210">
        <v>2</v>
      </c>
      <c r="C210" t="s">
        <v>68</v>
      </c>
      <c r="D210" t="s">
        <v>27</v>
      </c>
      <c r="E210"/>
      <c r="F210"/>
      <c r="G210">
        <v>0.5</v>
      </c>
      <c r="H210">
        <v>0.5</v>
      </c>
      <c r="I210">
        <v>4197</v>
      </c>
      <c r="J210">
        <v>8159</v>
      </c>
      <c r="K210"/>
      <c r="L210">
        <v>3703</v>
      </c>
      <c r="M210">
        <v>3.6339999999999999</v>
      </c>
      <c r="N210">
        <v>7.1909999999999998</v>
      </c>
      <c r="O210">
        <v>3.556</v>
      </c>
      <c r="P210"/>
      <c r="Q210">
        <v>0.27100000000000002</v>
      </c>
      <c r="R210">
        <v>1</v>
      </c>
      <c r="S210">
        <v>0</v>
      </c>
      <c r="T210">
        <v>0</v>
      </c>
      <c r="U210"/>
      <c r="V210">
        <v>0</v>
      </c>
      <c r="W210"/>
      <c r="X210"/>
      <c r="Y210" s="1">
        <v>45191</v>
      </c>
      <c r="Z210" s="6">
        <v>0.9572222222222222</v>
      </c>
      <c r="AA210"/>
      <c r="AB210" s="19">
        <v>1</v>
      </c>
      <c r="AD210" s="3">
        <v>3.4294002225498308</v>
      </c>
      <c r="AE210" s="3">
        <v>7.3073866918180235</v>
      </c>
      <c r="AF210" s="3">
        <v>3.8779864692681927</v>
      </c>
      <c r="AG210" s="3">
        <v>0.35461401531248959</v>
      </c>
      <c r="BG210" s="20"/>
      <c r="BH210" s="20"/>
      <c r="BI210" s="20"/>
      <c r="BJ210" s="20"/>
      <c r="BL210" s="15"/>
      <c r="BQ210" s="2">
        <f t="shared" si="27"/>
        <v>2.9732408325074333</v>
      </c>
      <c r="BR210" s="2">
        <f t="shared" si="28"/>
        <v>5.9464816650148666</v>
      </c>
      <c r="BS210" s="2">
        <f t="shared" si="29"/>
        <v>2.9732408325074333</v>
      </c>
      <c r="BT210" s="2">
        <f t="shared" si="30"/>
        <v>0.29732408325074333</v>
      </c>
      <c r="BU210" s="47">
        <f t="shared" si="70"/>
        <v>2823.1819999999998</v>
      </c>
      <c r="BV210" s="47">
        <f t="shared" si="71"/>
        <v>2744.1436666666664</v>
      </c>
      <c r="BW210" s="47">
        <f t="shared" si="72"/>
        <v>2665.105333333333</v>
      </c>
      <c r="BX210" s="47">
        <f t="shared" si="73"/>
        <v>24908.846666666665</v>
      </c>
      <c r="BY210" s="40">
        <f t="shared" si="74"/>
        <v>1.4866204162537167</v>
      </c>
      <c r="BZ210" s="46">
        <f t="shared" si="75"/>
        <v>2.9732408325074333</v>
      </c>
      <c r="CA210" s="46">
        <f t="shared" si="76"/>
        <v>1.4866204162537167</v>
      </c>
      <c r="CB210" s="46">
        <f t="shared" si="77"/>
        <v>0.14866204162537167</v>
      </c>
      <c r="CC210" s="46">
        <f t="shared" si="78"/>
        <v>1.7147001112749154</v>
      </c>
      <c r="CD210" s="46">
        <f t="shared" si="79"/>
        <v>3.6536933459090117</v>
      </c>
      <c r="CE210" s="46">
        <f t="shared" si="80"/>
        <v>1.9389932346340963</v>
      </c>
      <c r="CF210" s="46">
        <f t="shared" si="81"/>
        <v>0.1773070076562448</v>
      </c>
      <c r="CG210"/>
      <c r="CH210"/>
      <c r="CJ210"/>
    </row>
    <row r="211" spans="1:88" ht="15.6" customHeight="1" x14ac:dyDescent="0.3">
      <c r="A211">
        <v>29</v>
      </c>
      <c r="B211">
        <v>2</v>
      </c>
      <c r="C211" t="s">
        <v>68</v>
      </c>
      <c r="D211" t="s">
        <v>27</v>
      </c>
      <c r="E211"/>
      <c r="F211"/>
      <c r="G211">
        <v>0.5</v>
      </c>
      <c r="H211">
        <v>0.5</v>
      </c>
      <c r="I211">
        <v>6314</v>
      </c>
      <c r="J211">
        <v>8266</v>
      </c>
      <c r="K211"/>
      <c r="L211">
        <v>3682</v>
      </c>
      <c r="M211">
        <v>5.2590000000000003</v>
      </c>
      <c r="N211">
        <v>7.282</v>
      </c>
      <c r="O211">
        <v>2.0230000000000001</v>
      </c>
      <c r="P211"/>
      <c r="Q211">
        <v>0.26900000000000002</v>
      </c>
      <c r="R211">
        <v>1</v>
      </c>
      <c r="S211">
        <v>0</v>
      </c>
      <c r="T211">
        <v>0</v>
      </c>
      <c r="U211"/>
      <c r="V211">
        <v>0</v>
      </c>
      <c r="W211"/>
      <c r="X211"/>
      <c r="Y211" s="1">
        <v>45194</v>
      </c>
      <c r="Z211" s="6">
        <v>0.83177083333333324</v>
      </c>
      <c r="AA211"/>
      <c r="AB211" s="19">
        <v>1</v>
      </c>
      <c r="AD211" s="3">
        <v>5.0503671676377531</v>
      </c>
      <c r="AE211" s="3">
        <v>7.0481565240436819</v>
      </c>
      <c r="AF211" s="3">
        <v>1.9977893564059288</v>
      </c>
      <c r="AG211" s="3">
        <v>0.3203408499485248</v>
      </c>
      <c r="BG211" s="20"/>
      <c r="BH211" s="20"/>
      <c r="BI211" s="20"/>
      <c r="BJ211" s="20"/>
      <c r="BL211" s="15"/>
      <c r="BQ211" s="2">
        <f t="shared" si="27"/>
        <v>2.9732408325074333</v>
      </c>
      <c r="BR211" s="2">
        <f t="shared" si="28"/>
        <v>5.9464816650148666</v>
      </c>
      <c r="BS211" s="2">
        <f t="shared" si="29"/>
        <v>2.9732408325074333</v>
      </c>
      <c r="BT211" s="2">
        <f t="shared" si="30"/>
        <v>0.29732408325074333</v>
      </c>
      <c r="BU211" s="47">
        <f t="shared" si="70"/>
        <v>4247.217333333333</v>
      </c>
      <c r="BV211" s="47">
        <f t="shared" si="71"/>
        <v>2780.1313333333333</v>
      </c>
      <c r="BW211" s="47">
        <f t="shared" si="72"/>
        <v>1313.0453333333332</v>
      </c>
      <c r="BX211" s="47">
        <f t="shared" si="73"/>
        <v>24767.586666666666</v>
      </c>
      <c r="BY211" s="40">
        <f t="shared" si="74"/>
        <v>1.4866204162537167</v>
      </c>
      <c r="BZ211" s="46">
        <f t="shared" si="75"/>
        <v>2.9732408325074333</v>
      </c>
      <c r="CA211" s="46">
        <f t="shared" si="76"/>
        <v>1.4866204162537167</v>
      </c>
      <c r="CB211" s="46">
        <f t="shared" si="77"/>
        <v>0.14866204162537167</v>
      </c>
      <c r="CC211" s="46">
        <f t="shared" si="78"/>
        <v>2.5251835838188765</v>
      </c>
      <c r="CD211" s="46">
        <f t="shared" si="79"/>
        <v>3.5240782620218409</v>
      </c>
      <c r="CE211" s="46">
        <f t="shared" si="80"/>
        <v>0.9988946782029644</v>
      </c>
      <c r="CF211" s="46">
        <f t="shared" si="81"/>
        <v>0.1601704249742624</v>
      </c>
      <c r="CG211"/>
      <c r="CH211"/>
      <c r="CJ211"/>
    </row>
    <row r="212" spans="1:88" ht="15.6" customHeight="1" x14ac:dyDescent="0.3">
      <c r="A212">
        <v>30</v>
      </c>
      <c r="B212">
        <v>2</v>
      </c>
      <c r="C212" t="s">
        <v>68</v>
      </c>
      <c r="D212" t="s">
        <v>27</v>
      </c>
      <c r="E212"/>
      <c r="F212"/>
      <c r="G212">
        <v>0.5</v>
      </c>
      <c r="H212">
        <v>0.5</v>
      </c>
      <c r="I212">
        <v>4559</v>
      </c>
      <c r="J212">
        <v>8321</v>
      </c>
      <c r="K212"/>
      <c r="L212">
        <v>3686</v>
      </c>
      <c r="M212">
        <v>3.9129999999999998</v>
      </c>
      <c r="N212">
        <v>7.3280000000000003</v>
      </c>
      <c r="O212">
        <v>3.415</v>
      </c>
      <c r="P212"/>
      <c r="Q212">
        <v>0.26900000000000002</v>
      </c>
      <c r="R212">
        <v>1</v>
      </c>
      <c r="S212">
        <v>0</v>
      </c>
      <c r="T212">
        <v>0</v>
      </c>
      <c r="U212"/>
      <c r="V212">
        <v>0</v>
      </c>
      <c r="W212"/>
      <c r="X212"/>
      <c r="Y212" s="1">
        <v>45194</v>
      </c>
      <c r="Z212" s="6">
        <v>0.83909722222222216</v>
      </c>
      <c r="AA212"/>
      <c r="AB212" s="19">
        <v>1</v>
      </c>
      <c r="AD212" s="3">
        <v>3.6435600715487886</v>
      </c>
      <c r="AE212" s="3">
        <v>7.0937367342819728</v>
      </c>
      <c r="AF212" s="3">
        <v>3.4501766627331842</v>
      </c>
      <c r="AG212" s="3">
        <v>0.32064647313305711</v>
      </c>
      <c r="AK212" s="8">
        <v>0.74522797248066641</v>
      </c>
      <c r="AQ212" s="8">
        <v>0.75649506924185994</v>
      </c>
      <c r="AW212" s="8">
        <v>0.76839230679219017</v>
      </c>
      <c r="BC212" s="8">
        <v>0.45377198108925315</v>
      </c>
      <c r="BG212" s="20">
        <v>3.6571872627929549</v>
      </c>
      <c r="BH212" s="20">
        <v>7.1206704948773263</v>
      </c>
      <c r="BI212" s="20">
        <v>3.4634832320843714</v>
      </c>
      <c r="BJ212" s="20">
        <v>0.31992061806979299</v>
      </c>
      <c r="BL212" s="15">
        <v>59</v>
      </c>
      <c r="BQ212" s="2">
        <f t="shared" si="27"/>
        <v>2.9732408325074333</v>
      </c>
      <c r="BR212" s="2">
        <f t="shared" si="28"/>
        <v>5.9464816650148666</v>
      </c>
      <c r="BS212" s="2">
        <f t="shared" si="29"/>
        <v>2.9732408325074333</v>
      </c>
      <c r="BT212" s="2">
        <f t="shared" si="30"/>
        <v>0.29732408325074333</v>
      </c>
      <c r="BU212" s="47">
        <f t="shared" si="70"/>
        <v>3066.6873333333333</v>
      </c>
      <c r="BV212" s="47">
        <f t="shared" si="71"/>
        <v>2798.6296666666663</v>
      </c>
      <c r="BW212" s="47">
        <f t="shared" si="72"/>
        <v>2530.5719999999997</v>
      </c>
      <c r="BX212" s="47">
        <f t="shared" si="73"/>
        <v>24794.493333333332</v>
      </c>
      <c r="BY212" s="40">
        <f t="shared" si="74"/>
        <v>1.4866204162537167</v>
      </c>
      <c r="BZ212" s="46">
        <f t="shared" si="75"/>
        <v>2.9732408325074333</v>
      </c>
      <c r="CA212" s="46">
        <f t="shared" si="76"/>
        <v>1.4866204162537167</v>
      </c>
      <c r="CB212" s="46">
        <f t="shared" si="77"/>
        <v>0.14866204162537167</v>
      </c>
      <c r="CC212" s="46">
        <f t="shared" si="78"/>
        <v>1.8217800357743943</v>
      </c>
      <c r="CD212" s="46">
        <f t="shared" si="79"/>
        <v>3.5468683671409864</v>
      </c>
      <c r="CE212" s="46">
        <f t="shared" si="80"/>
        <v>1.7250883313665921</v>
      </c>
      <c r="CF212" s="46">
        <f t="shared" si="81"/>
        <v>0.16032323656652855</v>
      </c>
      <c r="CG212" s="3">
        <f t="shared" ref="CG212" si="90">AVERAGE(CC212:CC213)</f>
        <v>1.8285936313964775</v>
      </c>
      <c r="CH212" s="3">
        <f t="shared" ref="CH212" si="91">AVERAGE(CD212:CD213)</f>
        <v>3.5603352474386631</v>
      </c>
      <c r="CI212" s="3">
        <f t="shared" ref="CI212" si="92">AVERAGE(CE212:CE213)</f>
        <v>1.7317416160421857</v>
      </c>
      <c r="CJ212" s="3">
        <f t="shared" ref="CJ212" si="93">AVERAGE(CF212:CF213)</f>
        <v>0.1599603090348965</v>
      </c>
    </row>
    <row r="213" spans="1:88" ht="15.6" customHeight="1" x14ac:dyDescent="0.3">
      <c r="A213">
        <v>31</v>
      </c>
      <c r="B213">
        <v>2</v>
      </c>
      <c r="C213" t="s">
        <v>68</v>
      </c>
      <c r="D213" t="s">
        <v>27</v>
      </c>
      <c r="E213"/>
      <c r="F213"/>
      <c r="G213">
        <v>0.5</v>
      </c>
      <c r="H213">
        <v>0.5</v>
      </c>
      <c r="I213">
        <v>4593</v>
      </c>
      <c r="J213">
        <v>8386</v>
      </c>
      <c r="K213"/>
      <c r="L213">
        <v>3667</v>
      </c>
      <c r="M213">
        <v>3.9380000000000002</v>
      </c>
      <c r="N213">
        <v>7.383</v>
      </c>
      <c r="O213">
        <v>3.4449999999999998</v>
      </c>
      <c r="P213"/>
      <c r="Q213">
        <v>0.26800000000000002</v>
      </c>
      <c r="R213">
        <v>1</v>
      </c>
      <c r="S213">
        <v>0</v>
      </c>
      <c r="T213">
        <v>0</v>
      </c>
      <c r="U213"/>
      <c r="V213">
        <v>0</v>
      </c>
      <c r="W213"/>
      <c r="X213"/>
      <c r="Y213" s="1">
        <v>45194</v>
      </c>
      <c r="Z213" s="6">
        <v>0.84692129629629631</v>
      </c>
      <c r="AA213"/>
      <c r="AB213" s="19">
        <v>1</v>
      </c>
      <c r="AD213" s="3">
        <v>3.6708144540371217</v>
      </c>
      <c r="AE213" s="3">
        <v>7.1476042554726797</v>
      </c>
      <c r="AF213" s="3">
        <v>3.476789801435558</v>
      </c>
      <c r="AG213" s="3">
        <v>0.31919476300652883</v>
      </c>
      <c r="BG213" s="20"/>
      <c r="BH213" s="20"/>
      <c r="BI213" s="20"/>
      <c r="BJ213" s="20"/>
      <c r="BL213" s="15"/>
      <c r="BQ213" s="2">
        <f t="shared" si="27"/>
        <v>2.9732408325074333</v>
      </c>
      <c r="BR213" s="2">
        <f t="shared" si="28"/>
        <v>5.9464816650148666</v>
      </c>
      <c r="BS213" s="2">
        <f t="shared" si="29"/>
        <v>2.9732408325074333</v>
      </c>
      <c r="BT213" s="2">
        <f t="shared" si="30"/>
        <v>0.29732408325074333</v>
      </c>
      <c r="BU213" s="47">
        <f t="shared" si="70"/>
        <v>3089.558</v>
      </c>
      <c r="BV213" s="47">
        <f t="shared" si="71"/>
        <v>2820.4913333333329</v>
      </c>
      <c r="BW213" s="47">
        <f t="shared" si="72"/>
        <v>2551.4246666666663</v>
      </c>
      <c r="BX213" s="47">
        <f t="shared" si="73"/>
        <v>24666.686666666665</v>
      </c>
      <c r="BY213" s="40">
        <f t="shared" si="74"/>
        <v>1.4866204162537167</v>
      </c>
      <c r="BZ213" s="46">
        <f t="shared" si="75"/>
        <v>2.9732408325074333</v>
      </c>
      <c r="CA213" s="46">
        <f t="shared" si="76"/>
        <v>1.4866204162537167</v>
      </c>
      <c r="CB213" s="46">
        <f t="shared" si="77"/>
        <v>0.14866204162537167</v>
      </c>
      <c r="CC213" s="46">
        <f t="shared" si="78"/>
        <v>1.8354072270185608</v>
      </c>
      <c r="CD213" s="46">
        <f t="shared" si="79"/>
        <v>3.5738021277363399</v>
      </c>
      <c r="CE213" s="46">
        <f t="shared" si="80"/>
        <v>1.738394900717779</v>
      </c>
      <c r="CF213" s="46">
        <f t="shared" si="81"/>
        <v>0.15959738150326441</v>
      </c>
      <c r="CG213"/>
      <c r="CH213"/>
      <c r="CJ213"/>
    </row>
    <row r="214" spans="1:88" ht="15.6" customHeight="1" x14ac:dyDescent="0.3">
      <c r="A214">
        <v>29</v>
      </c>
      <c r="B214">
        <v>2</v>
      </c>
      <c r="C214" t="s">
        <v>68</v>
      </c>
      <c r="D214" t="s">
        <v>27</v>
      </c>
      <c r="E214"/>
      <c r="F214"/>
      <c r="G214">
        <v>0.5</v>
      </c>
      <c r="H214">
        <v>0.5</v>
      </c>
      <c r="I214">
        <v>6127</v>
      </c>
      <c r="J214">
        <v>8152</v>
      </c>
      <c r="K214"/>
      <c r="L214">
        <v>3380</v>
      </c>
      <c r="M214">
        <v>5.1150000000000002</v>
      </c>
      <c r="N214">
        <v>7.1849999999999996</v>
      </c>
      <c r="O214">
        <v>2.0699999999999998</v>
      </c>
      <c r="P214"/>
      <c r="Q214">
        <v>0.23799999999999999</v>
      </c>
      <c r="R214">
        <v>1</v>
      </c>
      <c r="S214">
        <v>0</v>
      </c>
      <c r="T214">
        <v>0</v>
      </c>
      <c r="U214"/>
      <c r="V214">
        <v>0</v>
      </c>
      <c r="W214"/>
      <c r="X214"/>
      <c r="Y214" s="1">
        <v>45195</v>
      </c>
      <c r="Z214" s="6">
        <v>0.88321759259259258</v>
      </c>
      <c r="AA214"/>
      <c r="AB214" s="19">
        <v>1</v>
      </c>
      <c r="AD214" s="3">
        <v>4.8577634690263238</v>
      </c>
      <c r="AE214" s="3">
        <v>6.7599432984895751</v>
      </c>
      <c r="AF214" s="3">
        <v>1.9021798294632513</v>
      </c>
      <c r="AG214" s="3">
        <v>0.30133010203378996</v>
      </c>
      <c r="BG214" s="20"/>
      <c r="BH214" s="20"/>
      <c r="BI214" s="20"/>
      <c r="BJ214" s="20"/>
      <c r="BL214" s="15"/>
      <c r="BQ214" s="2">
        <f t="shared" si="27"/>
        <v>2.9732408325074333</v>
      </c>
      <c r="BR214" s="2">
        <f t="shared" si="28"/>
        <v>5.9464816650148666</v>
      </c>
      <c r="BS214" s="2">
        <f t="shared" si="29"/>
        <v>2.9732408325074333</v>
      </c>
      <c r="BT214" s="2">
        <f t="shared" si="30"/>
        <v>0.29732408325074333</v>
      </c>
      <c r="BU214" s="47">
        <f t="shared" ref="BU214:BU222" si="94">I214/(BQ214*G214)</f>
        <v>4121.4286666666667</v>
      </c>
      <c r="BV214" s="47">
        <f t="shared" ref="BV214:BV222" si="95">J214/(BR214*H214)</f>
        <v>2741.7893333333332</v>
      </c>
      <c r="BW214" s="47">
        <f t="shared" ref="BW214:BW222" si="96">(J214-I214)/(BS214*H214)</f>
        <v>1362.1499999999999</v>
      </c>
      <c r="BX214" s="47">
        <f t="shared" ref="BX214:BX222" si="97">L214/(BT214*H214)</f>
        <v>22736.133333333331</v>
      </c>
      <c r="BY214" s="40">
        <f t="shared" ref="BY214:BY222" si="98">G214*BQ214</f>
        <v>1.4866204162537167</v>
      </c>
      <c r="BZ214" s="46">
        <f t="shared" ref="BZ214:BZ222" si="99">H214*BR214</f>
        <v>2.9732408325074333</v>
      </c>
      <c r="CA214" s="46">
        <f t="shared" ref="CA214:CA222" si="100">H214*BS214</f>
        <v>1.4866204162537167</v>
      </c>
      <c r="CB214" s="46">
        <f t="shared" ref="CB214:CB222" si="101">H214*BT214</f>
        <v>0.14866204162537167</v>
      </c>
      <c r="CC214" s="46">
        <f t="shared" ref="CC214:CC222" si="102">AD214*G214</f>
        <v>2.4288817345131619</v>
      </c>
      <c r="CD214" s="46">
        <f t="shared" ref="CD214:CD222" si="103">AE214*H214</f>
        <v>3.3799716492447875</v>
      </c>
      <c r="CE214" s="46">
        <f t="shared" ref="CE214:CE222" si="104">AF214*H214</f>
        <v>0.95108991473162563</v>
      </c>
      <c r="CF214" s="46">
        <f t="shared" ref="CF214:CF222" si="105">AG214*H214</f>
        <v>0.15066505101689498</v>
      </c>
      <c r="CG214"/>
      <c r="CH214"/>
      <c r="CJ214"/>
    </row>
    <row r="215" spans="1:88" ht="15.6" customHeight="1" x14ac:dyDescent="0.3">
      <c r="A215">
        <v>30</v>
      </c>
      <c r="B215">
        <v>2</v>
      </c>
      <c r="C215" t="s">
        <v>68</v>
      </c>
      <c r="D215" t="s">
        <v>27</v>
      </c>
      <c r="E215"/>
      <c r="F215"/>
      <c r="G215">
        <v>0.5</v>
      </c>
      <c r="H215">
        <v>0.5</v>
      </c>
      <c r="I215">
        <v>4652</v>
      </c>
      <c r="J215">
        <v>8028</v>
      </c>
      <c r="K215"/>
      <c r="L215">
        <v>3366</v>
      </c>
      <c r="M215">
        <v>3.984</v>
      </c>
      <c r="N215">
        <v>7.08</v>
      </c>
      <c r="O215">
        <v>3.0960000000000001</v>
      </c>
      <c r="P215"/>
      <c r="Q215">
        <v>0.23599999999999999</v>
      </c>
      <c r="R215">
        <v>1</v>
      </c>
      <c r="S215">
        <v>0</v>
      </c>
      <c r="T215">
        <v>0</v>
      </c>
      <c r="U215"/>
      <c r="V215">
        <v>0</v>
      </c>
      <c r="W215"/>
      <c r="X215"/>
      <c r="Y215" s="1">
        <v>45195</v>
      </c>
      <c r="Z215" s="6">
        <v>0.890625</v>
      </c>
      <c r="AA215"/>
      <c r="AB215" s="19">
        <v>1</v>
      </c>
      <c r="AD215" s="3">
        <v>3.6860299689639251</v>
      </c>
      <c r="AE215" s="3">
        <v>6.6590293475473015</v>
      </c>
      <c r="AF215" s="3">
        <v>2.9729993785833764</v>
      </c>
      <c r="AG215" s="3">
        <v>0.30011783422334537</v>
      </c>
      <c r="AK215" s="8">
        <v>0.54024345642522087</v>
      </c>
      <c r="AQ215" s="8">
        <v>0.28069616533747954</v>
      </c>
      <c r="AW215" s="8">
        <v>1.2892407580692995</v>
      </c>
      <c r="BC215" s="8">
        <v>1.7446307834895862</v>
      </c>
      <c r="BG215" s="20">
        <v>3.6761000240481421</v>
      </c>
      <c r="BH215" s="20">
        <v>6.6683883026750124</v>
      </c>
      <c r="BI215" s="20">
        <v>2.9922882786268703</v>
      </c>
      <c r="BJ215" s="20">
        <v>0.30275884623895677</v>
      </c>
      <c r="BL215" s="15">
        <v>60</v>
      </c>
      <c r="BQ215" s="2">
        <f t="shared" si="27"/>
        <v>2.9732408325074333</v>
      </c>
      <c r="BR215" s="2">
        <f t="shared" si="28"/>
        <v>5.9464816650148666</v>
      </c>
      <c r="BS215" s="2">
        <f t="shared" si="29"/>
        <v>2.9732408325074333</v>
      </c>
      <c r="BT215" s="2">
        <f t="shared" si="30"/>
        <v>0.29732408325074333</v>
      </c>
      <c r="BU215" s="47">
        <f t="shared" si="94"/>
        <v>3129.2453333333333</v>
      </c>
      <c r="BV215" s="47">
        <f t="shared" si="95"/>
        <v>2700.0839999999998</v>
      </c>
      <c r="BW215" s="47">
        <f t="shared" si="96"/>
        <v>2270.9226666666664</v>
      </c>
      <c r="BX215" s="47">
        <f t="shared" si="97"/>
        <v>22641.96</v>
      </c>
      <c r="BY215" s="40">
        <f t="shared" si="98"/>
        <v>1.4866204162537167</v>
      </c>
      <c r="BZ215" s="46">
        <f t="shared" si="99"/>
        <v>2.9732408325074333</v>
      </c>
      <c r="CA215" s="46">
        <f t="shared" si="100"/>
        <v>1.4866204162537167</v>
      </c>
      <c r="CB215" s="46">
        <f t="shared" si="101"/>
        <v>0.14866204162537167</v>
      </c>
      <c r="CC215" s="46">
        <f t="shared" si="102"/>
        <v>1.8430149844819625</v>
      </c>
      <c r="CD215" s="46">
        <f t="shared" si="103"/>
        <v>3.3295146737736507</v>
      </c>
      <c r="CE215" s="46">
        <f t="shared" si="104"/>
        <v>1.4864996892916882</v>
      </c>
      <c r="CF215" s="46">
        <f t="shared" si="105"/>
        <v>0.15005891711167268</v>
      </c>
      <c r="CG215" s="3">
        <f t="shared" ref="CG215" si="106">AVERAGE(CC215:CC216)</f>
        <v>1.838050012024071</v>
      </c>
      <c r="CH215" s="3">
        <f t="shared" ref="CH215" si="107">AVERAGE(CD215:CD216)</f>
        <v>3.3341941513375062</v>
      </c>
      <c r="CI215" s="3">
        <f t="shared" ref="CI215" si="108">AVERAGE(CE215:CE216)</f>
        <v>1.4961441393134352</v>
      </c>
      <c r="CJ215" s="3">
        <f t="shared" ref="CJ215" si="109">AVERAGE(CF215:CF216)</f>
        <v>0.15137942311947838</v>
      </c>
    </row>
    <row r="216" spans="1:88" ht="15.6" customHeight="1" x14ac:dyDescent="0.3">
      <c r="A216">
        <v>31</v>
      </c>
      <c r="B216">
        <v>2</v>
      </c>
      <c r="C216" t="s">
        <v>68</v>
      </c>
      <c r="D216" t="s">
        <v>27</v>
      </c>
      <c r="E216"/>
      <c r="F216"/>
      <c r="G216">
        <v>0.5</v>
      </c>
      <c r="H216">
        <v>0.5</v>
      </c>
      <c r="I216">
        <v>4627</v>
      </c>
      <c r="J216">
        <v>8051</v>
      </c>
      <c r="K216"/>
      <c r="L216">
        <v>3427</v>
      </c>
      <c r="M216">
        <v>3.964</v>
      </c>
      <c r="N216">
        <v>7.0990000000000002</v>
      </c>
      <c r="O216">
        <v>3.1349999999999998</v>
      </c>
      <c r="P216"/>
      <c r="Q216">
        <v>0.24199999999999999</v>
      </c>
      <c r="R216">
        <v>1</v>
      </c>
      <c r="S216">
        <v>0</v>
      </c>
      <c r="T216">
        <v>0</v>
      </c>
      <c r="U216"/>
      <c r="V216">
        <v>0</v>
      </c>
      <c r="W216"/>
      <c r="X216"/>
      <c r="Y216" s="1">
        <v>45195</v>
      </c>
      <c r="Z216" s="6">
        <v>0.89853009259259264</v>
      </c>
      <c r="AA216"/>
      <c r="AB216" s="19">
        <v>1</v>
      </c>
      <c r="AD216" s="3">
        <v>3.666170079132359</v>
      </c>
      <c r="AE216" s="3">
        <v>6.6777472578027233</v>
      </c>
      <c r="AF216" s="3">
        <v>3.0115771786703642</v>
      </c>
      <c r="AG216" s="3">
        <v>0.30539985825456811</v>
      </c>
      <c r="BG216" s="20"/>
      <c r="BH216" s="20"/>
      <c r="BI216" s="20"/>
      <c r="BJ216" s="20"/>
      <c r="BL216" s="15"/>
      <c r="BQ216" s="2">
        <f t="shared" si="27"/>
        <v>2.9732408325074333</v>
      </c>
      <c r="BR216" s="2">
        <f t="shared" si="28"/>
        <v>5.9464816650148666</v>
      </c>
      <c r="BS216" s="2">
        <f t="shared" si="29"/>
        <v>2.9732408325074333</v>
      </c>
      <c r="BT216" s="2">
        <f t="shared" si="30"/>
        <v>0.29732408325074333</v>
      </c>
      <c r="BU216" s="47">
        <f t="shared" si="94"/>
        <v>3112.4286666666662</v>
      </c>
      <c r="BV216" s="47">
        <f t="shared" si="95"/>
        <v>2707.8196666666663</v>
      </c>
      <c r="BW216" s="47">
        <f t="shared" si="96"/>
        <v>2303.2106666666664</v>
      </c>
      <c r="BX216" s="47">
        <f t="shared" si="97"/>
        <v>23052.286666666663</v>
      </c>
      <c r="BY216" s="40">
        <f t="shared" si="98"/>
        <v>1.4866204162537167</v>
      </c>
      <c r="BZ216" s="46">
        <f t="shared" si="99"/>
        <v>2.9732408325074333</v>
      </c>
      <c r="CA216" s="46">
        <f t="shared" si="100"/>
        <v>1.4866204162537167</v>
      </c>
      <c r="CB216" s="46">
        <f t="shared" si="101"/>
        <v>0.14866204162537167</v>
      </c>
      <c r="CC216" s="46">
        <f t="shared" si="102"/>
        <v>1.8330850395661795</v>
      </c>
      <c r="CD216" s="46">
        <f t="shared" si="103"/>
        <v>3.3388736289013616</v>
      </c>
      <c r="CE216" s="46">
        <f t="shared" si="104"/>
        <v>1.5057885893351821</v>
      </c>
      <c r="CF216" s="46">
        <f t="shared" si="105"/>
        <v>0.15269992912728406</v>
      </c>
      <c r="CG216"/>
      <c r="CH216"/>
      <c r="CJ216"/>
    </row>
    <row r="217" spans="1:88" ht="15.6" customHeight="1" x14ac:dyDescent="0.3">
      <c r="A217">
        <v>29</v>
      </c>
      <c r="B217">
        <v>2</v>
      </c>
      <c r="C217" t="s">
        <v>68</v>
      </c>
      <c r="D217" t="s">
        <v>27</v>
      </c>
      <c r="E217"/>
      <c r="F217"/>
      <c r="G217">
        <v>0.5</v>
      </c>
      <c r="H217">
        <v>0.5</v>
      </c>
      <c r="I217">
        <v>5404</v>
      </c>
      <c r="J217">
        <v>6966</v>
      </c>
      <c r="K217"/>
      <c r="L217">
        <v>3122</v>
      </c>
      <c r="M217">
        <v>4.5599999999999996</v>
      </c>
      <c r="N217">
        <v>6.18</v>
      </c>
      <c r="O217">
        <v>1.62</v>
      </c>
      <c r="P217"/>
      <c r="Q217">
        <v>0.21099999999999999</v>
      </c>
      <c r="R217">
        <v>1</v>
      </c>
      <c r="S217">
        <v>0</v>
      </c>
      <c r="T217">
        <v>0</v>
      </c>
      <c r="U217"/>
      <c r="V217">
        <v>0</v>
      </c>
      <c r="W217"/>
      <c r="X217"/>
      <c r="Y217" s="1">
        <v>45196</v>
      </c>
      <c r="Z217" s="6">
        <v>0.96053240740740742</v>
      </c>
      <c r="AA217"/>
      <c r="AB217" s="19">
        <v>1</v>
      </c>
      <c r="AD217" s="3">
        <v>5.0520914673641579</v>
      </c>
      <c r="AE217" s="3">
        <v>6.9592688707175165</v>
      </c>
      <c r="AF217" s="3">
        <v>1.9071774033533586</v>
      </c>
      <c r="AG217" s="3">
        <v>0.33848253614084267</v>
      </c>
      <c r="BG217" s="20"/>
      <c r="BH217" s="20"/>
      <c r="BI217" s="20"/>
      <c r="BJ217" s="20"/>
      <c r="BL217" s="15"/>
      <c r="BQ217" s="2">
        <f t="shared" si="27"/>
        <v>2.9732408325074333</v>
      </c>
      <c r="BR217" s="2">
        <f t="shared" si="28"/>
        <v>5.9464816650148666</v>
      </c>
      <c r="BS217" s="2">
        <f t="shared" si="29"/>
        <v>2.9732408325074333</v>
      </c>
      <c r="BT217" s="2">
        <f t="shared" si="30"/>
        <v>0.29732408325074333</v>
      </c>
      <c r="BU217" s="47">
        <f t="shared" si="94"/>
        <v>3635.0906666666665</v>
      </c>
      <c r="BV217" s="47">
        <f t="shared" si="95"/>
        <v>2342.8979999999997</v>
      </c>
      <c r="BW217" s="47">
        <f t="shared" si="96"/>
        <v>1050.7053333333333</v>
      </c>
      <c r="BX217" s="47">
        <f t="shared" si="97"/>
        <v>21000.653333333332</v>
      </c>
      <c r="BY217" s="40">
        <f t="shared" si="98"/>
        <v>1.4866204162537167</v>
      </c>
      <c r="BZ217" s="46">
        <f t="shared" si="99"/>
        <v>2.9732408325074333</v>
      </c>
      <c r="CA217" s="46">
        <f t="shared" si="100"/>
        <v>1.4866204162537167</v>
      </c>
      <c r="CB217" s="46">
        <f t="shared" si="101"/>
        <v>0.14866204162537167</v>
      </c>
      <c r="CC217" s="46">
        <f t="shared" si="102"/>
        <v>2.526045733682079</v>
      </c>
      <c r="CD217" s="46">
        <f t="shared" si="103"/>
        <v>3.4796344353587583</v>
      </c>
      <c r="CE217" s="46">
        <f t="shared" si="104"/>
        <v>0.95358870167667931</v>
      </c>
      <c r="CF217" s="46">
        <f t="shared" si="105"/>
        <v>0.16924126807042134</v>
      </c>
      <c r="CG217"/>
      <c r="CH217"/>
      <c r="CJ217"/>
    </row>
    <row r="218" spans="1:88" ht="15.6" customHeight="1" x14ac:dyDescent="0.3">
      <c r="A218">
        <v>30</v>
      </c>
      <c r="B218">
        <v>2</v>
      </c>
      <c r="C218" t="s">
        <v>68</v>
      </c>
      <c r="D218" t="s">
        <v>27</v>
      </c>
      <c r="E218"/>
      <c r="F218"/>
      <c r="G218">
        <v>0.5</v>
      </c>
      <c r="H218">
        <v>0.5</v>
      </c>
      <c r="I218">
        <v>3979</v>
      </c>
      <c r="J218">
        <v>6888</v>
      </c>
      <c r="K218"/>
      <c r="L218">
        <v>3126</v>
      </c>
      <c r="M218">
        <v>3.468</v>
      </c>
      <c r="N218">
        <v>6.1139999999999999</v>
      </c>
      <c r="O218">
        <v>2.6469999999999998</v>
      </c>
      <c r="P218"/>
      <c r="Q218">
        <v>0.21099999999999999</v>
      </c>
      <c r="R218">
        <v>1</v>
      </c>
      <c r="S218">
        <v>0</v>
      </c>
      <c r="T218">
        <v>0</v>
      </c>
      <c r="U218"/>
      <c r="V218">
        <v>0</v>
      </c>
      <c r="W218"/>
      <c r="X218"/>
      <c r="Y218" s="1">
        <v>45196</v>
      </c>
      <c r="Z218" s="6">
        <v>0.96770833333333339</v>
      </c>
      <c r="AA218"/>
      <c r="AB218" s="19">
        <v>1</v>
      </c>
      <c r="AD218" s="3">
        <v>3.7178133188814297</v>
      </c>
      <c r="AE218" s="3">
        <v>6.8833446865598376</v>
      </c>
      <c r="AF218" s="3">
        <v>3.1655313676784078</v>
      </c>
      <c r="AG218" s="3">
        <v>0.33889946582153335</v>
      </c>
      <c r="AK218" s="8">
        <v>1.4501452419342047</v>
      </c>
      <c r="AQ218" s="8">
        <v>9.8939373580148482E-2</v>
      </c>
      <c r="AW218" s="8">
        <v>1.5116807909049674</v>
      </c>
      <c r="BC218" s="8">
        <v>1.4560629188996075</v>
      </c>
      <c r="BG218" s="20">
        <v>3.7449670496224821</v>
      </c>
      <c r="BH218" s="20">
        <v>6.8867515409771691</v>
      </c>
      <c r="BI218" s="20">
        <v>3.141784491354688</v>
      </c>
      <c r="BJ218" s="20">
        <v>0.3364500039474756</v>
      </c>
      <c r="BL218" s="15">
        <v>61</v>
      </c>
      <c r="BQ218" s="2">
        <f t="shared" si="27"/>
        <v>2.9732408325074333</v>
      </c>
      <c r="BR218" s="2">
        <f t="shared" si="28"/>
        <v>5.9464816650148666</v>
      </c>
      <c r="BS218" s="2">
        <f t="shared" si="29"/>
        <v>2.9732408325074333</v>
      </c>
      <c r="BT218" s="2">
        <f t="shared" si="30"/>
        <v>0.29732408325074333</v>
      </c>
      <c r="BU218" s="47">
        <f t="shared" si="94"/>
        <v>2676.5406666666663</v>
      </c>
      <c r="BV218" s="47">
        <f t="shared" si="95"/>
        <v>2316.6639999999998</v>
      </c>
      <c r="BW218" s="47">
        <f t="shared" si="96"/>
        <v>1956.7873333333332</v>
      </c>
      <c r="BX218" s="47">
        <f t="shared" si="97"/>
        <v>21027.559999999998</v>
      </c>
      <c r="BY218" s="40">
        <f t="shared" si="98"/>
        <v>1.4866204162537167</v>
      </c>
      <c r="BZ218" s="46">
        <f t="shared" si="99"/>
        <v>2.9732408325074333</v>
      </c>
      <c r="CA218" s="46">
        <f t="shared" si="100"/>
        <v>1.4866204162537167</v>
      </c>
      <c r="CB218" s="46">
        <f t="shared" si="101"/>
        <v>0.14866204162537167</v>
      </c>
      <c r="CC218" s="46">
        <f t="shared" si="102"/>
        <v>1.8589066594407149</v>
      </c>
      <c r="CD218" s="46">
        <f t="shared" si="103"/>
        <v>3.4416723432799188</v>
      </c>
      <c r="CE218" s="46">
        <f t="shared" si="104"/>
        <v>1.5827656838392039</v>
      </c>
      <c r="CF218" s="46">
        <f t="shared" si="105"/>
        <v>0.16944973291076668</v>
      </c>
      <c r="CG218" s="3">
        <f t="shared" ref="CG218" si="110">AVERAGE(CC218:CC219)</f>
        <v>1.872483524811241</v>
      </c>
      <c r="CH218" s="3">
        <f t="shared" ref="CH218" si="111">AVERAGE(CD218:CD219)</f>
        <v>3.4433757704885846</v>
      </c>
      <c r="CI218" s="3">
        <f t="shared" ref="CI218" si="112">AVERAGE(CE218:CE219)</f>
        <v>1.570892245677344</v>
      </c>
      <c r="CJ218" s="3">
        <f t="shared" ref="CJ218" si="113">AVERAGE(CF218:CF219)</f>
        <v>0.1682250019737378</v>
      </c>
    </row>
    <row r="219" spans="1:88" ht="15.6" customHeight="1" x14ac:dyDescent="0.3">
      <c r="A219">
        <v>31</v>
      </c>
      <c r="B219">
        <v>2</v>
      </c>
      <c r="C219" t="s">
        <v>68</v>
      </c>
      <c r="D219" t="s">
        <v>27</v>
      </c>
      <c r="E219"/>
      <c r="F219"/>
      <c r="G219">
        <v>0.5</v>
      </c>
      <c r="H219">
        <v>0.5</v>
      </c>
      <c r="I219">
        <v>4037</v>
      </c>
      <c r="J219">
        <v>6895</v>
      </c>
      <c r="K219"/>
      <c r="L219">
        <v>3079</v>
      </c>
      <c r="M219">
        <v>3.512</v>
      </c>
      <c r="N219">
        <v>6.12</v>
      </c>
      <c r="O219">
        <v>2.609</v>
      </c>
      <c r="P219"/>
      <c r="Q219">
        <v>0.20599999999999999</v>
      </c>
      <c r="R219">
        <v>1</v>
      </c>
      <c r="S219">
        <v>0</v>
      </c>
      <c r="T219">
        <v>0</v>
      </c>
      <c r="U219"/>
      <c r="V219">
        <v>0</v>
      </c>
      <c r="W219"/>
      <c r="X219"/>
      <c r="Y219" s="1">
        <v>45196</v>
      </c>
      <c r="Z219" s="6">
        <v>0.9752777777777778</v>
      </c>
      <c r="AA219"/>
      <c r="AB219" s="19">
        <v>1</v>
      </c>
      <c r="AD219" s="3">
        <v>3.7721207803635339</v>
      </c>
      <c r="AE219" s="3">
        <v>6.8901583953945016</v>
      </c>
      <c r="AF219" s="3">
        <v>3.1180376150309677</v>
      </c>
      <c r="AG219" s="3">
        <v>0.33400054207341789</v>
      </c>
      <c r="BG219" s="20"/>
      <c r="BH219" s="20"/>
      <c r="BI219" s="20"/>
      <c r="BJ219" s="20"/>
      <c r="BL219" s="15"/>
      <c r="BQ219" s="2">
        <f t="shared" si="27"/>
        <v>2.9732408325074333</v>
      </c>
      <c r="BR219" s="2">
        <f t="shared" si="28"/>
        <v>5.9464816650148666</v>
      </c>
      <c r="BS219" s="2">
        <f t="shared" si="29"/>
        <v>2.9732408325074333</v>
      </c>
      <c r="BT219" s="2">
        <f t="shared" si="30"/>
        <v>0.29732408325074333</v>
      </c>
      <c r="BU219" s="47">
        <f t="shared" si="94"/>
        <v>2715.5553333333332</v>
      </c>
      <c r="BV219" s="47">
        <f t="shared" si="95"/>
        <v>2319.018333333333</v>
      </c>
      <c r="BW219" s="47">
        <f t="shared" si="96"/>
        <v>1922.4813333333332</v>
      </c>
      <c r="BX219" s="47">
        <f t="shared" si="97"/>
        <v>20711.406666666666</v>
      </c>
      <c r="BY219" s="40">
        <f t="shared" si="98"/>
        <v>1.4866204162537167</v>
      </c>
      <c r="BZ219" s="46">
        <f t="shared" si="99"/>
        <v>2.9732408325074333</v>
      </c>
      <c r="CA219" s="46">
        <f t="shared" si="100"/>
        <v>1.4866204162537167</v>
      </c>
      <c r="CB219" s="46">
        <f t="shared" si="101"/>
        <v>0.14866204162537167</v>
      </c>
      <c r="CC219" s="46">
        <f t="shared" si="102"/>
        <v>1.886060390181767</v>
      </c>
      <c r="CD219" s="46">
        <f t="shared" si="103"/>
        <v>3.4450791976972508</v>
      </c>
      <c r="CE219" s="46">
        <f t="shared" si="104"/>
        <v>1.5590188075154838</v>
      </c>
      <c r="CF219" s="46">
        <f t="shared" si="105"/>
        <v>0.16700027103670895</v>
      </c>
      <c r="CG219"/>
      <c r="CH219"/>
      <c r="CJ219"/>
    </row>
    <row r="220" spans="1:88" customFormat="1" ht="14.4" x14ac:dyDescent="0.3">
      <c r="A220">
        <v>29</v>
      </c>
      <c r="B220">
        <v>2</v>
      </c>
      <c r="C220" t="s">
        <v>68</v>
      </c>
      <c r="D220" t="s">
        <v>27</v>
      </c>
      <c r="G220">
        <v>0.5</v>
      </c>
      <c r="H220">
        <v>0.5</v>
      </c>
      <c r="I220">
        <v>4909</v>
      </c>
      <c r="J220">
        <v>7133</v>
      </c>
      <c r="L220">
        <v>3384</v>
      </c>
      <c r="M220">
        <v>4.181</v>
      </c>
      <c r="N220">
        <v>6.3220000000000001</v>
      </c>
      <c r="O220">
        <v>2.141</v>
      </c>
      <c r="Q220">
        <v>0.23799999999999999</v>
      </c>
      <c r="R220">
        <v>1</v>
      </c>
      <c r="S220">
        <v>0</v>
      </c>
      <c r="T220">
        <v>0</v>
      </c>
      <c r="V220">
        <v>0</v>
      </c>
      <c r="Y220" s="1">
        <v>45222</v>
      </c>
      <c r="Z220" s="6">
        <v>0.79937499999999995</v>
      </c>
      <c r="AB220">
        <v>1</v>
      </c>
      <c r="AD220" s="3">
        <v>4.931637053286833</v>
      </c>
      <c r="AE220" s="3">
        <v>7.5651169502891902</v>
      </c>
      <c r="AF220" s="3">
        <v>2.6334798970023572</v>
      </c>
      <c r="AG220" s="3">
        <v>0.38273683781176399</v>
      </c>
      <c r="AH220" s="3"/>
      <c r="BL220" s="15"/>
      <c r="BQ220" s="2">
        <f t="shared" si="27"/>
        <v>2.9732408325074333</v>
      </c>
      <c r="BR220" s="2">
        <f t="shared" si="28"/>
        <v>5.9464816650148666</v>
      </c>
      <c r="BS220" s="2">
        <f t="shared" si="29"/>
        <v>2.9732408325074333</v>
      </c>
      <c r="BT220" s="2">
        <f t="shared" si="30"/>
        <v>0.29732408325074333</v>
      </c>
      <c r="BU220" s="47">
        <f t="shared" si="94"/>
        <v>3302.1206666666662</v>
      </c>
      <c r="BV220" s="47">
        <f t="shared" si="95"/>
        <v>2399.0656666666664</v>
      </c>
      <c r="BW220" s="47">
        <f t="shared" si="96"/>
        <v>1496.0106666666666</v>
      </c>
      <c r="BX220" s="47">
        <f t="shared" si="97"/>
        <v>22763.039999999997</v>
      </c>
      <c r="BY220" s="40">
        <f t="shared" si="98"/>
        <v>1.4866204162537167</v>
      </c>
      <c r="BZ220" s="46">
        <f t="shared" si="99"/>
        <v>2.9732408325074333</v>
      </c>
      <c r="CA220" s="46">
        <f t="shared" si="100"/>
        <v>1.4866204162537167</v>
      </c>
      <c r="CB220" s="46">
        <f t="shared" si="101"/>
        <v>0.14866204162537167</v>
      </c>
      <c r="CC220" s="46">
        <f t="shared" si="102"/>
        <v>2.4658185266434165</v>
      </c>
      <c r="CD220" s="46">
        <f t="shared" si="103"/>
        <v>3.7825584751445951</v>
      </c>
      <c r="CE220" s="46">
        <f t="shared" si="104"/>
        <v>1.3167399485011786</v>
      </c>
      <c r="CF220" s="46">
        <f t="shared" si="105"/>
        <v>0.19136841890588199</v>
      </c>
    </row>
    <row r="221" spans="1:88" customFormat="1" ht="14.4" x14ac:dyDescent="0.3">
      <c r="A221">
        <v>30</v>
      </c>
      <c r="B221">
        <v>2</v>
      </c>
      <c r="C221" t="s">
        <v>68</v>
      </c>
      <c r="D221" t="s">
        <v>27</v>
      </c>
      <c r="G221">
        <v>0.5</v>
      </c>
      <c r="H221">
        <v>0.5</v>
      </c>
      <c r="I221">
        <v>3455</v>
      </c>
      <c r="J221">
        <v>7105</v>
      </c>
      <c r="L221">
        <v>3285</v>
      </c>
      <c r="M221">
        <v>3.0649999999999999</v>
      </c>
      <c r="N221">
        <v>6.298</v>
      </c>
      <c r="O221">
        <v>3.2330000000000001</v>
      </c>
      <c r="Q221">
        <v>0.22800000000000001</v>
      </c>
      <c r="R221">
        <v>1</v>
      </c>
      <c r="S221">
        <v>0</v>
      </c>
      <c r="T221">
        <v>0</v>
      </c>
      <c r="V221">
        <v>0</v>
      </c>
      <c r="Y221" s="1">
        <v>45222</v>
      </c>
      <c r="Z221" s="6">
        <v>0.80643518518518509</v>
      </c>
      <c r="AB221">
        <v>1</v>
      </c>
      <c r="AD221" s="3">
        <v>3.4819570651349854</v>
      </c>
      <c r="AE221" s="3">
        <v>7.5353688372811174</v>
      </c>
      <c r="AF221" s="3">
        <v>4.0534117721461325</v>
      </c>
      <c r="AG221" s="3">
        <v>0.37141207039167512</v>
      </c>
      <c r="AH221" s="3"/>
      <c r="AK221">
        <v>2.8786454400844872</v>
      </c>
      <c r="AQ221">
        <v>0.90644346122066266</v>
      </c>
      <c r="AW221">
        <v>4.2759186986584794</v>
      </c>
      <c r="BC221">
        <v>1.5206304431498601</v>
      </c>
      <c r="BG221" s="3">
        <v>3.532805537896845</v>
      </c>
      <c r="BH221" s="3">
        <v>7.5013709938433193</v>
      </c>
      <c r="BI221" s="3">
        <v>3.9685654559464743</v>
      </c>
      <c r="BJ221" s="3">
        <v>0.36860947643417841</v>
      </c>
      <c r="BL221" s="15">
        <v>62</v>
      </c>
      <c r="BQ221" s="2">
        <f t="shared" si="27"/>
        <v>2.9732408325074333</v>
      </c>
      <c r="BR221" s="2">
        <f t="shared" si="28"/>
        <v>5.9464816650148666</v>
      </c>
      <c r="BS221" s="2">
        <f t="shared" si="29"/>
        <v>2.9732408325074333</v>
      </c>
      <c r="BT221" s="2">
        <f t="shared" si="30"/>
        <v>0.29732408325074333</v>
      </c>
      <c r="BU221" s="47">
        <f t="shared" si="94"/>
        <v>2324.063333333333</v>
      </c>
      <c r="BV221" s="47">
        <f t="shared" si="95"/>
        <v>2389.6483333333331</v>
      </c>
      <c r="BW221" s="47">
        <f t="shared" si="96"/>
        <v>2455.2333333333331</v>
      </c>
      <c r="BX221" s="47">
        <f t="shared" si="97"/>
        <v>22097.1</v>
      </c>
      <c r="BY221" s="40">
        <f t="shared" si="98"/>
        <v>1.4866204162537167</v>
      </c>
      <c r="BZ221" s="46">
        <f t="shared" si="99"/>
        <v>2.9732408325074333</v>
      </c>
      <c r="CA221" s="46">
        <f t="shared" si="100"/>
        <v>1.4866204162537167</v>
      </c>
      <c r="CB221" s="46">
        <f t="shared" si="101"/>
        <v>0.14866204162537167</v>
      </c>
      <c r="CC221" s="46">
        <f t="shared" si="102"/>
        <v>1.7409785325674927</v>
      </c>
      <c r="CD221" s="46">
        <f t="shared" si="103"/>
        <v>3.7676844186405587</v>
      </c>
      <c r="CE221" s="46">
        <f t="shared" si="104"/>
        <v>2.0267058860730662</v>
      </c>
      <c r="CF221" s="46">
        <f t="shared" si="105"/>
        <v>0.18570603519583756</v>
      </c>
      <c r="CG221" s="3">
        <f t="shared" ref="CG221" si="114">AVERAGE(CC221:CC222)</f>
        <v>1.7664027689484225</v>
      </c>
      <c r="CH221" s="3">
        <f t="shared" ref="CH221" si="115">AVERAGE(CD221:CD222)</f>
        <v>3.7506854969216596</v>
      </c>
      <c r="CI221" s="3">
        <f t="shared" ref="CI221" si="116">AVERAGE(CE221:CE222)</f>
        <v>1.9842827279732371</v>
      </c>
      <c r="CJ221" s="3">
        <f t="shared" ref="CJ221" si="117">AVERAGE(CF221:CF222)</f>
        <v>0.1843047382170892</v>
      </c>
    </row>
    <row r="222" spans="1:88" customFormat="1" ht="14.4" x14ac:dyDescent="0.3">
      <c r="A222">
        <v>31</v>
      </c>
      <c r="B222">
        <v>2</v>
      </c>
      <c r="C222" t="s">
        <v>68</v>
      </c>
      <c r="D222" t="s">
        <v>27</v>
      </c>
      <c r="G222">
        <v>0.5</v>
      </c>
      <c r="H222">
        <v>0.5</v>
      </c>
      <c r="I222">
        <v>3557</v>
      </c>
      <c r="J222">
        <v>7041</v>
      </c>
      <c r="L222">
        <v>3236</v>
      </c>
      <c r="M222">
        <v>3.1440000000000001</v>
      </c>
      <c r="N222">
        <v>6.2430000000000003</v>
      </c>
      <c r="O222">
        <v>3.1</v>
      </c>
      <c r="Q222">
        <v>0.222</v>
      </c>
      <c r="R222">
        <v>1</v>
      </c>
      <c r="S222">
        <v>0</v>
      </c>
      <c r="T222">
        <v>0</v>
      </c>
      <c r="V222">
        <v>0</v>
      </c>
      <c r="Y222" s="1">
        <v>45222</v>
      </c>
      <c r="Z222" s="6">
        <v>0.81405092592592598</v>
      </c>
      <c r="AB222">
        <v>1</v>
      </c>
      <c r="AD222" s="3">
        <v>3.5836540106587051</v>
      </c>
      <c r="AE222" s="3">
        <v>7.4673731504055212</v>
      </c>
      <c r="AF222" s="3">
        <v>3.883719139746816</v>
      </c>
      <c r="AG222" s="3">
        <v>0.36580688247668169</v>
      </c>
      <c r="AH222" s="3"/>
      <c r="BG222" s="3"/>
      <c r="BH222" s="3"/>
      <c r="BI222" s="3"/>
      <c r="BJ222" s="3"/>
      <c r="BL222" s="15"/>
      <c r="BQ222" s="2">
        <f t="shared" si="27"/>
        <v>2.9732408325074333</v>
      </c>
      <c r="BR222" s="2">
        <f t="shared" si="28"/>
        <v>5.9464816650148666</v>
      </c>
      <c r="BS222" s="2">
        <f t="shared" si="29"/>
        <v>2.9732408325074333</v>
      </c>
      <c r="BT222" s="2">
        <f t="shared" si="30"/>
        <v>0.29732408325074333</v>
      </c>
      <c r="BU222" s="47">
        <f t="shared" si="94"/>
        <v>2392.6753333333331</v>
      </c>
      <c r="BV222" s="47">
        <f t="shared" si="95"/>
        <v>2368.123</v>
      </c>
      <c r="BW222" s="47">
        <f t="shared" si="96"/>
        <v>2343.5706666666665</v>
      </c>
      <c r="BX222" s="47">
        <f t="shared" si="97"/>
        <v>21767.493333333332</v>
      </c>
      <c r="BY222" s="40">
        <f t="shared" si="98"/>
        <v>1.4866204162537167</v>
      </c>
      <c r="BZ222" s="46">
        <f t="shared" si="99"/>
        <v>2.9732408325074333</v>
      </c>
      <c r="CA222" s="46">
        <f t="shared" si="100"/>
        <v>1.4866204162537167</v>
      </c>
      <c r="CB222" s="46">
        <f t="shared" si="101"/>
        <v>0.14866204162537167</v>
      </c>
      <c r="CC222" s="46">
        <f t="shared" si="102"/>
        <v>1.7918270053293526</v>
      </c>
      <c r="CD222" s="46">
        <f t="shared" si="103"/>
        <v>3.7336865752027606</v>
      </c>
      <c r="CE222" s="46">
        <f t="shared" si="104"/>
        <v>1.941859569873408</v>
      </c>
      <c r="CF222" s="46">
        <f t="shared" si="105"/>
        <v>0.18290344123834085</v>
      </c>
    </row>
    <row r="223" spans="1:88" ht="15.6" customHeight="1" x14ac:dyDescent="0.3">
      <c r="A223"/>
      <c r="B223"/>
      <c r="C223"/>
      <c r="D223"/>
      <c r="E223"/>
      <c r="F223"/>
      <c r="G223"/>
      <c r="H223"/>
      <c r="I223"/>
      <c r="J223"/>
      <c r="K223"/>
      <c r="L223"/>
      <c r="M223"/>
      <c r="N223"/>
      <c r="O223"/>
      <c r="P223"/>
      <c r="Q223"/>
      <c r="R223"/>
      <c r="S223"/>
      <c r="T223"/>
      <c r="U223"/>
      <c r="V223"/>
      <c r="W223"/>
      <c r="X223"/>
      <c r="Y223" s="1"/>
      <c r="Z223" s="6"/>
      <c r="AA223"/>
      <c r="AB223" s="19"/>
      <c r="AD223" s="3"/>
      <c r="AE223" s="3"/>
      <c r="AF223" s="3"/>
      <c r="AG223" s="3"/>
      <c r="BG223" s="20"/>
      <c r="BH223" s="20"/>
      <c r="BI223" s="20"/>
      <c r="BJ223" s="20"/>
      <c r="BL223" s="2"/>
      <c r="CI223" s="19"/>
    </row>
    <row r="224" spans="1:88" ht="15.6" customHeight="1" x14ac:dyDescent="0.3">
      <c r="A224"/>
      <c r="B224"/>
      <c r="C224"/>
      <c r="D224"/>
      <c r="E224"/>
      <c r="F224"/>
      <c r="G224"/>
      <c r="H224"/>
      <c r="I224"/>
      <c r="J224"/>
      <c r="K224"/>
      <c r="L224"/>
      <c r="M224"/>
      <c r="N224"/>
      <c r="O224"/>
      <c r="P224"/>
      <c r="Q224"/>
      <c r="R224"/>
      <c r="S224"/>
      <c r="T224"/>
      <c r="U224"/>
      <c r="V224"/>
      <c r="W224"/>
      <c r="X224"/>
      <c r="Y224" s="1"/>
      <c r="Z224" s="6"/>
      <c r="AA224"/>
      <c r="AB224" s="19"/>
      <c r="AD224" s="3"/>
      <c r="AE224" s="3"/>
      <c r="AF224" s="3"/>
      <c r="AG224" s="3"/>
      <c r="BG224" s="20"/>
      <c r="BH224" s="20"/>
      <c r="BI224" s="20"/>
      <c r="BJ224" s="20"/>
      <c r="BL224" s="2"/>
      <c r="CI224" s="19"/>
    </row>
    <row r="225" spans="1:87" ht="15.6" customHeight="1" x14ac:dyDescent="0.3">
      <c r="A225"/>
      <c r="B225"/>
      <c r="C225"/>
      <c r="D225"/>
      <c r="E225"/>
      <c r="F225"/>
      <c r="G225"/>
      <c r="H225"/>
      <c r="I225"/>
      <c r="J225"/>
      <c r="K225"/>
      <c r="L225"/>
      <c r="M225"/>
      <c r="N225"/>
      <c r="O225"/>
      <c r="P225"/>
      <c r="Q225"/>
      <c r="R225"/>
      <c r="S225"/>
      <c r="T225"/>
      <c r="U225"/>
      <c r="V225"/>
      <c r="W225"/>
      <c r="X225"/>
      <c r="Y225" s="1"/>
      <c r="Z225" s="6"/>
      <c r="AA225"/>
      <c r="AB225" s="19"/>
      <c r="AD225" s="3"/>
      <c r="AE225" s="3"/>
      <c r="AF225" s="3"/>
      <c r="AG225" s="3"/>
      <c r="BG225" s="20"/>
      <c r="BH225" s="20"/>
      <c r="BI225" s="20"/>
      <c r="BJ225" s="20"/>
      <c r="BL225" s="2"/>
      <c r="CI225" s="19"/>
    </row>
    <row r="226" spans="1:87" ht="15.6" customHeight="1" x14ac:dyDescent="0.3">
      <c r="A226"/>
      <c r="B226"/>
      <c r="C226"/>
      <c r="D226"/>
      <c r="E226"/>
      <c r="F226"/>
      <c r="G226"/>
      <c r="H226"/>
      <c r="I226"/>
      <c r="J226"/>
      <c r="K226"/>
      <c r="L226"/>
      <c r="M226"/>
      <c r="N226"/>
      <c r="O226"/>
      <c r="P226"/>
      <c r="Q226"/>
      <c r="R226"/>
      <c r="S226"/>
      <c r="T226"/>
      <c r="U226"/>
      <c r="V226"/>
      <c r="W226"/>
      <c r="X226"/>
      <c r="Y226" s="1"/>
      <c r="Z226" s="6"/>
      <c r="AA226"/>
      <c r="AB226" s="19"/>
      <c r="AD226" s="3"/>
      <c r="AE226" s="3"/>
      <c r="AF226" s="3"/>
      <c r="AG226" s="3"/>
      <c r="BG226" s="20"/>
      <c r="BH226" s="20"/>
      <c r="BI226" s="20"/>
      <c r="BJ226" s="20"/>
      <c r="BL226" s="2"/>
      <c r="CI226" s="19"/>
    </row>
    <row r="227" spans="1:87" ht="15.6" customHeight="1" x14ac:dyDescent="0.3">
      <c r="A227"/>
      <c r="B227"/>
      <c r="C227"/>
      <c r="D227"/>
      <c r="E227"/>
      <c r="F227"/>
      <c r="G227"/>
      <c r="H227"/>
      <c r="I227"/>
      <c r="J227"/>
      <c r="K227"/>
      <c r="L227"/>
      <c r="M227"/>
      <c r="N227"/>
      <c r="O227"/>
      <c r="P227"/>
      <c r="Q227"/>
      <c r="R227"/>
      <c r="S227"/>
      <c r="T227"/>
      <c r="U227"/>
      <c r="V227"/>
      <c r="W227"/>
      <c r="X227"/>
      <c r="Y227" s="1"/>
      <c r="Z227" s="6"/>
      <c r="AA227"/>
      <c r="AB227" s="19"/>
      <c r="AD227" s="3"/>
      <c r="AE227" s="3"/>
      <c r="AF227" s="3"/>
      <c r="AG227" s="3"/>
      <c r="BG227" s="20"/>
      <c r="BH227" s="20"/>
      <c r="BI227" s="20"/>
      <c r="BJ227" s="20"/>
      <c r="BL227" s="2"/>
      <c r="CI227" s="19"/>
    </row>
    <row r="228" spans="1:87" ht="15.6" customHeight="1" x14ac:dyDescent="0.3">
      <c r="A228"/>
      <c r="B228"/>
      <c r="C228"/>
      <c r="D228"/>
      <c r="E228"/>
      <c r="F228"/>
      <c r="G228"/>
      <c r="H228"/>
      <c r="I228"/>
      <c r="J228"/>
      <c r="K228"/>
      <c r="L228"/>
      <c r="M228"/>
      <c r="N228"/>
      <c r="O228"/>
      <c r="P228"/>
      <c r="Q228"/>
      <c r="R228"/>
      <c r="S228"/>
      <c r="T228"/>
      <c r="U228"/>
      <c r="V228"/>
      <c r="W228"/>
      <c r="X228"/>
      <c r="Y228" s="1"/>
      <c r="Z228" s="6"/>
      <c r="AA228"/>
      <c r="AB228" s="19"/>
      <c r="AD228" s="3"/>
      <c r="AE228" s="3"/>
      <c r="AF228" s="3"/>
      <c r="AG228" s="3"/>
      <c r="BG228" s="20"/>
      <c r="BH228" s="20"/>
      <c r="BI228" s="20"/>
      <c r="BJ228" s="20"/>
      <c r="BL228" s="2"/>
      <c r="CI228" s="19"/>
    </row>
    <row r="229" spans="1:87" ht="15.6" customHeight="1" x14ac:dyDescent="0.3">
      <c r="A229"/>
      <c r="B229"/>
      <c r="C229"/>
      <c r="D229"/>
      <c r="E229"/>
      <c r="F229"/>
      <c r="G229"/>
      <c r="H229"/>
      <c r="I229"/>
      <c r="J229"/>
      <c r="K229"/>
      <c r="L229"/>
      <c r="M229"/>
      <c r="N229"/>
      <c r="O229"/>
      <c r="P229"/>
      <c r="Q229"/>
      <c r="R229"/>
      <c r="S229"/>
      <c r="T229"/>
      <c r="U229"/>
      <c r="V229"/>
      <c r="W229"/>
      <c r="X229"/>
      <c r="Y229" s="1"/>
      <c r="Z229" s="6"/>
      <c r="AA229"/>
      <c r="AB229" s="19"/>
      <c r="AD229" s="3"/>
      <c r="AE229" s="3"/>
      <c r="AF229" s="3"/>
      <c r="AG229" s="3"/>
      <c r="BG229" s="20"/>
      <c r="BH229" s="20"/>
      <c r="BI229" s="20"/>
      <c r="BJ229" s="20"/>
      <c r="BL229" s="2"/>
      <c r="CI229" s="19"/>
    </row>
    <row r="230" spans="1:87" ht="15.6" customHeight="1" x14ac:dyDescent="0.3">
      <c r="A230"/>
      <c r="B230"/>
      <c r="C230"/>
      <c r="D230"/>
      <c r="E230"/>
      <c r="F230"/>
      <c r="G230"/>
      <c r="H230"/>
      <c r="I230"/>
      <c r="J230"/>
      <c r="K230"/>
      <c r="L230"/>
      <c r="M230"/>
      <c r="N230"/>
      <c r="O230"/>
      <c r="P230"/>
      <c r="Q230"/>
      <c r="R230"/>
      <c r="S230"/>
      <c r="T230"/>
      <c r="U230"/>
      <c r="V230"/>
      <c r="W230"/>
      <c r="X230"/>
      <c r="Y230" s="1"/>
      <c r="Z230" s="6"/>
      <c r="AA230"/>
      <c r="AB230" s="19"/>
      <c r="AD230" s="3"/>
      <c r="AE230" s="3"/>
      <c r="AF230" s="3"/>
      <c r="AG230" s="3"/>
      <c r="BG230" s="20"/>
      <c r="BH230" s="20"/>
      <c r="BI230" s="20"/>
      <c r="BJ230" s="20"/>
      <c r="BL230" s="2"/>
      <c r="CI230" s="19"/>
    </row>
    <row r="231" spans="1:87" ht="15.6" customHeight="1" x14ac:dyDescent="0.3">
      <c r="A231"/>
      <c r="B231"/>
      <c r="C231"/>
      <c r="D231"/>
      <c r="E231"/>
      <c r="F231"/>
      <c r="G231"/>
      <c r="H231"/>
      <c r="I231"/>
      <c r="J231"/>
      <c r="K231"/>
      <c r="L231"/>
      <c r="M231"/>
      <c r="N231"/>
      <c r="O231"/>
      <c r="P231"/>
      <c r="Q231"/>
      <c r="R231"/>
      <c r="S231"/>
      <c r="T231"/>
      <c r="U231"/>
      <c r="V231"/>
      <c r="W231"/>
      <c r="X231"/>
      <c r="Y231" s="1"/>
      <c r="Z231" s="6"/>
      <c r="AA231"/>
      <c r="AB231" s="19"/>
      <c r="AD231" s="3"/>
      <c r="AE231" s="3"/>
      <c r="AF231" s="3"/>
      <c r="AG231" s="3"/>
      <c r="BG231" s="20"/>
      <c r="BH231" s="20"/>
      <c r="BI231" s="20"/>
      <c r="BJ231" s="20"/>
      <c r="BL231" s="2"/>
      <c r="CI231" s="19"/>
    </row>
    <row r="232" spans="1:87" ht="15.6" customHeight="1" x14ac:dyDescent="0.3">
      <c r="A232"/>
      <c r="B232"/>
      <c r="C232"/>
      <c r="D232"/>
      <c r="E232"/>
      <c r="F232"/>
      <c r="G232"/>
      <c r="H232"/>
      <c r="I232"/>
      <c r="J232"/>
      <c r="K232"/>
      <c r="L232"/>
      <c r="M232"/>
      <c r="N232"/>
      <c r="O232"/>
      <c r="P232"/>
      <c r="Q232"/>
      <c r="R232"/>
      <c r="S232"/>
      <c r="T232"/>
      <c r="U232"/>
      <c r="V232"/>
      <c r="W232"/>
      <c r="X232"/>
      <c r="Y232" s="1"/>
      <c r="Z232" s="6"/>
      <c r="AA232"/>
      <c r="AB232" s="19"/>
      <c r="AD232" s="3"/>
      <c r="AE232" s="3"/>
      <c r="AF232" s="3"/>
      <c r="AG232" s="3"/>
      <c r="BG232" s="20"/>
      <c r="BH232" s="20"/>
      <c r="BI232" s="20"/>
      <c r="BJ232" s="20"/>
      <c r="BL232" s="2"/>
      <c r="CI232" s="19"/>
    </row>
    <row r="233" spans="1:87" ht="15.6" customHeight="1" x14ac:dyDescent="0.3">
      <c r="A233"/>
      <c r="B233"/>
      <c r="C233"/>
      <c r="D233"/>
      <c r="E233"/>
      <c r="F233"/>
      <c r="G233"/>
      <c r="H233"/>
      <c r="I233"/>
      <c r="J233"/>
      <c r="K233"/>
      <c r="L233"/>
      <c r="M233"/>
      <c r="N233"/>
      <c r="O233"/>
      <c r="P233"/>
      <c r="Q233"/>
      <c r="R233"/>
      <c r="S233"/>
      <c r="T233"/>
      <c r="U233"/>
      <c r="V233"/>
      <c r="W233"/>
      <c r="X233"/>
      <c r="Y233" s="1"/>
      <c r="Z233" s="6"/>
      <c r="AA233"/>
      <c r="AB233" s="19"/>
      <c r="AD233" s="3"/>
      <c r="AE233" s="3"/>
      <c r="AF233" s="3"/>
      <c r="AG233" s="3"/>
      <c r="BG233" s="20"/>
      <c r="BH233" s="20"/>
      <c r="BI233" s="20"/>
      <c r="BJ233" s="20"/>
      <c r="BL233" s="2"/>
      <c r="CI233" s="19"/>
    </row>
    <row r="234" spans="1:87" ht="15.6" customHeight="1" x14ac:dyDescent="0.3">
      <c r="A234"/>
      <c r="B234"/>
      <c r="C234"/>
      <c r="D234"/>
      <c r="E234"/>
      <c r="F234"/>
      <c r="G234"/>
      <c r="H234"/>
      <c r="I234"/>
      <c r="J234"/>
      <c r="K234"/>
      <c r="L234"/>
      <c r="M234"/>
      <c r="N234"/>
      <c r="O234"/>
      <c r="P234"/>
      <c r="Q234"/>
      <c r="R234"/>
      <c r="S234"/>
      <c r="T234"/>
      <c r="U234"/>
      <c r="V234"/>
      <c r="W234"/>
      <c r="X234"/>
      <c r="Y234" s="1"/>
      <c r="Z234" s="6"/>
      <c r="AA234"/>
      <c r="AB234" s="19"/>
      <c r="AD234" s="3"/>
      <c r="AE234" s="3"/>
      <c r="AF234" s="3"/>
      <c r="AG234" s="3"/>
      <c r="BG234" s="20"/>
      <c r="BH234" s="20"/>
      <c r="BI234" s="20"/>
      <c r="BJ234" s="20"/>
      <c r="BL234" s="2"/>
      <c r="CI234" s="19"/>
    </row>
    <row r="235" spans="1:87" ht="15.6" customHeight="1" x14ac:dyDescent="0.3">
      <c r="A235"/>
      <c r="B235"/>
      <c r="C235"/>
      <c r="D235"/>
      <c r="E235"/>
      <c r="F235"/>
      <c r="G235"/>
      <c r="H235"/>
      <c r="I235"/>
      <c r="J235"/>
      <c r="K235"/>
      <c r="L235"/>
      <c r="M235"/>
      <c r="N235"/>
      <c r="O235"/>
      <c r="P235"/>
      <c r="Q235"/>
      <c r="R235"/>
      <c r="S235"/>
      <c r="T235"/>
      <c r="U235"/>
      <c r="V235"/>
      <c r="W235"/>
      <c r="X235"/>
      <c r="Y235" s="1"/>
      <c r="Z235" s="6"/>
      <c r="AA235"/>
      <c r="AB235" s="19"/>
      <c r="AD235" s="3"/>
      <c r="AE235" s="3"/>
      <c r="AF235" s="3"/>
      <c r="AG235" s="3"/>
      <c r="BG235" s="20"/>
      <c r="BH235" s="20"/>
      <c r="BI235" s="20"/>
      <c r="BJ235" s="20"/>
      <c r="BL235" s="2"/>
      <c r="CI235" s="19"/>
    </row>
    <row r="236" spans="1:87" ht="15.6" customHeight="1" x14ac:dyDescent="0.3">
      <c r="A236"/>
      <c r="B236"/>
      <c r="C236"/>
      <c r="D236"/>
      <c r="E236"/>
      <c r="F236"/>
      <c r="G236"/>
      <c r="H236"/>
      <c r="I236"/>
      <c r="J236"/>
      <c r="K236"/>
      <c r="L236"/>
      <c r="M236"/>
      <c r="N236"/>
      <c r="O236"/>
      <c r="P236"/>
      <c r="Q236"/>
      <c r="R236"/>
      <c r="S236"/>
      <c r="T236"/>
      <c r="U236"/>
      <c r="V236"/>
      <c r="W236"/>
      <c r="X236"/>
      <c r="Y236" s="1"/>
      <c r="Z236" s="6"/>
      <c r="AA236"/>
      <c r="AB236" s="19"/>
      <c r="AD236" s="3"/>
      <c r="AE236" s="3"/>
      <c r="AF236" s="3"/>
      <c r="AG236" s="3"/>
      <c r="BG236" s="20"/>
      <c r="BH236" s="20"/>
      <c r="BI236" s="20"/>
      <c r="BJ236" s="20"/>
      <c r="BL236" s="2"/>
      <c r="CI236" s="19"/>
    </row>
    <row r="237" spans="1:87" ht="15.6" customHeight="1" x14ac:dyDescent="0.3">
      <c r="A237"/>
      <c r="B237"/>
      <c r="C237"/>
      <c r="D237"/>
      <c r="E237"/>
      <c r="F237"/>
      <c r="G237"/>
      <c r="H237"/>
      <c r="I237"/>
      <c r="J237"/>
      <c r="K237"/>
      <c r="L237"/>
      <c r="M237"/>
      <c r="N237"/>
      <c r="O237"/>
      <c r="P237"/>
      <c r="Q237"/>
      <c r="R237"/>
      <c r="S237"/>
      <c r="T237"/>
      <c r="U237"/>
      <c r="V237"/>
      <c r="W237"/>
      <c r="X237"/>
      <c r="Y237" s="1"/>
      <c r="Z237" s="6"/>
      <c r="AA237"/>
      <c r="AB237" s="19"/>
      <c r="AD237" s="3"/>
      <c r="AE237" s="3"/>
      <c r="AF237" s="3"/>
      <c r="AG237" s="3"/>
      <c r="BG237" s="20"/>
      <c r="BH237" s="20"/>
      <c r="BI237" s="20"/>
      <c r="BJ237" s="20"/>
      <c r="BL237" s="2"/>
      <c r="CI237" s="19"/>
    </row>
    <row r="238" spans="1:87" ht="15.6" customHeight="1" x14ac:dyDescent="0.3">
      <c r="A238"/>
      <c r="B238"/>
      <c r="C238"/>
      <c r="D238"/>
      <c r="E238"/>
      <c r="F238"/>
      <c r="G238"/>
      <c r="H238"/>
      <c r="I238"/>
      <c r="J238"/>
      <c r="K238"/>
      <c r="L238"/>
      <c r="M238"/>
      <c r="N238"/>
      <c r="O238"/>
      <c r="P238"/>
      <c r="Q238"/>
      <c r="R238"/>
      <c r="S238"/>
      <c r="T238"/>
      <c r="U238"/>
      <c r="V238"/>
      <c r="W238"/>
      <c r="X238"/>
      <c r="Y238" s="1"/>
      <c r="Z238" s="6"/>
      <c r="AA238"/>
      <c r="AB238" s="19"/>
      <c r="AD238" s="3"/>
      <c r="AE238" s="3"/>
      <c r="AF238" s="3"/>
      <c r="AG238" s="3"/>
      <c r="BG238" s="20"/>
      <c r="BH238" s="20"/>
      <c r="BI238" s="20"/>
      <c r="BJ238" s="20"/>
      <c r="BL238" s="2"/>
      <c r="CI238" s="19"/>
    </row>
    <row r="239" spans="1:87" ht="15.6" customHeight="1" x14ac:dyDescent="0.3">
      <c r="A239"/>
      <c r="B239"/>
      <c r="C239"/>
      <c r="D239"/>
      <c r="E239"/>
      <c r="F239"/>
      <c r="G239"/>
      <c r="H239"/>
      <c r="I239"/>
      <c r="J239"/>
      <c r="K239"/>
      <c r="L239"/>
      <c r="M239"/>
      <c r="N239"/>
      <c r="O239"/>
      <c r="P239"/>
      <c r="Q239"/>
      <c r="R239"/>
      <c r="S239"/>
      <c r="T239"/>
      <c r="U239"/>
      <c r="V239"/>
      <c r="W239"/>
      <c r="X239"/>
      <c r="Y239" s="1"/>
      <c r="Z239" s="6"/>
      <c r="AA239"/>
      <c r="AB239" s="19"/>
      <c r="AD239" s="3"/>
      <c r="AE239" s="3"/>
      <c r="AF239" s="3"/>
      <c r="AG239" s="3"/>
      <c r="BG239" s="20"/>
      <c r="BH239" s="20"/>
      <c r="BI239" s="20"/>
      <c r="BJ239" s="20"/>
      <c r="BL239" s="2"/>
      <c r="CI239" s="19"/>
    </row>
    <row r="240" spans="1:87" ht="15.6" customHeight="1" x14ac:dyDescent="0.3">
      <c r="A240"/>
      <c r="B240"/>
      <c r="C240"/>
      <c r="D240"/>
      <c r="E240"/>
      <c r="F240"/>
      <c r="G240"/>
      <c r="H240"/>
      <c r="I240"/>
      <c r="J240"/>
      <c r="K240"/>
      <c r="L240"/>
      <c r="M240"/>
      <c r="N240"/>
      <c r="O240"/>
      <c r="P240"/>
      <c r="Q240"/>
      <c r="R240"/>
      <c r="S240"/>
      <c r="T240"/>
      <c r="U240"/>
      <c r="V240"/>
      <c r="W240"/>
      <c r="X240"/>
      <c r="Y240" s="1"/>
      <c r="Z240" s="6"/>
      <c r="AA240"/>
      <c r="AB240" s="19"/>
      <c r="AD240" s="3"/>
      <c r="AE240" s="3"/>
      <c r="AF240" s="3"/>
      <c r="AG240" s="3"/>
      <c r="BG240" s="20"/>
      <c r="BH240" s="20"/>
      <c r="BI240" s="20"/>
      <c r="BJ240" s="20"/>
      <c r="BL240" s="2"/>
      <c r="CI240" s="19"/>
    </row>
    <row r="241" spans="1:99" ht="15.6" customHeight="1" x14ac:dyDescent="0.3">
      <c r="A241"/>
      <c r="B241"/>
      <c r="C241"/>
      <c r="D241"/>
      <c r="E241"/>
      <c r="F241"/>
      <c r="G241"/>
      <c r="H241"/>
      <c r="I241"/>
      <c r="J241"/>
      <c r="K241"/>
      <c r="L241"/>
      <c r="M241"/>
      <c r="N241"/>
      <c r="O241"/>
      <c r="P241"/>
      <c r="Q241"/>
      <c r="R241"/>
      <c r="S241"/>
      <c r="T241"/>
      <c r="U241"/>
      <c r="V241"/>
      <c r="W241"/>
      <c r="X241"/>
      <c r="Y241" s="1"/>
      <c r="Z241" s="6"/>
      <c r="AA241"/>
      <c r="AB241" s="19"/>
      <c r="AD241" s="3"/>
      <c r="AE241" s="3"/>
      <c r="AF241" s="3"/>
      <c r="AG241" s="3"/>
      <c r="BG241" s="20"/>
      <c r="BH241" s="20"/>
      <c r="BI241" s="20"/>
      <c r="BJ241" s="20"/>
      <c r="BL241" s="2"/>
      <c r="CI241" s="19"/>
    </row>
    <row r="242" spans="1:99" ht="15.6" customHeight="1" x14ac:dyDescent="0.3">
      <c r="A242"/>
      <c r="B242"/>
      <c r="C242"/>
      <c r="D242"/>
      <c r="E242"/>
      <c r="F242"/>
      <c r="G242"/>
      <c r="H242"/>
      <c r="I242"/>
      <c r="J242"/>
      <c r="K242"/>
      <c r="L242"/>
      <c r="M242"/>
      <c r="N242"/>
      <c r="O242"/>
      <c r="P242"/>
      <c r="Q242"/>
      <c r="R242"/>
      <c r="S242"/>
      <c r="T242"/>
      <c r="U242"/>
      <c r="V242"/>
      <c r="W242"/>
      <c r="X242"/>
      <c r="Y242" s="1"/>
      <c r="Z242" s="6"/>
      <c r="AA242"/>
      <c r="AB242" s="19"/>
      <c r="AD242" s="3"/>
      <c r="AE242" s="3"/>
      <c r="AF242" s="3"/>
      <c r="AG242" s="3"/>
      <c r="BG242" s="20"/>
      <c r="BH242" s="20"/>
      <c r="BI242" s="20"/>
      <c r="BJ242" s="20"/>
      <c r="BL242" s="2"/>
      <c r="CI242" s="19"/>
    </row>
    <row r="243" spans="1:99" ht="15.6" customHeight="1" x14ac:dyDescent="0.3">
      <c r="A243"/>
      <c r="B243"/>
      <c r="C243"/>
      <c r="D243"/>
      <c r="E243"/>
      <c r="F243"/>
      <c r="G243"/>
      <c r="H243"/>
      <c r="I243"/>
      <c r="J243"/>
      <c r="K243"/>
      <c r="L243"/>
      <c r="M243"/>
      <c r="N243"/>
      <c r="O243"/>
      <c r="P243"/>
      <c r="Q243"/>
      <c r="R243"/>
      <c r="S243"/>
      <c r="T243"/>
      <c r="U243"/>
      <c r="V243"/>
      <c r="W243"/>
      <c r="X243"/>
      <c r="Y243" s="1"/>
      <c r="Z243" s="6"/>
      <c r="AA243"/>
      <c r="AB243" s="19"/>
      <c r="AD243" s="3"/>
      <c r="AE243" s="3"/>
      <c r="AF243" s="3"/>
      <c r="AG243" s="3"/>
      <c r="BG243" s="20"/>
      <c r="BH243" s="20"/>
      <c r="BI243" s="20"/>
      <c r="BJ243" s="20"/>
      <c r="BL243" s="2"/>
      <c r="CI243" s="19"/>
    </row>
    <row r="244" spans="1:99" ht="15.6" customHeight="1" x14ac:dyDescent="0.3">
      <c r="A244"/>
      <c r="B244"/>
      <c r="C244"/>
      <c r="D244"/>
      <c r="E244"/>
      <c r="F244"/>
      <c r="G244"/>
      <c r="H244"/>
      <c r="I244"/>
      <c r="J244"/>
      <c r="K244"/>
      <c r="L244"/>
      <c r="M244"/>
      <c r="N244"/>
      <c r="O244"/>
      <c r="P244"/>
      <c r="Q244"/>
      <c r="R244"/>
      <c r="S244"/>
      <c r="T244"/>
      <c r="U244"/>
      <c r="V244"/>
      <c r="W244"/>
      <c r="X244"/>
      <c r="Y244" s="1"/>
      <c r="Z244" s="6"/>
      <c r="AA244"/>
      <c r="AB244" s="19"/>
      <c r="AD244" s="3"/>
      <c r="AE244" s="3"/>
      <c r="AF244" s="3"/>
      <c r="AG244" s="3"/>
      <c r="BG244" s="20"/>
      <c r="BH244" s="20"/>
      <c r="BI244" s="20"/>
      <c r="BJ244" s="20"/>
      <c r="BL244" s="2"/>
      <c r="CI244" s="19"/>
    </row>
    <row r="245" spans="1:99" ht="15.6" customHeight="1" x14ac:dyDescent="0.3">
      <c r="A245"/>
      <c r="B245"/>
      <c r="C245"/>
      <c r="D245"/>
      <c r="E245"/>
      <c r="F245"/>
      <c r="G245"/>
      <c r="H245"/>
      <c r="I245"/>
      <c r="J245"/>
      <c r="K245"/>
      <c r="L245"/>
      <c r="M245"/>
      <c r="N245"/>
      <c r="O245"/>
      <c r="P245"/>
      <c r="Q245"/>
      <c r="R245"/>
      <c r="S245"/>
      <c r="T245"/>
      <c r="U245"/>
      <c r="V245"/>
      <c r="W245"/>
      <c r="X245"/>
      <c r="Y245" s="1"/>
      <c r="Z245" s="6"/>
      <c r="AA245"/>
      <c r="AB245" s="19"/>
      <c r="AD245" s="3"/>
      <c r="AE245" s="3"/>
      <c r="AF245" s="3"/>
      <c r="AG245" s="3"/>
      <c r="BG245" s="20"/>
      <c r="BH245" s="20"/>
      <c r="BI245" s="20"/>
      <c r="BJ245" s="20"/>
      <c r="BL245" s="2"/>
      <c r="CI245" s="19"/>
    </row>
    <row r="246" spans="1:99" x14ac:dyDescent="0.3">
      <c r="A246"/>
      <c r="B246"/>
      <c r="C246"/>
      <c r="D246"/>
      <c r="E246"/>
      <c r="F246"/>
      <c r="G246"/>
      <c r="H246"/>
      <c r="I246"/>
      <c r="J246"/>
      <c r="K246"/>
      <c r="L246"/>
      <c r="M246"/>
      <c r="N246"/>
      <c r="O246"/>
      <c r="P246"/>
      <c r="Q246"/>
      <c r="R246"/>
      <c r="S246"/>
      <c r="T246"/>
      <c r="U246"/>
      <c r="V246"/>
      <c r="W246"/>
      <c r="X246"/>
      <c r="Y246"/>
      <c r="Z246" s="10"/>
      <c r="AA246" s="21"/>
      <c r="AB246" s="19"/>
      <c r="AD246" s="3"/>
      <c r="AE246" s="3"/>
      <c r="AF246" s="3"/>
      <c r="AG246" s="3"/>
      <c r="BL246" s="2"/>
      <c r="CI246" s="19"/>
    </row>
    <row r="247" spans="1:99" s="2" customFormat="1" ht="172.8" x14ac:dyDescent="0.3">
      <c r="A247" s="2" t="s">
        <v>0</v>
      </c>
      <c r="B247" s="2" t="s">
        <v>1</v>
      </c>
      <c r="C247" s="2" t="s">
        <v>2</v>
      </c>
      <c r="D247" s="2" t="s">
        <v>3</v>
      </c>
      <c r="E247" s="2" t="s">
        <v>4</v>
      </c>
      <c r="F247" s="2" t="s">
        <v>5</v>
      </c>
      <c r="G247" s="2" t="s">
        <v>6</v>
      </c>
      <c r="H247" s="2" t="s">
        <v>7</v>
      </c>
      <c r="I247" s="2" t="s">
        <v>8</v>
      </c>
      <c r="J247" s="2" t="s">
        <v>9</v>
      </c>
      <c r="K247" s="2" t="s">
        <v>10</v>
      </c>
      <c r="L247" s="2" t="s">
        <v>11</v>
      </c>
      <c r="M247" s="2" t="s">
        <v>101</v>
      </c>
      <c r="N247" s="2" t="s">
        <v>102</v>
      </c>
      <c r="O247" s="2" t="s">
        <v>103</v>
      </c>
      <c r="P247" s="2" t="s">
        <v>104</v>
      </c>
      <c r="Q247" s="2" t="s">
        <v>105</v>
      </c>
      <c r="R247" s="2" t="s">
        <v>17</v>
      </c>
      <c r="S247" s="2" t="s">
        <v>18</v>
      </c>
      <c r="T247" s="2" t="s">
        <v>19</v>
      </c>
      <c r="U247" s="2" t="s">
        <v>20</v>
      </c>
      <c r="V247" s="2" t="s">
        <v>21</v>
      </c>
      <c r="W247" s="2" t="s">
        <v>22</v>
      </c>
      <c r="X247" s="2" t="s">
        <v>23</v>
      </c>
      <c r="Y247" s="2" t="s">
        <v>24</v>
      </c>
      <c r="Z247" s="2" t="s">
        <v>25</v>
      </c>
      <c r="AA247" s="2" t="s">
        <v>36</v>
      </c>
      <c r="AB247" s="2" t="s">
        <v>37</v>
      </c>
      <c r="AC247" s="2" t="s">
        <v>38</v>
      </c>
      <c r="AD247" s="2" t="s">
        <v>39</v>
      </c>
      <c r="AE247" s="2" t="s">
        <v>40</v>
      </c>
      <c r="AF247" s="2" t="s">
        <v>41</v>
      </c>
      <c r="AG247" s="2" t="s">
        <v>42</v>
      </c>
      <c r="AJ247" s="2" t="s">
        <v>106</v>
      </c>
      <c r="AK247" s="2" t="s">
        <v>43</v>
      </c>
      <c r="AL247" s="2" t="s">
        <v>44</v>
      </c>
      <c r="AM247" s="2" t="s">
        <v>45</v>
      </c>
      <c r="AP247" s="2" t="s">
        <v>107</v>
      </c>
      <c r="AQ247" s="2" t="s">
        <v>46</v>
      </c>
      <c r="AR247" s="2" t="s">
        <v>47</v>
      </c>
      <c r="AS247" s="2" t="s">
        <v>48</v>
      </c>
      <c r="AV247" s="2" t="s">
        <v>49</v>
      </c>
      <c r="AW247" s="2" t="s">
        <v>50</v>
      </c>
      <c r="AX247" s="2" t="s">
        <v>51</v>
      </c>
      <c r="AY247" s="2" t="s">
        <v>52</v>
      </c>
      <c r="BB247" s="2" t="s">
        <v>53</v>
      </c>
      <c r="BC247" s="2" t="s">
        <v>54</v>
      </c>
      <c r="BD247" s="2" t="s">
        <v>55</v>
      </c>
      <c r="BE247" s="2" t="s">
        <v>56</v>
      </c>
      <c r="BG247" s="2" t="s">
        <v>57</v>
      </c>
      <c r="BH247" s="2" t="s">
        <v>58</v>
      </c>
      <c r="BI247" s="2" t="s">
        <v>59</v>
      </c>
      <c r="BJ247" s="2" t="s">
        <v>60</v>
      </c>
      <c r="BL247" s="2" t="s">
        <v>88</v>
      </c>
    </row>
    <row r="248" spans="1:99" s="2" customFormat="1" ht="14.4" x14ac:dyDescent="0.3">
      <c r="AB248" s="2" t="s">
        <v>108</v>
      </c>
      <c r="BE248" s="22" t="s">
        <v>108</v>
      </c>
      <c r="BF248" s="22" t="s">
        <v>154</v>
      </c>
      <c r="BG248" s="2">
        <f>(300*1000)/100900</f>
        <v>2.9732408325074333</v>
      </c>
      <c r="BH248" s="2">
        <f>(600*1000)/100900</f>
        <v>5.9464816650148666</v>
      </c>
      <c r="BI248" s="2">
        <f>(300*1000)/100900</f>
        <v>2.9732408325074333</v>
      </c>
      <c r="BJ248" s="2">
        <f>(300*100)/100900</f>
        <v>0.29732408325074333</v>
      </c>
      <c r="CE248" s="22" t="s">
        <v>155</v>
      </c>
      <c r="CG248" s="40">
        <f>CW264</f>
        <v>1.5816204162537164</v>
      </c>
      <c r="CH248" s="40">
        <f>CW266</f>
        <v>3.153240832507433</v>
      </c>
      <c r="CI248" s="40">
        <f>CW263</f>
        <v>1.5716204162537164</v>
      </c>
      <c r="CJ248" s="40">
        <f>CW265</f>
        <v>0.15866204162537165</v>
      </c>
      <c r="CO248" t="s">
        <v>176</v>
      </c>
    </row>
    <row r="249" spans="1:99" s="27" customFormat="1" ht="14.4" x14ac:dyDescent="0.3">
      <c r="A249" s="23"/>
      <c r="B249" s="24"/>
      <c r="C249" s="23"/>
      <c r="D249" s="25"/>
      <c r="E249" s="26"/>
      <c r="F249" s="22" t="s">
        <v>109</v>
      </c>
      <c r="I249" s="28">
        <f>AVERAGE(I37:I246)</f>
        <v>3472.7514450867052</v>
      </c>
      <c r="J249" s="28">
        <f>AVERAGE(J37:J246)</f>
        <v>7119.8786127167632</v>
      </c>
      <c r="K249" s="28"/>
      <c r="L249" s="28">
        <f>AVERAGE(L37:L246)</f>
        <v>3336.965317919075</v>
      </c>
      <c r="M249" s="29">
        <f>AVERAGE(M37:M246)</f>
        <v>3.0791560693641631</v>
      </c>
      <c r="N249" s="27">
        <f>AVERAGE(N37:N246)</f>
        <v>6.3104219653179179</v>
      </c>
      <c r="O249" s="27">
        <f>AVERAGE(O37:O246)</f>
        <v>3.2312890173410427</v>
      </c>
      <c r="Q249" s="27">
        <f>AVERAGE(Q37:Q246)</f>
        <v>0.23298843930635832</v>
      </c>
      <c r="V249" s="30"/>
      <c r="W249" s="30"/>
      <c r="X249" s="31"/>
      <c r="Y249" s="32"/>
      <c r="Z249" s="32"/>
      <c r="AA249" s="26"/>
      <c r="AB249" s="22" t="s">
        <v>109</v>
      </c>
      <c r="AD249" s="29">
        <f>AVERAGE(AD37:AD246)</f>
        <v>3.5201418792209291</v>
      </c>
      <c r="AE249" s="29">
        <f>AVERAGE(AE37:AE246)</f>
        <v>6.7273313188225288</v>
      </c>
      <c r="AF249" s="29">
        <f>AVERAGE(AF37:AF246)</f>
        <v>3.2071894396015943</v>
      </c>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6"/>
      <c r="BE249" s="22" t="s">
        <v>109</v>
      </c>
      <c r="BF249" s="22" t="s">
        <v>154</v>
      </c>
      <c r="BG249" s="29">
        <f>AVERAGE(BG37:BG246)</f>
        <v>3.2857305800068426</v>
      </c>
      <c r="BH249" s="29">
        <f>AVERAGE(BH37:BH246)</f>
        <v>6.6270221778333029</v>
      </c>
      <c r="BI249" s="29">
        <f>AVERAGE(BI37:BI246)</f>
        <v>3.3412915978264599</v>
      </c>
      <c r="BJ249" s="29">
        <f>AVERAGE(BJ37:BJ246)</f>
        <v>0.32074729668069429</v>
      </c>
      <c r="BK249" s="26" t="s">
        <v>110</v>
      </c>
      <c r="BL249" s="26">
        <f>MIN(BL37:BL246)</f>
        <v>1</v>
      </c>
      <c r="BZ249" s="22"/>
      <c r="CA249" s="22"/>
      <c r="CB249"/>
      <c r="CC249" s="29"/>
      <c r="CE249" s="22" t="s">
        <v>109</v>
      </c>
      <c r="CF249" s="29"/>
      <c r="CG249" s="29">
        <f>AVERAGE(CG37:CG246)</f>
        <v>1.6150324547871753</v>
      </c>
      <c r="CH249" s="29">
        <f>AVERAGE(CH19:CH162)</f>
        <v>3.1292579584810389</v>
      </c>
      <c r="CI249" s="29">
        <f>AVERAGE(CI19:CI162)</f>
        <v>1.5728799314861663</v>
      </c>
      <c r="CJ249" s="29">
        <f>AVERAGE(CJ19:CJ162)</f>
        <v>0.15131927314649482</v>
      </c>
      <c r="CO249" s="27" t="s">
        <v>177</v>
      </c>
    </row>
    <row r="250" spans="1:99" s="27" customFormat="1" ht="14.4" x14ac:dyDescent="0.3">
      <c r="A250" s="23"/>
      <c r="B250" s="24"/>
      <c r="C250" s="23"/>
      <c r="D250" s="25"/>
      <c r="E250" s="26"/>
      <c r="F250" s="22" t="s">
        <v>111</v>
      </c>
      <c r="I250" s="28">
        <f>STDEV(I37:I246)</f>
        <v>1217.4856675345175</v>
      </c>
      <c r="J250" s="28">
        <f>STDEV(J37:J246)</f>
        <v>613.52155650452801</v>
      </c>
      <c r="K250" s="28"/>
      <c r="L250" s="28">
        <f>STDEV(L37:L246)</f>
        <v>303.2440473917535</v>
      </c>
      <c r="M250" s="27">
        <f>STDEV(M37:M246)</f>
        <v>0.93405092606210427</v>
      </c>
      <c r="N250" s="27">
        <f>STDEV(N37:N246)</f>
        <v>0.5197926252224534</v>
      </c>
      <c r="O250" s="27">
        <f>STDEV(O37:O246)</f>
        <v>0.77243318198694733</v>
      </c>
      <c r="Q250" s="27">
        <f>STDEV(Q37:Q246)</f>
        <v>3.1677148325543691E-2</v>
      </c>
      <c r="V250" s="30"/>
      <c r="W250" s="30"/>
      <c r="X250" s="31"/>
      <c r="Y250" s="32"/>
      <c r="Z250" s="32"/>
      <c r="AA250" s="26"/>
      <c r="AB250" s="22" t="s">
        <v>111</v>
      </c>
      <c r="AD250" s="29">
        <f>STDEV(AD37:AD246)</f>
        <v>0.73558885876162206</v>
      </c>
      <c r="AE250" s="29">
        <f>STDEV(AE37:AE246)</f>
        <v>0.7146098907182481</v>
      </c>
      <c r="AF250" s="29">
        <f>STDEV(AF37:AF246)</f>
        <v>0.54344674825952433</v>
      </c>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6"/>
      <c r="BE250" s="22" t="s">
        <v>111</v>
      </c>
      <c r="BF250" s="29"/>
      <c r="BG250" s="29">
        <f>STDEV(BG37:BG246)</f>
        <v>0.40294902336819749</v>
      </c>
      <c r="BH250" s="29">
        <f>STDEV(BH37:BH246)</f>
        <v>0.71983301524132204</v>
      </c>
      <c r="BI250" s="29">
        <f>STDEV(BI37:BI246)</f>
        <v>0.43176136044065838</v>
      </c>
      <c r="BJ250" s="29">
        <f>STDEV(BJ37:BJ246)</f>
        <v>3.9153061356502213E-2</v>
      </c>
      <c r="BK250" s="26" t="s">
        <v>112</v>
      </c>
      <c r="BL250" s="26">
        <f>MAX(BL37:BL246)</f>
        <v>62</v>
      </c>
      <c r="BZ250" s="22"/>
      <c r="CA250" s="22"/>
      <c r="CB250"/>
      <c r="CC250" s="29"/>
      <c r="CE250" s="22" t="s">
        <v>111</v>
      </c>
      <c r="CF250" s="29"/>
      <c r="CG250" s="29">
        <f>STDEV(CG37:CG246)</f>
        <v>0.28997921867945553</v>
      </c>
      <c r="CH250" s="29">
        <f>STDEV(CH19:CH162)</f>
        <v>0.61828954269829017</v>
      </c>
      <c r="CI250" s="29">
        <f>STDEV(CI19:CI162)</f>
        <v>0.32010179445693138</v>
      </c>
      <c r="CJ250" s="29">
        <f>STDEV(CJ19:CJ162)</f>
        <v>3.1464291453656812E-2</v>
      </c>
      <c r="CO250" s="27" t="s">
        <v>178</v>
      </c>
      <c r="CU250" s="27" t="s">
        <v>187</v>
      </c>
    </row>
    <row r="251" spans="1:99" s="27" customFormat="1" ht="15" x14ac:dyDescent="0.3">
      <c r="A251" s="23"/>
      <c r="B251" s="24"/>
      <c r="C251" s="23"/>
      <c r="D251" s="25"/>
      <c r="E251" s="26"/>
      <c r="F251" s="22" t="s">
        <v>113</v>
      </c>
      <c r="I251" s="28">
        <f>100*I250/I249</f>
        <v>35.05824378122518</v>
      </c>
      <c r="J251" s="28">
        <f t="shared" ref="J251:Q251" si="118">100*J250/J249</f>
        <v>8.6170227032904965</v>
      </c>
      <c r="K251" s="28"/>
      <c r="L251" s="28">
        <f t="shared" si="118"/>
        <v>9.0874198111491271</v>
      </c>
      <c r="M251" s="28">
        <f t="shared" si="118"/>
        <v>30.33464056451621</v>
      </c>
      <c r="N251" s="28">
        <f t="shared" si="118"/>
        <v>8.2370502017017877</v>
      </c>
      <c r="O251" s="28">
        <f t="shared" si="118"/>
        <v>23.904800153796387</v>
      </c>
      <c r="P251" s="28"/>
      <c r="Q251" s="28">
        <f t="shared" si="118"/>
        <v>13.596017218644553</v>
      </c>
      <c r="V251" s="30"/>
      <c r="W251" s="30"/>
      <c r="X251" s="31"/>
      <c r="Y251" s="32"/>
      <c r="Z251" s="32"/>
      <c r="AA251" s="26"/>
      <c r="AB251" s="22" t="s">
        <v>113</v>
      </c>
      <c r="AD251" s="29">
        <f>100*AD250/AD249</f>
        <v>20.896568490711548</v>
      </c>
      <c r="AE251" s="29">
        <f t="shared" ref="AE251:AF251" si="119">100*AE250/AE249</f>
        <v>10.622486939491555</v>
      </c>
      <c r="AF251" s="29">
        <f t="shared" si="119"/>
        <v>16.944641359477433</v>
      </c>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6"/>
      <c r="BE251" s="22" t="s">
        <v>113</v>
      </c>
      <c r="BF251" s="29"/>
      <c r="BG251" s="29">
        <f t="shared" ref="BG251:BJ251" si="120">100*BG250/BG249</f>
        <v>12.263605111754424</v>
      </c>
      <c r="BH251" s="29">
        <f t="shared" si="120"/>
        <v>10.862088520679594</v>
      </c>
      <c r="BI251" s="29">
        <f t="shared" si="120"/>
        <v>12.92198982936787</v>
      </c>
      <c r="BJ251" s="29">
        <f t="shared" si="120"/>
        <v>12.206825049403083</v>
      </c>
      <c r="BK251" s="33"/>
      <c r="BL251" s="33"/>
      <c r="BZ251" s="22"/>
      <c r="CA251" s="22"/>
      <c r="CB251"/>
      <c r="CC251" s="29"/>
      <c r="CE251" s="22" t="s">
        <v>113</v>
      </c>
      <c r="CF251" s="29"/>
      <c r="CG251" s="29">
        <f t="shared" ref="CG251:CJ251" si="121">100*CG250/CG249</f>
        <v>17.955008756630111</v>
      </c>
      <c r="CH251" s="29">
        <f t="shared" si="121"/>
        <v>19.758343700064017</v>
      </c>
      <c r="CI251" s="29">
        <f t="shared" si="121"/>
        <v>20.351317862799416</v>
      </c>
      <c r="CJ251" s="29">
        <f t="shared" si="121"/>
        <v>20.793313898088634</v>
      </c>
      <c r="CO251" s="27" t="s">
        <v>188</v>
      </c>
      <c r="CU251" s="27">
        <v>0.17</v>
      </c>
    </row>
    <row r="252" spans="1:99" s="27" customFormat="1" ht="15" x14ac:dyDescent="0.3">
      <c r="A252" s="23"/>
      <c r="B252" s="24"/>
      <c r="C252" s="23"/>
      <c r="D252" s="25"/>
      <c r="E252" s="26"/>
      <c r="F252" s="22"/>
      <c r="I252" s="28"/>
      <c r="J252" s="28"/>
      <c r="K252" s="28"/>
      <c r="L252" s="28"/>
      <c r="M252" s="28"/>
      <c r="N252" s="28"/>
      <c r="O252" s="28"/>
      <c r="P252" s="28"/>
      <c r="Q252" s="28"/>
      <c r="V252" s="30"/>
      <c r="W252" s="30"/>
      <c r="X252" s="31"/>
      <c r="Y252" s="32"/>
      <c r="Z252" s="32"/>
      <c r="AA252" s="26"/>
      <c r="AB252" s="22"/>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6"/>
      <c r="BE252" s="22"/>
      <c r="BF252" s="29"/>
      <c r="BG252" s="29"/>
      <c r="BH252" s="29"/>
      <c r="BI252" s="29"/>
      <c r="BJ252" s="29"/>
      <c r="BK252" s="33"/>
      <c r="BL252" s="33"/>
      <c r="BZ252" s="22"/>
      <c r="CA252" s="22"/>
      <c r="CB252"/>
      <c r="CC252" s="29"/>
      <c r="CE252" s="22"/>
      <c r="CF252" s="29"/>
      <c r="CG252" s="29"/>
      <c r="CH252" s="29"/>
      <c r="CO252" s="27" t="s">
        <v>189</v>
      </c>
      <c r="CU252" s="27">
        <v>0.19</v>
      </c>
    </row>
    <row r="253" spans="1:99" s="27" customFormat="1" ht="15" x14ac:dyDescent="0.3">
      <c r="A253" s="23"/>
      <c r="B253" s="24"/>
      <c r="C253" s="23"/>
      <c r="D253" s="25"/>
      <c r="E253" s="26" t="s">
        <v>114</v>
      </c>
      <c r="F253" s="22" t="s">
        <v>115</v>
      </c>
      <c r="I253" s="28">
        <f t="shared" ref="I253:L253" si="122">I249+(2*I250)</f>
        <v>5907.7227801557401</v>
      </c>
      <c r="J253" s="28">
        <f t="shared" si="122"/>
        <v>8346.9217257258188</v>
      </c>
      <c r="K253" s="28"/>
      <c r="L253" s="28">
        <f t="shared" si="122"/>
        <v>3943.4534127025818</v>
      </c>
      <c r="M253" s="27">
        <f>M249+(2*M250)</f>
        <v>4.9472579214883714</v>
      </c>
      <c r="N253" s="27">
        <f>N249+(2*N250)</f>
        <v>7.3500072157628242</v>
      </c>
      <c r="O253" s="27">
        <f>O249+(2*O250)</f>
        <v>4.7761553813149371</v>
      </c>
      <c r="Q253" s="27">
        <f>Q249+(2*Q250)</f>
        <v>0.2963427359574457</v>
      </c>
      <c r="X253" s="31"/>
      <c r="Y253" s="32"/>
      <c r="Z253" s="32"/>
      <c r="AA253" s="26" t="s">
        <v>114</v>
      </c>
      <c r="AB253" s="22" t="s">
        <v>115</v>
      </c>
      <c r="AD253" s="29">
        <f t="shared" ref="AD253:AF253" si="123">AD249+(2*AD250)</f>
        <v>4.991319596744173</v>
      </c>
      <c r="AE253" s="29">
        <f t="shared" si="123"/>
        <v>8.1565511002590245</v>
      </c>
      <c r="AF253" s="29">
        <f t="shared" si="123"/>
        <v>4.2940829361206427</v>
      </c>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6" t="s">
        <v>114</v>
      </c>
      <c r="BE253" s="22" t="s">
        <v>115</v>
      </c>
      <c r="BF253" s="29"/>
      <c r="BG253" s="29">
        <f t="shared" ref="BG253:BJ253" si="124">BG249+(2*BG250)</f>
        <v>4.0916286267432378</v>
      </c>
      <c r="BH253" s="29">
        <f t="shared" si="124"/>
        <v>8.0666882083159468</v>
      </c>
      <c r="BI253" s="29">
        <f t="shared" si="124"/>
        <v>4.2048143187077764</v>
      </c>
      <c r="BJ253" s="29">
        <f t="shared" si="124"/>
        <v>0.39905341939369871</v>
      </c>
      <c r="BK253" s="33"/>
      <c r="BL253" s="33"/>
      <c r="BZ253" s="22"/>
      <c r="CA253" s="22"/>
      <c r="CB253"/>
      <c r="CC253" s="29"/>
      <c r="CD253" s="26" t="s">
        <v>114</v>
      </c>
      <c r="CE253" s="22" t="s">
        <v>115</v>
      </c>
      <c r="CF253" s="29"/>
      <c r="CG253" s="29">
        <f t="shared" ref="CG253:CJ253" si="125">CG249+(2*CG250)</f>
        <v>2.1949908921460866</v>
      </c>
      <c r="CH253" s="29">
        <f t="shared" si="125"/>
        <v>4.3658370438776188</v>
      </c>
      <c r="CI253" s="29">
        <f t="shared" si="125"/>
        <v>2.213083520400029</v>
      </c>
      <c r="CJ253" s="29">
        <f t="shared" si="125"/>
        <v>0.21424785605380844</v>
      </c>
      <c r="CO253" s="27" t="s">
        <v>65</v>
      </c>
      <c r="CU253" s="27">
        <v>0.02</v>
      </c>
    </row>
    <row r="254" spans="1:99" s="27" customFormat="1" ht="15" x14ac:dyDescent="0.3">
      <c r="A254" s="23"/>
      <c r="B254" s="24"/>
      <c r="C254" s="23"/>
      <c r="D254" s="25"/>
      <c r="E254" s="26"/>
      <c r="F254" s="22" t="s">
        <v>116</v>
      </c>
      <c r="I254" s="28">
        <f t="shared" ref="I254:L254" si="126">I249-(2*I250)</f>
        <v>1037.7801100176703</v>
      </c>
      <c r="J254" s="28">
        <f t="shared" si="126"/>
        <v>5892.8354997077076</v>
      </c>
      <c r="K254" s="28"/>
      <c r="L254" s="28">
        <f t="shared" si="126"/>
        <v>2730.4772231355682</v>
      </c>
      <c r="M254" s="27">
        <f>M249-(2*M250)</f>
        <v>1.2110542172399545</v>
      </c>
      <c r="N254" s="27">
        <f>N249-(2*N250)</f>
        <v>5.2708367148730115</v>
      </c>
      <c r="O254" s="27">
        <f>O249-(2*O250)</f>
        <v>1.686422653367148</v>
      </c>
      <c r="Q254" s="27">
        <f>Q249-(2*Q250)</f>
        <v>0.16963414265527094</v>
      </c>
      <c r="X254" s="31"/>
      <c r="Y254" s="32"/>
      <c r="Z254" s="32"/>
      <c r="AA254" s="26"/>
      <c r="AB254" s="22" t="s">
        <v>116</v>
      </c>
      <c r="AD254" s="29">
        <f t="shared" ref="AD254:AF254" si="127">AD249-(2*AD250)</f>
        <v>2.0489641616976852</v>
      </c>
      <c r="AE254" s="29">
        <f t="shared" si="127"/>
        <v>5.298111537386033</v>
      </c>
      <c r="AF254" s="29">
        <f t="shared" si="127"/>
        <v>2.1202959430825459</v>
      </c>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6"/>
      <c r="BE254" s="22" t="s">
        <v>116</v>
      </c>
      <c r="BF254" s="29"/>
      <c r="BG254" s="29">
        <f t="shared" ref="BG254:BJ254" si="128">BG249-(2*BG250)</f>
        <v>2.4798325332704474</v>
      </c>
      <c r="BH254" s="29">
        <f t="shared" si="128"/>
        <v>5.1873561473506591</v>
      </c>
      <c r="BI254" s="29">
        <f t="shared" si="128"/>
        <v>2.4777688769451434</v>
      </c>
      <c r="BJ254" s="29">
        <f t="shared" si="128"/>
        <v>0.24244117396768988</v>
      </c>
      <c r="BK254" s="33"/>
      <c r="BL254" s="33"/>
      <c r="BZ254" s="22"/>
      <c r="CA254" s="22"/>
      <c r="CB254"/>
      <c r="CC254" s="29"/>
      <c r="CD254" s="26"/>
      <c r="CE254" s="22" t="s">
        <v>116</v>
      </c>
      <c r="CF254" s="29"/>
      <c r="CG254" s="29">
        <f t="shared" ref="CG254:CJ254" si="129">CG249-(2*CG250)</f>
        <v>1.0350740174282642</v>
      </c>
      <c r="CH254" s="29">
        <f t="shared" si="129"/>
        <v>1.8926788730844586</v>
      </c>
      <c r="CI254" s="29">
        <f t="shared" si="129"/>
        <v>0.93267634257230358</v>
      </c>
      <c r="CJ254" s="29">
        <f t="shared" si="129"/>
        <v>8.8390690239181197E-2</v>
      </c>
      <c r="CO254" s="27" t="s">
        <v>67</v>
      </c>
      <c r="CU254" s="27">
        <v>0.38</v>
      </c>
    </row>
    <row r="255" spans="1:99" s="27" customFormat="1" ht="15" x14ac:dyDescent="0.3">
      <c r="A255" s="23"/>
      <c r="B255" s="24"/>
      <c r="C255" s="23"/>
      <c r="D255" s="25"/>
      <c r="E255" s="26" t="s">
        <v>117</v>
      </c>
      <c r="F255" s="22" t="s">
        <v>118</v>
      </c>
      <c r="I255" s="28">
        <f t="shared" ref="I255:L255" si="130">I249+(3*I250)</f>
        <v>7125.2084476902583</v>
      </c>
      <c r="J255" s="28">
        <f t="shared" si="130"/>
        <v>8960.4432822303479</v>
      </c>
      <c r="K255" s="28"/>
      <c r="L255" s="28">
        <f t="shared" si="130"/>
        <v>4246.6974600943358</v>
      </c>
      <c r="M255" s="27">
        <f>M249+(3*M250)</f>
        <v>5.8813088475504758</v>
      </c>
      <c r="N255" s="27">
        <f>N249+(3*N250)</f>
        <v>7.8697998409852783</v>
      </c>
      <c r="O255" s="27">
        <f>O249+(3*O250)</f>
        <v>5.5485885633018848</v>
      </c>
      <c r="Q255" s="27">
        <f>Q249+(3*Q250)</f>
        <v>0.32801988428298939</v>
      </c>
      <c r="X255" s="31"/>
      <c r="Y255" s="32"/>
      <c r="Z255" s="32"/>
      <c r="AA255" s="26" t="s">
        <v>117</v>
      </c>
      <c r="AB255" s="22" t="s">
        <v>118</v>
      </c>
      <c r="AD255" s="29">
        <f t="shared" ref="AD255:AF255" si="131">AD249+(3*AD250)</f>
        <v>5.7269084555057947</v>
      </c>
      <c r="AE255" s="29">
        <f t="shared" si="131"/>
        <v>8.8711609909772733</v>
      </c>
      <c r="AF255" s="29">
        <f t="shared" si="131"/>
        <v>4.8375296843801667</v>
      </c>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6" t="s">
        <v>117</v>
      </c>
      <c r="BE255" s="22" t="s">
        <v>118</v>
      </c>
      <c r="BF255" s="29"/>
      <c r="BG255" s="29">
        <f t="shared" ref="BG255:BJ255" si="132">BG249+(3*BG250)</f>
        <v>4.4945776501114345</v>
      </c>
      <c r="BH255" s="29">
        <f t="shared" si="132"/>
        <v>8.7865212235572692</v>
      </c>
      <c r="BI255" s="29">
        <f t="shared" si="132"/>
        <v>4.6365756791484349</v>
      </c>
      <c r="BJ255" s="29">
        <f t="shared" si="132"/>
        <v>0.43820648075020097</v>
      </c>
      <c r="BK255" s="33"/>
      <c r="BL255" s="33"/>
      <c r="BZ255" s="22"/>
      <c r="CA255" s="22"/>
      <c r="CB255"/>
      <c r="CC255" s="29"/>
      <c r="CD255" s="26" t="s">
        <v>117</v>
      </c>
      <c r="CE255" s="22" t="s">
        <v>118</v>
      </c>
      <c r="CF255" s="29"/>
      <c r="CG255" s="29">
        <f t="shared" ref="CG255:CJ255" si="133">CG249+(3*CG250)</f>
        <v>2.4849701108255418</v>
      </c>
      <c r="CH255" s="29">
        <f t="shared" si="133"/>
        <v>4.9841265865759095</v>
      </c>
      <c r="CI255" s="29">
        <f t="shared" si="133"/>
        <v>2.5331853148569605</v>
      </c>
      <c r="CJ255" s="29">
        <f t="shared" si="133"/>
        <v>0.24571214750746526</v>
      </c>
      <c r="CO255" s="27" t="s">
        <v>179</v>
      </c>
    </row>
    <row r="256" spans="1:99" s="27" customFormat="1" ht="15" x14ac:dyDescent="0.3">
      <c r="A256" s="23"/>
      <c r="B256" s="24"/>
      <c r="C256" s="23"/>
      <c r="D256" s="25"/>
      <c r="E256" s="25"/>
      <c r="F256" s="22" t="s">
        <v>119</v>
      </c>
      <c r="G256" s="23"/>
      <c r="I256" s="28">
        <f t="shared" ref="I256:L256" si="134">I249-(3*I250)</f>
        <v>-179.70555751684742</v>
      </c>
      <c r="J256" s="28">
        <f t="shared" si="134"/>
        <v>5279.3139432031794</v>
      </c>
      <c r="K256" s="28"/>
      <c r="L256" s="28">
        <f t="shared" si="134"/>
        <v>2427.2331757438146</v>
      </c>
      <c r="M256" s="27">
        <f>M249-(3*M250)</f>
        <v>0.27700329117785039</v>
      </c>
      <c r="N256" s="27">
        <f>N249-(3*N250)</f>
        <v>4.7510440896505575</v>
      </c>
      <c r="O256" s="27">
        <f>O249-(3*O250)</f>
        <v>0.91398947138020059</v>
      </c>
      <c r="Q256" s="27">
        <f>Q249-(3*Q250)</f>
        <v>0.13795699432972724</v>
      </c>
      <c r="X256" s="31"/>
      <c r="AA256" s="25"/>
      <c r="AB256" s="22" t="s">
        <v>119</v>
      </c>
      <c r="AC256" s="23"/>
      <c r="AD256" s="29">
        <f t="shared" ref="AD256:AF256" si="135">AD249-(3*AD250)</f>
        <v>1.3133753029360631</v>
      </c>
      <c r="AE256" s="29">
        <f t="shared" si="135"/>
        <v>4.5835016466677843</v>
      </c>
      <c r="AF256" s="29">
        <f t="shared" si="135"/>
        <v>1.5768491948230214</v>
      </c>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5"/>
      <c r="BE256" s="22" t="s">
        <v>119</v>
      </c>
      <c r="BF256" s="29"/>
      <c r="BG256" s="29">
        <f t="shared" ref="BG256:BJ256" si="136">BG249-(3*BG250)</f>
        <v>2.0768835099022502</v>
      </c>
      <c r="BH256" s="29">
        <f t="shared" si="136"/>
        <v>4.4675231321093367</v>
      </c>
      <c r="BI256" s="29">
        <f t="shared" si="136"/>
        <v>2.0460075165044849</v>
      </c>
      <c r="BJ256" s="29">
        <f t="shared" si="136"/>
        <v>0.20328811261118765</v>
      </c>
      <c r="BK256" s="33"/>
      <c r="BL256" s="33"/>
      <c r="BZ256" s="22"/>
      <c r="CA256" s="22"/>
      <c r="CB256"/>
      <c r="CC256" s="29"/>
      <c r="CD256" s="25"/>
      <c r="CE256" s="22" t="s">
        <v>119</v>
      </c>
      <c r="CF256" s="29"/>
      <c r="CG256" s="29">
        <f t="shared" ref="CG256:CJ256" si="137">CG249-(3*CG250)</f>
        <v>0.74509479874880868</v>
      </c>
      <c r="CH256" s="29">
        <f t="shared" si="137"/>
        <v>1.2743893303861684</v>
      </c>
      <c r="CI256" s="29">
        <f t="shared" si="137"/>
        <v>0.61257454811537215</v>
      </c>
      <c r="CJ256" s="29">
        <f t="shared" si="137"/>
        <v>5.6926398785524385E-2</v>
      </c>
      <c r="CP256" s="27" t="s">
        <v>184</v>
      </c>
      <c r="CQ256" s="27" t="s">
        <v>181</v>
      </c>
      <c r="CR256" s="27" t="s">
        <v>182</v>
      </c>
      <c r="CS256" s="27" t="s">
        <v>183</v>
      </c>
      <c r="CU256" s="27" t="s">
        <v>186</v>
      </c>
    </row>
    <row r="257" spans="1:107" s="27" customFormat="1" ht="15" x14ac:dyDescent="0.3">
      <c r="A257" s="23"/>
      <c r="B257" s="24"/>
      <c r="C257" s="23"/>
      <c r="D257" s="25"/>
      <c r="E257" s="26"/>
      <c r="F257" s="22"/>
      <c r="G257" s="23"/>
      <c r="I257" s="23"/>
      <c r="J257" s="23"/>
      <c r="L257" s="25"/>
      <c r="U257" s="30"/>
      <c r="V257" s="30"/>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F257" s="33"/>
      <c r="BG257" s="33"/>
      <c r="BH257" s="33"/>
      <c r="BI257" s="33"/>
      <c r="BJ257" s="33"/>
      <c r="BK257" s="33"/>
      <c r="BL257" s="33"/>
      <c r="BY257" s="33"/>
      <c r="BZ257" s="33"/>
      <c r="CA257" s="33"/>
      <c r="CB257"/>
      <c r="CO257" s="27" t="s">
        <v>180</v>
      </c>
      <c r="CP257" s="27">
        <v>0.3</v>
      </c>
      <c r="CQ257" s="27">
        <v>1000</v>
      </c>
      <c r="CR257" s="27">
        <v>100</v>
      </c>
      <c r="CS257" s="27">
        <f>100+(0.3+0.3+0.3)</f>
        <v>100.9</v>
      </c>
      <c r="CU257" s="27">
        <f>(CP257*CQ257)/CS257</f>
        <v>2.9732408325074329</v>
      </c>
    </row>
    <row r="258" spans="1:107" s="27" customFormat="1" ht="15" x14ac:dyDescent="0.3">
      <c r="A258" s="23"/>
      <c r="B258" s="24"/>
      <c r="C258" s="23"/>
      <c r="D258" s="25"/>
      <c r="E258" s="25"/>
      <c r="F258" s="22"/>
      <c r="G258" s="23"/>
      <c r="I258" s="23"/>
      <c r="J258" s="23"/>
      <c r="L258" s="25"/>
      <c r="U258" s="30"/>
      <c r="V258" s="30"/>
      <c r="AA258" s="27" t="s">
        <v>120</v>
      </c>
      <c r="AB258" s="22" t="s">
        <v>115</v>
      </c>
      <c r="AC258" s="33"/>
      <c r="AD258" s="29">
        <f t="shared" ref="AD258:AF258" si="138">100*AD253/AD249</f>
        <v>141.79313698142309</v>
      </c>
      <c r="AE258" s="29">
        <f t="shared" si="138"/>
        <v>121.2449738789831</v>
      </c>
      <c r="AF258" s="29">
        <f t="shared" si="138"/>
        <v>133.88928271895486</v>
      </c>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E258" s="22"/>
      <c r="BF258" s="29"/>
      <c r="BG258" s="29"/>
      <c r="BH258" s="29"/>
      <c r="BI258" s="29"/>
      <c r="BJ258" s="29"/>
      <c r="BK258" s="33"/>
      <c r="BL258" s="33"/>
      <c r="CA258" s="22"/>
      <c r="CB258"/>
      <c r="CC258" s="29"/>
      <c r="CD258" s="27" t="s">
        <v>156</v>
      </c>
      <c r="CE258" s="22"/>
      <c r="CF258" s="29"/>
      <c r="CG258" s="29">
        <f>COUNT(CG37:CG246)</f>
        <v>62</v>
      </c>
      <c r="CH258" s="29">
        <f>COUNT(CH37:CH246)</f>
        <v>62</v>
      </c>
      <c r="CI258" s="29">
        <f>COUNT(CI37:CI246)</f>
        <v>62</v>
      </c>
      <c r="CJ258" s="29">
        <f>COUNT(CJ37:CJ246)</f>
        <v>62</v>
      </c>
      <c r="CO258" s="27" t="s">
        <v>185</v>
      </c>
      <c r="CP258" s="27">
        <v>0.3</v>
      </c>
      <c r="CQ258" s="27">
        <v>1000</v>
      </c>
      <c r="CR258" s="27">
        <v>100</v>
      </c>
      <c r="CS258" s="27">
        <f t="shared" ref="CS258:CS259" si="139">100+(0.3+0.3+0.3)</f>
        <v>100.9</v>
      </c>
      <c r="CU258" s="27">
        <f t="shared" ref="CU258:CU259" si="140">(CP258*CQ258)/CS258</f>
        <v>2.9732408325074329</v>
      </c>
    </row>
    <row r="259" spans="1:107" s="27" customFormat="1" ht="15" x14ac:dyDescent="0.3">
      <c r="A259" s="23"/>
      <c r="B259" s="24"/>
      <c r="C259" s="23"/>
      <c r="D259" s="25"/>
      <c r="E259" s="25"/>
      <c r="F259" s="22"/>
      <c r="G259" s="23"/>
      <c r="I259" s="23"/>
      <c r="J259" s="23"/>
      <c r="L259" s="25"/>
      <c r="U259" s="30"/>
      <c r="V259" s="30"/>
      <c r="AB259" s="22" t="s">
        <v>116</v>
      </c>
      <c r="AC259" s="33"/>
      <c r="AD259" s="29">
        <f t="shared" ref="AD259:AF259" si="141">100*AD254/AD249</f>
        <v>58.206863018576904</v>
      </c>
      <c r="AE259" s="29">
        <f t="shared" si="141"/>
        <v>78.755026121016883</v>
      </c>
      <c r="AF259" s="29">
        <f t="shared" si="141"/>
        <v>66.11071728104514</v>
      </c>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E259" s="22"/>
      <c r="BF259" s="29"/>
      <c r="BG259" s="29"/>
      <c r="BH259" s="29"/>
      <c r="BI259" s="29"/>
      <c r="BJ259" s="29"/>
      <c r="BK259" s="33"/>
      <c r="BL259" s="33"/>
      <c r="CA259" s="22"/>
      <c r="CB259"/>
      <c r="CC259" s="29"/>
      <c r="CD259" s="27" t="s">
        <v>157</v>
      </c>
      <c r="CE259" s="22"/>
      <c r="CF259" s="29"/>
      <c r="CG259" s="29">
        <f t="shared" ref="CG259:CJ259" si="142">TINV(0.02, (CG258-1))</f>
        <v>2.3890474015620957</v>
      </c>
      <c r="CH259" s="29">
        <f t="shared" si="142"/>
        <v>2.3890474015620957</v>
      </c>
      <c r="CI259" s="29">
        <f t="shared" si="142"/>
        <v>2.3890474015620957</v>
      </c>
      <c r="CJ259" s="29">
        <f t="shared" si="142"/>
        <v>2.3890474015620957</v>
      </c>
      <c r="CO259" s="27" t="s">
        <v>65</v>
      </c>
      <c r="CP259" s="27">
        <v>0.3</v>
      </c>
      <c r="CQ259" s="27">
        <v>100</v>
      </c>
      <c r="CR259" s="27">
        <v>100</v>
      </c>
      <c r="CS259" s="27">
        <f t="shared" si="139"/>
        <v>100.9</v>
      </c>
      <c r="CU259" s="27">
        <f t="shared" si="140"/>
        <v>0.29732408325074328</v>
      </c>
    </row>
    <row r="260" spans="1:107" x14ac:dyDescent="0.3">
      <c r="A260" s="34"/>
      <c r="B260" s="21"/>
      <c r="C260" s="34"/>
      <c r="D260" s="35"/>
      <c r="E260" s="35"/>
      <c r="F260" s="34"/>
      <c r="G260" s="34"/>
      <c r="H260" s="34"/>
      <c r="I260" s="34"/>
      <c r="J260" s="34"/>
      <c r="K260" s="34"/>
      <c r="L260" s="35"/>
      <c r="M260" s="35"/>
      <c r="O260" s="36"/>
      <c r="P260" s="22"/>
      <c r="U260" s="37"/>
      <c r="V260" s="37"/>
      <c r="AA260" s="19" t="s">
        <v>121</v>
      </c>
      <c r="AB260" s="22" t="s">
        <v>118</v>
      </c>
      <c r="AD260" s="29">
        <f t="shared" ref="AD260:AF260" si="143">100*AD255/AD249</f>
        <v>162.68970547213465</v>
      </c>
      <c r="AE260" s="29">
        <f t="shared" si="143"/>
        <v>131.86746081847465</v>
      </c>
      <c r="AF260" s="29">
        <f t="shared" si="143"/>
        <v>150.83392407843229</v>
      </c>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19"/>
      <c r="BE260" s="22"/>
      <c r="BF260" s="29"/>
      <c r="BG260" s="29"/>
      <c r="BH260" s="29"/>
      <c r="BI260" s="29"/>
      <c r="BJ260" s="29"/>
      <c r="CA260" s="22"/>
      <c r="CB260"/>
      <c r="CC260" s="29"/>
      <c r="CD260" s="19" t="s">
        <v>127</v>
      </c>
      <c r="CE260" s="22" t="s">
        <v>158</v>
      </c>
      <c r="CF260" s="29"/>
      <c r="CG260" s="29">
        <f>CG259*CG250</f>
        <v>0.69277409889316</v>
      </c>
      <c r="CH260" s="29">
        <f t="shared" ref="CH260:CJ260" si="144">CH259*CH250</f>
        <v>1.4771230253963665</v>
      </c>
      <c r="CI260" s="29">
        <f t="shared" si="144"/>
        <v>0.76473836028269593</v>
      </c>
      <c r="CJ260" s="29">
        <f t="shared" si="144"/>
        <v>7.5169683739351262E-2</v>
      </c>
      <c r="CO260" s="27" t="s">
        <v>67</v>
      </c>
      <c r="CP260" s="27"/>
      <c r="CQ260" s="27"/>
      <c r="CR260" s="27"/>
      <c r="CS260" s="27"/>
      <c r="CT260" s="27"/>
      <c r="CU260" s="27">
        <f>SUM(CU257:CU258)</f>
        <v>5.9464816650148657</v>
      </c>
      <c r="CV260" s="27"/>
      <c r="CW260" s="27"/>
      <c r="CX260" s="27"/>
      <c r="CY260" s="27"/>
      <c r="CZ260" s="27"/>
      <c r="DA260" s="27"/>
      <c r="DB260" s="27"/>
      <c r="DC260" s="27"/>
    </row>
    <row r="261" spans="1:107" x14ac:dyDescent="0.3">
      <c r="C261" s="34"/>
      <c r="D261" s="35"/>
      <c r="E261" s="35"/>
      <c r="F261" s="34"/>
      <c r="G261" s="34"/>
      <c r="H261" s="34"/>
      <c r="I261" s="34"/>
      <c r="J261" s="34"/>
      <c r="K261" s="34"/>
      <c r="L261" s="35"/>
      <c r="M261" s="35"/>
      <c r="O261" s="36"/>
      <c r="P261" s="36"/>
      <c r="U261" s="37"/>
      <c r="V261" s="37"/>
      <c r="AB261" s="22" t="s">
        <v>119</v>
      </c>
      <c r="AD261" s="29">
        <f t="shared" ref="AD261:AF261" si="145">100*AD256/AD249</f>
        <v>37.310294527865359</v>
      </c>
      <c r="AE261" s="29">
        <f t="shared" si="145"/>
        <v>68.132539181525331</v>
      </c>
      <c r="AF261" s="29">
        <f t="shared" si="145"/>
        <v>49.166075921567696</v>
      </c>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19"/>
      <c r="BE261" s="22"/>
      <c r="BF261" s="29"/>
      <c r="BG261" s="29"/>
      <c r="BH261" s="29"/>
      <c r="BI261" s="29"/>
      <c r="BJ261" s="29"/>
      <c r="CA261" s="22"/>
      <c r="CB261"/>
      <c r="CC261" s="29"/>
      <c r="CE261" s="22" t="s">
        <v>159</v>
      </c>
      <c r="CF261" s="29"/>
      <c r="CG261" s="48">
        <f t="shared" ref="CG261:CJ261" si="146">(CG260*1)/1</f>
        <v>0.69277409889316</v>
      </c>
      <c r="CH261" s="48">
        <f t="shared" si="146"/>
        <v>1.4771230253963665</v>
      </c>
      <c r="CI261" s="48">
        <f t="shared" si="146"/>
        <v>0.76473836028269593</v>
      </c>
      <c r="CJ261" s="48">
        <f t="shared" si="146"/>
        <v>7.5169683739351262E-2</v>
      </c>
      <c r="CO261" s="27"/>
      <c r="CP261" s="27"/>
      <c r="CQ261" s="27"/>
      <c r="CR261" s="27"/>
      <c r="CS261" s="27"/>
      <c r="CT261" s="27"/>
      <c r="CU261" s="27"/>
      <c r="CV261" s="27"/>
      <c r="CW261" s="27"/>
      <c r="CX261" s="27"/>
      <c r="CY261" s="27"/>
      <c r="CZ261" s="27"/>
    </row>
    <row r="262" spans="1:107" x14ac:dyDescent="0.3">
      <c r="C262" s="34"/>
      <c r="D262" s="35"/>
      <c r="E262" s="35"/>
      <c r="F262" s="34"/>
      <c r="G262" s="34"/>
      <c r="H262" s="34"/>
      <c r="I262" s="34"/>
      <c r="J262" s="34"/>
      <c r="K262" s="34"/>
      <c r="L262" s="35"/>
      <c r="M262" s="35"/>
      <c r="O262" s="36"/>
      <c r="P262" s="36"/>
      <c r="U262" s="37"/>
      <c r="V262" s="37"/>
      <c r="AB262" s="22"/>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19"/>
      <c r="BE262" s="22"/>
      <c r="BF262" s="29"/>
      <c r="BG262" s="29"/>
      <c r="BH262" s="29"/>
      <c r="BI262" s="29"/>
      <c r="BJ262" s="29"/>
      <c r="CA262" s="22"/>
      <c r="CB262"/>
      <c r="CC262" s="29"/>
      <c r="CD262" s="22"/>
      <c r="CE262" s="22" t="s">
        <v>160</v>
      </c>
      <c r="CF262" s="29"/>
      <c r="CG262" s="48">
        <f>((CG260*1000)/1000)/0.5</f>
        <v>1.38554819778632</v>
      </c>
      <c r="CH262" s="48">
        <f t="shared" ref="CH262:CJ262" si="147">((CH260*1000)/1000)/0.5</f>
        <v>2.9542460507927331</v>
      </c>
      <c r="CI262" s="48">
        <f t="shared" si="147"/>
        <v>1.5294767205653919</v>
      </c>
      <c r="CJ262" s="48">
        <f t="shared" si="147"/>
        <v>0.15033936747870252</v>
      </c>
      <c r="CO262" s="27" t="s">
        <v>190</v>
      </c>
      <c r="CP262" s="27"/>
      <c r="CQ262" s="27"/>
      <c r="CR262" s="27"/>
      <c r="CS262" s="27"/>
      <c r="CT262" s="27"/>
      <c r="CU262" s="27"/>
      <c r="CV262" s="27"/>
      <c r="CW262" s="19" t="s">
        <v>191</v>
      </c>
    </row>
    <row r="263" spans="1:107" x14ac:dyDescent="0.3">
      <c r="C263" s="34"/>
      <c r="D263" s="35"/>
      <c r="E263" s="35"/>
      <c r="F263" s="34"/>
      <c r="G263" s="34"/>
      <c r="H263" s="34"/>
      <c r="I263" s="34"/>
      <c r="J263" s="34"/>
      <c r="K263" s="34"/>
      <c r="L263" s="35"/>
      <c r="M263" s="35"/>
      <c r="O263" s="36"/>
      <c r="P263" s="36"/>
      <c r="U263" s="37"/>
      <c r="V263" s="37"/>
      <c r="AA263" s="38" t="s">
        <v>122</v>
      </c>
      <c r="AB263" s="19"/>
      <c r="AD263" s="29">
        <f t="shared" ref="AD263:AF263" si="148">100*AD250/AD249</f>
        <v>20.896568490711548</v>
      </c>
      <c r="AE263" s="29">
        <f t="shared" si="148"/>
        <v>10.622486939491555</v>
      </c>
      <c r="AF263" s="29">
        <f t="shared" si="148"/>
        <v>16.944641359477433</v>
      </c>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38"/>
      <c r="BE263" s="19"/>
      <c r="BF263" s="29"/>
      <c r="BG263" s="29"/>
      <c r="BH263" s="29"/>
      <c r="BI263" s="29"/>
      <c r="BJ263" s="29"/>
      <c r="CA263" s="22"/>
      <c r="CB263"/>
      <c r="CC263" s="29"/>
      <c r="CD263" s="8"/>
      <c r="CE263" s="22" t="s">
        <v>161</v>
      </c>
      <c r="CF263" s="29"/>
      <c r="CG263" s="48">
        <f>(CG260*1)/0.3</f>
        <v>2.3092469963105335</v>
      </c>
      <c r="CH263" s="48">
        <f t="shared" ref="CH263:CJ263" si="149">(CH260*1)/0.3</f>
        <v>4.9237434179878887</v>
      </c>
      <c r="CI263" s="48">
        <f t="shared" si="149"/>
        <v>2.5491278676089864</v>
      </c>
      <c r="CJ263" s="48">
        <f t="shared" si="149"/>
        <v>0.25056561246450421</v>
      </c>
      <c r="CO263" s="27" t="s">
        <v>188</v>
      </c>
      <c r="CP263" s="27"/>
      <c r="CQ263" s="27"/>
      <c r="CR263" s="27"/>
      <c r="CS263" s="27"/>
      <c r="CT263" s="27"/>
      <c r="CU263" s="27">
        <f>CU251+CU257</f>
        <v>3.1432408325074328</v>
      </c>
      <c r="CV263" s="27"/>
      <c r="CW263" s="19">
        <f>1000*(CU263*0.5)/1000</f>
        <v>1.5716204162537164</v>
      </c>
    </row>
    <row r="264" spans="1:107" x14ac:dyDescent="0.3">
      <c r="A264" s="34"/>
      <c r="B264" s="39"/>
      <c r="C264" s="34"/>
      <c r="D264" s="35"/>
      <c r="E264" s="35"/>
      <c r="F264" s="34"/>
      <c r="G264" s="34"/>
      <c r="H264" s="34"/>
      <c r="I264" s="34"/>
      <c r="J264" s="34"/>
      <c r="K264" s="34"/>
      <c r="L264" s="35"/>
      <c r="M264" s="35"/>
      <c r="O264" s="36"/>
      <c r="P264" s="36"/>
      <c r="U264" s="37"/>
      <c r="V264" s="37"/>
      <c r="AA264" s="38" t="s">
        <v>123</v>
      </c>
      <c r="AB264" s="19"/>
      <c r="AD264" s="29">
        <f t="shared" ref="AD264:AF264" si="150">3*AD263</f>
        <v>62.689705472134648</v>
      </c>
      <c r="AE264" s="29">
        <f t="shared" si="150"/>
        <v>31.867460818474665</v>
      </c>
      <c r="AF264" s="29">
        <f t="shared" si="150"/>
        <v>50.833924078432304</v>
      </c>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38"/>
      <c r="BE264" s="19"/>
      <c r="BF264" s="29"/>
      <c r="BG264" s="29"/>
      <c r="BH264" s="29"/>
      <c r="BI264" s="29"/>
      <c r="BJ264" s="29"/>
      <c r="CA264" s="8"/>
      <c r="CB264"/>
      <c r="CC264" s="29"/>
      <c r="CD264" s="26" t="s">
        <v>162</v>
      </c>
      <c r="CE264" s="8"/>
      <c r="CF264" s="29"/>
      <c r="CG264" s="29">
        <f>CG249/CG260</f>
        <v>2.3312540947583065</v>
      </c>
      <c r="CH264" s="29">
        <f t="shared" ref="CH264:CJ264" si="151">CH249/CH260</f>
        <v>2.1184816055801066</v>
      </c>
      <c r="CI264" s="29">
        <f t="shared" si="151"/>
        <v>2.0567556345738036</v>
      </c>
      <c r="CJ264" s="29">
        <f t="shared" si="151"/>
        <v>2.0130359157980511</v>
      </c>
      <c r="CO264" s="19" t="s">
        <v>189</v>
      </c>
      <c r="CU264" s="19">
        <f>CU252+CU258</f>
        <v>3.1632408325074328</v>
      </c>
      <c r="CW264" s="19">
        <f>1000*(CU264*0.5)/1000</f>
        <v>1.5816204162537164</v>
      </c>
    </row>
    <row r="265" spans="1:107" x14ac:dyDescent="0.3">
      <c r="A265" s="34"/>
      <c r="B265" s="39"/>
      <c r="C265" s="34"/>
      <c r="D265" s="35"/>
      <c r="E265" s="35"/>
      <c r="F265" s="34"/>
      <c r="G265" s="34"/>
      <c r="H265" s="34"/>
      <c r="I265" s="34"/>
      <c r="J265" s="34"/>
      <c r="K265" s="34"/>
      <c r="L265" s="35"/>
      <c r="M265" s="35"/>
      <c r="O265" s="36"/>
      <c r="P265" s="36"/>
      <c r="U265" s="37"/>
      <c r="V265" s="37"/>
      <c r="AB265" s="19"/>
      <c r="CA265" s="22"/>
      <c r="CB265"/>
      <c r="CC265" s="29"/>
      <c r="CD265" s="26" t="s">
        <v>163</v>
      </c>
      <c r="CE265" s="22" t="s">
        <v>164</v>
      </c>
      <c r="CF265" s="29"/>
      <c r="CG265" s="29">
        <f>10*CG250</f>
        <v>2.8997921867945555</v>
      </c>
      <c r="CH265" s="29">
        <f t="shared" ref="CH265:CJ265" si="152">10*CH250</f>
        <v>6.1828954269829017</v>
      </c>
      <c r="CI265" s="29">
        <f t="shared" si="152"/>
        <v>3.2010179445693137</v>
      </c>
      <c r="CJ265" s="29">
        <f t="shared" si="152"/>
        <v>0.31464291453656812</v>
      </c>
      <c r="CO265" s="19" t="s">
        <v>65</v>
      </c>
      <c r="CU265" s="19">
        <f>CU253+CU259</f>
        <v>0.31732408325074329</v>
      </c>
      <c r="CW265" s="19">
        <f>1000*(CU265*0.5)/1000</f>
        <v>0.15866204162537165</v>
      </c>
    </row>
    <row r="266" spans="1:107" x14ac:dyDescent="0.3">
      <c r="A266" s="34"/>
      <c r="B266" s="39"/>
      <c r="C266" s="34"/>
      <c r="D266" s="35"/>
      <c r="E266" s="35"/>
      <c r="F266" s="34"/>
      <c r="G266" s="34"/>
      <c r="H266" s="34"/>
      <c r="I266" s="34"/>
      <c r="J266" s="34"/>
      <c r="K266" s="34"/>
      <c r="L266" s="35"/>
      <c r="M266" s="35"/>
      <c r="O266" s="36"/>
      <c r="P266" s="36"/>
      <c r="U266" s="37"/>
      <c r="V266" s="37"/>
      <c r="AB266" s="19"/>
      <c r="BD266" t="s">
        <v>124</v>
      </c>
      <c r="BE266" s="19"/>
      <c r="BF266"/>
      <c r="BG266">
        <f>COUNT(BG37:BG246)</f>
        <v>62</v>
      </c>
      <c r="BH266">
        <f>COUNT(BH37:BH246)</f>
        <v>62</v>
      </c>
      <c r="BI266">
        <f>COUNT(BI37:BI246)</f>
        <v>62</v>
      </c>
      <c r="BJ266">
        <f>COUNT(BJ37:BJ246)</f>
        <v>62</v>
      </c>
      <c r="CA266" s="22"/>
      <c r="CB266"/>
      <c r="CC266" s="29"/>
      <c r="CD266" s="8"/>
      <c r="CE266" s="22" t="s">
        <v>165</v>
      </c>
      <c r="CF266" s="29"/>
      <c r="CG266" s="48">
        <f t="shared" ref="CG266:CJ266" si="153">(CG265*1)/0.5</f>
        <v>5.7995843735891111</v>
      </c>
      <c r="CH266" s="48">
        <f t="shared" si="153"/>
        <v>12.365790853965803</v>
      </c>
      <c r="CI266" s="48">
        <f t="shared" si="153"/>
        <v>6.4020358891386273</v>
      </c>
      <c r="CJ266" s="48">
        <f t="shared" si="153"/>
        <v>0.62928582907313624</v>
      </c>
      <c r="CO266" s="19" t="s">
        <v>67</v>
      </c>
      <c r="CU266" s="19">
        <f>SUM(CU263:CU264)</f>
        <v>6.3064816650148661</v>
      </c>
      <c r="CW266" s="19">
        <f>SUM(CW263:CW264)</f>
        <v>3.153240832507433</v>
      </c>
    </row>
    <row r="267" spans="1:107" x14ac:dyDescent="0.3">
      <c r="A267" s="34"/>
      <c r="B267" s="39"/>
      <c r="C267" s="34"/>
      <c r="D267" s="35"/>
      <c r="E267" s="35"/>
      <c r="F267" s="34"/>
      <c r="G267" s="34"/>
      <c r="H267" s="34"/>
      <c r="I267" s="34"/>
      <c r="J267" s="34"/>
      <c r="K267" s="34"/>
      <c r="L267" s="35"/>
      <c r="M267" s="35"/>
      <c r="O267" s="36"/>
      <c r="P267" s="36"/>
      <c r="U267" s="37"/>
      <c r="V267" s="37"/>
      <c r="AB267" s="19"/>
      <c r="BD267" s="26" t="s">
        <v>125</v>
      </c>
      <c r="BE267" s="38"/>
      <c r="BF267" s="19"/>
      <c r="BG267" s="3">
        <f>_xlfn.PERCENTILE.INC(BG37:BG246,0.99)</f>
        <v>4.0875911580001505</v>
      </c>
      <c r="BH267" s="3">
        <f>_xlfn.PERCENTILE.INC(BH37:BH246,0.99)</f>
        <v>7.8044361162891622</v>
      </c>
      <c r="BI267" s="3">
        <f>_xlfn.PERCENTILE.INC(BI37:BI246,0.99)</f>
        <v>4.3131369838559577</v>
      </c>
      <c r="BJ267" s="3">
        <f>_xlfn.PERCENTILE.INC(BJ37:BJ246,0.99)</f>
        <v>0.39761685298428057</v>
      </c>
      <c r="CA267" s="22"/>
      <c r="CB267"/>
      <c r="CC267" s="29"/>
      <c r="CD267" s="8"/>
      <c r="CE267" s="22" t="s">
        <v>166</v>
      </c>
      <c r="CF267" s="29"/>
      <c r="CG267" s="48">
        <f>(CG265*1)/0.3</f>
        <v>9.6659739559818529</v>
      </c>
      <c r="CH267" s="48">
        <f t="shared" ref="CH267:CJ267" si="154">(CH265*1)/0.3</f>
        <v>20.60965142327634</v>
      </c>
      <c r="CI267" s="48">
        <f t="shared" si="154"/>
        <v>10.670059815231046</v>
      </c>
      <c r="CJ267" s="48">
        <f t="shared" si="154"/>
        <v>1.0488097151218938</v>
      </c>
    </row>
    <row r="268" spans="1:107" x14ac:dyDescent="0.3">
      <c r="A268" s="34"/>
      <c r="B268" s="39"/>
      <c r="C268" s="34"/>
      <c r="D268" s="35"/>
      <c r="E268" s="35"/>
      <c r="F268" s="34"/>
      <c r="G268" s="34"/>
      <c r="H268" s="34"/>
      <c r="I268" s="34"/>
      <c r="J268" s="34"/>
      <c r="K268" s="34"/>
      <c r="L268" s="35"/>
      <c r="M268" s="35"/>
      <c r="O268" s="36"/>
      <c r="P268" s="36"/>
      <c r="U268" s="37"/>
      <c r="V268" s="37"/>
      <c r="AB268" s="19"/>
      <c r="BD268" s="26" t="s">
        <v>126</v>
      </c>
      <c r="BE268" s="38"/>
      <c r="BF268" s="19"/>
      <c r="BG268" s="3">
        <f>MAX(BG37:BG246)</f>
        <v>4.2350407064701052</v>
      </c>
      <c r="BH268" s="3">
        <f>MAX(BH37:BH246)</f>
        <v>7.852708385873413</v>
      </c>
      <c r="BI268" s="3">
        <f>MAX(BI37:BI246)</f>
        <v>4.4564101104712091</v>
      </c>
      <c r="BJ268" s="3">
        <f>MAX(BJ37:BJ246)</f>
        <v>0.42658878582848048</v>
      </c>
      <c r="BY268"/>
      <c r="BZ268"/>
      <c r="CA268"/>
      <c r="CB268"/>
      <c r="CC268"/>
      <c r="CD268"/>
      <c r="CE268"/>
      <c r="CF268"/>
      <c r="CG268"/>
      <c r="CH268"/>
      <c r="CI268" s="19"/>
    </row>
    <row r="269" spans="1:107" x14ac:dyDescent="0.3">
      <c r="A269" s="34"/>
      <c r="B269" s="39"/>
      <c r="C269" s="34"/>
      <c r="D269" s="35"/>
      <c r="E269" s="35"/>
      <c r="F269" s="34"/>
      <c r="G269" s="34"/>
      <c r="H269" s="34"/>
      <c r="I269" s="34"/>
      <c r="J269" s="34"/>
      <c r="K269" s="34"/>
      <c r="L269" s="35"/>
      <c r="M269" s="35"/>
      <c r="O269" s="36"/>
      <c r="P269" s="36"/>
      <c r="U269" s="37"/>
      <c r="V269" s="37"/>
      <c r="AB269" s="19"/>
      <c r="BD269" s="26" t="s">
        <v>108</v>
      </c>
      <c r="BE269" s="19"/>
      <c r="BF269" s="19"/>
      <c r="BG269" s="40">
        <f>BG248</f>
        <v>2.9732408325074333</v>
      </c>
      <c r="BH269" s="40">
        <f t="shared" ref="BH269:BJ269" si="155">BH248</f>
        <v>5.9464816650148666</v>
      </c>
      <c r="BI269" s="40">
        <f t="shared" si="155"/>
        <v>2.9732408325074333</v>
      </c>
      <c r="BJ269" s="40">
        <f t="shared" si="155"/>
        <v>0.29732408325074333</v>
      </c>
      <c r="BY269"/>
      <c r="BZ269"/>
      <c r="CA269"/>
      <c r="CB269"/>
      <c r="CC269"/>
      <c r="CD269"/>
      <c r="CE269"/>
      <c r="CF269"/>
      <c r="CG269"/>
      <c r="CH269"/>
      <c r="CI269" s="19"/>
    </row>
    <row r="270" spans="1:107" x14ac:dyDescent="0.3">
      <c r="A270" s="34"/>
      <c r="B270" s="39"/>
      <c r="C270" s="34"/>
      <c r="D270" s="35"/>
      <c r="E270" s="35"/>
      <c r="F270" s="34"/>
      <c r="G270" s="34"/>
      <c r="H270" s="34"/>
      <c r="I270" s="34"/>
      <c r="J270" s="34"/>
      <c r="K270" s="34"/>
      <c r="L270" s="35"/>
      <c r="M270" s="35"/>
      <c r="O270" s="36"/>
      <c r="P270" s="36"/>
      <c r="U270" s="37"/>
      <c r="V270" s="37"/>
      <c r="AB270" s="19"/>
      <c r="BD270" s="19" t="s">
        <v>127</v>
      </c>
      <c r="BE270" s="19"/>
      <c r="BF270" s="19"/>
      <c r="BG270" s="41">
        <f>BG250*TINV(0.02,(BG266-1))</f>
        <v>0.96266431723977641</v>
      </c>
      <c r="BH270" s="41">
        <f t="shared" ref="BH270:BJ270" si="156">BH250*TINV(0.02,(BH266-1))</f>
        <v>1.7197151946208888</v>
      </c>
      <c r="BI270" s="41">
        <f t="shared" si="156"/>
        <v>1.0314983562556703</v>
      </c>
      <c r="BJ270" s="41">
        <f t="shared" si="156"/>
        <v>9.353851949695291E-2</v>
      </c>
      <c r="BY270"/>
      <c r="BZ270"/>
      <c r="CA270"/>
      <c r="CB270"/>
      <c r="CC270"/>
      <c r="CD270"/>
      <c r="CE270"/>
      <c r="CF270"/>
      <c r="CG270"/>
      <c r="CH270"/>
      <c r="CI270" s="19"/>
    </row>
    <row r="271" spans="1:107" ht="15" x14ac:dyDescent="0.25">
      <c r="A271" s="34"/>
      <c r="B271" s="39"/>
      <c r="C271" s="34"/>
      <c r="D271" s="35"/>
      <c r="E271" s="35"/>
      <c r="F271" s="34"/>
      <c r="G271" s="34"/>
      <c r="H271" s="34"/>
      <c r="I271" s="34"/>
      <c r="J271" s="34"/>
      <c r="K271" s="34"/>
      <c r="L271" s="35"/>
      <c r="M271" s="35"/>
      <c r="O271" s="36"/>
      <c r="P271" s="36"/>
      <c r="U271" s="37"/>
      <c r="V271" s="37"/>
      <c r="AB271" s="19"/>
      <c r="BD271" s="19" t="s">
        <v>128</v>
      </c>
      <c r="BE271" s="19"/>
      <c r="BF271" s="19"/>
      <c r="BG271" s="42">
        <f>BG250*10</f>
        <v>4.0294902336819751</v>
      </c>
      <c r="BH271" s="42">
        <f t="shared" ref="BH271:BJ271" si="157">BH250*10</f>
        <v>7.1983301524132202</v>
      </c>
      <c r="BI271" s="42">
        <f t="shared" si="157"/>
        <v>4.317613604406584</v>
      </c>
      <c r="BJ271" s="42">
        <f t="shared" si="157"/>
        <v>0.39153061356502211</v>
      </c>
      <c r="CI271" s="19"/>
    </row>
    <row r="272" spans="1:107" ht="15" x14ac:dyDescent="0.25">
      <c r="A272" s="34"/>
      <c r="B272" s="39"/>
      <c r="C272" s="34"/>
      <c r="D272" s="35"/>
      <c r="E272" s="35"/>
      <c r="F272" s="34"/>
      <c r="G272" s="34"/>
      <c r="H272" s="34"/>
      <c r="I272" s="34"/>
      <c r="J272" s="34"/>
      <c r="K272" s="34"/>
      <c r="L272" s="35"/>
      <c r="M272" s="35"/>
      <c r="O272" s="36"/>
      <c r="P272" s="36"/>
      <c r="U272" s="37"/>
      <c r="V272" s="37"/>
      <c r="AB272" s="19"/>
      <c r="BD272" s="19" t="s">
        <v>129</v>
      </c>
      <c r="BE272" s="19"/>
      <c r="BF272" s="19"/>
      <c r="BG272" s="40">
        <f>BG249/BG270</f>
        <v>3.4131633645962247</v>
      </c>
      <c r="BH272" s="40">
        <f t="shared" ref="BH272:BJ272" si="158">BH249/BH270</f>
        <v>3.853557960389034</v>
      </c>
      <c r="BI272" s="40">
        <f t="shared" si="158"/>
        <v>3.239260225246813</v>
      </c>
      <c r="BJ272" s="40">
        <f t="shared" si="158"/>
        <v>3.4290396983580962</v>
      </c>
      <c r="CI272" s="19"/>
    </row>
    <row r="273" spans="1:88" ht="15" x14ac:dyDescent="0.25">
      <c r="A273" s="34"/>
      <c r="B273" s="39"/>
      <c r="C273" s="34"/>
      <c r="D273" s="35"/>
      <c r="E273" s="35"/>
      <c r="F273" s="34"/>
      <c r="G273" s="34"/>
      <c r="H273" s="34"/>
      <c r="I273" s="34"/>
      <c r="J273" s="34"/>
      <c r="K273" s="34"/>
      <c r="L273" s="35"/>
      <c r="M273" s="35"/>
      <c r="O273" s="36"/>
      <c r="P273" s="36"/>
      <c r="U273" s="37"/>
      <c r="V273" s="37"/>
      <c r="AB273" s="19"/>
      <c r="BD273" s="19"/>
      <c r="BE273" s="19"/>
      <c r="BF273" s="19"/>
      <c r="BG273" s="38"/>
      <c r="BH273" s="19"/>
      <c r="CI273" s="19"/>
    </row>
    <row r="274" spans="1:88" ht="15" x14ac:dyDescent="0.25">
      <c r="A274" s="34"/>
      <c r="B274" s="39"/>
      <c r="C274" s="34"/>
      <c r="D274" s="35"/>
      <c r="E274" s="35"/>
      <c r="F274" s="34"/>
      <c r="G274" s="34"/>
      <c r="H274" s="34"/>
      <c r="I274" s="34"/>
      <c r="J274" s="34"/>
      <c r="K274" s="34"/>
      <c r="L274" s="35"/>
      <c r="M274" s="35"/>
      <c r="O274" s="36"/>
      <c r="P274" s="36"/>
      <c r="U274" s="37"/>
      <c r="V274" s="37"/>
      <c r="AB274" s="19"/>
      <c r="CI274" s="19"/>
    </row>
    <row r="275" spans="1:88" ht="15" x14ac:dyDescent="0.25">
      <c r="A275" s="34"/>
      <c r="B275" s="39"/>
      <c r="C275" s="34"/>
      <c r="D275" s="35"/>
      <c r="E275" s="35"/>
      <c r="F275" s="34"/>
      <c r="G275" s="34"/>
      <c r="H275" s="34"/>
      <c r="I275" s="34"/>
      <c r="J275" s="34"/>
      <c r="K275" s="34"/>
      <c r="L275" s="35"/>
      <c r="M275" s="35"/>
      <c r="O275" s="36"/>
      <c r="P275" s="36"/>
      <c r="U275" s="37"/>
      <c r="V275" s="37"/>
      <c r="AB275" s="19"/>
      <c r="BD275" s="8" t="s">
        <v>130</v>
      </c>
      <c r="BH275" s="8" t="s">
        <v>131</v>
      </c>
      <c r="BM275" s="19" t="s">
        <v>167</v>
      </c>
      <c r="CD275" s="8" t="s">
        <v>130</v>
      </c>
      <c r="CE275" s="8"/>
      <c r="CF275" s="8"/>
      <c r="CG275" s="8"/>
      <c r="CH275" s="8" t="s">
        <v>131</v>
      </c>
      <c r="CI275" s="19"/>
    </row>
    <row r="276" spans="1:88" x14ac:dyDescent="0.3">
      <c r="A276" s="34"/>
      <c r="B276" s="39"/>
      <c r="C276" s="34"/>
      <c r="D276" s="35"/>
      <c r="E276" s="35"/>
      <c r="F276" s="34"/>
      <c r="G276" s="34"/>
      <c r="H276" s="34"/>
      <c r="I276" s="34"/>
      <c r="J276" s="34"/>
      <c r="K276" s="34"/>
      <c r="L276" s="35"/>
      <c r="M276" s="35"/>
      <c r="O276" s="36"/>
      <c r="P276" s="36"/>
      <c r="U276" s="37"/>
      <c r="V276" s="37"/>
      <c r="AB276" s="19"/>
      <c r="BD276" t="s">
        <v>132</v>
      </c>
      <c r="BE276" s="19"/>
      <c r="BF276" s="19"/>
      <c r="BG276">
        <f>BM276+(300*1000)/100900</f>
        <v>3.1840158092212225</v>
      </c>
      <c r="BH276">
        <f>BN276+(600*1000)/100900</f>
        <v>6.3630310457178485</v>
      </c>
      <c r="BI276">
        <f>BO276+(300*1000)/100900</f>
        <v>3.1790152364966264</v>
      </c>
      <c r="BJ276">
        <f>BP276+(30*1000)/100900</f>
        <v>0.32597491347438518</v>
      </c>
      <c r="BK276"/>
      <c r="BM276" s="19">
        <v>0.21077497671378922</v>
      </c>
      <c r="BN276" s="19">
        <v>0.41654938070298231</v>
      </c>
      <c r="BO276" s="19">
        <v>0.205774403989193</v>
      </c>
      <c r="BP276" s="19">
        <v>2.8650830223641819E-2</v>
      </c>
      <c r="CD276" t="s">
        <v>132</v>
      </c>
      <c r="CE276" s="22" t="s">
        <v>155</v>
      </c>
      <c r="CF276" s="2"/>
      <c r="CG276" s="40">
        <f>CW264</f>
        <v>1.5816204162537164</v>
      </c>
      <c r="CH276" s="40">
        <f>CW266</f>
        <v>3.153240832507433</v>
      </c>
      <c r="CI276" s="40">
        <f>CW263</f>
        <v>1.5716204162537164</v>
      </c>
      <c r="CJ276" s="40">
        <f>CW265</f>
        <v>0.15866204162537165</v>
      </c>
    </row>
    <row r="277" spans="1:88" x14ac:dyDescent="0.3">
      <c r="A277" s="34"/>
      <c r="B277" s="39"/>
      <c r="C277" s="34"/>
      <c r="D277" s="35"/>
      <c r="E277" s="35"/>
      <c r="F277" s="34"/>
      <c r="G277" s="34"/>
      <c r="H277" s="34"/>
      <c r="I277" s="34"/>
      <c r="J277" s="34"/>
      <c r="K277" s="34"/>
      <c r="L277" s="35"/>
      <c r="M277" s="35"/>
      <c r="O277" s="36"/>
      <c r="P277" s="36"/>
      <c r="U277" s="37"/>
      <c r="V277" s="37"/>
      <c r="AB277" s="19"/>
      <c r="BD277" t="s">
        <v>124</v>
      </c>
      <c r="BE277" s="19"/>
      <c r="BF277" s="19"/>
      <c r="BG277">
        <f>COUNT(BG116:BG246)</f>
        <v>36</v>
      </c>
      <c r="BH277">
        <f>COUNT(BH116:BH246)</f>
        <v>36</v>
      </c>
      <c r="BI277">
        <f>COUNT(BI116:BI246)</f>
        <v>36</v>
      </c>
      <c r="BJ277">
        <f>COUNT(BJ116:BJ246)</f>
        <v>36</v>
      </c>
      <c r="BK277"/>
      <c r="BL277"/>
      <c r="BM277"/>
      <c r="BN277"/>
      <c r="BO277"/>
      <c r="BP277"/>
      <c r="BQ277"/>
      <c r="BR277"/>
      <c r="BS277"/>
      <c r="BT277"/>
      <c r="BU277"/>
      <c r="BV277"/>
      <c r="BW277"/>
      <c r="BX277"/>
      <c r="BY277"/>
      <c r="BZ277"/>
      <c r="CA277"/>
      <c r="CB277"/>
      <c r="CC277"/>
      <c r="CD277" t="s">
        <v>124</v>
      </c>
      <c r="CE277"/>
      <c r="CF277"/>
      <c r="CG277">
        <f>COUNT(CG116:CG246)</f>
        <v>36</v>
      </c>
      <c r="CH277">
        <f>COUNT(CH116:CH246)</f>
        <v>36</v>
      </c>
      <c r="CI277">
        <f>COUNT(CI116:CI246)</f>
        <v>36</v>
      </c>
      <c r="CJ277">
        <f>COUNT(CJ116:CJ246)</f>
        <v>36</v>
      </c>
    </row>
    <row r="278" spans="1:88" x14ac:dyDescent="0.3">
      <c r="A278" s="34"/>
      <c r="B278" s="39"/>
      <c r="C278" s="34"/>
      <c r="D278" s="35"/>
      <c r="E278" s="35"/>
      <c r="F278" s="34"/>
      <c r="G278" s="34"/>
      <c r="H278" s="34"/>
      <c r="I278" s="34"/>
      <c r="J278" s="34"/>
      <c r="K278" s="34"/>
      <c r="L278" s="35"/>
      <c r="M278" s="35"/>
      <c r="O278" s="36"/>
      <c r="P278" s="36"/>
      <c r="U278" s="37"/>
      <c r="V278" s="37"/>
      <c r="AB278" s="19"/>
      <c r="BD278" t="s">
        <v>109</v>
      </c>
      <c r="BE278" s="19"/>
      <c r="BF278" s="19"/>
      <c r="BG278" s="43">
        <f>AVERAGE(BG116:BG246)</f>
        <v>3.5377219822068722</v>
      </c>
      <c r="BH278" s="43">
        <f>AVERAGE(BH116:BH246)</f>
        <v>7.152547622896293</v>
      </c>
      <c r="BI278" s="43">
        <f>AVERAGE(BI116:BI246)</f>
        <v>3.6148256406894199</v>
      </c>
      <c r="BJ278" s="43">
        <f>AVERAGE(BJ116:BJ246)</f>
        <v>0.34395164790321053</v>
      </c>
      <c r="BK278" s="43"/>
      <c r="BL278" s="43"/>
      <c r="BM278" s="43"/>
      <c r="BN278" s="43"/>
      <c r="BO278" s="43"/>
      <c r="BP278" s="43"/>
      <c r="BQ278" s="43"/>
      <c r="BR278" s="43"/>
      <c r="BS278" s="43"/>
      <c r="BT278" s="43"/>
      <c r="BU278" s="43"/>
      <c r="BV278" s="43"/>
      <c r="BW278" s="43"/>
      <c r="BX278" s="43"/>
      <c r="BY278" s="43"/>
      <c r="BZ278" s="43"/>
      <c r="CA278" s="43"/>
      <c r="CB278" s="43"/>
      <c r="CC278" s="43"/>
      <c r="CD278" t="s">
        <v>109</v>
      </c>
      <c r="CE278" s="43"/>
      <c r="CF278" s="43"/>
      <c r="CG278" s="43">
        <f>AVERAGE(CG116:CG246)</f>
        <v>1.7688609911034361</v>
      </c>
      <c r="CH278" s="43">
        <f>AVERAGE(CH116:CH246)</f>
        <v>3.5762738114481465</v>
      </c>
      <c r="CI278" s="43">
        <f>AVERAGE(CI116:CI246)</f>
        <v>1.80741282034471</v>
      </c>
      <c r="CJ278" s="43">
        <f>AVERAGE(CJ116:CJ246)</f>
        <v>0.17197582395160527</v>
      </c>
    </row>
    <row r="279" spans="1:88" x14ac:dyDescent="0.3">
      <c r="BD279" t="s">
        <v>133</v>
      </c>
      <c r="BG279" s="43">
        <f>STDEV(BG116:BG246)</f>
        <v>0.22968603520542458</v>
      </c>
      <c r="BH279" s="43">
        <f>STDEV(BH116:BH246)</f>
        <v>0.36310402316977375</v>
      </c>
      <c r="BI279" s="43">
        <f>STDEV(BI116:BI246)</f>
        <v>0.31351902379816454</v>
      </c>
      <c r="BJ279" s="43">
        <f>STDEV(BJ116:BJ246)</f>
        <v>2.129392085726035E-2</v>
      </c>
      <c r="BK279" s="43"/>
      <c r="BL279" s="43"/>
      <c r="BM279" s="43"/>
      <c r="BN279" s="43"/>
      <c r="BO279" s="43"/>
      <c r="BP279" s="43"/>
      <c r="BQ279" s="43"/>
      <c r="BR279" s="43"/>
      <c r="BS279" s="43"/>
      <c r="BT279" s="43"/>
      <c r="BU279" s="43"/>
      <c r="BV279" s="43"/>
      <c r="BW279" s="43"/>
      <c r="BX279" s="43"/>
      <c r="BY279" s="43"/>
      <c r="BZ279" s="43"/>
      <c r="CA279" s="43"/>
      <c r="CB279" s="43"/>
      <c r="CC279" s="43"/>
      <c r="CD279" t="s">
        <v>133</v>
      </c>
      <c r="CE279" s="43"/>
      <c r="CF279" s="43"/>
      <c r="CG279" s="43">
        <f>STDEV(CG116:CG246)</f>
        <v>0.11484301760271229</v>
      </c>
      <c r="CH279" s="43">
        <f>STDEV(CH116:CH246)</f>
        <v>0.18155201158488687</v>
      </c>
      <c r="CI279" s="43">
        <f>STDEV(CI116:CI246)</f>
        <v>0.15675951189908227</v>
      </c>
      <c r="CJ279" s="43">
        <f>STDEV(CJ116:CJ246)</f>
        <v>1.0646960428630175E-2</v>
      </c>
    </row>
    <row r="280" spans="1:88" x14ac:dyDescent="0.3">
      <c r="BD280" t="s">
        <v>134</v>
      </c>
      <c r="BG280" s="43">
        <f t="shared" ref="BG280:BJ280" si="159">100*BG279/BG278</f>
        <v>6.4924840437049767</v>
      </c>
      <c r="BH280" s="43">
        <f t="shared" si="159"/>
        <v>5.0765691095495482</v>
      </c>
      <c r="BI280" s="43">
        <f t="shared" si="159"/>
        <v>8.6731437408519145</v>
      </c>
      <c r="BJ280" s="43">
        <f t="shared" si="159"/>
        <v>6.1909634645078224</v>
      </c>
      <c r="BK280" s="43"/>
      <c r="BL280" s="43"/>
      <c r="BM280" s="43"/>
      <c r="BN280" s="43"/>
      <c r="BO280" s="43"/>
      <c r="BP280" s="43"/>
      <c r="BQ280" s="43"/>
      <c r="BR280" s="43"/>
      <c r="BS280" s="43"/>
      <c r="BT280" s="43"/>
      <c r="BU280" s="43"/>
      <c r="BV280" s="43"/>
      <c r="BW280" s="43"/>
      <c r="BX280" s="43"/>
      <c r="BY280" s="43"/>
      <c r="BZ280" s="43"/>
      <c r="CA280" s="43"/>
      <c r="CB280" s="43"/>
      <c r="CC280" s="43"/>
      <c r="CD280" t="s">
        <v>134</v>
      </c>
      <c r="CE280" s="43"/>
      <c r="CF280" s="43"/>
      <c r="CG280" s="43">
        <f t="shared" ref="CG280:CJ280" si="160">100*CG279/CG278</f>
        <v>6.4924840437049767</v>
      </c>
      <c r="CH280" s="43">
        <f t="shared" si="160"/>
        <v>5.0765691095495482</v>
      </c>
      <c r="CI280" s="43">
        <f t="shared" si="160"/>
        <v>8.6731437408519145</v>
      </c>
      <c r="CJ280" s="43">
        <f t="shared" si="160"/>
        <v>6.1909634645078224</v>
      </c>
    </row>
    <row r="281" spans="1:88" x14ac:dyDescent="0.3">
      <c r="BD281" t="s">
        <v>135</v>
      </c>
      <c r="BG281" s="43">
        <f t="shared" ref="BG281:BJ281" si="161">TINV(0.02,(BG277-1))</f>
        <v>2.4377225471437423</v>
      </c>
      <c r="BH281" s="43">
        <f t="shared" si="161"/>
        <v>2.4377225471437423</v>
      </c>
      <c r="BI281" s="43">
        <f t="shared" si="161"/>
        <v>2.4377225471437423</v>
      </c>
      <c r="BJ281" s="43">
        <f t="shared" si="161"/>
        <v>2.4377225471437423</v>
      </c>
      <c r="BK281" s="43"/>
      <c r="BL281" s="43"/>
      <c r="BM281" s="43"/>
      <c r="BN281" s="43"/>
      <c r="BO281" s="43"/>
      <c r="BP281" s="43"/>
      <c r="BQ281" s="43"/>
      <c r="BR281" s="43"/>
      <c r="BS281" s="43"/>
      <c r="BT281" s="43"/>
      <c r="BU281" s="43"/>
      <c r="BV281" s="43"/>
      <c r="BW281" s="43"/>
      <c r="BX281" s="43"/>
      <c r="BY281" s="43"/>
      <c r="BZ281" s="43"/>
      <c r="CA281" s="43"/>
      <c r="CB281" s="43"/>
      <c r="CC281" s="43"/>
      <c r="CD281" t="s">
        <v>135</v>
      </c>
      <c r="CE281" s="43"/>
      <c r="CF281" s="43"/>
      <c r="CG281" s="43">
        <f t="shared" ref="CG281:CJ281" si="162">TINV(0.02,(CG277-1))</f>
        <v>2.4377225471437423</v>
      </c>
      <c r="CH281" s="43">
        <f t="shared" si="162"/>
        <v>2.4377225471437423</v>
      </c>
      <c r="CI281" s="43">
        <f t="shared" si="162"/>
        <v>2.4377225471437423</v>
      </c>
      <c r="CJ281" s="43">
        <f t="shared" si="162"/>
        <v>2.4377225471437423</v>
      </c>
    </row>
    <row r="282" spans="1:88" x14ac:dyDescent="0.3">
      <c r="BD282" t="s">
        <v>127</v>
      </c>
      <c r="BE282" s="22" t="s">
        <v>154</v>
      </c>
      <c r="BG282" s="45">
        <f t="shared" ref="BG282:BJ282" si="163">BG279*BG281</f>
        <v>0.55991082678431481</v>
      </c>
      <c r="BH282" s="45">
        <f t="shared" si="163"/>
        <v>0.88514686423956124</v>
      </c>
      <c r="BI282" s="45">
        <f t="shared" si="163"/>
        <v>0.76427239327128127</v>
      </c>
      <c r="BJ282" s="45">
        <f t="shared" si="163"/>
        <v>5.1908670990837964E-2</v>
      </c>
      <c r="BK282" s="43"/>
      <c r="BL282" s="43"/>
      <c r="BM282" s="43"/>
      <c r="BN282" s="43"/>
      <c r="BO282" s="43"/>
      <c r="BP282" s="43"/>
      <c r="BQ282" s="43"/>
      <c r="BR282" s="43"/>
      <c r="BS282" s="43"/>
      <c r="BT282" s="43"/>
      <c r="BU282" s="43"/>
      <c r="BV282" s="43"/>
      <c r="BW282" s="43"/>
      <c r="BX282" s="43"/>
      <c r="BY282" s="43"/>
      <c r="BZ282" s="43"/>
      <c r="CA282" s="43"/>
      <c r="CB282" s="43"/>
      <c r="CC282" s="43"/>
      <c r="CD282" t="s">
        <v>127</v>
      </c>
      <c r="CE282" s="22" t="s">
        <v>168</v>
      </c>
      <c r="CF282" s="43"/>
      <c r="CG282" s="49">
        <f t="shared" ref="CG282:CJ282" si="164">CG279*CG281</f>
        <v>0.2799554133921574</v>
      </c>
      <c r="CH282" s="49">
        <f t="shared" si="164"/>
        <v>0.44257343211978062</v>
      </c>
      <c r="CI282" s="49">
        <f t="shared" si="164"/>
        <v>0.38213619663564063</v>
      </c>
      <c r="CJ282" s="49">
        <f t="shared" si="164"/>
        <v>2.5954335495418982E-2</v>
      </c>
    </row>
    <row r="283" spans="1:88" x14ac:dyDescent="0.3">
      <c r="BD283" t="s">
        <v>128</v>
      </c>
      <c r="BE283" s="22" t="s">
        <v>154</v>
      </c>
      <c r="BG283" s="45">
        <f t="shared" ref="BG283:BJ283" si="165">10*BG279</f>
        <v>2.2968603520542459</v>
      </c>
      <c r="BH283" s="45">
        <f t="shared" si="165"/>
        <v>3.6310402316977375</v>
      </c>
      <c r="BI283" s="45">
        <f t="shared" si="165"/>
        <v>3.1351902379816456</v>
      </c>
      <c r="BJ283" s="45">
        <f t="shared" si="165"/>
        <v>0.21293920857260351</v>
      </c>
      <c r="BK283" s="43"/>
      <c r="BL283" s="43"/>
      <c r="BM283" s="43"/>
      <c r="BN283" s="43"/>
      <c r="BO283" s="43"/>
      <c r="BP283" s="43"/>
      <c r="BQ283" s="43"/>
      <c r="BR283" s="43"/>
      <c r="BS283" s="43"/>
      <c r="BT283" s="43"/>
      <c r="BU283" s="43"/>
      <c r="BV283" s="43"/>
      <c r="BW283" s="43"/>
      <c r="BX283" s="43"/>
      <c r="BY283" s="43"/>
      <c r="BZ283" s="43"/>
      <c r="CA283" s="43"/>
      <c r="CB283" s="43"/>
      <c r="CC283" s="43"/>
      <c r="CD283" t="s">
        <v>128</v>
      </c>
      <c r="CE283" s="22" t="s">
        <v>168</v>
      </c>
      <c r="CF283" s="43"/>
      <c r="CG283" s="49">
        <f t="shared" ref="CG283:CJ283" si="166">10*CG279</f>
        <v>1.1484301760271229</v>
      </c>
      <c r="CH283" s="49">
        <f t="shared" si="166"/>
        <v>1.8155201158488687</v>
      </c>
      <c r="CI283" s="49">
        <f t="shared" si="166"/>
        <v>1.5675951189908228</v>
      </c>
      <c r="CJ283" s="49">
        <f t="shared" si="166"/>
        <v>0.10646960428630176</v>
      </c>
    </row>
    <row r="284" spans="1:88" x14ac:dyDescent="0.3">
      <c r="BD284" t="s">
        <v>136</v>
      </c>
      <c r="BG284" s="43">
        <f t="shared" ref="BG284:BJ284" si="167">100*(BG278-BG276)/BG276</f>
        <v>11.108807059351962</v>
      </c>
      <c r="BH284" s="43">
        <f t="shared" si="167"/>
        <v>12.407869323689193</v>
      </c>
      <c r="BI284" s="43">
        <f t="shared" si="167"/>
        <v>13.708975005513659</v>
      </c>
      <c r="BJ284" s="43">
        <f t="shared" si="167"/>
        <v>5.5147600891189299</v>
      </c>
      <c r="BK284" s="43"/>
      <c r="BL284" s="43"/>
      <c r="BM284" s="43"/>
      <c r="BN284" s="43"/>
      <c r="BO284" s="43"/>
      <c r="BP284" s="43"/>
      <c r="BQ284" s="43"/>
      <c r="BR284" s="43"/>
      <c r="BS284" s="43"/>
      <c r="BT284" s="43"/>
      <c r="BU284" s="43"/>
      <c r="BV284" s="43"/>
      <c r="BW284" s="43"/>
      <c r="BX284" s="43"/>
      <c r="BY284" s="43"/>
      <c r="BZ284" s="43"/>
      <c r="CA284" s="43"/>
      <c r="CB284" s="43"/>
      <c r="CC284" s="43"/>
      <c r="CD284" t="s">
        <v>136</v>
      </c>
      <c r="CE284" s="43"/>
      <c r="CF284" s="43"/>
      <c r="CG284" s="43">
        <f t="shared" ref="CG284:CJ284" si="168">100*(CG278-CG276)/CG276</f>
        <v>11.83852793789957</v>
      </c>
      <c r="CH284" s="43">
        <f t="shared" si="168"/>
        <v>13.415815708701226</v>
      </c>
      <c r="CI284" s="43">
        <f t="shared" si="168"/>
        <v>15.003139540083968</v>
      </c>
      <c r="CJ284" s="43">
        <f t="shared" si="168"/>
        <v>8.3912838822972837</v>
      </c>
    </row>
    <row r="285" spans="1:88" x14ac:dyDescent="0.3">
      <c r="BD285" t="s">
        <v>137</v>
      </c>
      <c r="BG285" s="43">
        <f t="shared" ref="BG285:BJ285" si="169">BG276/BG282</f>
        <v>5.6866480462749625</v>
      </c>
      <c r="BH285" s="43">
        <f t="shared" si="169"/>
        <v>7.1886726404260539</v>
      </c>
      <c r="BI285" s="43">
        <f t="shared" si="169"/>
        <v>4.1595316859341578</v>
      </c>
      <c r="BJ285" s="43">
        <f t="shared" si="169"/>
        <v>6.2797776797622253</v>
      </c>
      <c r="BK285" s="43"/>
      <c r="BL285" s="43"/>
      <c r="BM285" s="43"/>
      <c r="BN285" s="43"/>
      <c r="BO285" s="43"/>
      <c r="BP285" s="43"/>
      <c r="BQ285" s="43"/>
      <c r="BR285" s="43"/>
      <c r="BS285" s="43"/>
      <c r="BT285" s="43"/>
      <c r="BU285" s="43"/>
      <c r="BV285" s="43"/>
      <c r="BW285" s="43"/>
      <c r="BX285" s="43"/>
      <c r="BY285" s="43"/>
      <c r="BZ285" s="43"/>
      <c r="CA285" s="43"/>
      <c r="CB285" s="43"/>
      <c r="CC285" s="43"/>
      <c r="CD285" t="s">
        <v>137</v>
      </c>
      <c r="CE285" s="43"/>
      <c r="CF285" s="43"/>
      <c r="CG285" s="43">
        <f t="shared" ref="CG285:CJ285" si="170">CG276/CG282</f>
        <v>5.649543965196365</v>
      </c>
      <c r="CH285" s="43">
        <f t="shared" si="170"/>
        <v>7.1247856370511231</v>
      </c>
      <c r="CI285" s="43">
        <f t="shared" si="170"/>
        <v>4.1127232387049313</v>
      </c>
      <c r="CJ285" s="43">
        <f t="shared" si="170"/>
        <v>6.1131228597001055</v>
      </c>
    </row>
    <row r="286" spans="1:88" x14ac:dyDescent="0.3">
      <c r="BD286" t="s">
        <v>138</v>
      </c>
      <c r="BG286" s="43">
        <f t="shared" ref="BG286:BJ286" si="171">100*BG278/BG276</f>
        <v>111.10880705935197</v>
      </c>
      <c r="BH286" s="43">
        <f t="shared" si="171"/>
        <v>112.4078693236892</v>
      </c>
      <c r="BI286" s="43">
        <f t="shared" si="171"/>
        <v>113.70897500551366</v>
      </c>
      <c r="BJ286" s="43">
        <f t="shared" si="171"/>
        <v>105.51476008911894</v>
      </c>
      <c r="BK286" s="43"/>
      <c r="BL286" s="43"/>
      <c r="BM286" s="43"/>
      <c r="BN286" s="43"/>
      <c r="BO286" s="43"/>
      <c r="BP286" s="43"/>
      <c r="BQ286" s="43"/>
      <c r="BR286" s="43"/>
      <c r="BS286" s="43"/>
      <c r="BT286" s="43"/>
      <c r="BU286" s="43"/>
      <c r="BV286" s="43"/>
      <c r="BW286" s="43"/>
      <c r="BX286" s="43"/>
      <c r="BY286" s="43"/>
      <c r="BZ286" s="43"/>
      <c r="CA286" s="43"/>
      <c r="CB286" s="43"/>
      <c r="CC286" s="43"/>
      <c r="CD286" t="s">
        <v>138</v>
      </c>
      <c r="CE286" s="43"/>
      <c r="CF286" s="43"/>
      <c r="CG286" s="43">
        <f t="shared" ref="CG286:CJ286" si="172">100*CG278/CG276</f>
        <v>111.83852793789958</v>
      </c>
      <c r="CH286" s="43">
        <f t="shared" si="172"/>
        <v>113.41581570870122</v>
      </c>
      <c r="CI286" s="43">
        <f t="shared" si="172"/>
        <v>115.00313954008396</v>
      </c>
      <c r="CJ286" s="43">
        <f t="shared" si="172"/>
        <v>108.39128388229729</v>
      </c>
    </row>
    <row r="287" spans="1:88" x14ac:dyDescent="0.3">
      <c r="BD287" t="s">
        <v>139</v>
      </c>
      <c r="BG287" s="43">
        <f t="shared" ref="BG287:BJ287" si="173">BG278/BG279</f>
        <v>15.402425223818398</v>
      </c>
      <c r="BH287" s="43">
        <f t="shared" si="173"/>
        <v>19.698343082120111</v>
      </c>
      <c r="BI287" s="43">
        <f t="shared" si="173"/>
        <v>11.529844654710814</v>
      </c>
      <c r="BJ287" s="43">
        <f t="shared" si="173"/>
        <v>16.152574728196999</v>
      </c>
      <c r="BK287" s="43"/>
      <c r="BL287" s="43"/>
      <c r="BM287" s="43"/>
      <c r="BN287" s="43"/>
      <c r="BO287" s="43"/>
      <c r="BP287" s="43"/>
      <c r="BQ287" s="43"/>
      <c r="BR287" s="43"/>
      <c r="BS287" s="43"/>
      <c r="BT287" s="43"/>
      <c r="BU287" s="43"/>
      <c r="BV287" s="43"/>
      <c r="BW287" s="43"/>
      <c r="BX287" s="43"/>
      <c r="BY287" s="43"/>
      <c r="BZ287" s="43"/>
      <c r="CA287" s="43"/>
      <c r="CB287" s="43"/>
      <c r="CC287" s="43"/>
      <c r="CD287" t="s">
        <v>139</v>
      </c>
      <c r="CE287" s="43"/>
      <c r="CF287" s="43"/>
      <c r="CG287" s="43">
        <f t="shared" ref="CG287:CJ287" si="174">CG278/CG279</f>
        <v>15.402425223818398</v>
      </c>
      <c r="CH287" s="43">
        <f t="shared" si="174"/>
        <v>19.698343082120111</v>
      </c>
      <c r="CI287" s="43">
        <f t="shared" si="174"/>
        <v>11.529844654710814</v>
      </c>
      <c r="CJ287" s="43">
        <f t="shared" si="174"/>
        <v>16.152574728196999</v>
      </c>
    </row>
    <row r="288" spans="1:88" x14ac:dyDescent="0.3">
      <c r="CE288" s="22" t="s">
        <v>158</v>
      </c>
      <c r="CG288" s="38">
        <f>CG282</f>
        <v>0.2799554133921574</v>
      </c>
      <c r="CH288" s="38">
        <f t="shared" ref="CH288:CJ288" si="175">CH282</f>
        <v>0.44257343211978062</v>
      </c>
      <c r="CI288" s="38">
        <f t="shared" si="175"/>
        <v>0.38213619663564063</v>
      </c>
      <c r="CJ288" s="38">
        <f t="shared" si="175"/>
        <v>2.5954335495418982E-2</v>
      </c>
    </row>
    <row r="289" spans="83:88" x14ac:dyDescent="0.3">
      <c r="CE289" s="22" t="s">
        <v>159</v>
      </c>
      <c r="CG289" s="48">
        <f>(CG288*1)/1</f>
        <v>0.2799554133921574</v>
      </c>
      <c r="CH289" s="48">
        <f t="shared" ref="CH289:CJ289" si="176">(CH288*1)/1</f>
        <v>0.44257343211978062</v>
      </c>
      <c r="CI289" s="48">
        <f t="shared" si="176"/>
        <v>0.38213619663564063</v>
      </c>
      <c r="CJ289" s="48">
        <f t="shared" si="176"/>
        <v>2.5954335495418982E-2</v>
      </c>
    </row>
    <row r="290" spans="83:88" x14ac:dyDescent="0.3">
      <c r="CE290" s="22" t="s">
        <v>160</v>
      </c>
      <c r="CG290" s="48">
        <f>((CG288*1000)/1000)/0.5</f>
        <v>0.55991082678431481</v>
      </c>
      <c r="CH290" s="48">
        <f t="shared" ref="CH290:CJ290" si="177">((CH288*1000)/1000)/0.5</f>
        <v>0.88514686423956124</v>
      </c>
      <c r="CI290" s="48">
        <f t="shared" si="177"/>
        <v>0.76427239327128127</v>
      </c>
      <c r="CJ290" s="48">
        <f t="shared" si="177"/>
        <v>5.1908670990837964E-2</v>
      </c>
    </row>
    <row r="291" spans="83:88" x14ac:dyDescent="0.3">
      <c r="CE291" s="22" t="s">
        <v>161</v>
      </c>
      <c r="CG291" s="48">
        <f>(CG288*1)/0.3</f>
        <v>0.93318471130719138</v>
      </c>
      <c r="CH291" s="48">
        <f t="shared" ref="CH291:CJ291" si="178">(CH288*1)/0.3</f>
        <v>1.4752447737326022</v>
      </c>
      <c r="CI291" s="48">
        <f t="shared" si="178"/>
        <v>1.2737873221188021</v>
      </c>
      <c r="CJ291" s="48">
        <f t="shared" si="178"/>
        <v>8.6514451651396609E-2</v>
      </c>
    </row>
    <row r="292" spans="83:88" x14ac:dyDescent="0.3">
      <c r="CE292" s="8"/>
      <c r="CF292" s="29"/>
    </row>
    <row r="293" spans="83:88" x14ac:dyDescent="0.3">
      <c r="CE293" s="22" t="s">
        <v>164</v>
      </c>
      <c r="CF293" s="29"/>
      <c r="CG293" s="29">
        <f>10*CG279</f>
        <v>1.1484301760271229</v>
      </c>
      <c r="CH293" s="29">
        <f t="shared" ref="CH293:CJ293" si="179">10*CH279</f>
        <v>1.8155201158488687</v>
      </c>
      <c r="CI293" s="29">
        <f t="shared" si="179"/>
        <v>1.5675951189908228</v>
      </c>
      <c r="CJ293" s="29">
        <f t="shared" si="179"/>
        <v>0.10646960428630176</v>
      </c>
    </row>
    <row r="294" spans="83:88" x14ac:dyDescent="0.3">
      <c r="CE294" s="22" t="s">
        <v>171</v>
      </c>
      <c r="CF294" s="29"/>
      <c r="CG294" s="48">
        <f>(CG293*1)/1</f>
        <v>1.1484301760271229</v>
      </c>
      <c r="CH294" s="48">
        <f t="shared" ref="CH294:CJ294" si="180">(CH293*1)/1</f>
        <v>1.8155201158488687</v>
      </c>
      <c r="CI294" s="48">
        <f t="shared" si="180"/>
        <v>1.5675951189908228</v>
      </c>
      <c r="CJ294" s="48">
        <f t="shared" si="180"/>
        <v>0.10646960428630176</v>
      </c>
    </row>
    <row r="295" spans="83:88" x14ac:dyDescent="0.3">
      <c r="CE295" s="22" t="s">
        <v>165</v>
      </c>
      <c r="CF295" s="29"/>
      <c r="CG295" s="48">
        <f>(CG293*1)/0.5</f>
        <v>2.2968603520542459</v>
      </c>
      <c r="CH295" s="48">
        <f t="shared" ref="CH295:CJ295" si="181">(CH293*1)/0.5</f>
        <v>3.6310402316977375</v>
      </c>
      <c r="CI295" s="48">
        <f t="shared" si="181"/>
        <v>3.1351902379816456</v>
      </c>
      <c r="CJ295" s="48">
        <f t="shared" si="181"/>
        <v>0.21293920857260351</v>
      </c>
    </row>
    <row r="296" spans="83:88" x14ac:dyDescent="0.3">
      <c r="CE296" s="22" t="s">
        <v>166</v>
      </c>
      <c r="CG296" s="48">
        <f>(CG293*1)/0.3</f>
        <v>3.8281005867570768</v>
      </c>
      <c r="CH296" s="48">
        <f t="shared" ref="CH296:CJ296" si="182">(CH293*1)/0.3</f>
        <v>6.0517337194962293</v>
      </c>
      <c r="CI296" s="48">
        <f t="shared" si="182"/>
        <v>5.225317063302743</v>
      </c>
      <c r="CJ296" s="48">
        <f t="shared" si="182"/>
        <v>0.35489868095433919</v>
      </c>
    </row>
  </sheetData>
  <conditionalFormatting sqref="AK37:AK39">
    <cfRule type="cellIs" dxfId="93" priority="142" operator="greaterThan">
      <formula>20</formula>
    </cfRule>
  </conditionalFormatting>
  <conditionalFormatting sqref="AK41">
    <cfRule type="cellIs" dxfId="92" priority="138" operator="greaterThan">
      <formula>20</formula>
    </cfRule>
  </conditionalFormatting>
  <conditionalFormatting sqref="AK44">
    <cfRule type="cellIs" dxfId="91" priority="134" operator="greaterThan">
      <formula>20</formula>
    </cfRule>
  </conditionalFormatting>
  <conditionalFormatting sqref="AK46:AK48">
    <cfRule type="cellIs" dxfId="90" priority="116" operator="greaterThan">
      <formula>20</formula>
    </cfRule>
  </conditionalFormatting>
  <conditionalFormatting sqref="AK50">
    <cfRule type="cellIs" dxfId="89" priority="112" operator="greaterThan">
      <formula>20</formula>
    </cfRule>
  </conditionalFormatting>
  <conditionalFormatting sqref="AK53">
    <cfRule type="cellIs" dxfId="88" priority="108" operator="greaterThan">
      <formula>20</formula>
    </cfRule>
  </conditionalFormatting>
  <conditionalFormatting sqref="AK55:AK57">
    <cfRule type="cellIs" dxfId="87" priority="90" operator="greaterThan">
      <formula>20</formula>
    </cfRule>
  </conditionalFormatting>
  <conditionalFormatting sqref="AK59">
    <cfRule type="cellIs" dxfId="86" priority="86" operator="greaterThan">
      <formula>20</formula>
    </cfRule>
  </conditionalFormatting>
  <conditionalFormatting sqref="AK62">
    <cfRule type="cellIs" dxfId="85" priority="82" operator="greaterThan">
      <formula>20</formula>
    </cfRule>
  </conditionalFormatting>
  <conditionalFormatting sqref="AK64:AK66">
    <cfRule type="cellIs" dxfId="84" priority="64" operator="greaterThan">
      <formula>20</formula>
    </cfRule>
  </conditionalFormatting>
  <conditionalFormatting sqref="AK68">
    <cfRule type="cellIs" dxfId="83" priority="60" operator="greaterThan">
      <formula>20</formula>
    </cfRule>
  </conditionalFormatting>
  <conditionalFormatting sqref="AK71">
    <cfRule type="cellIs" dxfId="82" priority="56" operator="greaterThan">
      <formula>20</formula>
    </cfRule>
  </conditionalFormatting>
  <conditionalFormatting sqref="AK73:AK75">
    <cfRule type="cellIs" dxfId="81" priority="38" operator="greaterThan">
      <formula>20</formula>
    </cfRule>
  </conditionalFormatting>
  <conditionalFormatting sqref="AK77">
    <cfRule type="cellIs" dxfId="80" priority="34" operator="greaterThan">
      <formula>20</formula>
    </cfRule>
  </conditionalFormatting>
  <conditionalFormatting sqref="AK80">
    <cfRule type="cellIs" dxfId="79" priority="30" operator="greaterThan">
      <formula>20</formula>
    </cfRule>
  </conditionalFormatting>
  <conditionalFormatting sqref="AK136:AK137">
    <cfRule type="cellIs" dxfId="78" priority="17" operator="greaterThan">
      <formula>20</formula>
    </cfRule>
  </conditionalFormatting>
  <conditionalFormatting sqref="AK220:AK221">
    <cfRule type="cellIs" dxfId="77" priority="4" operator="greaterThan">
      <formula>20</formula>
    </cfRule>
  </conditionalFormatting>
  <conditionalFormatting sqref="AK39:AL39 AW39:AX39 BC39:BD39">
    <cfRule type="cellIs" dxfId="76" priority="154" operator="greaterThan">
      <formula>20</formula>
    </cfRule>
  </conditionalFormatting>
  <conditionalFormatting sqref="AK48:AL48 AW48:AX48 BC48:BD48">
    <cfRule type="cellIs" dxfId="75" priority="128" operator="greaterThan">
      <formula>20</formula>
    </cfRule>
  </conditionalFormatting>
  <conditionalFormatting sqref="AK57:AL57 AW57:AX57 BC57:BD57">
    <cfRule type="cellIs" dxfId="74" priority="102" operator="greaterThan">
      <formula>20</formula>
    </cfRule>
  </conditionalFormatting>
  <conditionalFormatting sqref="AK66:AL66 AW66:AX66 BC66:BD66">
    <cfRule type="cellIs" dxfId="73" priority="76" operator="greaterThan">
      <formula>20</formula>
    </cfRule>
  </conditionalFormatting>
  <conditionalFormatting sqref="AK75:AL75 AW75:AX75 BC75:BD75">
    <cfRule type="cellIs" dxfId="72" priority="50" operator="greaterThan">
      <formula>20</formula>
    </cfRule>
  </conditionalFormatting>
  <conditionalFormatting sqref="AK136:AL136 AW136:AX136 BC136:BD136">
    <cfRule type="cellIs" dxfId="71" priority="25" operator="greaterThan">
      <formula>20</formula>
    </cfRule>
  </conditionalFormatting>
  <conditionalFormatting sqref="AK220:AL220 AW220:AX220 BC220:BD220">
    <cfRule type="cellIs" dxfId="70" priority="12" operator="greaterThan">
      <formula>20</formula>
    </cfRule>
  </conditionalFormatting>
  <conditionalFormatting sqref="AM136:AN136 AS136:AT136 AY136:AZ136 BE136">
    <cfRule type="cellIs" dxfId="69" priority="26" operator="between">
      <formula>80</formula>
      <formula>120</formula>
    </cfRule>
  </conditionalFormatting>
  <conditionalFormatting sqref="AM220:AN220 AS220:AT220 AY220:AZ220 BE220">
    <cfRule type="cellIs" dxfId="68" priority="13" operator="between">
      <formula>80</formula>
      <formula>120</formula>
    </cfRule>
  </conditionalFormatting>
  <conditionalFormatting sqref="AM39:AO39 AS39:AT39 AY39:AZ39 BE39">
    <cfRule type="cellIs" dxfId="67" priority="155" operator="between">
      <formula>80</formula>
      <formula>120</formula>
    </cfRule>
  </conditionalFormatting>
  <conditionalFormatting sqref="AM48:AO48 AS48:AT48 AY48:AZ48 BE48">
    <cfRule type="cellIs" dxfId="66" priority="129" operator="between">
      <formula>80</formula>
      <formula>120</formula>
    </cfRule>
  </conditionalFormatting>
  <conditionalFormatting sqref="AM57:AO57 AS57:AT57 AY57:AZ57 BE57">
    <cfRule type="cellIs" dxfId="65" priority="103" operator="between">
      <formula>80</formula>
      <formula>120</formula>
    </cfRule>
  </conditionalFormatting>
  <conditionalFormatting sqref="AM66:AO66 AS66:AT66 AY66:AZ66 BE66">
    <cfRule type="cellIs" dxfId="64" priority="77" operator="between">
      <formula>80</formula>
      <formula>120</formula>
    </cfRule>
  </conditionalFormatting>
  <conditionalFormatting sqref="AM75:AO75 AS75:AT75 AY75:AZ75 BE75">
    <cfRule type="cellIs" dxfId="63" priority="51" operator="between">
      <formula>80</formula>
      <formula>120</formula>
    </cfRule>
  </conditionalFormatting>
  <conditionalFormatting sqref="AQ37:AQ39">
    <cfRule type="cellIs" dxfId="62" priority="141" operator="greaterThan">
      <formula>20</formula>
    </cfRule>
  </conditionalFormatting>
  <conditionalFormatting sqref="AQ41">
    <cfRule type="cellIs" dxfId="61" priority="137" operator="greaterThan">
      <formula>20</formula>
    </cfRule>
  </conditionalFormatting>
  <conditionalFormatting sqref="AQ44">
    <cfRule type="cellIs" dxfId="60" priority="133" operator="greaterThan">
      <formula>20</formula>
    </cfRule>
  </conditionalFormatting>
  <conditionalFormatting sqref="AQ46:AQ48">
    <cfRule type="cellIs" dxfId="59" priority="115" operator="greaterThan">
      <formula>20</formula>
    </cfRule>
  </conditionalFormatting>
  <conditionalFormatting sqref="AQ50">
    <cfRule type="cellIs" dxfId="58" priority="111" operator="greaterThan">
      <formula>20</formula>
    </cfRule>
  </conditionalFormatting>
  <conditionalFormatting sqref="AQ53">
    <cfRule type="cellIs" dxfId="57" priority="107" operator="greaterThan">
      <formula>20</formula>
    </cfRule>
  </conditionalFormatting>
  <conditionalFormatting sqref="AQ55:AQ57">
    <cfRule type="cellIs" dxfId="56" priority="89" operator="greaterThan">
      <formula>20</formula>
    </cfRule>
  </conditionalFormatting>
  <conditionalFormatting sqref="AQ59">
    <cfRule type="cellIs" dxfId="55" priority="85" operator="greaterThan">
      <formula>20</formula>
    </cfRule>
  </conditionalFormatting>
  <conditionalFormatting sqref="AQ62">
    <cfRule type="cellIs" dxfId="54" priority="81" operator="greaterThan">
      <formula>20</formula>
    </cfRule>
  </conditionalFormatting>
  <conditionalFormatting sqref="AQ64:AQ66">
    <cfRule type="cellIs" dxfId="53" priority="63" operator="greaterThan">
      <formula>20</formula>
    </cfRule>
  </conditionalFormatting>
  <conditionalFormatting sqref="AQ68">
    <cfRule type="cellIs" dxfId="52" priority="59" operator="greaterThan">
      <formula>20</formula>
    </cfRule>
  </conditionalFormatting>
  <conditionalFormatting sqref="AQ71">
    <cfRule type="cellIs" dxfId="51" priority="55" operator="greaterThan">
      <formula>20</formula>
    </cfRule>
  </conditionalFormatting>
  <conditionalFormatting sqref="AQ73:AQ75">
    <cfRule type="cellIs" dxfId="50" priority="37" operator="greaterThan">
      <formula>20</formula>
    </cfRule>
  </conditionalFormatting>
  <conditionalFormatting sqref="AQ77">
    <cfRule type="cellIs" dxfId="49" priority="33" operator="greaterThan">
      <formula>20</formula>
    </cfRule>
  </conditionalFormatting>
  <conditionalFormatting sqref="AQ80">
    <cfRule type="cellIs" dxfId="48" priority="29" operator="greaterThan">
      <formula>20</formula>
    </cfRule>
  </conditionalFormatting>
  <conditionalFormatting sqref="AQ136:AQ137">
    <cfRule type="cellIs" dxfId="47" priority="16" operator="greaterThan">
      <formula>20</formula>
    </cfRule>
  </conditionalFormatting>
  <conditionalFormatting sqref="AQ220:AQ221">
    <cfRule type="cellIs" dxfId="46" priority="3" operator="greaterThan">
      <formula>20</formula>
    </cfRule>
  </conditionalFormatting>
  <conditionalFormatting sqref="AQ39:AR39">
    <cfRule type="cellIs" dxfId="45" priority="153" operator="greaterThan">
      <formula>20</formula>
    </cfRule>
  </conditionalFormatting>
  <conditionalFormatting sqref="AQ48:AR48">
    <cfRule type="cellIs" dxfId="44" priority="127" operator="greaterThan">
      <formula>20</formula>
    </cfRule>
  </conditionalFormatting>
  <conditionalFormatting sqref="AQ57:AR57">
    <cfRule type="cellIs" dxfId="43" priority="101" operator="greaterThan">
      <formula>20</formula>
    </cfRule>
  </conditionalFormatting>
  <conditionalFormatting sqref="AQ66:AR66">
    <cfRule type="cellIs" dxfId="42" priority="75" operator="greaterThan">
      <formula>20</formula>
    </cfRule>
  </conditionalFormatting>
  <conditionalFormatting sqref="AQ75:AR75">
    <cfRule type="cellIs" dxfId="41" priority="49" operator="greaterThan">
      <formula>20</formula>
    </cfRule>
  </conditionalFormatting>
  <conditionalFormatting sqref="AQ136:AR136">
    <cfRule type="cellIs" dxfId="40" priority="24" operator="greaterThan">
      <formula>20</formula>
    </cfRule>
  </conditionalFormatting>
  <conditionalFormatting sqref="AQ220:AR220">
    <cfRule type="cellIs" dxfId="39" priority="11" operator="greaterThan">
      <formula>20</formula>
    </cfRule>
  </conditionalFormatting>
  <conditionalFormatting sqref="AU39 BA39">
    <cfRule type="cellIs" dxfId="38" priority="156" operator="greaterThan">
      <formula>20</formula>
    </cfRule>
  </conditionalFormatting>
  <conditionalFormatting sqref="AU48 BA48">
    <cfRule type="cellIs" dxfId="37" priority="130" operator="greaterThan">
      <formula>20</formula>
    </cfRule>
  </conditionalFormatting>
  <conditionalFormatting sqref="AU57 BA57">
    <cfRule type="cellIs" dxfId="36" priority="104" operator="greaterThan">
      <formula>20</formula>
    </cfRule>
  </conditionalFormatting>
  <conditionalFormatting sqref="AU66 BA66">
    <cfRule type="cellIs" dxfId="35" priority="78" operator="greaterThan">
      <formula>20</formula>
    </cfRule>
  </conditionalFormatting>
  <conditionalFormatting sqref="AU75 BA75">
    <cfRule type="cellIs" dxfId="34" priority="52" operator="greaterThan">
      <formula>20</formula>
    </cfRule>
  </conditionalFormatting>
  <conditionalFormatting sqref="AW37:AW39">
    <cfRule type="cellIs" dxfId="33" priority="140" operator="greaterThan">
      <formula>20</formula>
    </cfRule>
  </conditionalFormatting>
  <conditionalFormatting sqref="AW41">
    <cfRule type="cellIs" dxfId="32" priority="136" operator="greaterThan">
      <formula>20</formula>
    </cfRule>
  </conditionalFormatting>
  <conditionalFormatting sqref="AW44">
    <cfRule type="cellIs" dxfId="31" priority="132" operator="greaterThan">
      <formula>20</formula>
    </cfRule>
  </conditionalFormatting>
  <conditionalFormatting sqref="AW46:AW48">
    <cfRule type="cellIs" dxfId="30" priority="114" operator="greaterThan">
      <formula>20</formula>
    </cfRule>
  </conditionalFormatting>
  <conditionalFormatting sqref="AW50">
    <cfRule type="cellIs" dxfId="29" priority="110" operator="greaterThan">
      <formula>20</formula>
    </cfRule>
  </conditionalFormatting>
  <conditionalFormatting sqref="AW53">
    <cfRule type="cellIs" dxfId="28" priority="106" operator="greaterThan">
      <formula>20</formula>
    </cfRule>
  </conditionalFormatting>
  <conditionalFormatting sqref="AW55:AW57">
    <cfRule type="cellIs" dxfId="27" priority="88" operator="greaterThan">
      <formula>20</formula>
    </cfRule>
  </conditionalFormatting>
  <conditionalFormatting sqref="AW59">
    <cfRule type="cellIs" dxfId="26" priority="84" operator="greaterThan">
      <formula>20</formula>
    </cfRule>
  </conditionalFormatting>
  <conditionalFormatting sqref="AW62">
    <cfRule type="cellIs" dxfId="25" priority="80" operator="greaterThan">
      <formula>20</formula>
    </cfRule>
  </conditionalFormatting>
  <conditionalFormatting sqref="AW64:AW66">
    <cfRule type="cellIs" dxfId="24" priority="62" operator="greaterThan">
      <formula>20</formula>
    </cfRule>
  </conditionalFormatting>
  <conditionalFormatting sqref="AW68">
    <cfRule type="cellIs" dxfId="23" priority="58" operator="greaterThan">
      <formula>20</formula>
    </cfRule>
  </conditionalFormatting>
  <conditionalFormatting sqref="AW71">
    <cfRule type="cellIs" dxfId="22" priority="54" operator="greaterThan">
      <formula>20</formula>
    </cfRule>
  </conditionalFormatting>
  <conditionalFormatting sqref="AW73:AW75">
    <cfRule type="cellIs" dxfId="21" priority="36" operator="greaterThan">
      <formula>20</formula>
    </cfRule>
  </conditionalFormatting>
  <conditionalFormatting sqref="AW77">
    <cfRule type="cellIs" dxfId="20" priority="32" operator="greaterThan">
      <formula>20</formula>
    </cfRule>
  </conditionalFormatting>
  <conditionalFormatting sqref="AW80">
    <cfRule type="cellIs" dxfId="19" priority="28" operator="greaterThan">
      <formula>20</formula>
    </cfRule>
  </conditionalFormatting>
  <conditionalFormatting sqref="AW136:AW137">
    <cfRule type="cellIs" dxfId="18" priority="15" operator="greaterThan">
      <formula>20</formula>
    </cfRule>
  </conditionalFormatting>
  <conditionalFormatting sqref="AW220:AW221">
    <cfRule type="cellIs" dxfId="17" priority="2" operator="greaterThan">
      <formula>20</formula>
    </cfRule>
  </conditionalFormatting>
  <conditionalFormatting sqref="BC37:BC39">
    <cfRule type="cellIs" dxfId="16" priority="139" operator="greaterThan">
      <formula>20</formula>
    </cfRule>
  </conditionalFormatting>
  <conditionalFormatting sqref="BC41">
    <cfRule type="cellIs" dxfId="15" priority="135" operator="greaterThan">
      <formula>20</formula>
    </cfRule>
  </conditionalFormatting>
  <conditionalFormatting sqref="BC44">
    <cfRule type="cellIs" dxfId="14" priority="131" operator="greaterThan">
      <formula>20</formula>
    </cfRule>
  </conditionalFormatting>
  <conditionalFormatting sqref="BC46:BC48">
    <cfRule type="cellIs" dxfId="13" priority="113" operator="greaterThan">
      <formula>20</formula>
    </cfRule>
  </conditionalFormatting>
  <conditionalFormatting sqref="BC50">
    <cfRule type="cellIs" dxfId="12" priority="109" operator="greaterThan">
      <formula>20</formula>
    </cfRule>
  </conditionalFormatting>
  <conditionalFormatting sqref="BC53">
    <cfRule type="cellIs" dxfId="11" priority="105" operator="greaterThan">
      <formula>20</formula>
    </cfRule>
  </conditionalFormatting>
  <conditionalFormatting sqref="BC55:BC57">
    <cfRule type="cellIs" dxfId="10" priority="87" operator="greaterThan">
      <formula>20</formula>
    </cfRule>
  </conditionalFormatting>
  <conditionalFormatting sqref="BC59">
    <cfRule type="cellIs" dxfId="9" priority="83" operator="greaterThan">
      <formula>20</formula>
    </cfRule>
  </conditionalFormatting>
  <conditionalFormatting sqref="BC62">
    <cfRule type="cellIs" dxfId="8" priority="79" operator="greaterThan">
      <formula>20</formula>
    </cfRule>
  </conditionalFormatting>
  <conditionalFormatting sqref="BC64:BC66">
    <cfRule type="cellIs" dxfId="7" priority="61" operator="greaterThan">
      <formula>20</formula>
    </cfRule>
  </conditionalFormatting>
  <conditionalFormatting sqref="BC68">
    <cfRule type="cellIs" dxfId="6" priority="57" operator="greaterThan">
      <formula>20</formula>
    </cfRule>
  </conditionalFormatting>
  <conditionalFormatting sqref="BC71">
    <cfRule type="cellIs" dxfId="5" priority="53" operator="greaterThan">
      <formula>20</formula>
    </cfRule>
  </conditionalFormatting>
  <conditionalFormatting sqref="BC73:BC75">
    <cfRule type="cellIs" dxfId="4" priority="35" operator="greaterThan">
      <formula>20</formula>
    </cfRule>
  </conditionalFormatting>
  <conditionalFormatting sqref="BC77">
    <cfRule type="cellIs" dxfId="3" priority="31" operator="greaterThan">
      <formula>20</formula>
    </cfRule>
  </conditionalFormatting>
  <conditionalFormatting sqref="BC80">
    <cfRule type="cellIs" dxfId="2" priority="27" operator="greaterThan">
      <formula>20</formula>
    </cfRule>
  </conditionalFormatting>
  <conditionalFormatting sqref="BC136:BC137">
    <cfRule type="cellIs" dxfId="1" priority="14" operator="greaterThan">
      <formula>20</formula>
    </cfRule>
  </conditionalFormatting>
  <conditionalFormatting sqref="BC220:BC221">
    <cfRule type="cellIs" dxfId="0" priority="1" operator="greaterThan">
      <formula>20</formula>
    </cfRule>
  </conditionalFormatting>
  <printOptions gridLines="1"/>
  <pageMargins left="0.7" right="0.7" top="0.75" bottom="0.75" header="0.3" footer="0.3"/>
  <pageSetup scale="3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for export</vt:lpstr>
      <vt:lpstr>23oct23</vt:lpstr>
      <vt:lpstr>24oct23</vt:lpstr>
      <vt:lpstr>25_26oct23</vt:lpstr>
      <vt:lpstr>31oct23</vt:lpstr>
      <vt:lpstr>rolling spiked blank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Niederlehner, Barbara</dc:creator>
  <cp:lastModifiedBy>Dexter Howard</cp:lastModifiedBy>
  <cp:lastPrinted>2022-11-21T15:38:26Z</cp:lastPrinted>
  <dcterms:created xsi:type="dcterms:W3CDTF">2020-03-18T14:50:00Z</dcterms:created>
  <dcterms:modified xsi:type="dcterms:W3CDTF">2024-02-26T16:50:26Z</dcterms:modified>
</cp:coreProperties>
</file>