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mc:AlternateContent xmlns:mc="http://schemas.openxmlformats.org/markup-compatibility/2006">
    <mc:Choice Requires="x15">
      <x15ac:absPath xmlns:x15ac="http://schemas.microsoft.com/office/spreadsheetml/2010/11/ac" url="G:\Shared drives\StreamTeam Analytical Lab\Projects\Carey Misc\2023 season misc analyses\TOC 2023\Batch 3\"/>
    </mc:Choice>
  </mc:AlternateContent>
  <xr:revisionPtr revIDLastSave="0" documentId="13_ncr:1_{A1A35568-88BA-47DB-984E-65E978516957}" xr6:coauthVersionLast="36" xr6:coauthVersionMax="36" xr10:uidLastSave="{00000000-0000-0000-0000-000000000000}"/>
  <bookViews>
    <workbookView xWindow="0" yWindow="0" windowWidth="17870" windowHeight="17250" xr2:uid="{00000000-000D-0000-FFFF-FFFF00000000}"/>
  </bookViews>
  <sheets>
    <sheet name="data for export" sheetId="86" r:id="rId1"/>
    <sheet name="21sep23" sheetId="91" r:id="rId2"/>
    <sheet name="22sep23" sheetId="92" r:id="rId3"/>
    <sheet name="25sep23" sheetId="93" r:id="rId4"/>
    <sheet name="26sep23" sheetId="94" r:id="rId5"/>
    <sheet name="27sep23" sheetId="95" r:id="rId6"/>
    <sheet name="rolling spiked blank" sheetId="89" r:id="rId7"/>
  </sheets>
  <calcPr calcId="191029"/>
</workbook>
</file>

<file path=xl/calcChain.xml><?xml version="1.0" encoding="utf-8"?>
<calcChain xmlns="http://schemas.openxmlformats.org/spreadsheetml/2006/main">
  <c r="B106" i="86" l="1"/>
  <c r="BQ217" i="89" l="1"/>
  <c r="BU217" i="89" s="1"/>
  <c r="BR217" i="89"/>
  <c r="BV217" i="89" s="1"/>
  <c r="BS217" i="89"/>
  <c r="CA217" i="89" s="1"/>
  <c r="BT217" i="89"/>
  <c r="BX217" i="89"/>
  <c r="BY217" i="89"/>
  <c r="BZ217" i="89"/>
  <c r="CB217" i="89"/>
  <c r="CC217" i="89"/>
  <c r="CD217" i="89"/>
  <c r="CE217" i="89"/>
  <c r="CF217" i="89"/>
  <c r="BQ218" i="89"/>
  <c r="BU218" i="89" s="1"/>
  <c r="BR218" i="89"/>
  <c r="BZ218" i="89" s="1"/>
  <c r="BS218" i="89"/>
  <c r="BW218" i="89" s="1"/>
  <c r="BT218" i="89"/>
  <c r="BX218" i="89"/>
  <c r="BY218" i="89"/>
  <c r="CB218" i="89"/>
  <c r="CC218" i="89"/>
  <c r="CD218" i="89"/>
  <c r="CE218" i="89"/>
  <c r="CF218" i="89"/>
  <c r="CJ218" i="89" s="1"/>
  <c r="CG218" i="89"/>
  <c r="CH218" i="89"/>
  <c r="BQ219" i="89"/>
  <c r="BR219" i="89"/>
  <c r="BZ219" i="89" s="1"/>
  <c r="BS219" i="89"/>
  <c r="BT219" i="89"/>
  <c r="BX219" i="89" s="1"/>
  <c r="BU219" i="89"/>
  <c r="BV219" i="89"/>
  <c r="BW219" i="89"/>
  <c r="BY219" i="89"/>
  <c r="CA219" i="89"/>
  <c r="CB219" i="89"/>
  <c r="CC219" i="89"/>
  <c r="CD219" i="89"/>
  <c r="CE219" i="89"/>
  <c r="CI218" i="89" s="1"/>
  <c r="CF219" i="89"/>
  <c r="BA140" i="95"/>
  <c r="AU140" i="95"/>
  <c r="AO140" i="95"/>
  <c r="AI140" i="95"/>
  <c r="BA97" i="95"/>
  <c r="AU97" i="95"/>
  <c r="AO97" i="95"/>
  <c r="AI97" i="95"/>
  <c r="BA51" i="95"/>
  <c r="AU51" i="95"/>
  <c r="AO51" i="95"/>
  <c r="AI51" i="95"/>
  <c r="I19" i="95"/>
  <c r="G19" i="95"/>
  <c r="E19" i="95"/>
  <c r="I18" i="95"/>
  <c r="G18" i="95"/>
  <c r="E18" i="95"/>
  <c r="I17" i="95"/>
  <c r="G17" i="95"/>
  <c r="E17" i="95"/>
  <c r="I16" i="95"/>
  <c r="G16" i="95"/>
  <c r="E16" i="95"/>
  <c r="C16" i="95"/>
  <c r="J19" i="95" s="1"/>
  <c r="B16" i="95"/>
  <c r="H16" i="95" s="1"/>
  <c r="A16" i="95"/>
  <c r="F17" i="95" s="1"/>
  <c r="I15" i="95"/>
  <c r="G15" i="95"/>
  <c r="F15" i="95"/>
  <c r="E15" i="95"/>
  <c r="F14" i="95"/>
  <c r="CA218" i="89" l="1"/>
  <c r="BW217" i="89"/>
  <c r="BV218" i="89"/>
  <c r="H15" i="95"/>
  <c r="H14" i="95"/>
  <c r="J16" i="95"/>
  <c r="J15" i="95"/>
  <c r="J14" i="95"/>
  <c r="H17" i="95"/>
  <c r="F18" i="95"/>
  <c r="J17" i="95"/>
  <c r="H18" i="95"/>
  <c r="F19" i="95"/>
  <c r="F16" i="95"/>
  <c r="J18" i="95"/>
  <c r="H19" i="95"/>
  <c r="CJ248" i="89"/>
  <c r="CI248" i="89"/>
  <c r="CH248" i="89"/>
  <c r="CG248" i="89"/>
  <c r="CJ276" i="89"/>
  <c r="CG276" i="89"/>
  <c r="CI276" i="89"/>
  <c r="CH276" i="89"/>
  <c r="CW265" i="89"/>
  <c r="CW266" i="89"/>
  <c r="CW264" i="89"/>
  <c r="CW263" i="89"/>
  <c r="BQ214" i="89"/>
  <c r="BU214" i="89" s="1"/>
  <c r="BR214" i="89"/>
  <c r="BV214" i="89" s="1"/>
  <c r="BS214" i="89"/>
  <c r="BT214" i="89"/>
  <c r="BW214" i="89"/>
  <c r="BX214" i="89"/>
  <c r="BY214" i="89"/>
  <c r="CA214" i="89"/>
  <c r="CB214" i="89"/>
  <c r="CC214" i="89"/>
  <c r="CD214" i="89"/>
  <c r="CE214" i="89"/>
  <c r="CF214" i="89"/>
  <c r="BQ215" i="89"/>
  <c r="BU215" i="89" s="1"/>
  <c r="BR215" i="89"/>
  <c r="BV215" i="89" s="1"/>
  <c r="BS215" i="89"/>
  <c r="BT215" i="89"/>
  <c r="BW215" i="89"/>
  <c r="BX215" i="89"/>
  <c r="BY215" i="89"/>
  <c r="CA215" i="89"/>
  <c r="CB215" i="89"/>
  <c r="CC215" i="89"/>
  <c r="CD215" i="89"/>
  <c r="CE215" i="89"/>
  <c r="CF215" i="89"/>
  <c r="CJ215" i="89" s="1"/>
  <c r="BQ216" i="89"/>
  <c r="BR216" i="89"/>
  <c r="BS216" i="89"/>
  <c r="BT216" i="89"/>
  <c r="BX216" i="89" s="1"/>
  <c r="BU216" i="89"/>
  <c r="BV216" i="89"/>
  <c r="BW216" i="89"/>
  <c r="BY216" i="89"/>
  <c r="BZ216" i="89"/>
  <c r="CA216" i="89"/>
  <c r="CB216" i="89"/>
  <c r="CC216" i="89"/>
  <c r="CD216" i="89"/>
  <c r="CH215" i="89" s="1"/>
  <c r="CE216" i="89"/>
  <c r="CI215" i="89" s="1"/>
  <c r="CF216" i="89"/>
  <c r="BA140" i="94"/>
  <c r="AU140" i="94"/>
  <c r="AO140" i="94"/>
  <c r="AI140" i="94"/>
  <c r="BA97" i="94"/>
  <c r="AU97" i="94"/>
  <c r="AO97" i="94"/>
  <c r="AI97" i="94"/>
  <c r="BA51" i="94"/>
  <c r="AU51" i="94"/>
  <c r="AO51" i="94"/>
  <c r="AI51" i="94"/>
  <c r="I19" i="94"/>
  <c r="G19" i="94"/>
  <c r="E19" i="94"/>
  <c r="I18" i="94"/>
  <c r="G18" i="94"/>
  <c r="E18" i="94"/>
  <c r="I17" i="94"/>
  <c r="G17" i="94"/>
  <c r="E17" i="94"/>
  <c r="I16" i="94"/>
  <c r="G16" i="94"/>
  <c r="E16" i="94"/>
  <c r="C16" i="94"/>
  <c r="J19" i="94" s="1"/>
  <c r="B16" i="94"/>
  <c r="H16" i="94" s="1"/>
  <c r="A16" i="94"/>
  <c r="F15" i="94" s="1"/>
  <c r="I15" i="94"/>
  <c r="G15" i="94"/>
  <c r="E15" i="94"/>
  <c r="CG215" i="89" l="1"/>
  <c r="F23" i="95"/>
  <c r="H22" i="95"/>
  <c r="H21" i="95"/>
  <c r="J21" i="95"/>
  <c r="F22" i="95"/>
  <c r="J22" i="95"/>
  <c r="J23" i="95"/>
  <c r="F21" i="95"/>
  <c r="H23" i="95"/>
  <c r="BZ215" i="89"/>
  <c r="BZ214" i="89"/>
  <c r="J16" i="94"/>
  <c r="J14" i="94"/>
  <c r="H14" i="94"/>
  <c r="H17" i="94"/>
  <c r="F18" i="94"/>
  <c r="J17" i="94"/>
  <c r="H18" i="94"/>
  <c r="F19" i="94"/>
  <c r="J15" i="94"/>
  <c r="H15" i="94"/>
  <c r="F16" i="94"/>
  <c r="J18" i="94"/>
  <c r="H19" i="94"/>
  <c r="F17" i="94"/>
  <c r="F14" i="94"/>
  <c r="CU259" i="89"/>
  <c r="CU265" i="89" s="1"/>
  <c r="CS259" i="89"/>
  <c r="CU258" i="89"/>
  <c r="CU264" i="89" s="1"/>
  <c r="CS258" i="89"/>
  <c r="CS257" i="89"/>
  <c r="CU257" i="89" s="1"/>
  <c r="N19" i="95" l="1"/>
  <c r="AE54" i="95"/>
  <c r="AE53" i="95"/>
  <c r="AF53" i="95" s="1"/>
  <c r="AE55" i="95"/>
  <c r="AF55" i="95" s="1"/>
  <c r="AD54" i="95"/>
  <c r="AD53" i="95"/>
  <c r="AD55" i="95"/>
  <c r="AG53" i="95"/>
  <c r="AG55" i="95"/>
  <c r="AG54" i="95"/>
  <c r="P18" i="95"/>
  <c r="P17" i="95"/>
  <c r="M16" i="95"/>
  <c r="M18" i="95"/>
  <c r="AG141" i="95"/>
  <c r="AG140" i="95"/>
  <c r="AG138" i="95"/>
  <c r="AG136" i="95"/>
  <c r="AG133" i="95"/>
  <c r="AG130" i="95"/>
  <c r="AG128" i="95"/>
  <c r="AG126" i="95"/>
  <c r="AG124" i="95"/>
  <c r="AG122" i="95"/>
  <c r="AG120" i="95"/>
  <c r="AG118" i="95"/>
  <c r="AG116" i="95"/>
  <c r="AG114" i="95"/>
  <c r="AG112" i="95"/>
  <c r="AG110" i="95"/>
  <c r="AG108" i="95"/>
  <c r="AG106" i="95"/>
  <c r="AG104" i="95"/>
  <c r="AG102" i="95"/>
  <c r="AG139" i="95"/>
  <c r="AG137" i="95"/>
  <c r="AG135" i="95"/>
  <c r="AG119" i="95"/>
  <c r="AG109" i="95"/>
  <c r="AG86" i="95"/>
  <c r="AG25" i="95"/>
  <c r="AG134" i="95"/>
  <c r="AG125" i="95"/>
  <c r="AG115" i="95"/>
  <c r="AG105" i="95"/>
  <c r="AG89" i="95"/>
  <c r="AG80" i="95"/>
  <c r="AG67" i="95"/>
  <c r="AG57" i="95"/>
  <c r="AG49" i="95"/>
  <c r="AG43" i="95"/>
  <c r="AG95" i="95"/>
  <c r="AG87" i="95"/>
  <c r="AG62" i="95"/>
  <c r="AG33" i="95"/>
  <c r="AG131" i="95"/>
  <c r="AG121" i="95"/>
  <c r="AG111" i="95"/>
  <c r="AG100" i="95"/>
  <c r="AG92" i="95"/>
  <c r="AG84" i="95"/>
  <c r="AG74" i="95"/>
  <c r="AG61" i="95"/>
  <c r="AG123" i="95"/>
  <c r="AG82" i="95"/>
  <c r="AG72" i="95"/>
  <c r="AG38" i="95"/>
  <c r="AG28" i="95"/>
  <c r="AG127" i="95"/>
  <c r="AG117" i="95"/>
  <c r="AG98" i="95"/>
  <c r="AG96" i="95"/>
  <c r="AG88" i="95"/>
  <c r="AG83" i="95"/>
  <c r="AG78" i="95"/>
  <c r="AG68" i="95"/>
  <c r="AG48" i="95"/>
  <c r="AG45" i="95"/>
  <c r="AG91" i="95"/>
  <c r="AG35" i="95"/>
  <c r="AG132" i="95"/>
  <c r="AG77" i="95"/>
  <c r="AG51" i="95"/>
  <c r="AG41" i="95"/>
  <c r="AG30" i="95"/>
  <c r="AG26" i="95"/>
  <c r="AG129" i="95"/>
  <c r="AG94" i="95"/>
  <c r="AG90" i="95"/>
  <c r="AG81" i="95"/>
  <c r="AG76" i="95"/>
  <c r="AG71" i="95"/>
  <c r="AG66" i="95"/>
  <c r="AG73" i="95"/>
  <c r="AG34" i="95"/>
  <c r="AG29" i="95"/>
  <c r="AG107" i="95"/>
  <c r="AG101" i="95"/>
  <c r="AG93" i="95"/>
  <c r="AG85" i="95"/>
  <c r="AG75" i="95"/>
  <c r="AG70" i="95"/>
  <c r="AG65" i="95"/>
  <c r="AG60" i="95"/>
  <c r="AG58" i="95"/>
  <c r="AG37" i="95"/>
  <c r="AG113" i="95"/>
  <c r="AG103" i="95"/>
  <c r="AG97" i="95"/>
  <c r="AG79" i="95"/>
  <c r="AG69" i="95"/>
  <c r="AG64" i="95"/>
  <c r="AG59" i="95"/>
  <c r="AG47" i="95"/>
  <c r="AG44" i="95"/>
  <c r="AG63" i="95"/>
  <c r="AG52" i="95"/>
  <c r="AG50" i="95"/>
  <c r="AG46" i="95"/>
  <c r="AG42" i="95"/>
  <c r="AG40" i="95"/>
  <c r="AG39" i="95"/>
  <c r="AG36" i="95"/>
  <c r="AG32" i="95"/>
  <c r="AG27" i="95"/>
  <c r="P15" i="95"/>
  <c r="P16" i="95"/>
  <c r="P14" i="95"/>
  <c r="P19" i="95"/>
  <c r="M19" i="95"/>
  <c r="AE141" i="95"/>
  <c r="AE140" i="95"/>
  <c r="AE138" i="95"/>
  <c r="AE136" i="95"/>
  <c r="AE133" i="95"/>
  <c r="AE130" i="95"/>
  <c r="AE128" i="95"/>
  <c r="AE126" i="95"/>
  <c r="AE124" i="95"/>
  <c r="AE122" i="95"/>
  <c r="AE120" i="95"/>
  <c r="AE118" i="95"/>
  <c r="AE116" i="95"/>
  <c r="AE114" i="95"/>
  <c r="AE112" i="95"/>
  <c r="AE110" i="95"/>
  <c r="AE108" i="95"/>
  <c r="AE106" i="95"/>
  <c r="AE104" i="95"/>
  <c r="AE102" i="95"/>
  <c r="AE100" i="95"/>
  <c r="AE96" i="95"/>
  <c r="AE94" i="95"/>
  <c r="AE92" i="95"/>
  <c r="AE91" i="95"/>
  <c r="AE89" i="95"/>
  <c r="AE88" i="95"/>
  <c r="AE86" i="95"/>
  <c r="AE84" i="95"/>
  <c r="AE82" i="95"/>
  <c r="AE80" i="95"/>
  <c r="AE78" i="95"/>
  <c r="AE76" i="95"/>
  <c r="AE74" i="95"/>
  <c r="AE72" i="95"/>
  <c r="AE70" i="95"/>
  <c r="AE68" i="95"/>
  <c r="AE66" i="95"/>
  <c r="AE64" i="95"/>
  <c r="AE62" i="95"/>
  <c r="AE60" i="95"/>
  <c r="AE58" i="95"/>
  <c r="AE50" i="95"/>
  <c r="AE47" i="95"/>
  <c r="AE44" i="95"/>
  <c r="AE103" i="95"/>
  <c r="AE101" i="95"/>
  <c r="AE93" i="95"/>
  <c r="AE119" i="95"/>
  <c r="AE109" i="95"/>
  <c r="AE97" i="95"/>
  <c r="AE79" i="95"/>
  <c r="AE69" i="95"/>
  <c r="AE59" i="95"/>
  <c r="AE137" i="95"/>
  <c r="AE134" i="95"/>
  <c r="AE125" i="95"/>
  <c r="AE115" i="95"/>
  <c r="AE105" i="95"/>
  <c r="AE73" i="95"/>
  <c r="AE63" i="95"/>
  <c r="AE52" i="95"/>
  <c r="AE46" i="95"/>
  <c r="AE42" i="95"/>
  <c r="AE40" i="95"/>
  <c r="AE39" i="95"/>
  <c r="AE37" i="95"/>
  <c r="AE36" i="95"/>
  <c r="AE34" i="95"/>
  <c r="AE32" i="95"/>
  <c r="AE29" i="95"/>
  <c r="AE27" i="95"/>
  <c r="AE25" i="95"/>
  <c r="AE131" i="95"/>
  <c r="AE121" i="95"/>
  <c r="AE111" i="95"/>
  <c r="AE67" i="95"/>
  <c r="AE57" i="95"/>
  <c r="AE49" i="95"/>
  <c r="AE43" i="95"/>
  <c r="AE135" i="95"/>
  <c r="AE127" i="95"/>
  <c r="AE117" i="95"/>
  <c r="AE61" i="95"/>
  <c r="N14" i="95"/>
  <c r="AE132" i="95"/>
  <c r="AE123" i="95"/>
  <c r="AE98" i="95"/>
  <c r="AE83" i="95"/>
  <c r="AE48" i="95"/>
  <c r="AE45" i="95"/>
  <c r="AE113" i="95"/>
  <c r="AE65" i="95"/>
  <c r="AE139" i="95"/>
  <c r="AE129" i="95"/>
  <c r="AE95" i="95"/>
  <c r="AE87" i="95"/>
  <c r="AE77" i="95"/>
  <c r="AE51" i="95"/>
  <c r="AE41" i="95"/>
  <c r="AE38" i="95"/>
  <c r="AE35" i="95"/>
  <c r="AE33" i="95"/>
  <c r="AE30" i="95"/>
  <c r="AE28" i="95"/>
  <c r="AE26" i="95"/>
  <c r="AE85" i="95"/>
  <c r="AE75" i="95"/>
  <c r="AE107" i="95"/>
  <c r="AE90" i="95"/>
  <c r="AE81" i="95"/>
  <c r="AE71" i="95"/>
  <c r="N17" i="95"/>
  <c r="N15" i="95"/>
  <c r="N16" i="95"/>
  <c r="O16" i="95" s="1"/>
  <c r="AD141" i="95"/>
  <c r="AD140" i="95"/>
  <c r="AD138" i="95"/>
  <c r="AD136" i="95"/>
  <c r="AD133" i="95"/>
  <c r="AD130" i="95"/>
  <c r="AD128" i="95"/>
  <c r="AD126" i="95"/>
  <c r="AD124" i="95"/>
  <c r="AD122" i="95"/>
  <c r="AD120" i="95"/>
  <c r="AD118" i="95"/>
  <c r="AD116" i="95"/>
  <c r="AD114" i="95"/>
  <c r="AD112" i="95"/>
  <c r="AD110" i="95"/>
  <c r="AD108" i="95"/>
  <c r="AD106" i="95"/>
  <c r="AD104" i="95"/>
  <c r="AD102" i="95"/>
  <c r="AD100" i="95"/>
  <c r="AD96" i="95"/>
  <c r="AD94" i="95"/>
  <c r="AD92" i="95"/>
  <c r="AD91" i="95"/>
  <c r="AD89" i="95"/>
  <c r="AD88" i="95"/>
  <c r="AD86" i="95"/>
  <c r="AD84" i="95"/>
  <c r="AD82" i="95"/>
  <c r="AD80" i="95"/>
  <c r="AD78" i="95"/>
  <c r="AD76" i="95"/>
  <c r="AD74" i="95"/>
  <c r="AD72" i="95"/>
  <c r="AD70" i="95"/>
  <c r="AD68" i="95"/>
  <c r="AD66" i="95"/>
  <c r="AD64" i="95"/>
  <c r="AD62" i="95"/>
  <c r="AD60" i="95"/>
  <c r="AD58" i="95"/>
  <c r="AD50" i="95"/>
  <c r="AD47" i="95"/>
  <c r="AD113" i="95"/>
  <c r="AD103" i="95"/>
  <c r="AD101" i="95"/>
  <c r="AD93" i="95"/>
  <c r="AD85" i="95"/>
  <c r="AD75" i="95"/>
  <c r="AD65" i="95"/>
  <c r="AD121" i="95"/>
  <c r="AD57" i="95"/>
  <c r="AD119" i="95"/>
  <c r="AD109" i="95"/>
  <c r="AD97" i="95"/>
  <c r="AD79" i="95"/>
  <c r="AD69" i="95"/>
  <c r="AD59" i="95"/>
  <c r="AD137" i="95"/>
  <c r="AD134" i="95"/>
  <c r="AD125" i="95"/>
  <c r="AD115" i="95"/>
  <c r="AD105" i="95"/>
  <c r="AD73" i="95"/>
  <c r="AD63" i="95"/>
  <c r="AD52" i="95"/>
  <c r="AD46" i="95"/>
  <c r="AD42" i="95"/>
  <c r="AD40" i="95"/>
  <c r="AD39" i="95"/>
  <c r="AD37" i="95"/>
  <c r="AJ36" i="95" s="1"/>
  <c r="AD36" i="95"/>
  <c r="AD34" i="95"/>
  <c r="AD32" i="95"/>
  <c r="AD29" i="95"/>
  <c r="AD27" i="95"/>
  <c r="AD25" i="95"/>
  <c r="AD131" i="95"/>
  <c r="AD67" i="95"/>
  <c r="AD49" i="95"/>
  <c r="AD43" i="95"/>
  <c r="AD111" i="95"/>
  <c r="AD135" i="95"/>
  <c r="AD127" i="95"/>
  <c r="AD117" i="95"/>
  <c r="AD61" i="95"/>
  <c r="AD90" i="95"/>
  <c r="AD81" i="95"/>
  <c r="AD132" i="95"/>
  <c r="AD123" i="95"/>
  <c r="AD98" i="95"/>
  <c r="AD83" i="95"/>
  <c r="AD48" i="95"/>
  <c r="AD45" i="95"/>
  <c r="AD107" i="95"/>
  <c r="AD139" i="95"/>
  <c r="AD129" i="95"/>
  <c r="AD95" i="95"/>
  <c r="AD87" i="95"/>
  <c r="AD77" i="95"/>
  <c r="AD51" i="95"/>
  <c r="AD41" i="95"/>
  <c r="AD38" i="95"/>
  <c r="AD35" i="95"/>
  <c r="AD33" i="95"/>
  <c r="AD30" i="95"/>
  <c r="AD28" i="95"/>
  <c r="AD26" i="95"/>
  <c r="AD71" i="95"/>
  <c r="AD44" i="95"/>
  <c r="M15" i="95"/>
  <c r="M17" i="95"/>
  <c r="M14" i="95"/>
  <c r="N18" i="95"/>
  <c r="O18" i="95" s="1"/>
  <c r="H22" i="94"/>
  <c r="H21" i="94"/>
  <c r="H23" i="94"/>
  <c r="J23" i="94"/>
  <c r="J21" i="94"/>
  <c r="J22" i="94"/>
  <c r="P18" i="94" s="1"/>
  <c r="F22" i="94"/>
  <c r="F21" i="94"/>
  <c r="M17" i="94" s="1"/>
  <c r="F23" i="94"/>
  <c r="CU260" i="89"/>
  <c r="CU263" i="89"/>
  <c r="CU266" i="89" s="1"/>
  <c r="BQ211" i="89"/>
  <c r="BU211" i="89" s="1"/>
  <c r="BR211" i="89"/>
  <c r="BV211" i="89" s="1"/>
  <c r="BS211" i="89"/>
  <c r="BW211" i="89" s="1"/>
  <c r="BT211" i="89"/>
  <c r="BX211" i="89" s="1"/>
  <c r="BY211" i="89"/>
  <c r="CC211" i="89"/>
  <c r="CD211" i="89"/>
  <c r="CE211" i="89"/>
  <c r="CF211" i="89"/>
  <c r="BQ212" i="89"/>
  <c r="BU212" i="89" s="1"/>
  <c r="BR212" i="89"/>
  <c r="BZ212" i="89" s="1"/>
  <c r="BS212" i="89"/>
  <c r="BW212" i="89" s="1"/>
  <c r="BT212" i="89"/>
  <c r="BX212" i="89" s="1"/>
  <c r="CC212" i="89"/>
  <c r="CD212" i="89"/>
  <c r="CE212" i="89"/>
  <c r="CF212" i="89"/>
  <c r="BQ213" i="89"/>
  <c r="BU213" i="89" s="1"/>
  <c r="BR213" i="89"/>
  <c r="BZ213" i="89" s="1"/>
  <c r="BS213" i="89"/>
  <c r="CA213" i="89" s="1"/>
  <c r="BT213" i="89"/>
  <c r="BX213" i="89" s="1"/>
  <c r="BY213" i="89"/>
  <c r="CC213" i="89"/>
  <c r="CD213" i="89"/>
  <c r="CH212" i="89" s="1"/>
  <c r="CE213" i="89"/>
  <c r="CF213" i="89"/>
  <c r="BA97" i="93"/>
  <c r="AU97" i="93"/>
  <c r="AO97" i="93"/>
  <c r="AI97" i="93"/>
  <c r="BA51" i="93"/>
  <c r="AU51" i="93"/>
  <c r="AO51" i="93"/>
  <c r="AI51" i="93"/>
  <c r="I19" i="93"/>
  <c r="G19" i="93"/>
  <c r="E19" i="93"/>
  <c r="I18" i="93"/>
  <c r="G18" i="93"/>
  <c r="E18" i="93"/>
  <c r="I17" i="93"/>
  <c r="G17" i="93"/>
  <c r="E17" i="93"/>
  <c r="I16" i="93"/>
  <c r="G16" i="93"/>
  <c r="E16" i="93"/>
  <c r="C16" i="93"/>
  <c r="J15" i="93" s="1"/>
  <c r="B16" i="93"/>
  <c r="H17" i="93" s="1"/>
  <c r="A16" i="93"/>
  <c r="F18" i="93" s="1"/>
  <c r="I15" i="93"/>
  <c r="G15" i="93"/>
  <c r="E15" i="93"/>
  <c r="BG54" i="95" l="1"/>
  <c r="AK54" i="95"/>
  <c r="O19" i="95"/>
  <c r="BC54" i="95"/>
  <c r="BJ54" i="95"/>
  <c r="BH54" i="95"/>
  <c r="AF54" i="95"/>
  <c r="AQ54" i="95"/>
  <c r="AF86" i="95"/>
  <c r="AF102" i="95"/>
  <c r="AF118" i="95"/>
  <c r="AF136" i="95"/>
  <c r="AF115" i="95"/>
  <c r="AF109" i="95"/>
  <c r="O17" i="95"/>
  <c r="AF28" i="95"/>
  <c r="AF38" i="95"/>
  <c r="AF65" i="95"/>
  <c r="AF132" i="95"/>
  <c r="AF57" i="95"/>
  <c r="AF32" i="95"/>
  <c r="AF52" i="95"/>
  <c r="AF59" i="95"/>
  <c r="AF103" i="95"/>
  <c r="AF62" i="95"/>
  <c r="AF78" i="95"/>
  <c r="AF92" i="95"/>
  <c r="AF126" i="95"/>
  <c r="AF87" i="95"/>
  <c r="AF127" i="95"/>
  <c r="AK67" i="95"/>
  <c r="BG67" i="95"/>
  <c r="BG140" i="95"/>
  <c r="AK140" i="95"/>
  <c r="AK51" i="95"/>
  <c r="BG51" i="95"/>
  <c r="AK48" i="95"/>
  <c r="BG48" i="95"/>
  <c r="AJ48" i="95"/>
  <c r="AK61" i="95"/>
  <c r="BG61" i="95"/>
  <c r="AM131" i="95"/>
  <c r="BG131" i="95"/>
  <c r="AK131" i="95"/>
  <c r="AK39" i="95"/>
  <c r="BG39" i="95"/>
  <c r="AJ39" i="95"/>
  <c r="AK101" i="95"/>
  <c r="BG101" i="95"/>
  <c r="BG76" i="95"/>
  <c r="AK76" i="95"/>
  <c r="AL91" i="95"/>
  <c r="AK91" i="95"/>
  <c r="BG91" i="95"/>
  <c r="AF75" i="95"/>
  <c r="AF41" i="95"/>
  <c r="AQ113" i="95"/>
  <c r="AF113" i="95"/>
  <c r="BH113" i="95"/>
  <c r="O14" i="95"/>
  <c r="AQ67" i="95"/>
  <c r="AF67" i="95"/>
  <c r="BH67" i="95"/>
  <c r="AF34" i="95"/>
  <c r="AF63" i="95"/>
  <c r="AF69" i="95"/>
  <c r="AF44" i="95"/>
  <c r="AF64" i="95"/>
  <c r="BH64" i="95"/>
  <c r="AQ64" i="95"/>
  <c r="AF80" i="95"/>
  <c r="AF94" i="95"/>
  <c r="BH94" i="95"/>
  <c r="AQ94" i="95"/>
  <c r="AF112" i="95"/>
  <c r="AF128" i="95"/>
  <c r="BH128" i="95"/>
  <c r="AQ128" i="95"/>
  <c r="BC101" i="95"/>
  <c r="BJ101" i="95"/>
  <c r="BJ76" i="95"/>
  <c r="BC76" i="95"/>
  <c r="BJ51" i="95"/>
  <c r="BC51" i="95"/>
  <c r="BC137" i="95"/>
  <c r="BJ137" i="95"/>
  <c r="AK97" i="95"/>
  <c r="BG97" i="95"/>
  <c r="BB39" i="95"/>
  <c r="BJ39" i="95"/>
  <c r="BC39" i="95"/>
  <c r="AK125" i="95"/>
  <c r="BG125" i="95"/>
  <c r="AK119" i="95"/>
  <c r="BG119" i="95"/>
  <c r="BG110" i="95"/>
  <c r="AK110" i="95"/>
  <c r="AQ85" i="95"/>
  <c r="BH85" i="95"/>
  <c r="AF85" i="95"/>
  <c r="BH51" i="95"/>
  <c r="AQ51" i="95"/>
  <c r="AF51" i="95"/>
  <c r="AP45" i="95"/>
  <c r="BH45" i="95"/>
  <c r="AQ45" i="95"/>
  <c r="AF45" i="95"/>
  <c r="AQ61" i="95"/>
  <c r="AF61" i="95"/>
  <c r="BH61" i="95"/>
  <c r="AF111" i="95"/>
  <c r="AF36" i="95"/>
  <c r="AQ36" i="95"/>
  <c r="AP36" i="95"/>
  <c r="BH36" i="95"/>
  <c r="AQ73" i="95"/>
  <c r="AF73" i="95"/>
  <c r="BH73" i="95"/>
  <c r="AQ79" i="95"/>
  <c r="BH79" i="95"/>
  <c r="AF79" i="95"/>
  <c r="AF47" i="95"/>
  <c r="AF66" i="95"/>
  <c r="AF82" i="95"/>
  <c r="BH82" i="95"/>
  <c r="AQ82" i="95"/>
  <c r="AF96" i="95"/>
  <c r="AF114" i="95"/>
  <c r="AF130" i="95"/>
  <c r="BB42" i="95"/>
  <c r="BJ42" i="95"/>
  <c r="BC42" i="95"/>
  <c r="BJ58" i="95"/>
  <c r="BC58" i="95"/>
  <c r="BC107" i="95"/>
  <c r="BJ107" i="95"/>
  <c r="BC125" i="95"/>
  <c r="BJ125" i="95"/>
  <c r="BJ116" i="95"/>
  <c r="BC116" i="95"/>
  <c r="BG58" i="95"/>
  <c r="AK58" i="95"/>
  <c r="BG122" i="95"/>
  <c r="AK122" i="95"/>
  <c r="AF110" i="95"/>
  <c r="BH110" i="95"/>
  <c r="AQ110" i="95"/>
  <c r="BC113" i="95"/>
  <c r="BJ113" i="95"/>
  <c r="AK26" i="95"/>
  <c r="BG26" i="95"/>
  <c r="AK42" i="95"/>
  <c r="BG42" i="95"/>
  <c r="AJ42" i="95"/>
  <c r="AL134" i="95"/>
  <c r="BG134" i="95"/>
  <c r="AK134" i="95"/>
  <c r="AK113" i="95"/>
  <c r="BG113" i="95"/>
  <c r="BG64" i="95"/>
  <c r="AK64" i="95"/>
  <c r="BG94" i="95"/>
  <c r="AK94" i="95"/>
  <c r="BG128" i="95"/>
  <c r="AK128" i="95"/>
  <c r="O15" i="95"/>
  <c r="AQ26" i="95"/>
  <c r="AF26" i="95"/>
  <c r="BH26" i="95"/>
  <c r="AF77" i="95"/>
  <c r="AP48" i="95"/>
  <c r="BH48" i="95"/>
  <c r="AQ48" i="95"/>
  <c r="AF48" i="95"/>
  <c r="AF117" i="95"/>
  <c r="AF121" i="95"/>
  <c r="AF37" i="95"/>
  <c r="AV36" i="95" s="1"/>
  <c r="AF105" i="95"/>
  <c r="BH97" i="95"/>
  <c r="AF97" i="95"/>
  <c r="AQ97" i="95"/>
  <c r="AF50" i="95"/>
  <c r="AF68" i="95"/>
  <c r="AF84" i="95"/>
  <c r="AF100" i="95"/>
  <c r="AF116" i="95"/>
  <c r="BH116" i="95"/>
  <c r="AQ116" i="95"/>
  <c r="AF133" i="95"/>
  <c r="BJ64" i="95"/>
  <c r="BC64" i="95"/>
  <c r="BC29" i="95"/>
  <c r="BJ29" i="95"/>
  <c r="BJ134" i="95"/>
  <c r="BC134" i="95"/>
  <c r="BD134" i="95"/>
  <c r="AK137" i="95"/>
  <c r="BG137" i="95"/>
  <c r="BG82" i="95"/>
  <c r="AK82" i="95"/>
  <c r="AF39" i="95"/>
  <c r="AQ39" i="95"/>
  <c r="AP39" i="95"/>
  <c r="BH39" i="95"/>
  <c r="AF70" i="95"/>
  <c r="BH70" i="95"/>
  <c r="AQ70" i="95"/>
  <c r="BC88" i="95"/>
  <c r="BJ88" i="95"/>
  <c r="BE88" i="95"/>
  <c r="BC82" i="95"/>
  <c r="BJ82" i="95"/>
  <c r="BJ104" i="95"/>
  <c r="BC104" i="95"/>
  <c r="BJ94" i="95"/>
  <c r="BC94" i="95"/>
  <c r="AK33" i="95"/>
  <c r="BG33" i="95"/>
  <c r="BG116" i="95"/>
  <c r="AK116" i="95"/>
  <c r="AF71" i="95"/>
  <c r="AF30" i="95"/>
  <c r="AF95" i="95"/>
  <c r="AF83" i="95"/>
  <c r="AF135" i="95"/>
  <c r="AF25" i="95"/>
  <c r="AF40" i="95"/>
  <c r="AQ125" i="95"/>
  <c r="AF125" i="95"/>
  <c r="BH125" i="95"/>
  <c r="AQ119" i="95"/>
  <c r="AF119" i="95"/>
  <c r="BH119" i="95"/>
  <c r="AF72" i="95"/>
  <c r="AF88" i="95"/>
  <c r="BH88" i="95"/>
  <c r="AS88" i="95"/>
  <c r="AQ88" i="95"/>
  <c r="AF104" i="95"/>
  <c r="BH104" i="95"/>
  <c r="AQ104" i="95"/>
  <c r="AF120" i="95"/>
  <c r="AF138" i="95"/>
  <c r="BJ79" i="95"/>
  <c r="BC79" i="95"/>
  <c r="BJ70" i="95"/>
  <c r="BC70" i="95"/>
  <c r="BJ73" i="95"/>
  <c r="BC73" i="95"/>
  <c r="BC91" i="95"/>
  <c r="BJ91" i="95"/>
  <c r="BD91" i="95"/>
  <c r="BJ131" i="95"/>
  <c r="BC131" i="95"/>
  <c r="BE131" i="95"/>
  <c r="BJ67" i="95"/>
  <c r="BC67" i="95"/>
  <c r="BJ122" i="95"/>
  <c r="BC122" i="95"/>
  <c r="BC140" i="95"/>
  <c r="BJ140" i="95"/>
  <c r="BG70" i="95"/>
  <c r="AK70" i="95"/>
  <c r="AF81" i="95"/>
  <c r="AQ33" i="95"/>
  <c r="AF33" i="95"/>
  <c r="BH33" i="95"/>
  <c r="AF129" i="95"/>
  <c r="AF98" i="95"/>
  <c r="AF43" i="95"/>
  <c r="AF27" i="95"/>
  <c r="AF42" i="95"/>
  <c r="AQ42" i="95"/>
  <c r="AP42" i="95"/>
  <c r="BH42" i="95"/>
  <c r="AR134" i="95"/>
  <c r="AQ134" i="95"/>
  <c r="BH134" i="95"/>
  <c r="AF134" i="95"/>
  <c r="AF93" i="95"/>
  <c r="AF58" i="95"/>
  <c r="BH58" i="95"/>
  <c r="AQ58" i="95"/>
  <c r="AF74" i="95"/>
  <c r="AF89" i="95"/>
  <c r="AF106" i="95"/>
  <c r="AF122" i="95"/>
  <c r="BH122" i="95"/>
  <c r="AQ122" i="95"/>
  <c r="AF140" i="95"/>
  <c r="AQ140" i="95"/>
  <c r="BH140" i="95"/>
  <c r="BC97" i="95"/>
  <c r="BJ97" i="95"/>
  <c r="BJ26" i="95"/>
  <c r="BC26" i="95"/>
  <c r="BJ45" i="95"/>
  <c r="BC45" i="95"/>
  <c r="BB45" i="95"/>
  <c r="BC61" i="95"/>
  <c r="BJ61" i="95"/>
  <c r="BJ33" i="95"/>
  <c r="BC33" i="95"/>
  <c r="BG29" i="95"/>
  <c r="AK29" i="95"/>
  <c r="AS131" i="95"/>
  <c r="AQ131" i="95"/>
  <c r="BH131" i="95"/>
  <c r="AF131" i="95"/>
  <c r="AK107" i="95"/>
  <c r="BG107" i="95"/>
  <c r="AK36" i="95"/>
  <c r="BG36" i="95"/>
  <c r="AK73" i="95"/>
  <c r="BG73" i="95"/>
  <c r="AK79" i="95"/>
  <c r="BG79" i="95"/>
  <c r="AK85" i="95"/>
  <c r="BG85" i="95"/>
  <c r="AM88" i="95"/>
  <c r="AK88" i="95"/>
  <c r="BG88" i="95"/>
  <c r="BG104" i="95"/>
  <c r="AK104" i="95"/>
  <c r="AF90" i="95"/>
  <c r="AF35" i="95"/>
  <c r="AF139" i="95"/>
  <c r="AF123" i="95"/>
  <c r="AF49" i="95"/>
  <c r="AF29" i="95"/>
  <c r="BH29" i="95"/>
  <c r="AQ29" i="95"/>
  <c r="AF46" i="95"/>
  <c r="AQ137" i="95"/>
  <c r="AF137" i="95"/>
  <c r="BH137" i="95"/>
  <c r="AQ101" i="95"/>
  <c r="BH101" i="95"/>
  <c r="AF101" i="95"/>
  <c r="AF60" i="95"/>
  <c r="AF76" i="95"/>
  <c r="BH76" i="95"/>
  <c r="AQ76" i="95"/>
  <c r="AF91" i="95"/>
  <c r="AR91" i="95"/>
  <c r="AQ91" i="95"/>
  <c r="BH91" i="95"/>
  <c r="AF108" i="95"/>
  <c r="AF124" i="95"/>
  <c r="AF141" i="95"/>
  <c r="BB36" i="95"/>
  <c r="BJ36" i="95"/>
  <c r="BC36" i="95"/>
  <c r="BJ85" i="95"/>
  <c r="BC85" i="95"/>
  <c r="BJ48" i="95"/>
  <c r="BC48" i="95"/>
  <c r="BB48" i="95"/>
  <c r="BC119" i="95"/>
  <c r="BJ119" i="95"/>
  <c r="BJ110" i="95"/>
  <c r="BC110" i="95"/>
  <c r="AK45" i="95"/>
  <c r="BG45" i="95"/>
  <c r="AJ45" i="95"/>
  <c r="AQ107" i="95"/>
  <c r="AF107" i="95"/>
  <c r="BH107" i="95"/>
  <c r="BJ128" i="95"/>
  <c r="BC128" i="95"/>
  <c r="M14" i="94"/>
  <c r="AE141" i="94"/>
  <c r="AE140" i="94"/>
  <c r="AE138" i="94"/>
  <c r="AE136" i="94"/>
  <c r="AE133" i="94"/>
  <c r="AE130" i="94"/>
  <c r="AE128" i="94"/>
  <c r="AE126" i="94"/>
  <c r="AE124" i="94"/>
  <c r="AE122" i="94"/>
  <c r="AE120" i="94"/>
  <c r="AE118" i="94"/>
  <c r="AE116" i="94"/>
  <c r="AE114" i="94"/>
  <c r="AE112" i="94"/>
  <c r="AE110" i="94"/>
  <c r="AE108" i="94"/>
  <c r="AE106" i="94"/>
  <c r="AE104" i="94"/>
  <c r="AE102" i="94"/>
  <c r="AE100" i="94"/>
  <c r="AE96" i="94"/>
  <c r="AE94" i="94"/>
  <c r="AE92" i="94"/>
  <c r="AE139" i="94"/>
  <c r="AE137" i="94"/>
  <c r="AE135" i="94"/>
  <c r="AE134" i="94"/>
  <c r="AE132" i="94"/>
  <c r="AF132" i="94" s="1"/>
  <c r="AE131" i="94"/>
  <c r="AE129" i="94"/>
  <c r="AE127" i="94"/>
  <c r="AE125" i="94"/>
  <c r="AE123" i="94"/>
  <c r="AE121" i="94"/>
  <c r="AE119" i="94"/>
  <c r="AE117" i="94"/>
  <c r="AE115" i="94"/>
  <c r="AE113" i="94"/>
  <c r="AE111" i="94"/>
  <c r="AE109" i="94"/>
  <c r="AE107" i="94"/>
  <c r="AE105" i="94"/>
  <c r="AE103" i="94"/>
  <c r="AE101" i="94"/>
  <c r="AE98" i="94"/>
  <c r="AE97" i="94"/>
  <c r="AE95" i="94"/>
  <c r="AE93" i="94"/>
  <c r="AE90" i="94"/>
  <c r="AE87" i="94"/>
  <c r="AE85" i="94"/>
  <c r="AE83" i="94"/>
  <c r="AF83" i="94" s="1"/>
  <c r="AE81" i="94"/>
  <c r="AE79" i="94"/>
  <c r="AE77" i="94"/>
  <c r="AE75" i="94"/>
  <c r="AE73" i="94"/>
  <c r="AE71" i="94"/>
  <c r="AE69" i="94"/>
  <c r="AE67" i="94"/>
  <c r="AE65" i="94"/>
  <c r="AE63" i="94"/>
  <c r="AF63" i="94" s="1"/>
  <c r="AE61" i="94"/>
  <c r="AE59" i="94"/>
  <c r="AE57" i="94"/>
  <c r="AE54" i="94"/>
  <c r="AE52" i="94"/>
  <c r="AE51" i="94"/>
  <c r="AE49" i="94"/>
  <c r="AE48" i="94"/>
  <c r="AE46" i="94"/>
  <c r="AE45" i="94"/>
  <c r="AE43" i="94"/>
  <c r="AE88" i="94"/>
  <c r="AE80" i="94"/>
  <c r="AE68" i="94"/>
  <c r="AE62" i="94"/>
  <c r="AE53" i="94"/>
  <c r="AF53" i="94" s="1"/>
  <c r="AE66" i="94"/>
  <c r="AE91" i="94"/>
  <c r="AE86" i="94"/>
  <c r="AE60" i="94"/>
  <c r="AE42" i="94"/>
  <c r="AE40" i="94"/>
  <c r="AF40" i="94" s="1"/>
  <c r="AE39" i="94"/>
  <c r="AE37" i="94"/>
  <c r="AF37" i="94" s="1"/>
  <c r="AV36" i="94" s="1"/>
  <c r="AE36" i="94"/>
  <c r="AE34" i="94"/>
  <c r="AE32" i="94"/>
  <c r="AE29" i="94"/>
  <c r="AE27" i="94"/>
  <c r="AE25" i="94"/>
  <c r="AF25" i="94" s="1"/>
  <c r="AE64" i="94"/>
  <c r="AE50" i="94"/>
  <c r="AE89" i="94"/>
  <c r="AE76" i="94"/>
  <c r="AE70" i="94"/>
  <c r="AE55" i="94"/>
  <c r="AE82" i="94"/>
  <c r="AE72" i="94"/>
  <c r="AE47" i="94"/>
  <c r="AE78" i="94"/>
  <c r="AF78" i="94" s="1"/>
  <c r="AE58" i="94"/>
  <c r="AE41" i="94"/>
  <c r="AE38" i="94"/>
  <c r="AE35" i="94"/>
  <c r="AE33" i="94"/>
  <c r="AE30" i="94"/>
  <c r="AE28" i="94"/>
  <c r="AE26" i="94"/>
  <c r="AE84" i="94"/>
  <c r="AE74" i="94"/>
  <c r="AE44" i="94"/>
  <c r="N14" i="94"/>
  <c r="O14" i="94" s="1"/>
  <c r="N16" i="94"/>
  <c r="N17" i="94"/>
  <c r="O17" i="94" s="1"/>
  <c r="N19" i="94"/>
  <c r="AD141" i="94"/>
  <c r="AD140" i="94"/>
  <c r="AD138" i="94"/>
  <c r="AD136" i="94"/>
  <c r="AD133" i="94"/>
  <c r="AD130" i="94"/>
  <c r="AD128" i="94"/>
  <c r="AD126" i="94"/>
  <c r="AD124" i="94"/>
  <c r="AD122" i="94"/>
  <c r="AD120" i="94"/>
  <c r="AD118" i="94"/>
  <c r="AD116" i="94"/>
  <c r="AD114" i="94"/>
  <c r="AD112" i="94"/>
  <c r="AD110" i="94"/>
  <c r="AD108" i="94"/>
  <c r="AD106" i="94"/>
  <c r="AD104" i="94"/>
  <c r="AD102" i="94"/>
  <c r="AD100" i="94"/>
  <c r="AD96" i="94"/>
  <c r="AD94" i="94"/>
  <c r="AD92" i="94"/>
  <c r="AD91" i="94"/>
  <c r="AD89" i="94"/>
  <c r="AD88" i="94"/>
  <c r="AD86" i="94"/>
  <c r="AD84" i="94"/>
  <c r="AD82" i="94"/>
  <c r="AD80" i="94"/>
  <c r="AD78" i="94"/>
  <c r="AD76" i="94"/>
  <c r="AD74" i="94"/>
  <c r="AD72" i="94"/>
  <c r="AD70" i="94"/>
  <c r="AD68" i="94"/>
  <c r="AD66" i="94"/>
  <c r="AD64" i="94"/>
  <c r="AD62" i="94"/>
  <c r="AD60" i="94"/>
  <c r="AD58" i="94"/>
  <c r="AD55" i="94"/>
  <c r="AD53" i="94"/>
  <c r="AD50" i="94"/>
  <c r="AD47" i="94"/>
  <c r="AD135" i="94"/>
  <c r="AD127" i="94"/>
  <c r="AD117" i="94"/>
  <c r="AD83" i="94"/>
  <c r="AD51" i="94"/>
  <c r="AD46" i="94"/>
  <c r="AD44" i="94"/>
  <c r="AD107" i="94"/>
  <c r="AD87" i="94"/>
  <c r="AD57" i="94"/>
  <c r="AD134" i="94"/>
  <c r="AD125" i="94"/>
  <c r="AD115" i="94"/>
  <c r="AD105" i="94"/>
  <c r="AD48" i="94"/>
  <c r="AD132" i="94"/>
  <c r="AD123" i="94"/>
  <c r="AD90" i="94"/>
  <c r="AD73" i="94"/>
  <c r="AD65" i="94"/>
  <c r="AD52" i="94"/>
  <c r="AD43" i="94"/>
  <c r="AD42" i="94"/>
  <c r="AD40" i="94"/>
  <c r="AD39" i="94"/>
  <c r="AD37" i="94"/>
  <c r="AJ36" i="94" s="1"/>
  <c r="AD36" i="94"/>
  <c r="AD34" i="94"/>
  <c r="AD32" i="94"/>
  <c r="AD29" i="94"/>
  <c r="AD27" i="94"/>
  <c r="AD25" i="94"/>
  <c r="AD113" i="94"/>
  <c r="AD103" i="94"/>
  <c r="AD97" i="94"/>
  <c r="AD79" i="94"/>
  <c r="AD45" i="94"/>
  <c r="AD139" i="94"/>
  <c r="AD131" i="94"/>
  <c r="AD121" i="94"/>
  <c r="AD111" i="94"/>
  <c r="AD95" i="94"/>
  <c r="AD85" i="94"/>
  <c r="AD75" i="94"/>
  <c r="AD69" i="94"/>
  <c r="AD63" i="94"/>
  <c r="AD59" i="94"/>
  <c r="AD54" i="94"/>
  <c r="AD129" i="94"/>
  <c r="AD101" i="94"/>
  <c r="AD81" i="94"/>
  <c r="AD71" i="94"/>
  <c r="AD67" i="94"/>
  <c r="AD49" i="94"/>
  <c r="AD137" i="94"/>
  <c r="AD119" i="94"/>
  <c r="AD109" i="94"/>
  <c r="AD98" i="94"/>
  <c r="AD93" i="94"/>
  <c r="AD77" i="94"/>
  <c r="AD61" i="94"/>
  <c r="AD41" i="94"/>
  <c r="AD38" i="94"/>
  <c r="AD35" i="94"/>
  <c r="AD33" i="94"/>
  <c r="AD30" i="94"/>
  <c r="AD28" i="94"/>
  <c r="AD26" i="94"/>
  <c r="M15" i="94"/>
  <c r="N15" i="94"/>
  <c r="M19" i="94"/>
  <c r="N18" i="94"/>
  <c r="AG141" i="94"/>
  <c r="AG140" i="94"/>
  <c r="AG138" i="94"/>
  <c r="AG136" i="94"/>
  <c r="AG133" i="94"/>
  <c r="AG130" i="94"/>
  <c r="AG128" i="94"/>
  <c r="AG126" i="94"/>
  <c r="AG124" i="94"/>
  <c r="AG122" i="94"/>
  <c r="AG120" i="94"/>
  <c r="AG118" i="94"/>
  <c r="AG116" i="94"/>
  <c r="AG114" i="94"/>
  <c r="AG112" i="94"/>
  <c r="AG110" i="94"/>
  <c r="AG108" i="94"/>
  <c r="AG106" i="94"/>
  <c r="AG104" i="94"/>
  <c r="AG102" i="94"/>
  <c r="AG100" i="94"/>
  <c r="AG96" i="94"/>
  <c r="AG94" i="94"/>
  <c r="AG92" i="94"/>
  <c r="AG91" i="94"/>
  <c r="AG89" i="94"/>
  <c r="AG88" i="94"/>
  <c r="AG86" i="94"/>
  <c r="AG84" i="94"/>
  <c r="AG82" i="94"/>
  <c r="AG80" i="94"/>
  <c r="AG78" i="94"/>
  <c r="AG76" i="94"/>
  <c r="AG74" i="94"/>
  <c r="AG72" i="94"/>
  <c r="AG139" i="94"/>
  <c r="AG137" i="94"/>
  <c r="AG135" i="94"/>
  <c r="AG134" i="94"/>
  <c r="AG132" i="94"/>
  <c r="AG131" i="94"/>
  <c r="AG129" i="94"/>
  <c r="AG127" i="94"/>
  <c r="AG125" i="94"/>
  <c r="AG123" i="94"/>
  <c r="AG121" i="94"/>
  <c r="AG119" i="94"/>
  <c r="AG117" i="94"/>
  <c r="AG115" i="94"/>
  <c r="AG113" i="94"/>
  <c r="AG111" i="94"/>
  <c r="AG109" i="94"/>
  <c r="AG107" i="94"/>
  <c r="AG105" i="94"/>
  <c r="AG103" i="94"/>
  <c r="AG101" i="94"/>
  <c r="AG98" i="94"/>
  <c r="AG97" i="94"/>
  <c r="AG95" i="94"/>
  <c r="AG93" i="94"/>
  <c r="AG90" i="94"/>
  <c r="AG87" i="94"/>
  <c r="AG85" i="94"/>
  <c r="AG83" i="94"/>
  <c r="AG81" i="94"/>
  <c r="AG79" i="94"/>
  <c r="AG77" i="94"/>
  <c r="AG75" i="94"/>
  <c r="AG73" i="94"/>
  <c r="AG71" i="94"/>
  <c r="AG69" i="94"/>
  <c r="AG67" i="94"/>
  <c r="AG65" i="94"/>
  <c r="AG63" i="94"/>
  <c r="AG61" i="94"/>
  <c r="AG60" i="94"/>
  <c r="AG48" i="94"/>
  <c r="AG42" i="94"/>
  <c r="AG40" i="94"/>
  <c r="AG39" i="94"/>
  <c r="AG37" i="94"/>
  <c r="AG36" i="94"/>
  <c r="AG34" i="94"/>
  <c r="AG32" i="94"/>
  <c r="AG29" i="94"/>
  <c r="AG27" i="94"/>
  <c r="AG25" i="94"/>
  <c r="AG64" i="94"/>
  <c r="AG52" i="94"/>
  <c r="AG50" i="94"/>
  <c r="AG43" i="94"/>
  <c r="AG70" i="94"/>
  <c r="AG55" i="94"/>
  <c r="AG45" i="94"/>
  <c r="AG59" i="94"/>
  <c r="AG54" i="94"/>
  <c r="AG47" i="94"/>
  <c r="AG58" i="94"/>
  <c r="AG49" i="94"/>
  <c r="AG41" i="94"/>
  <c r="AG38" i="94"/>
  <c r="AG35" i="94"/>
  <c r="AG33" i="94"/>
  <c r="AG30" i="94"/>
  <c r="AG28" i="94"/>
  <c r="AG26" i="94"/>
  <c r="AG44" i="94"/>
  <c r="AG68" i="94"/>
  <c r="AG62" i="94"/>
  <c r="AG53" i="94"/>
  <c r="AG51" i="94"/>
  <c r="AG46" i="94"/>
  <c r="AG66" i="94"/>
  <c r="AG57" i="94"/>
  <c r="P16" i="94"/>
  <c r="P14" i="94"/>
  <c r="P19" i="94"/>
  <c r="M18" i="94"/>
  <c r="P15" i="94"/>
  <c r="M16" i="94"/>
  <c r="P17" i="94"/>
  <c r="BW213" i="89"/>
  <c r="CJ212" i="89"/>
  <c r="BV213" i="89"/>
  <c r="CG212" i="89"/>
  <c r="CB212" i="89"/>
  <c r="CA212" i="89"/>
  <c r="BY212" i="89"/>
  <c r="CB211" i="89"/>
  <c r="CI212" i="89"/>
  <c r="CA211" i="89"/>
  <c r="BZ211" i="89"/>
  <c r="CB213" i="89"/>
  <c r="BV212" i="89"/>
  <c r="J18" i="93"/>
  <c r="H15" i="93"/>
  <c r="H16" i="93"/>
  <c r="F19" i="93"/>
  <c r="F17" i="93"/>
  <c r="H19" i="93"/>
  <c r="F14" i="93"/>
  <c r="F23" i="93" s="1"/>
  <c r="H14" i="93"/>
  <c r="F15" i="93"/>
  <c r="F16" i="93"/>
  <c r="H18" i="93"/>
  <c r="F21" i="93"/>
  <c r="J19" i="93"/>
  <c r="J16" i="93"/>
  <c r="J14" i="93"/>
  <c r="J17" i="93"/>
  <c r="BQ208" i="89"/>
  <c r="BU208" i="89" s="1"/>
  <c r="BR208" i="89"/>
  <c r="BV208" i="89" s="1"/>
  <c r="BS208" i="89"/>
  <c r="BW208" i="89" s="1"/>
  <c r="BT208" i="89"/>
  <c r="BX208" i="89" s="1"/>
  <c r="CC208" i="89"/>
  <c r="CD208" i="89"/>
  <c r="CE208" i="89"/>
  <c r="CF208" i="89"/>
  <c r="BQ209" i="89"/>
  <c r="BU209" i="89" s="1"/>
  <c r="BR209" i="89"/>
  <c r="BV209" i="89" s="1"/>
  <c r="BS209" i="89"/>
  <c r="CA209" i="89" s="1"/>
  <c r="BT209" i="89"/>
  <c r="BX209" i="89" s="1"/>
  <c r="CC209" i="89"/>
  <c r="CD209" i="89"/>
  <c r="CE209" i="89"/>
  <c r="CF209" i="89"/>
  <c r="BQ210" i="89"/>
  <c r="BU210" i="89" s="1"/>
  <c r="BR210" i="89"/>
  <c r="BZ210" i="89" s="1"/>
  <c r="BS210" i="89"/>
  <c r="BT210" i="89"/>
  <c r="BX210" i="89" s="1"/>
  <c r="BW210" i="89"/>
  <c r="CA210" i="89"/>
  <c r="CC210" i="89"/>
  <c r="CD210" i="89"/>
  <c r="CE210" i="89"/>
  <c r="CF210" i="89"/>
  <c r="BJ137" i="92"/>
  <c r="BI137" i="92"/>
  <c r="BH137" i="92"/>
  <c r="BG137" i="92"/>
  <c r="BC137" i="92"/>
  <c r="AW137" i="92"/>
  <c r="AQ137" i="92"/>
  <c r="AK137" i="92"/>
  <c r="BJ140" i="92"/>
  <c r="BI140" i="92"/>
  <c r="BH140" i="92"/>
  <c r="BG140" i="92"/>
  <c r="BC140" i="92"/>
  <c r="BA140" i="92"/>
  <c r="AW140" i="92"/>
  <c r="AU140" i="92"/>
  <c r="AQ140" i="92"/>
  <c r="AO140" i="92"/>
  <c r="AK140" i="92"/>
  <c r="AI140" i="92"/>
  <c r="AD137" i="92"/>
  <c r="AE137" i="92"/>
  <c r="AF137" i="92" s="1"/>
  <c r="AG137" i="92"/>
  <c r="AD138" i="92"/>
  <c r="AF138" i="92" s="1"/>
  <c r="AE138" i="92"/>
  <c r="AG138" i="92"/>
  <c r="AD139" i="92"/>
  <c r="AE139" i="92"/>
  <c r="AF139" i="92" s="1"/>
  <c r="AG139" i="92"/>
  <c r="AD140" i="92"/>
  <c r="AE140" i="92"/>
  <c r="AF140" i="92"/>
  <c r="AG140" i="92"/>
  <c r="AD141" i="92"/>
  <c r="AE141" i="92"/>
  <c r="AF141" i="92" s="1"/>
  <c r="AG141" i="92"/>
  <c r="BA97" i="92"/>
  <c r="AU97" i="92"/>
  <c r="AO97" i="92"/>
  <c r="AI97" i="92"/>
  <c r="BA51" i="92"/>
  <c r="AU51" i="92"/>
  <c r="AO51" i="92"/>
  <c r="AI51" i="92"/>
  <c r="I19" i="92"/>
  <c r="G19" i="92"/>
  <c r="E19" i="92"/>
  <c r="I18" i="92"/>
  <c r="G18" i="92"/>
  <c r="E18" i="92"/>
  <c r="I17" i="92"/>
  <c r="H17" i="92"/>
  <c r="G17" i="92"/>
  <c r="E17" i="92"/>
  <c r="I16" i="92"/>
  <c r="G16" i="92"/>
  <c r="E16" i="92"/>
  <c r="C16" i="92"/>
  <c r="J19" i="92" s="1"/>
  <c r="B16" i="92"/>
  <c r="H16" i="92" s="1"/>
  <c r="A16" i="92"/>
  <c r="F15" i="92" s="1"/>
  <c r="I15" i="92"/>
  <c r="G15" i="92"/>
  <c r="E15" i="92"/>
  <c r="J14" i="92"/>
  <c r="BI54" i="95" l="1"/>
  <c r="AW54" i="95"/>
  <c r="AX91" i="95"/>
  <c r="AW91" i="95"/>
  <c r="BI91" i="95"/>
  <c r="BI42" i="95"/>
  <c r="AW42" i="95"/>
  <c r="AV42" i="95"/>
  <c r="AW39" i="95"/>
  <c r="AV39" i="95"/>
  <c r="BI39" i="95"/>
  <c r="BI97" i="95"/>
  <c r="AW97" i="95"/>
  <c r="BI82" i="95"/>
  <c r="AW82" i="95"/>
  <c r="AW85" i="95"/>
  <c r="BI85" i="95"/>
  <c r="AW67" i="95"/>
  <c r="BI67" i="95"/>
  <c r="AW107" i="95"/>
  <c r="BI107" i="95"/>
  <c r="AW137" i="95"/>
  <c r="BI137" i="95"/>
  <c r="BI122" i="95"/>
  <c r="AW122" i="95"/>
  <c r="BI134" i="95"/>
  <c r="AW134" i="95"/>
  <c r="AX134" i="95"/>
  <c r="BI104" i="95"/>
  <c r="AW104" i="95"/>
  <c r="AW119" i="95"/>
  <c r="BI119" i="95"/>
  <c r="BI45" i="95"/>
  <c r="AV45" i="95"/>
  <c r="AW45" i="95"/>
  <c r="BI116" i="95"/>
  <c r="AW116" i="95"/>
  <c r="BI128" i="95"/>
  <c r="AW128" i="95"/>
  <c r="BI64" i="95"/>
  <c r="AW64" i="95"/>
  <c r="BI76" i="95"/>
  <c r="AW76" i="95"/>
  <c r="BI131" i="95"/>
  <c r="AY131" i="95"/>
  <c r="AW131" i="95"/>
  <c r="BI110" i="95"/>
  <c r="AW110" i="95"/>
  <c r="AW79" i="95"/>
  <c r="BI79" i="95"/>
  <c r="AW125" i="95"/>
  <c r="BI125" i="95"/>
  <c r="BI70" i="95"/>
  <c r="AW70" i="95"/>
  <c r="AW26" i="95"/>
  <c r="BI26" i="95"/>
  <c r="AW36" i="95"/>
  <c r="BI36" i="95"/>
  <c r="AW113" i="95"/>
  <c r="BI113" i="95"/>
  <c r="AW101" i="95"/>
  <c r="BI101" i="95"/>
  <c r="AY88" i="95"/>
  <c r="AW88" i="95"/>
  <c r="BI88" i="95"/>
  <c r="BI51" i="95"/>
  <c r="AW51" i="95"/>
  <c r="BI29" i="95"/>
  <c r="AW29" i="95"/>
  <c r="AW140" i="95"/>
  <c r="BI140" i="95"/>
  <c r="AW33" i="95"/>
  <c r="BI33" i="95"/>
  <c r="BI48" i="95"/>
  <c r="AV48" i="95"/>
  <c r="AW48" i="95"/>
  <c r="BI94" i="95"/>
  <c r="AW94" i="95"/>
  <c r="BI58" i="95"/>
  <c r="AW58" i="95"/>
  <c r="AW73" i="95"/>
  <c r="BI73" i="95"/>
  <c r="AW61" i="95"/>
  <c r="BI61" i="95"/>
  <c r="AF129" i="94"/>
  <c r="AF112" i="94"/>
  <c r="AF47" i="94"/>
  <c r="AF65" i="94"/>
  <c r="AF115" i="94"/>
  <c r="AF96" i="94"/>
  <c r="AF114" i="94"/>
  <c r="AF130" i="94"/>
  <c r="AF35" i="94"/>
  <c r="AF55" i="94"/>
  <c r="AF71" i="94"/>
  <c r="AF87" i="94"/>
  <c r="AF105" i="94"/>
  <c r="AF121" i="94"/>
  <c r="AF135" i="94"/>
  <c r="AF120" i="94"/>
  <c r="AF138" i="94"/>
  <c r="O15" i="94"/>
  <c r="AF32" i="94"/>
  <c r="AF123" i="94"/>
  <c r="AF106" i="94"/>
  <c r="AF74" i="94"/>
  <c r="AF34" i="94"/>
  <c r="AF75" i="94"/>
  <c r="AM131" i="94"/>
  <c r="BG131" i="94"/>
  <c r="AK131" i="94"/>
  <c r="BG48" i="94"/>
  <c r="AJ48" i="94"/>
  <c r="AK48" i="94"/>
  <c r="BJ45" i="94"/>
  <c r="BC45" i="94"/>
  <c r="BB45" i="94"/>
  <c r="BJ82" i="94"/>
  <c r="BC82" i="94"/>
  <c r="BG70" i="94"/>
  <c r="AK70" i="94"/>
  <c r="AF44" i="94"/>
  <c r="AF43" i="94"/>
  <c r="AF73" i="94"/>
  <c r="BH73" i="94"/>
  <c r="AQ73" i="94"/>
  <c r="AF140" i="94"/>
  <c r="AQ140" i="94"/>
  <c r="BH140" i="94"/>
  <c r="BJ29" i="94"/>
  <c r="BC29" i="94"/>
  <c r="BC73" i="94"/>
  <c r="BJ73" i="94"/>
  <c r="BC107" i="94"/>
  <c r="BJ107" i="94"/>
  <c r="BC137" i="94"/>
  <c r="BJ137" i="94"/>
  <c r="AK61" i="94"/>
  <c r="BG61" i="94"/>
  <c r="AM88" i="94"/>
  <c r="BG88" i="94"/>
  <c r="AK88" i="94"/>
  <c r="AF41" i="94"/>
  <c r="AF91" i="94"/>
  <c r="AR91" i="94"/>
  <c r="AQ91" i="94"/>
  <c r="BH91" i="94"/>
  <c r="AP45" i="94"/>
  <c r="BH45" i="94"/>
  <c r="AF45" i="94"/>
  <c r="AQ45" i="94"/>
  <c r="AF93" i="94"/>
  <c r="AF109" i="94"/>
  <c r="AQ125" i="94"/>
  <c r="AF125" i="94"/>
  <c r="BH125" i="94"/>
  <c r="AF139" i="94"/>
  <c r="AF124" i="94"/>
  <c r="AF141" i="94"/>
  <c r="BJ70" i="94"/>
  <c r="BC70" i="94"/>
  <c r="BC125" i="94"/>
  <c r="BJ125" i="94"/>
  <c r="AK26" i="94"/>
  <c r="BG26" i="94"/>
  <c r="AK79" i="94"/>
  <c r="BG79" i="94"/>
  <c r="AK125" i="94"/>
  <c r="BG125" i="94"/>
  <c r="BG58" i="94"/>
  <c r="AK58" i="94"/>
  <c r="BG122" i="94"/>
  <c r="AK122" i="94"/>
  <c r="AK140" i="94"/>
  <c r="BG140" i="94"/>
  <c r="AF84" i="94"/>
  <c r="AQ58" i="94"/>
  <c r="BH58" i="94"/>
  <c r="AF58" i="94"/>
  <c r="AF89" i="94"/>
  <c r="AF36" i="94"/>
  <c r="AQ36" i="94"/>
  <c r="AP36" i="94"/>
  <c r="BH36" i="94"/>
  <c r="AF66" i="94"/>
  <c r="AF46" i="94"/>
  <c r="BH61" i="94"/>
  <c r="AQ61" i="94"/>
  <c r="AF61" i="94"/>
  <c r="AF77" i="94"/>
  <c r="AF95" i="94"/>
  <c r="AF111" i="94"/>
  <c r="AF127" i="94"/>
  <c r="AF92" i="94"/>
  <c r="AF110" i="94"/>
  <c r="BH110" i="94"/>
  <c r="AQ110" i="94"/>
  <c r="AF126" i="94"/>
  <c r="BE88" i="94"/>
  <c r="BC88" i="94"/>
  <c r="BJ88" i="94"/>
  <c r="AK36" i="94"/>
  <c r="BG36" i="94"/>
  <c r="BG76" i="94"/>
  <c r="AK76" i="94"/>
  <c r="AL91" i="94"/>
  <c r="BG91" i="94"/>
  <c r="AK91" i="94"/>
  <c r="AQ26" i="94"/>
  <c r="AF26" i="94"/>
  <c r="BH26" i="94"/>
  <c r="AF50" i="94"/>
  <c r="BH48" i="94"/>
  <c r="AF48" i="94"/>
  <c r="AQ48" i="94"/>
  <c r="AP48" i="94"/>
  <c r="AF79" i="94"/>
  <c r="BH79" i="94"/>
  <c r="AQ79" i="94"/>
  <c r="AQ97" i="94"/>
  <c r="BH97" i="94"/>
  <c r="AF97" i="94"/>
  <c r="AQ113" i="94"/>
  <c r="AF113" i="94"/>
  <c r="BH113" i="94"/>
  <c r="AF94" i="94"/>
  <c r="BH94" i="94"/>
  <c r="AQ94" i="94"/>
  <c r="AF128" i="94"/>
  <c r="BH128" i="94"/>
  <c r="AQ128" i="94"/>
  <c r="BJ61" i="94"/>
  <c r="BC61" i="94"/>
  <c r="AK73" i="94"/>
  <c r="BG73" i="94"/>
  <c r="BC26" i="94"/>
  <c r="BJ26" i="94"/>
  <c r="BC113" i="94"/>
  <c r="BJ113" i="94"/>
  <c r="BG110" i="94"/>
  <c r="AK110" i="94"/>
  <c r="AF98" i="94"/>
  <c r="AK85" i="94"/>
  <c r="BG85" i="94"/>
  <c r="AL134" i="94"/>
  <c r="BG134" i="94"/>
  <c r="AK134" i="94"/>
  <c r="BC58" i="94"/>
  <c r="BJ58" i="94"/>
  <c r="BC36" i="94"/>
  <c r="BB36" i="94"/>
  <c r="BJ36" i="94"/>
  <c r="BC79" i="94"/>
  <c r="BJ79" i="94"/>
  <c r="BJ122" i="94"/>
  <c r="BC122" i="94"/>
  <c r="O19" i="94"/>
  <c r="AF28" i="94"/>
  <c r="AQ64" i="94"/>
  <c r="AF64" i="94"/>
  <c r="BH64" i="94"/>
  <c r="AF62" i="94"/>
  <c r="AF49" i="94"/>
  <c r="AF81" i="94"/>
  <c r="AS131" i="94"/>
  <c r="AQ131" i="94"/>
  <c r="BH131" i="94"/>
  <c r="AF131" i="94"/>
  <c r="BJ131" i="94"/>
  <c r="BE131" i="94"/>
  <c r="BC131" i="94"/>
  <c r="BD91" i="94"/>
  <c r="BC91" i="94"/>
  <c r="BJ91" i="94"/>
  <c r="AK33" i="94"/>
  <c r="BG33" i="94"/>
  <c r="AK113" i="94"/>
  <c r="BG113" i="94"/>
  <c r="AF72" i="94"/>
  <c r="AQ51" i="94"/>
  <c r="BH51" i="94"/>
  <c r="AF51" i="94"/>
  <c r="AF100" i="94"/>
  <c r="BJ104" i="94"/>
  <c r="BC104" i="94"/>
  <c r="AK97" i="94"/>
  <c r="BG97" i="94"/>
  <c r="BJ97" i="94"/>
  <c r="BC97" i="94"/>
  <c r="BC140" i="94"/>
  <c r="BJ140" i="94"/>
  <c r="AK101" i="94"/>
  <c r="BG101" i="94"/>
  <c r="AF39" i="94"/>
  <c r="AQ39" i="94"/>
  <c r="AP39" i="94"/>
  <c r="BH39" i="94"/>
  <c r="BJ76" i="94"/>
  <c r="BC76" i="94"/>
  <c r="AK39" i="94"/>
  <c r="BG39" i="94"/>
  <c r="AJ39" i="94"/>
  <c r="BG64" i="94"/>
  <c r="AK64" i="94"/>
  <c r="BG94" i="94"/>
  <c r="AK94" i="94"/>
  <c r="BG128" i="94"/>
  <c r="AK128" i="94"/>
  <c r="AF30" i="94"/>
  <c r="AF68" i="94"/>
  <c r="BH67" i="94"/>
  <c r="AQ67" i="94"/>
  <c r="AF67" i="94"/>
  <c r="AQ101" i="94"/>
  <c r="AF101" i="94"/>
  <c r="BH101" i="94"/>
  <c r="AF117" i="94"/>
  <c r="AF116" i="94"/>
  <c r="BH116" i="94"/>
  <c r="AQ116" i="94"/>
  <c r="AF133" i="94"/>
  <c r="BC54" i="94"/>
  <c r="BJ54" i="94"/>
  <c r="BC64" i="94"/>
  <c r="BJ64" i="94"/>
  <c r="BC39" i="94"/>
  <c r="BB39" i="94"/>
  <c r="BJ39" i="94"/>
  <c r="BJ67" i="94"/>
  <c r="BC67" i="94"/>
  <c r="BC101" i="94"/>
  <c r="BJ101" i="94"/>
  <c r="BJ110" i="94"/>
  <c r="BC110" i="94"/>
  <c r="O18" i="94"/>
  <c r="AK119" i="94"/>
  <c r="BG119" i="94"/>
  <c r="AK54" i="94"/>
  <c r="BG54" i="94"/>
  <c r="AK107" i="94"/>
  <c r="BG107" i="94"/>
  <c r="BG82" i="94"/>
  <c r="AK82" i="94"/>
  <c r="O16" i="94"/>
  <c r="AQ33" i="94"/>
  <c r="AF33" i="94"/>
  <c r="BH33" i="94"/>
  <c r="AQ82" i="94"/>
  <c r="BH82" i="94"/>
  <c r="AF82" i="94"/>
  <c r="AF27" i="94"/>
  <c r="AF42" i="94"/>
  <c r="AQ42" i="94"/>
  <c r="AP42" i="94"/>
  <c r="BH42" i="94"/>
  <c r="AF80" i="94"/>
  <c r="AF52" i="94"/>
  <c r="AF69" i="94"/>
  <c r="AF85" i="94"/>
  <c r="BH85" i="94"/>
  <c r="AQ85" i="94"/>
  <c r="AF103" i="94"/>
  <c r="AQ119" i="94"/>
  <c r="AF119" i="94"/>
  <c r="BH119" i="94"/>
  <c r="AR134" i="94"/>
  <c r="AQ134" i="94"/>
  <c r="BH134" i="94"/>
  <c r="AF134" i="94"/>
  <c r="AF102" i="94"/>
  <c r="AF118" i="94"/>
  <c r="AF136" i="94"/>
  <c r="BJ51" i="94"/>
  <c r="BC51" i="94"/>
  <c r="BJ94" i="94"/>
  <c r="BC94" i="94"/>
  <c r="AK137" i="94"/>
  <c r="BG137" i="94"/>
  <c r="AK42" i="94"/>
  <c r="BG42" i="94"/>
  <c r="AJ42" i="94"/>
  <c r="AF29" i="94"/>
  <c r="BH29" i="94"/>
  <c r="AQ29" i="94"/>
  <c r="AF60" i="94"/>
  <c r="AF88" i="94"/>
  <c r="AS88" i="94"/>
  <c r="AQ88" i="94"/>
  <c r="BH88" i="94"/>
  <c r="BH54" i="94"/>
  <c r="AQ54" i="94"/>
  <c r="AF54" i="94"/>
  <c r="AF104" i="94"/>
  <c r="BH104" i="94"/>
  <c r="AQ104" i="94"/>
  <c r="BC85" i="94"/>
  <c r="BJ85" i="94"/>
  <c r="BJ134" i="94"/>
  <c r="BD134" i="94"/>
  <c r="BC134" i="94"/>
  <c r="BJ128" i="94"/>
  <c r="BC128" i="94"/>
  <c r="BG116" i="94"/>
  <c r="AK116" i="94"/>
  <c r="BC42" i="94"/>
  <c r="BB42" i="94"/>
  <c r="BJ42" i="94"/>
  <c r="BG29" i="94"/>
  <c r="AK29" i="94"/>
  <c r="AF90" i="94"/>
  <c r="BC33" i="94"/>
  <c r="BJ33" i="94"/>
  <c r="BC119" i="94"/>
  <c r="BJ119" i="94"/>
  <c r="AF38" i="94"/>
  <c r="AQ70" i="94"/>
  <c r="BH70" i="94"/>
  <c r="AF70" i="94"/>
  <c r="AF86" i="94"/>
  <c r="AF57" i="94"/>
  <c r="AQ107" i="94"/>
  <c r="AF107" i="94"/>
  <c r="BH107" i="94"/>
  <c r="AQ137" i="94"/>
  <c r="AF137" i="94"/>
  <c r="BH137" i="94"/>
  <c r="AF122" i="94"/>
  <c r="BH122" i="94"/>
  <c r="AQ122" i="94"/>
  <c r="BC48" i="94"/>
  <c r="BB48" i="94"/>
  <c r="BJ48" i="94"/>
  <c r="BJ116" i="94"/>
  <c r="BC116" i="94"/>
  <c r="AK67" i="94"/>
  <c r="BG67" i="94"/>
  <c r="BG45" i="94"/>
  <c r="AJ45" i="94"/>
  <c r="AK45" i="94"/>
  <c r="BG51" i="94"/>
  <c r="AK51" i="94"/>
  <c r="BG104" i="94"/>
  <c r="AK104" i="94"/>
  <c r="AQ76" i="94"/>
  <c r="BH76" i="94"/>
  <c r="AF76" i="94"/>
  <c r="AF59" i="94"/>
  <c r="AF108" i="94"/>
  <c r="BY210" i="89"/>
  <c r="CJ209" i="89"/>
  <c r="BV210" i="89"/>
  <c r="BW209" i="89"/>
  <c r="CB208" i="89"/>
  <c r="CA208" i="89"/>
  <c r="BZ208" i="89"/>
  <c r="CB209" i="89"/>
  <c r="BY208" i="89"/>
  <c r="CB210" i="89"/>
  <c r="CI209" i="89"/>
  <c r="BY209" i="89"/>
  <c r="CG209" i="89"/>
  <c r="CH209" i="89"/>
  <c r="H22" i="93"/>
  <c r="F22" i="93"/>
  <c r="M19" i="93" s="1"/>
  <c r="H21" i="93"/>
  <c r="N18" i="93" s="1"/>
  <c r="H23" i="93"/>
  <c r="J21" i="93"/>
  <c r="J23" i="93"/>
  <c r="J22" i="93"/>
  <c r="AD133" i="93"/>
  <c r="AD128" i="93"/>
  <c r="AD126" i="93"/>
  <c r="AD124" i="93"/>
  <c r="AD122" i="93"/>
  <c r="AD118" i="93"/>
  <c r="AD116" i="93"/>
  <c r="AD112" i="93"/>
  <c r="AD110" i="93"/>
  <c r="AD108" i="93"/>
  <c r="AD106" i="93"/>
  <c r="AD102" i="93"/>
  <c r="AD100" i="93"/>
  <c r="AD94" i="93"/>
  <c r="AD92" i="93"/>
  <c r="AD91" i="93"/>
  <c r="AD89" i="93"/>
  <c r="AD86" i="93"/>
  <c r="AD84" i="93"/>
  <c r="AD82" i="93"/>
  <c r="AD80" i="93"/>
  <c r="AD78" i="93"/>
  <c r="AD76" i="93"/>
  <c r="AD74" i="93"/>
  <c r="AD70" i="93"/>
  <c r="AD68" i="93"/>
  <c r="AD66" i="93"/>
  <c r="AD64" i="93"/>
  <c r="AD62" i="93"/>
  <c r="AD60" i="93"/>
  <c r="AD58" i="93"/>
  <c r="AD55" i="93"/>
  <c r="AD53" i="93"/>
  <c r="AD50" i="93"/>
  <c r="AD47" i="93"/>
  <c r="AD44" i="93"/>
  <c r="AD135" i="93"/>
  <c r="AD127" i="93"/>
  <c r="AD117" i="93"/>
  <c r="AD75" i="93"/>
  <c r="AD65" i="93"/>
  <c r="AD107" i="93"/>
  <c r="AD48" i="93"/>
  <c r="AD40" i="93"/>
  <c r="AD34" i="93"/>
  <c r="M15" i="93"/>
  <c r="AD83" i="93"/>
  <c r="AD134" i="93"/>
  <c r="AD125" i="93"/>
  <c r="AD115" i="93"/>
  <c r="AD105" i="93"/>
  <c r="AD90" i="93"/>
  <c r="AD73" i="93"/>
  <c r="AD63" i="93"/>
  <c r="AD52" i="93"/>
  <c r="M17" i="93"/>
  <c r="AD57" i="93"/>
  <c r="AD132" i="93"/>
  <c r="AD123" i="93"/>
  <c r="AD79" i="93"/>
  <c r="AD67" i="93"/>
  <c r="AD45" i="93"/>
  <c r="M14" i="93"/>
  <c r="AD113" i="93"/>
  <c r="AD103" i="93"/>
  <c r="AD97" i="93"/>
  <c r="AD61" i="93"/>
  <c r="AD119" i="93"/>
  <c r="AD93" i="93"/>
  <c r="AD69" i="93"/>
  <c r="AD131" i="93"/>
  <c r="AD121" i="93"/>
  <c r="AD111" i="93"/>
  <c r="AD95" i="93"/>
  <c r="AD87" i="93"/>
  <c r="AD81" i="93"/>
  <c r="AD54" i="93"/>
  <c r="AD49" i="93"/>
  <c r="AD41" i="93"/>
  <c r="AD38" i="93"/>
  <c r="AD35" i="93"/>
  <c r="AD33" i="93"/>
  <c r="AD30" i="93"/>
  <c r="AD28" i="93"/>
  <c r="AD26" i="93"/>
  <c r="AD98" i="93"/>
  <c r="AD71" i="93"/>
  <c r="AD46" i="93"/>
  <c r="AD59" i="93"/>
  <c r="AD37" i="93"/>
  <c r="AJ36" i="93" s="1"/>
  <c r="AD27" i="93"/>
  <c r="AD129" i="93"/>
  <c r="AD101" i="93"/>
  <c r="AD109" i="93"/>
  <c r="AD85" i="93"/>
  <c r="AD77" i="93"/>
  <c r="AD51" i="93"/>
  <c r="AD43" i="93"/>
  <c r="AD42" i="93"/>
  <c r="AD39" i="93"/>
  <c r="AD36" i="93"/>
  <c r="AD32" i="93"/>
  <c r="AD29" i="93"/>
  <c r="AD25" i="93"/>
  <c r="AE133" i="93"/>
  <c r="AF133" i="93" s="1"/>
  <c r="AE130" i="93"/>
  <c r="AE128" i="93"/>
  <c r="AE126" i="93"/>
  <c r="AE124" i="93"/>
  <c r="AF124" i="93" s="1"/>
  <c r="AE122" i="93"/>
  <c r="AE120" i="93"/>
  <c r="AE118" i="93"/>
  <c r="AF118" i="93" s="1"/>
  <c r="AE116" i="93"/>
  <c r="AE114" i="93"/>
  <c r="AE112" i="93"/>
  <c r="AE110" i="93"/>
  <c r="AE108" i="93"/>
  <c r="AF108" i="93" s="1"/>
  <c r="AE106" i="93"/>
  <c r="AE104" i="93"/>
  <c r="AE102" i="93"/>
  <c r="AF102" i="93" s="1"/>
  <c r="AE100" i="93"/>
  <c r="AF100" i="93" s="1"/>
  <c r="AE96" i="93"/>
  <c r="AE94" i="93"/>
  <c r="AE92" i="93"/>
  <c r="AE91" i="93"/>
  <c r="AE89" i="93"/>
  <c r="AE88" i="93"/>
  <c r="AE86" i="93"/>
  <c r="AF86" i="93" s="1"/>
  <c r="AE135" i="93"/>
  <c r="AE134" i="93"/>
  <c r="AE132" i="93"/>
  <c r="AF132" i="93" s="1"/>
  <c r="AE131" i="93"/>
  <c r="AE129" i="93"/>
  <c r="AE127" i="93"/>
  <c r="AF127" i="93" s="1"/>
  <c r="AE125" i="93"/>
  <c r="AE123" i="93"/>
  <c r="AE121" i="93"/>
  <c r="AF121" i="93" s="1"/>
  <c r="AE119" i="93"/>
  <c r="AE117" i="93"/>
  <c r="AE115" i="93"/>
  <c r="AF115" i="93" s="1"/>
  <c r="AE113" i="93"/>
  <c r="AE111" i="93"/>
  <c r="AF111" i="93" s="1"/>
  <c r="AE109" i="93"/>
  <c r="AF109" i="93" s="1"/>
  <c r="AE107" i="93"/>
  <c r="AE105" i="93"/>
  <c r="AE103" i="93"/>
  <c r="AF103" i="93" s="1"/>
  <c r="AE101" i="93"/>
  <c r="AE98" i="93"/>
  <c r="AF98" i="93" s="1"/>
  <c r="AE97" i="93"/>
  <c r="AE95" i="93"/>
  <c r="AE93" i="93"/>
  <c r="AF93" i="93" s="1"/>
  <c r="AE90" i="93"/>
  <c r="AE87" i="93"/>
  <c r="AE85" i="93"/>
  <c r="AE83" i="93"/>
  <c r="AE81" i="93"/>
  <c r="AE79" i="93"/>
  <c r="AE77" i="93"/>
  <c r="AF77" i="93" s="1"/>
  <c r="AE75" i="93"/>
  <c r="AF75" i="93" s="1"/>
  <c r="AE73" i="93"/>
  <c r="AE71" i="93"/>
  <c r="AE69" i="93"/>
  <c r="AE67" i="93"/>
  <c r="AE65" i="93"/>
  <c r="AF65" i="93" s="1"/>
  <c r="AE63" i="93"/>
  <c r="AF63" i="93" s="1"/>
  <c r="AE61" i="93"/>
  <c r="AE59" i="93"/>
  <c r="AE57" i="93"/>
  <c r="AF57" i="93" s="1"/>
  <c r="AE54" i="93"/>
  <c r="AE52" i="93"/>
  <c r="AE51" i="93"/>
  <c r="AE49" i="93"/>
  <c r="AE48" i="93"/>
  <c r="AE46" i="93"/>
  <c r="AF46" i="93" s="1"/>
  <c r="AE45" i="93"/>
  <c r="AE43" i="93"/>
  <c r="AE84" i="93"/>
  <c r="AE64" i="93"/>
  <c r="AE53" i="93"/>
  <c r="AF53" i="93" s="1"/>
  <c r="AE42" i="93"/>
  <c r="AE40" i="93"/>
  <c r="AE39" i="93"/>
  <c r="AE37" i="93"/>
  <c r="AE36" i="93"/>
  <c r="AE34" i="93"/>
  <c r="AE32" i="93"/>
  <c r="AF32" i="93" s="1"/>
  <c r="AE29" i="93"/>
  <c r="AE27" i="93"/>
  <c r="AE25" i="93"/>
  <c r="AF25" i="93" s="1"/>
  <c r="N16" i="93"/>
  <c r="AE50" i="93"/>
  <c r="AF50" i="93" s="1"/>
  <c r="N14" i="93"/>
  <c r="AE74" i="93"/>
  <c r="AE82" i="93"/>
  <c r="AE68" i="93"/>
  <c r="AF68" i="93" s="1"/>
  <c r="AE47" i="93"/>
  <c r="AE41" i="93"/>
  <c r="AE38" i="93"/>
  <c r="AF38" i="93" s="1"/>
  <c r="AE35" i="93"/>
  <c r="AF35" i="93" s="1"/>
  <c r="AE33" i="93"/>
  <c r="AE30" i="93"/>
  <c r="AE28" i="93"/>
  <c r="AE26" i="93"/>
  <c r="AE70" i="93"/>
  <c r="AE58" i="93"/>
  <c r="AE78" i="93"/>
  <c r="AF78" i="93" s="1"/>
  <c r="AE72" i="93"/>
  <c r="AE62" i="93"/>
  <c r="AE80" i="93"/>
  <c r="AE76" i="93"/>
  <c r="AE66" i="93"/>
  <c r="AF66" i="93" s="1"/>
  <c r="AE55" i="93"/>
  <c r="AF55" i="93" s="1"/>
  <c r="AE44" i="93"/>
  <c r="AE60" i="93"/>
  <c r="AF60" i="93" s="1"/>
  <c r="N15" i="93"/>
  <c r="O15" i="93" s="1"/>
  <c r="N19" i="93"/>
  <c r="M18" i="93"/>
  <c r="O18" i="93" s="1"/>
  <c r="BZ209" i="89"/>
  <c r="H14" i="92"/>
  <c r="H15" i="92"/>
  <c r="J16" i="92"/>
  <c r="J15" i="92"/>
  <c r="F17" i="92"/>
  <c r="F16" i="92"/>
  <c r="F19" i="92"/>
  <c r="F14" i="92"/>
  <c r="F18" i="92"/>
  <c r="J17" i="92"/>
  <c r="H18" i="92"/>
  <c r="J18" i="92"/>
  <c r="J22" i="92" s="1"/>
  <c r="H19" i="92"/>
  <c r="BQ205" i="89"/>
  <c r="BU205" i="89" s="1"/>
  <c r="BR205" i="89"/>
  <c r="BV205" i="89" s="1"/>
  <c r="BS205" i="89"/>
  <c r="BW205" i="89" s="1"/>
  <c r="BT205" i="89"/>
  <c r="BX205" i="89" s="1"/>
  <c r="CC205" i="89"/>
  <c r="CD205" i="89"/>
  <c r="CE205" i="89"/>
  <c r="CF205" i="89"/>
  <c r="BQ206" i="89"/>
  <c r="BU206" i="89" s="1"/>
  <c r="BR206" i="89"/>
  <c r="BV206" i="89" s="1"/>
  <c r="BS206" i="89"/>
  <c r="CA206" i="89" s="1"/>
  <c r="BT206" i="89"/>
  <c r="BX206" i="89" s="1"/>
  <c r="CC206" i="89"/>
  <c r="CD206" i="89"/>
  <c r="CE206" i="89"/>
  <c r="CF206" i="89"/>
  <c r="BQ207" i="89"/>
  <c r="BY207" i="89" s="1"/>
  <c r="BR207" i="89"/>
  <c r="BZ207" i="89" s="1"/>
  <c r="BS207" i="89"/>
  <c r="BT207" i="89"/>
  <c r="BX207" i="89" s="1"/>
  <c r="BW207" i="89"/>
  <c r="CA207" i="89"/>
  <c r="CC207" i="89"/>
  <c r="CD207" i="89"/>
  <c r="CE207" i="89"/>
  <c r="CF207" i="89"/>
  <c r="AQ134" i="91"/>
  <c r="AL134" i="91"/>
  <c r="AK134" i="91"/>
  <c r="AG134" i="91"/>
  <c r="BD134" i="91" s="1"/>
  <c r="AE134" i="91"/>
  <c r="AF134" i="91" s="1"/>
  <c r="AD134" i="91"/>
  <c r="AG133" i="91"/>
  <c r="AE133" i="91"/>
  <c r="AF133" i="91" s="1"/>
  <c r="AD133" i="91"/>
  <c r="AG132" i="91"/>
  <c r="AE132" i="91"/>
  <c r="AF132" i="91" s="1"/>
  <c r="AD132" i="91"/>
  <c r="BE131" i="91"/>
  <c r="BC131" i="91"/>
  <c r="AM131" i="91"/>
  <c r="AG131" i="91"/>
  <c r="AE131" i="91"/>
  <c r="AS131" i="91" s="1"/>
  <c r="AD131" i="91"/>
  <c r="AK131" i="91" s="1"/>
  <c r="BD91" i="91"/>
  <c r="AX91" i="91"/>
  <c r="AR91" i="91"/>
  <c r="BE88" i="91"/>
  <c r="AY88" i="91"/>
  <c r="AS88" i="91"/>
  <c r="AM88" i="91"/>
  <c r="AL91" i="91"/>
  <c r="AW107" i="94" l="1"/>
  <c r="BI107" i="94"/>
  <c r="AW82" i="94"/>
  <c r="BI82" i="94"/>
  <c r="AW39" i="94"/>
  <c r="AV39" i="94"/>
  <c r="BI39" i="94"/>
  <c r="BI128" i="94"/>
  <c r="AW128" i="94"/>
  <c r="BI61" i="94"/>
  <c r="AW61" i="94"/>
  <c r="AW36" i="94"/>
  <c r="BI36" i="94"/>
  <c r="AW119" i="94"/>
  <c r="BI119" i="94"/>
  <c r="BI131" i="94"/>
  <c r="AY131" i="94"/>
  <c r="AW131" i="94"/>
  <c r="BI64" i="94"/>
  <c r="AW64" i="94"/>
  <c r="BI73" i="94"/>
  <c r="AW73" i="94"/>
  <c r="BI122" i="94"/>
  <c r="AW122" i="94"/>
  <c r="AW101" i="94"/>
  <c r="BI101" i="94"/>
  <c r="BI110" i="94"/>
  <c r="AW110" i="94"/>
  <c r="AW58" i="94"/>
  <c r="BI58" i="94"/>
  <c r="AW125" i="94"/>
  <c r="BI125" i="94"/>
  <c r="AW51" i="94"/>
  <c r="BI51" i="94"/>
  <c r="BI94" i="94"/>
  <c r="AW94" i="94"/>
  <c r="AW26" i="94"/>
  <c r="BI26" i="94"/>
  <c r="AW70" i="94"/>
  <c r="BI70" i="94"/>
  <c r="BI134" i="94"/>
  <c r="AX134" i="94"/>
  <c r="AW134" i="94"/>
  <c r="BI67" i="94"/>
  <c r="AW67" i="94"/>
  <c r="AW88" i="94"/>
  <c r="BI88" i="94"/>
  <c r="AY88" i="94"/>
  <c r="AW33" i="94"/>
  <c r="BI33" i="94"/>
  <c r="AW137" i="94"/>
  <c r="BI137" i="94"/>
  <c r="BI104" i="94"/>
  <c r="AW104" i="94"/>
  <c r="BI79" i="94"/>
  <c r="AW79" i="94"/>
  <c r="AW54" i="94"/>
  <c r="BI54" i="94"/>
  <c r="AW42" i="94"/>
  <c r="AV42" i="94"/>
  <c r="BI42" i="94"/>
  <c r="AW113" i="94"/>
  <c r="BI113" i="94"/>
  <c r="AX91" i="94"/>
  <c r="AW91" i="94"/>
  <c r="BI91" i="94"/>
  <c r="AW85" i="94"/>
  <c r="BI85" i="94"/>
  <c r="AW140" i="94"/>
  <c r="BI140" i="94"/>
  <c r="AW76" i="94"/>
  <c r="BI76" i="94"/>
  <c r="BI116" i="94"/>
  <c r="AW116" i="94"/>
  <c r="BI97" i="94"/>
  <c r="AW97" i="94"/>
  <c r="AW48" i="94"/>
  <c r="BI48" i="94"/>
  <c r="AV48" i="94"/>
  <c r="AW45" i="94"/>
  <c r="BI45" i="94"/>
  <c r="AV45" i="94"/>
  <c r="BI29" i="94"/>
  <c r="AW29" i="94"/>
  <c r="BV207" i="89"/>
  <c r="BU207" i="89"/>
  <c r="BW206" i="89"/>
  <c r="CB205" i="89"/>
  <c r="CA205" i="89"/>
  <c r="BZ205" i="89"/>
  <c r="CB206" i="89"/>
  <c r="BY205" i="89"/>
  <c r="CB207" i="89"/>
  <c r="BY206" i="89"/>
  <c r="CH206" i="89"/>
  <c r="CG206" i="89"/>
  <c r="CI206" i="89"/>
  <c r="CJ206" i="89"/>
  <c r="N17" i="93"/>
  <c r="AF41" i="93"/>
  <c r="AF129" i="93"/>
  <c r="AF83" i="93"/>
  <c r="AF117" i="93"/>
  <c r="AD96" i="93"/>
  <c r="AD114" i="93"/>
  <c r="AM131" i="93" s="1"/>
  <c r="AD130" i="93"/>
  <c r="M16" i="93"/>
  <c r="O16" i="93" s="1"/>
  <c r="AF71" i="93"/>
  <c r="AF72" i="93"/>
  <c r="O19" i="93"/>
  <c r="AD72" i="93"/>
  <c r="AD88" i="93"/>
  <c r="AM88" i="93" s="1"/>
  <c r="AD104" i="93"/>
  <c r="AD120" i="93"/>
  <c r="AF120" i="93" s="1"/>
  <c r="P17" i="93"/>
  <c r="P16" i="93"/>
  <c r="AF59" i="93"/>
  <c r="AF95" i="93"/>
  <c r="AF37" i="93"/>
  <c r="AV36" i="93" s="1"/>
  <c r="AF44" i="93"/>
  <c r="AF40" i="93"/>
  <c r="P14" i="93"/>
  <c r="AQ58" i="93"/>
  <c r="AF58" i="93"/>
  <c r="BH58" i="93"/>
  <c r="AS88" i="93"/>
  <c r="AQ88" i="93"/>
  <c r="BH88" i="93"/>
  <c r="AF104" i="93"/>
  <c r="BH104" i="93"/>
  <c r="AQ104" i="93"/>
  <c r="AK42" i="93"/>
  <c r="BG42" i="93"/>
  <c r="AJ42" i="93"/>
  <c r="AK67" i="93"/>
  <c r="BG67" i="93"/>
  <c r="AK73" i="93"/>
  <c r="BG73" i="93"/>
  <c r="BG110" i="93"/>
  <c r="AK110" i="93"/>
  <c r="AQ70" i="93"/>
  <c r="BH70" i="93"/>
  <c r="AF70" i="93"/>
  <c r="AF47" i="93"/>
  <c r="AF27" i="93"/>
  <c r="AQ42" i="93"/>
  <c r="AP42" i="93"/>
  <c r="BH42" i="93"/>
  <c r="AF42" i="93"/>
  <c r="AF49" i="93"/>
  <c r="AF81" i="93"/>
  <c r="AS131" i="93"/>
  <c r="AQ131" i="93"/>
  <c r="BH131" i="93"/>
  <c r="AF131" i="93"/>
  <c r="AF89" i="93"/>
  <c r="AF106" i="93"/>
  <c r="AF122" i="93"/>
  <c r="BH122" i="93"/>
  <c r="AQ122" i="93"/>
  <c r="AK119" i="93"/>
  <c r="BG119" i="93"/>
  <c r="AK79" i="93"/>
  <c r="BG79" i="93"/>
  <c r="BG64" i="93"/>
  <c r="AK64" i="93"/>
  <c r="BG94" i="93"/>
  <c r="AK94" i="93"/>
  <c r="BG128" i="93"/>
  <c r="AK128" i="93"/>
  <c r="BH79" i="93"/>
  <c r="AF79" i="93"/>
  <c r="AQ79" i="93"/>
  <c r="BH29" i="93"/>
  <c r="AQ29" i="93"/>
  <c r="AF29" i="93"/>
  <c r="AF91" i="93"/>
  <c r="AR91" i="93"/>
  <c r="AQ91" i="93"/>
  <c r="BH91" i="93"/>
  <c r="BG82" i="93"/>
  <c r="AK82" i="93"/>
  <c r="AQ97" i="93"/>
  <c r="BH97" i="93"/>
  <c r="AF97" i="93"/>
  <c r="AQ26" i="93"/>
  <c r="AF26" i="93"/>
  <c r="BH26" i="93"/>
  <c r="BH67" i="93"/>
  <c r="AF67" i="93"/>
  <c r="AQ67" i="93"/>
  <c r="AQ76" i="93"/>
  <c r="AF76" i="93"/>
  <c r="BH76" i="93"/>
  <c r="AF82" i="93"/>
  <c r="AQ82" i="93"/>
  <c r="BH82" i="93"/>
  <c r="AF52" i="93"/>
  <c r="AQ85" i="93"/>
  <c r="AF85" i="93"/>
  <c r="BH85" i="93"/>
  <c r="AR134" i="93"/>
  <c r="AQ134" i="93"/>
  <c r="BH134" i="93"/>
  <c r="AF134" i="93"/>
  <c r="AF110" i="93"/>
  <c r="BH110" i="93"/>
  <c r="AQ110" i="93"/>
  <c r="BG116" i="93"/>
  <c r="AK116" i="93"/>
  <c r="AF80" i="93"/>
  <c r="AF30" i="93"/>
  <c r="AF74" i="93"/>
  <c r="AF34" i="93"/>
  <c r="AF84" i="93"/>
  <c r="BH54" i="93"/>
  <c r="AQ54" i="93"/>
  <c r="AF54" i="93"/>
  <c r="AF87" i="93"/>
  <c r="AF105" i="93"/>
  <c r="AF135" i="93"/>
  <c r="AF94" i="93"/>
  <c r="BH94" i="93"/>
  <c r="AQ94" i="93"/>
  <c r="AF112" i="93"/>
  <c r="AF128" i="93"/>
  <c r="BH128" i="93"/>
  <c r="AQ128" i="93"/>
  <c r="BG29" i="93"/>
  <c r="AK29" i="93"/>
  <c r="AK85" i="93"/>
  <c r="BG85" i="93"/>
  <c r="AK125" i="93"/>
  <c r="BG125" i="93"/>
  <c r="BG70" i="93"/>
  <c r="AK70" i="93"/>
  <c r="BH45" i="93"/>
  <c r="AF45" i="93"/>
  <c r="AQ45" i="93"/>
  <c r="AP45" i="93"/>
  <c r="BH48" i="93"/>
  <c r="AF48" i="93"/>
  <c r="AQ48" i="93"/>
  <c r="AP48" i="93"/>
  <c r="AQ113" i="93"/>
  <c r="AF113" i="93"/>
  <c r="BH113" i="93"/>
  <c r="AQ51" i="93"/>
  <c r="BH51" i="93"/>
  <c r="AF51" i="93"/>
  <c r="AQ101" i="93"/>
  <c r="AF101" i="93"/>
  <c r="BH101" i="93"/>
  <c r="BG51" i="93"/>
  <c r="AK51" i="93"/>
  <c r="BG33" i="93"/>
  <c r="AK33" i="93"/>
  <c r="AK61" i="93"/>
  <c r="BG61" i="93"/>
  <c r="BG48" i="93"/>
  <c r="AJ48" i="93"/>
  <c r="AK48" i="93"/>
  <c r="AF28" i="93"/>
  <c r="AQ64" i="93"/>
  <c r="BH64" i="93"/>
  <c r="AF64" i="93"/>
  <c r="AF69" i="93"/>
  <c r="AQ119" i="93"/>
  <c r="AF119" i="93"/>
  <c r="BH119" i="93"/>
  <c r="AF92" i="93"/>
  <c r="AF126" i="93"/>
  <c r="AK97" i="93"/>
  <c r="BG97" i="93"/>
  <c r="AK107" i="93"/>
  <c r="BG107" i="93"/>
  <c r="AG133" i="93"/>
  <c r="AG130" i="93"/>
  <c r="AG128" i="93"/>
  <c r="AG126" i="93"/>
  <c r="AG124" i="93"/>
  <c r="AG122" i="93"/>
  <c r="AG120" i="93"/>
  <c r="AG118" i="93"/>
  <c r="AG116" i="93"/>
  <c r="AG114" i="93"/>
  <c r="AG112" i="93"/>
  <c r="AG110" i="93"/>
  <c r="AG108" i="93"/>
  <c r="AG106" i="93"/>
  <c r="AG104" i="93"/>
  <c r="AG102" i="93"/>
  <c r="AG100" i="93"/>
  <c r="AG96" i="93"/>
  <c r="AG94" i="93"/>
  <c r="AG92" i="93"/>
  <c r="AG91" i="93"/>
  <c r="AG89" i="93"/>
  <c r="AG88" i="93"/>
  <c r="AG86" i="93"/>
  <c r="AG84" i="93"/>
  <c r="AG82" i="93"/>
  <c r="AG80" i="93"/>
  <c r="AG78" i="93"/>
  <c r="AG135" i="93"/>
  <c r="AG134" i="93"/>
  <c r="AG132" i="93"/>
  <c r="AG131" i="93"/>
  <c r="AG129" i="93"/>
  <c r="AG127" i="93"/>
  <c r="AG125" i="93"/>
  <c r="AG123" i="93"/>
  <c r="AG121" i="93"/>
  <c r="AG119" i="93"/>
  <c r="AG117" i="93"/>
  <c r="AG115" i="93"/>
  <c r="AG113" i="93"/>
  <c r="AG111" i="93"/>
  <c r="AG109" i="93"/>
  <c r="AG107" i="93"/>
  <c r="AG105" i="93"/>
  <c r="AG103" i="93"/>
  <c r="AG101" i="93"/>
  <c r="AG98" i="93"/>
  <c r="AG97" i="93"/>
  <c r="AG95" i="93"/>
  <c r="AG93" i="93"/>
  <c r="AG90" i="93"/>
  <c r="AG87" i="93"/>
  <c r="AG85" i="93"/>
  <c r="AG83" i="93"/>
  <c r="AG81" i="93"/>
  <c r="AG79" i="93"/>
  <c r="AG77" i="93"/>
  <c r="AG75" i="93"/>
  <c r="AG73" i="93"/>
  <c r="AG71" i="93"/>
  <c r="AG69" i="93"/>
  <c r="AG67" i="93"/>
  <c r="AG65" i="93"/>
  <c r="AG63" i="93"/>
  <c r="AG61" i="93"/>
  <c r="AG59" i="93"/>
  <c r="AG57" i="93"/>
  <c r="AG54" i="93"/>
  <c r="AG52" i="93"/>
  <c r="AG50" i="93"/>
  <c r="AG45" i="93"/>
  <c r="AG68" i="93"/>
  <c r="AG47" i="93"/>
  <c r="AG41" i="93"/>
  <c r="AG38" i="93"/>
  <c r="AG35" i="93"/>
  <c r="AG33" i="93"/>
  <c r="AG30" i="93"/>
  <c r="AG28" i="93"/>
  <c r="AG26" i="93"/>
  <c r="AG72" i="93"/>
  <c r="AG62" i="93"/>
  <c r="AG49" i="93"/>
  <c r="AG76" i="93"/>
  <c r="AG66" i="93"/>
  <c r="AG55" i="93"/>
  <c r="AG44" i="93"/>
  <c r="AG58" i="93"/>
  <c r="AG74" i="93"/>
  <c r="AG70" i="93"/>
  <c r="AG60" i="93"/>
  <c r="AG51" i="93"/>
  <c r="AG46" i="93"/>
  <c r="AG43" i="93"/>
  <c r="AG64" i="93"/>
  <c r="AG53" i="93"/>
  <c r="AG42" i="93"/>
  <c r="AG40" i="93"/>
  <c r="AG39" i="93"/>
  <c r="AG37" i="93"/>
  <c r="AG36" i="93"/>
  <c r="AG34" i="93"/>
  <c r="AG32" i="93"/>
  <c r="AG29" i="93"/>
  <c r="AG27" i="93"/>
  <c r="AG25" i="93"/>
  <c r="AG48" i="93"/>
  <c r="P18" i="93"/>
  <c r="P15" i="93"/>
  <c r="P19" i="93"/>
  <c r="AF62" i="93"/>
  <c r="AQ33" i="93"/>
  <c r="AF33" i="93"/>
  <c r="BH33" i="93"/>
  <c r="O14" i="93"/>
  <c r="AQ36" i="93"/>
  <c r="BH36" i="93"/>
  <c r="AF36" i="93"/>
  <c r="AP36" i="93"/>
  <c r="AF43" i="93"/>
  <c r="BH73" i="93"/>
  <c r="AQ73" i="93"/>
  <c r="AF73" i="93"/>
  <c r="AF90" i="93"/>
  <c r="AQ107" i="93"/>
  <c r="AF107" i="93"/>
  <c r="BH107" i="93"/>
  <c r="AF123" i="93"/>
  <c r="AF96" i="93"/>
  <c r="AF114" i="93"/>
  <c r="AF130" i="93"/>
  <c r="BG131" i="93"/>
  <c r="AK131" i="93"/>
  <c r="AL134" i="93"/>
  <c r="BG134" i="93"/>
  <c r="AK134" i="93"/>
  <c r="BG104" i="93"/>
  <c r="AK104" i="93"/>
  <c r="O17" i="93"/>
  <c r="AQ125" i="93"/>
  <c r="AF125" i="93"/>
  <c r="BH125" i="93"/>
  <c r="AF116" i="93"/>
  <c r="BH116" i="93"/>
  <c r="AQ116" i="93"/>
  <c r="AK36" i="93"/>
  <c r="BG36" i="93"/>
  <c r="AK101" i="93"/>
  <c r="BG101" i="93"/>
  <c r="BG58" i="93"/>
  <c r="AK58" i="93"/>
  <c r="BG122" i="93"/>
  <c r="AK122" i="93"/>
  <c r="AQ39" i="93"/>
  <c r="BH39" i="93"/>
  <c r="AP39" i="93"/>
  <c r="AF39" i="93"/>
  <c r="BH61" i="93"/>
  <c r="AQ61" i="93"/>
  <c r="AF61" i="93"/>
  <c r="AK39" i="93"/>
  <c r="BG39" i="93"/>
  <c r="AJ39" i="93"/>
  <c r="AK26" i="93"/>
  <c r="BG26" i="93"/>
  <c r="AK54" i="93"/>
  <c r="BG54" i="93"/>
  <c r="BG45" i="93"/>
  <c r="AJ45" i="93"/>
  <c r="AK45" i="93"/>
  <c r="BG76" i="93"/>
  <c r="AK76" i="93"/>
  <c r="AL91" i="93"/>
  <c r="BG91" i="93"/>
  <c r="AK91" i="93"/>
  <c r="H22" i="92"/>
  <c r="J23" i="92"/>
  <c r="H23" i="92"/>
  <c r="J21" i="92"/>
  <c r="P17" i="92" s="1"/>
  <c r="H21" i="92"/>
  <c r="F22" i="92"/>
  <c r="F23" i="92"/>
  <c r="F21" i="92"/>
  <c r="M17" i="92" s="1"/>
  <c r="BZ206" i="89"/>
  <c r="AX134" i="91"/>
  <c r="AW134" i="91"/>
  <c r="AF131" i="91"/>
  <c r="AR134" i="91"/>
  <c r="AQ131" i="91"/>
  <c r="BC134" i="91"/>
  <c r="BQ202" i="89"/>
  <c r="BU202" i="89" s="1"/>
  <c r="BR202" i="89"/>
  <c r="BV202" i="89" s="1"/>
  <c r="BS202" i="89"/>
  <c r="BW202" i="89" s="1"/>
  <c r="BT202" i="89"/>
  <c r="CB202" i="89" s="1"/>
  <c r="BY202" i="89"/>
  <c r="CC202" i="89"/>
  <c r="CD202" i="89"/>
  <c r="CE202" i="89"/>
  <c r="CF202" i="89"/>
  <c r="BQ203" i="89"/>
  <c r="BU203" i="89" s="1"/>
  <c r="BR203" i="89"/>
  <c r="BV203" i="89" s="1"/>
  <c r="BS203" i="89"/>
  <c r="BW203" i="89" s="1"/>
  <c r="BT203" i="89"/>
  <c r="BX203" i="89" s="1"/>
  <c r="CC203" i="89"/>
  <c r="CG203" i="89" s="1"/>
  <c r="CD203" i="89"/>
  <c r="CE203" i="89"/>
  <c r="CF203" i="89"/>
  <c r="BQ204" i="89"/>
  <c r="BU204" i="89" s="1"/>
  <c r="BR204" i="89"/>
  <c r="BV204" i="89" s="1"/>
  <c r="BS204" i="89"/>
  <c r="CA204" i="89" s="1"/>
  <c r="BT204" i="89"/>
  <c r="BX204" i="89" s="1"/>
  <c r="BW204" i="89"/>
  <c r="CC204" i="89"/>
  <c r="CD204" i="89"/>
  <c r="CH203" i="89" s="1"/>
  <c r="CE204" i="89"/>
  <c r="CI203" i="89" s="1"/>
  <c r="CF204" i="89"/>
  <c r="CB203" i="89" l="1"/>
  <c r="CA203" i="89"/>
  <c r="BX202" i="89"/>
  <c r="BZ204" i="89"/>
  <c r="BY204" i="89"/>
  <c r="CB204" i="89"/>
  <c r="BZ203" i="89"/>
  <c r="BY203" i="89"/>
  <c r="CA202" i="89"/>
  <c r="CJ203" i="89"/>
  <c r="BG113" i="93"/>
  <c r="AF88" i="93"/>
  <c r="AK113" i="93"/>
  <c r="AK88" i="93"/>
  <c r="BG88" i="93"/>
  <c r="BJ51" i="93"/>
  <c r="BC51" i="93"/>
  <c r="BJ54" i="93"/>
  <c r="BC54" i="93"/>
  <c r="BJ104" i="93"/>
  <c r="BC104" i="93"/>
  <c r="BI73" i="93"/>
  <c r="AW73" i="93"/>
  <c r="BB48" i="93"/>
  <c r="BJ48" i="93"/>
  <c r="BC48" i="93"/>
  <c r="BJ39" i="93"/>
  <c r="BB39" i="93"/>
  <c r="BC39" i="93"/>
  <c r="BJ73" i="93"/>
  <c r="BC73" i="93"/>
  <c r="BC107" i="93"/>
  <c r="BJ107" i="93"/>
  <c r="BJ122" i="93"/>
  <c r="BC122" i="93"/>
  <c r="AW113" i="93"/>
  <c r="BI113" i="93"/>
  <c r="AW45" i="93"/>
  <c r="BI45" i="93"/>
  <c r="AV45" i="93"/>
  <c r="BI94" i="93"/>
  <c r="AW94" i="93"/>
  <c r="BI110" i="93"/>
  <c r="AW110" i="93"/>
  <c r="AW67" i="93"/>
  <c r="BI67" i="93"/>
  <c r="BI104" i="93"/>
  <c r="AW104" i="93"/>
  <c r="AW39" i="93"/>
  <c r="BI39" i="93"/>
  <c r="AV39" i="93"/>
  <c r="BC70" i="93"/>
  <c r="BJ70" i="93"/>
  <c r="BC125" i="93"/>
  <c r="BJ125" i="93"/>
  <c r="BD91" i="93"/>
  <c r="BC91" i="93"/>
  <c r="BJ91" i="93"/>
  <c r="AW119" i="93"/>
  <c r="BI119" i="93"/>
  <c r="BI134" i="93"/>
  <c r="AX134" i="93"/>
  <c r="AW134" i="93"/>
  <c r="BJ76" i="93"/>
  <c r="BC76" i="93"/>
  <c r="BE88" i="93"/>
  <c r="BC88" i="93"/>
  <c r="BJ88" i="93"/>
  <c r="BI33" i="93"/>
  <c r="AW33" i="93"/>
  <c r="BJ42" i="93"/>
  <c r="BB42" i="93"/>
  <c r="BC42" i="93"/>
  <c r="BJ61" i="93"/>
  <c r="BC61" i="93"/>
  <c r="BJ110" i="93"/>
  <c r="BC110" i="93"/>
  <c r="AW101" i="93"/>
  <c r="BI101" i="93"/>
  <c r="BI79" i="93"/>
  <c r="AW79" i="93"/>
  <c r="AW70" i="93"/>
  <c r="BI70" i="93"/>
  <c r="BI116" i="93"/>
  <c r="AW116" i="93"/>
  <c r="BC79" i="93"/>
  <c r="BJ79" i="93"/>
  <c r="BC58" i="93"/>
  <c r="BJ58" i="93"/>
  <c r="BC113" i="93"/>
  <c r="BJ113" i="93"/>
  <c r="BJ94" i="93"/>
  <c r="BC94" i="93"/>
  <c r="BI82" i="93"/>
  <c r="AW82" i="93"/>
  <c r="BI26" i="93"/>
  <c r="AW26" i="93"/>
  <c r="BI122" i="93"/>
  <c r="AW122" i="93"/>
  <c r="BC64" i="93"/>
  <c r="BJ64" i="93"/>
  <c r="BJ45" i="93"/>
  <c r="BC45" i="93"/>
  <c r="BB45" i="93"/>
  <c r="BJ131" i="93"/>
  <c r="BE131" i="93"/>
  <c r="BC131" i="93"/>
  <c r="BJ82" i="93"/>
  <c r="BC82" i="93"/>
  <c r="BI64" i="93"/>
  <c r="AW64" i="93"/>
  <c r="AW51" i="93"/>
  <c r="BI51" i="93"/>
  <c r="AW48" i="93"/>
  <c r="AV48" i="93"/>
  <c r="BI48" i="93"/>
  <c r="BI128" i="93"/>
  <c r="AW128" i="93"/>
  <c r="AW54" i="93"/>
  <c r="BI54" i="93"/>
  <c r="AW42" i="93"/>
  <c r="BI42" i="93"/>
  <c r="AV42" i="93"/>
  <c r="AY88" i="93"/>
  <c r="AW88" i="93"/>
  <c r="BI88" i="93"/>
  <c r="BC29" i="93"/>
  <c r="BJ29" i="93"/>
  <c r="AW125" i="93"/>
  <c r="BI125" i="93"/>
  <c r="AW107" i="93"/>
  <c r="BI107" i="93"/>
  <c r="AW36" i="93"/>
  <c r="BI36" i="93"/>
  <c r="BJ67" i="93"/>
  <c r="BC67" i="93"/>
  <c r="BC101" i="93"/>
  <c r="BJ101" i="93"/>
  <c r="BJ116" i="93"/>
  <c r="BC116" i="93"/>
  <c r="BI76" i="93"/>
  <c r="AW76" i="93"/>
  <c r="BI97" i="93"/>
  <c r="AW97" i="93"/>
  <c r="AX91" i="93"/>
  <c r="AW91" i="93"/>
  <c r="BI91" i="93"/>
  <c r="BJ26" i="93"/>
  <c r="BC26" i="93"/>
  <c r="BJ97" i="93"/>
  <c r="BC97" i="93"/>
  <c r="BJ128" i="93"/>
  <c r="BC128" i="93"/>
  <c r="AW61" i="93"/>
  <c r="BI61" i="93"/>
  <c r="BJ36" i="93"/>
  <c r="BC36" i="93"/>
  <c r="BB36" i="93"/>
  <c r="BJ33" i="93"/>
  <c r="BC33" i="93"/>
  <c r="BC85" i="93"/>
  <c r="BJ85" i="93"/>
  <c r="BC119" i="93"/>
  <c r="BJ119" i="93"/>
  <c r="BJ134" i="93"/>
  <c r="BD134" i="93"/>
  <c r="BC134" i="93"/>
  <c r="AW85" i="93"/>
  <c r="BI85" i="93"/>
  <c r="BI29" i="93"/>
  <c r="AW29" i="93"/>
  <c r="BI131" i="93"/>
  <c r="AY131" i="93"/>
  <c r="AW131" i="93"/>
  <c r="BI58" i="93"/>
  <c r="AW58" i="93"/>
  <c r="N19" i="92"/>
  <c r="AD136" i="92"/>
  <c r="AD133" i="92"/>
  <c r="AD130" i="92"/>
  <c r="AD128" i="92"/>
  <c r="AD126" i="92"/>
  <c r="AD124" i="92"/>
  <c r="AD122" i="92"/>
  <c r="AD120" i="92"/>
  <c r="AD118" i="92"/>
  <c r="AD116" i="92"/>
  <c r="AD114" i="92"/>
  <c r="AD112" i="92"/>
  <c r="AD110" i="92"/>
  <c r="AD108" i="92"/>
  <c r="AD106" i="92"/>
  <c r="AD104" i="92"/>
  <c r="AD102" i="92"/>
  <c r="AD100" i="92"/>
  <c r="AD96" i="92"/>
  <c r="AD94" i="92"/>
  <c r="AD92" i="92"/>
  <c r="AD91" i="92"/>
  <c r="AD89" i="92"/>
  <c r="AD88" i="92"/>
  <c r="AD86" i="92"/>
  <c r="AD84" i="92"/>
  <c r="AD82" i="92"/>
  <c r="AD80" i="92"/>
  <c r="AD78" i="92"/>
  <c r="AD76" i="92"/>
  <c r="AD74" i="92"/>
  <c r="AD72" i="92"/>
  <c r="AD70" i="92"/>
  <c r="AD68" i="92"/>
  <c r="AD66" i="92"/>
  <c r="AD64" i="92"/>
  <c r="AD62" i="92"/>
  <c r="AD60" i="92"/>
  <c r="AD58" i="92"/>
  <c r="AD55" i="92"/>
  <c r="AD53" i="92"/>
  <c r="AD50" i="92"/>
  <c r="AD47" i="92"/>
  <c r="AD44" i="92"/>
  <c r="AD135" i="92"/>
  <c r="AD127" i="92"/>
  <c r="AD117" i="92"/>
  <c r="AD73" i="92"/>
  <c r="AD63" i="92"/>
  <c r="AD52" i="92"/>
  <c r="AD46" i="92"/>
  <c r="AD132" i="92"/>
  <c r="AD123" i="92"/>
  <c r="AD67" i="92"/>
  <c r="AD57" i="92"/>
  <c r="AD49" i="92"/>
  <c r="AD103" i="92"/>
  <c r="AD45" i="92"/>
  <c r="AD129" i="92"/>
  <c r="AD105" i="92"/>
  <c r="AD61" i="92"/>
  <c r="AD43" i="92"/>
  <c r="AD41" i="92"/>
  <c r="AD113" i="92"/>
  <c r="AD95" i="92"/>
  <c r="AD87" i="92"/>
  <c r="AD77" i="92"/>
  <c r="AD51" i="92"/>
  <c r="AD98" i="92"/>
  <c r="AD83" i="92"/>
  <c r="AD54" i="92"/>
  <c r="AD48" i="92"/>
  <c r="AD39" i="92"/>
  <c r="AD37" i="92"/>
  <c r="AJ36" i="92" s="1"/>
  <c r="AD36" i="92"/>
  <c r="AD34" i="92"/>
  <c r="AD32" i="92"/>
  <c r="AD29" i="92"/>
  <c r="AD27" i="92"/>
  <c r="AD25" i="92"/>
  <c r="AD119" i="92"/>
  <c r="AD109" i="92"/>
  <c r="AD107" i="92"/>
  <c r="AD90" i="92"/>
  <c r="AD81" i="92"/>
  <c r="AD71" i="92"/>
  <c r="AD40" i="92"/>
  <c r="AD131" i="92"/>
  <c r="AD121" i="92"/>
  <c r="AD111" i="92"/>
  <c r="AD97" i="92"/>
  <c r="AD79" i="92"/>
  <c r="AD69" i="92"/>
  <c r="AD59" i="92"/>
  <c r="AD134" i="92"/>
  <c r="AD125" i="92"/>
  <c r="AD115" i="92"/>
  <c r="AD101" i="92"/>
  <c r="AD93" i="92"/>
  <c r="AD85" i="92"/>
  <c r="AD75" i="92"/>
  <c r="AD65" i="92"/>
  <c r="AD42" i="92"/>
  <c r="AD26" i="92"/>
  <c r="AD30" i="92"/>
  <c r="AD33" i="92"/>
  <c r="AD28" i="92"/>
  <c r="AD35" i="92"/>
  <c r="AD38" i="92"/>
  <c r="M15" i="92"/>
  <c r="N18" i="92"/>
  <c r="M16" i="92"/>
  <c r="AG136" i="92"/>
  <c r="AG133" i="92"/>
  <c r="AG130" i="92"/>
  <c r="AG128" i="92"/>
  <c r="AG126" i="92"/>
  <c r="AG124" i="92"/>
  <c r="AG122" i="92"/>
  <c r="AG120" i="92"/>
  <c r="AG118" i="92"/>
  <c r="AG116" i="92"/>
  <c r="AG114" i="92"/>
  <c r="AG112" i="92"/>
  <c r="AG110" i="92"/>
  <c r="AG108" i="92"/>
  <c r="AG135" i="92"/>
  <c r="AG134" i="92"/>
  <c r="AG132" i="92"/>
  <c r="AG131" i="92"/>
  <c r="AG129" i="92"/>
  <c r="AG127" i="92"/>
  <c r="AG125" i="92"/>
  <c r="AG123" i="92"/>
  <c r="AG121" i="92"/>
  <c r="AG119" i="92"/>
  <c r="AG117" i="92"/>
  <c r="AG115" i="92"/>
  <c r="AG113" i="92"/>
  <c r="AG111" i="92"/>
  <c r="AG109" i="92"/>
  <c r="AG104" i="92"/>
  <c r="AG96" i="92"/>
  <c r="AG88" i="92"/>
  <c r="AG78" i="92"/>
  <c r="AG68" i="92"/>
  <c r="AG67" i="92"/>
  <c r="AG57" i="92"/>
  <c r="AG49" i="92"/>
  <c r="AG43" i="92"/>
  <c r="AG37" i="92"/>
  <c r="AG36" i="92"/>
  <c r="AG105" i="92"/>
  <c r="AG91" i="92"/>
  <c r="AG82" i="92"/>
  <c r="AG72" i="92"/>
  <c r="AG62" i="92"/>
  <c r="AG61" i="92"/>
  <c r="AG39" i="92"/>
  <c r="AG47" i="92"/>
  <c r="AG42" i="92"/>
  <c r="AG98" i="92"/>
  <c r="AG94" i="92"/>
  <c r="AG83" i="92"/>
  <c r="AG76" i="92"/>
  <c r="AG66" i="92"/>
  <c r="AG55" i="92"/>
  <c r="AG54" i="92"/>
  <c r="AG48" i="92"/>
  <c r="AG45" i="92"/>
  <c r="AG64" i="92"/>
  <c r="AG103" i="92"/>
  <c r="AG95" i="92"/>
  <c r="AG87" i="92"/>
  <c r="AG77" i="92"/>
  <c r="AG70" i="92"/>
  <c r="AG60" i="92"/>
  <c r="AG51" i="92"/>
  <c r="AG40" i="92"/>
  <c r="AG107" i="92"/>
  <c r="AG90" i="92"/>
  <c r="AG81" i="92"/>
  <c r="AG71" i="92"/>
  <c r="AG53" i="92"/>
  <c r="AG102" i="92"/>
  <c r="AG101" i="92"/>
  <c r="AG93" i="92"/>
  <c r="AG86" i="92"/>
  <c r="AG85" i="92"/>
  <c r="AG75" i="92"/>
  <c r="AG65" i="92"/>
  <c r="AG58" i="92"/>
  <c r="AG50" i="92"/>
  <c r="AG44" i="92"/>
  <c r="AG92" i="92"/>
  <c r="AG74" i="92"/>
  <c r="AG73" i="92"/>
  <c r="AG63" i="92"/>
  <c r="AG106" i="92"/>
  <c r="AG97" i="92"/>
  <c r="AG89" i="92"/>
  <c r="AG80" i="92"/>
  <c r="AG79" i="92"/>
  <c r="AG69" i="92"/>
  <c r="AG59" i="92"/>
  <c r="AG100" i="92"/>
  <c r="AG84" i="92"/>
  <c r="AG41" i="92"/>
  <c r="AG26" i="92"/>
  <c r="AG33" i="92"/>
  <c r="AG29" i="92"/>
  <c r="AG28" i="92"/>
  <c r="AG25" i="92"/>
  <c r="AG52" i="92"/>
  <c r="AG46" i="92"/>
  <c r="AG35" i="92"/>
  <c r="AG32" i="92"/>
  <c r="AG38" i="92"/>
  <c r="AG34" i="92"/>
  <c r="AG30" i="92"/>
  <c r="AG27" i="92"/>
  <c r="P15" i="92"/>
  <c r="P16" i="92"/>
  <c r="P19" i="92"/>
  <c r="P14" i="92"/>
  <c r="M14" i="92"/>
  <c r="P18" i="92"/>
  <c r="M19" i="92"/>
  <c r="O19" i="92" s="1"/>
  <c r="M18" i="92"/>
  <c r="AE136" i="92"/>
  <c r="AF136" i="92" s="1"/>
  <c r="AE135" i="92"/>
  <c r="AE134" i="92"/>
  <c r="AE132" i="92"/>
  <c r="AE131" i="92"/>
  <c r="AE129" i="92"/>
  <c r="AF129" i="92" s="1"/>
  <c r="AE127" i="92"/>
  <c r="AE125" i="92"/>
  <c r="AE123" i="92"/>
  <c r="AE121" i="92"/>
  <c r="AE119" i="92"/>
  <c r="AE117" i="92"/>
  <c r="AE115" i="92"/>
  <c r="AF115" i="92" s="1"/>
  <c r="AE113" i="92"/>
  <c r="AE111" i="92"/>
  <c r="AE109" i="92"/>
  <c r="AE107" i="92"/>
  <c r="AE105" i="92"/>
  <c r="AE103" i="92"/>
  <c r="AE101" i="92"/>
  <c r="AE98" i="92"/>
  <c r="AE97" i="92"/>
  <c r="AE95" i="92"/>
  <c r="AE93" i="92"/>
  <c r="AF93" i="92" s="1"/>
  <c r="AE90" i="92"/>
  <c r="AE87" i="92"/>
  <c r="AE85" i="92"/>
  <c r="AE83" i="92"/>
  <c r="AF83" i="92" s="1"/>
  <c r="AE81" i="92"/>
  <c r="AE79" i="92"/>
  <c r="AE77" i="92"/>
  <c r="AF77" i="92" s="1"/>
  <c r="AE75" i="92"/>
  <c r="AF75" i="92" s="1"/>
  <c r="AE73" i="92"/>
  <c r="AE71" i="92"/>
  <c r="AE69" i="92"/>
  <c r="AE67" i="92"/>
  <c r="AE65" i="92"/>
  <c r="AF65" i="92" s="1"/>
  <c r="AE63" i="92"/>
  <c r="AE61" i="92"/>
  <c r="AE59" i="92"/>
  <c r="AE57" i="92"/>
  <c r="AE54" i="92"/>
  <c r="AE52" i="92"/>
  <c r="AE51" i="92"/>
  <c r="AE49" i="92"/>
  <c r="AF49" i="92" s="1"/>
  <c r="AE48" i="92"/>
  <c r="AE46" i="92"/>
  <c r="AF46" i="92" s="1"/>
  <c r="AE45" i="92"/>
  <c r="AE43" i="92"/>
  <c r="AF43" i="92" s="1"/>
  <c r="AE42" i="92"/>
  <c r="AE40" i="92"/>
  <c r="AE39" i="92"/>
  <c r="AE133" i="92"/>
  <c r="AF133" i="92" s="1"/>
  <c r="AE124" i="92"/>
  <c r="AE114" i="92"/>
  <c r="AF114" i="92" s="1"/>
  <c r="AE106" i="92"/>
  <c r="AF106" i="92" s="1"/>
  <c r="AE89" i="92"/>
  <c r="AE80" i="92"/>
  <c r="AE130" i="92"/>
  <c r="AF130" i="92" s="1"/>
  <c r="AE120" i="92"/>
  <c r="AF120" i="92" s="1"/>
  <c r="AE100" i="92"/>
  <c r="AF100" i="92" s="1"/>
  <c r="AE92" i="92"/>
  <c r="AE84" i="92"/>
  <c r="AE74" i="92"/>
  <c r="AF74" i="92" s="1"/>
  <c r="AE41" i="92"/>
  <c r="AE110" i="92"/>
  <c r="AE66" i="92"/>
  <c r="AF66" i="92" s="1"/>
  <c r="AE55" i="92"/>
  <c r="AF55" i="92" s="1"/>
  <c r="AE126" i="92"/>
  <c r="AE104" i="92"/>
  <c r="AE96" i="92"/>
  <c r="AF96" i="92" s="1"/>
  <c r="AE88" i="92"/>
  <c r="AE78" i="92"/>
  <c r="AE68" i="92"/>
  <c r="AE37" i="92"/>
  <c r="AE36" i="92"/>
  <c r="AE34" i="92"/>
  <c r="AE32" i="92"/>
  <c r="AE29" i="92"/>
  <c r="AE27" i="92"/>
  <c r="AF27" i="92" s="1"/>
  <c r="AE25" i="92"/>
  <c r="AF25" i="92" s="1"/>
  <c r="AE91" i="92"/>
  <c r="AE82" i="92"/>
  <c r="AE72" i="92"/>
  <c r="AF72" i="92" s="1"/>
  <c r="AE62" i="92"/>
  <c r="AE94" i="92"/>
  <c r="AE76" i="92"/>
  <c r="AE116" i="92"/>
  <c r="AE70" i="92"/>
  <c r="AE60" i="92"/>
  <c r="AE102" i="92"/>
  <c r="AE86" i="92"/>
  <c r="AF86" i="92" s="1"/>
  <c r="AE122" i="92"/>
  <c r="AE112" i="92"/>
  <c r="AE64" i="92"/>
  <c r="AE53" i="92"/>
  <c r="AF53" i="92" s="1"/>
  <c r="AE47" i="92"/>
  <c r="AF47" i="92" s="1"/>
  <c r="AE38" i="92"/>
  <c r="AE35" i="92"/>
  <c r="AE33" i="92"/>
  <c r="AE30" i="92"/>
  <c r="AF30" i="92" s="1"/>
  <c r="AE28" i="92"/>
  <c r="AF28" i="92" s="1"/>
  <c r="AE26" i="92"/>
  <c r="AE128" i="92"/>
  <c r="AE118" i="92"/>
  <c r="AF118" i="92" s="1"/>
  <c r="AE108" i="92"/>
  <c r="AE58" i="92"/>
  <c r="AE50" i="92"/>
  <c r="AF50" i="92" s="1"/>
  <c r="N14" i="92"/>
  <c r="O14" i="92" s="1"/>
  <c r="AE44" i="92"/>
  <c r="N16" i="92"/>
  <c r="O16" i="92" s="1"/>
  <c r="N17" i="92"/>
  <c r="O17" i="92" s="1"/>
  <c r="N15" i="92"/>
  <c r="O15" i="92" s="1"/>
  <c r="AY131" i="91"/>
  <c r="AW131" i="91"/>
  <c r="BZ202" i="89"/>
  <c r="BQ199" i="89"/>
  <c r="BU199" i="89" s="1"/>
  <c r="BR199" i="89"/>
  <c r="BV199" i="89" s="1"/>
  <c r="BS199" i="89"/>
  <c r="BW199" i="89" s="1"/>
  <c r="BT199" i="89"/>
  <c r="BX199" i="89" s="1"/>
  <c r="BY199" i="89"/>
  <c r="BZ199" i="89"/>
  <c r="CB199" i="89"/>
  <c r="CC199" i="89"/>
  <c r="CD199" i="89"/>
  <c r="CE199" i="89"/>
  <c r="CF199" i="89"/>
  <c r="BQ200" i="89"/>
  <c r="BU200" i="89" s="1"/>
  <c r="BR200" i="89"/>
  <c r="BV200" i="89" s="1"/>
  <c r="BS200" i="89"/>
  <c r="BW200" i="89" s="1"/>
  <c r="BT200" i="89"/>
  <c r="BX200" i="89" s="1"/>
  <c r="CC200" i="89"/>
  <c r="CD200" i="89"/>
  <c r="CE200" i="89"/>
  <c r="CF200" i="89"/>
  <c r="BQ201" i="89"/>
  <c r="BU201" i="89" s="1"/>
  <c r="BR201" i="89"/>
  <c r="BV201" i="89" s="1"/>
  <c r="BS201" i="89"/>
  <c r="CA201" i="89" s="1"/>
  <c r="BT201" i="89"/>
  <c r="BX201" i="89" s="1"/>
  <c r="BW201" i="89"/>
  <c r="CB201" i="89"/>
  <c r="CC201" i="89"/>
  <c r="CG200" i="89" s="1"/>
  <c r="CD201" i="89"/>
  <c r="CE201" i="89"/>
  <c r="CF201" i="89"/>
  <c r="CH200" i="89" l="1"/>
  <c r="BZ201" i="89"/>
  <c r="BY201" i="89"/>
  <c r="CI200" i="89"/>
  <c r="CA200" i="89"/>
  <c r="CA199" i="89"/>
  <c r="CB200" i="89"/>
  <c r="BZ200" i="89"/>
  <c r="CJ200" i="89"/>
  <c r="AF78" i="92"/>
  <c r="AF41" i="92"/>
  <c r="AF89" i="92"/>
  <c r="AF57" i="92"/>
  <c r="AF90" i="92"/>
  <c r="AF123" i="92"/>
  <c r="AF62" i="92"/>
  <c r="AF34" i="92"/>
  <c r="AF126" i="92"/>
  <c r="AF81" i="92"/>
  <c r="AF98" i="92"/>
  <c r="AF117" i="92"/>
  <c r="AF132" i="92"/>
  <c r="AF35" i="92"/>
  <c r="AF40" i="92"/>
  <c r="BD91" i="92"/>
  <c r="BJ91" i="92"/>
  <c r="BC91" i="92"/>
  <c r="AK33" i="92"/>
  <c r="BG33" i="92"/>
  <c r="AF67" i="92"/>
  <c r="BH67" i="92"/>
  <c r="AQ67" i="92"/>
  <c r="AQ58" i="92"/>
  <c r="BH58" i="92"/>
  <c r="AF58" i="92"/>
  <c r="AF102" i="92"/>
  <c r="AF69" i="92"/>
  <c r="AF85" i="92"/>
  <c r="BH85" i="92"/>
  <c r="AQ85" i="92"/>
  <c r="AF119" i="92"/>
  <c r="BH119" i="92"/>
  <c r="AQ119" i="92"/>
  <c r="BJ58" i="92"/>
  <c r="BC58" i="92"/>
  <c r="BC70" i="92"/>
  <c r="BJ70" i="92"/>
  <c r="BJ54" i="92"/>
  <c r="BC54" i="92"/>
  <c r="BC36" i="92"/>
  <c r="BB36" i="92"/>
  <c r="BJ36" i="92"/>
  <c r="BJ88" i="92"/>
  <c r="BE88" i="92"/>
  <c r="BC88" i="92"/>
  <c r="BC119" i="92"/>
  <c r="BJ119" i="92"/>
  <c r="AK26" i="92"/>
  <c r="BG26" i="92"/>
  <c r="AK125" i="92"/>
  <c r="BG125" i="92"/>
  <c r="BG48" i="92"/>
  <c r="AJ48" i="92"/>
  <c r="AK48" i="92"/>
  <c r="AK113" i="92"/>
  <c r="BG113" i="92"/>
  <c r="AK73" i="92"/>
  <c r="BG73" i="92"/>
  <c r="AM88" i="92"/>
  <c r="BG88" i="92"/>
  <c r="AK88" i="92"/>
  <c r="BG104" i="92"/>
  <c r="AK104" i="92"/>
  <c r="AF108" i="92"/>
  <c r="AF38" i="92"/>
  <c r="AF60" i="92"/>
  <c r="AQ91" i="92"/>
  <c r="BH91" i="92"/>
  <c r="AF91" i="92"/>
  <c r="AR91" i="92"/>
  <c r="AF68" i="92"/>
  <c r="AQ110" i="92"/>
  <c r="BH110" i="92"/>
  <c r="AF110" i="92"/>
  <c r="AF80" i="92"/>
  <c r="AQ42" i="92"/>
  <c r="AP42" i="92"/>
  <c r="BH42" i="92"/>
  <c r="AF42" i="92"/>
  <c r="AF54" i="92"/>
  <c r="BH54" i="92"/>
  <c r="AQ54" i="92"/>
  <c r="AF71" i="92"/>
  <c r="AF87" i="92"/>
  <c r="AF105" i="92"/>
  <c r="AF121" i="92"/>
  <c r="AF135" i="92"/>
  <c r="BC39" i="92"/>
  <c r="BB39" i="92"/>
  <c r="BJ39" i="92"/>
  <c r="BJ122" i="92"/>
  <c r="BC122" i="92"/>
  <c r="O18" i="92"/>
  <c r="BG42" i="92"/>
  <c r="AJ42" i="92"/>
  <c r="AK42" i="92"/>
  <c r="BG134" i="92"/>
  <c r="AK134" i="92"/>
  <c r="AL134" i="92"/>
  <c r="AK54" i="92"/>
  <c r="BG54" i="92"/>
  <c r="BG58" i="92"/>
  <c r="AK58" i="92"/>
  <c r="BG122" i="92"/>
  <c r="AK122" i="92"/>
  <c r="AF73" i="92"/>
  <c r="BH73" i="92"/>
  <c r="AQ73" i="92"/>
  <c r="BJ61" i="92"/>
  <c r="BC61" i="92"/>
  <c r="BG29" i="92"/>
  <c r="AK29" i="92"/>
  <c r="AK67" i="92"/>
  <c r="BG67" i="92"/>
  <c r="BG76" i="92"/>
  <c r="AK76" i="92"/>
  <c r="AL91" i="92"/>
  <c r="AK91" i="92"/>
  <c r="BG91" i="92"/>
  <c r="AQ122" i="92"/>
  <c r="BH122" i="92"/>
  <c r="AF122" i="92"/>
  <c r="BJ104" i="92"/>
  <c r="BC104" i="92"/>
  <c r="AQ88" i="92"/>
  <c r="BH88" i="92"/>
  <c r="AF88" i="92"/>
  <c r="AS88" i="92"/>
  <c r="AP45" i="92"/>
  <c r="BH45" i="92"/>
  <c r="AF45" i="92"/>
  <c r="AQ45" i="92"/>
  <c r="AQ70" i="92"/>
  <c r="BH70" i="92"/>
  <c r="AF70" i="92"/>
  <c r="AF125" i="92"/>
  <c r="BH125" i="92"/>
  <c r="AQ125" i="92"/>
  <c r="BC73" i="92"/>
  <c r="BJ73" i="92"/>
  <c r="BC125" i="92"/>
  <c r="BJ125" i="92"/>
  <c r="BJ110" i="92"/>
  <c r="BC110" i="92"/>
  <c r="AQ26" i="92"/>
  <c r="AF26" i="92"/>
  <c r="BH26" i="92"/>
  <c r="AQ76" i="92"/>
  <c r="AF76" i="92"/>
  <c r="BH76" i="92"/>
  <c r="AF111" i="92"/>
  <c r="AK79" i="92"/>
  <c r="BG79" i="92"/>
  <c r="AF107" i="92"/>
  <c r="BH107" i="92"/>
  <c r="AQ107" i="92"/>
  <c r="AQ128" i="92"/>
  <c r="BH128" i="92"/>
  <c r="AF128" i="92"/>
  <c r="AQ116" i="92"/>
  <c r="BH116" i="92"/>
  <c r="AF116" i="92"/>
  <c r="AF59" i="92"/>
  <c r="AF109" i="92"/>
  <c r="BJ85" i="92"/>
  <c r="BC85" i="92"/>
  <c r="BC76" i="92"/>
  <c r="BJ76" i="92"/>
  <c r="AK61" i="92"/>
  <c r="BG61" i="92"/>
  <c r="BG110" i="92"/>
  <c r="AK110" i="92"/>
  <c r="AQ64" i="92"/>
  <c r="BH64" i="92"/>
  <c r="AF64" i="92"/>
  <c r="AF29" i="92"/>
  <c r="BH29" i="92"/>
  <c r="AQ29" i="92"/>
  <c r="AF84" i="92"/>
  <c r="AF61" i="92"/>
  <c r="BH61" i="92"/>
  <c r="AQ61" i="92"/>
  <c r="AF95" i="92"/>
  <c r="AF127" i="92"/>
  <c r="BJ107" i="92"/>
  <c r="BC107" i="92"/>
  <c r="BJ128" i="92"/>
  <c r="BC128" i="92"/>
  <c r="AK85" i="92"/>
  <c r="BG85" i="92"/>
  <c r="BG51" i="92"/>
  <c r="AK51" i="92"/>
  <c r="BG64" i="92"/>
  <c r="AK64" i="92"/>
  <c r="BG94" i="92"/>
  <c r="AK94" i="92"/>
  <c r="BG128" i="92"/>
  <c r="AK128" i="92"/>
  <c r="AF44" i="92"/>
  <c r="AF112" i="92"/>
  <c r="AQ94" i="92"/>
  <c r="AF94" i="92"/>
  <c r="BH94" i="92"/>
  <c r="AF32" i="92"/>
  <c r="AQ104" i="92"/>
  <c r="AF104" i="92"/>
  <c r="BH104" i="92"/>
  <c r="AF92" i="92"/>
  <c r="AF124" i="92"/>
  <c r="AF48" i="92"/>
  <c r="AP48" i="92"/>
  <c r="BH48" i="92"/>
  <c r="AQ48" i="92"/>
  <c r="AF63" i="92"/>
  <c r="AF79" i="92"/>
  <c r="BH79" i="92"/>
  <c r="AQ79" i="92"/>
  <c r="AF97" i="92"/>
  <c r="AQ97" i="92"/>
  <c r="BH97" i="92"/>
  <c r="AF113" i="92"/>
  <c r="BH113" i="92"/>
  <c r="AQ113" i="92"/>
  <c r="BJ29" i="92"/>
  <c r="BC29" i="92"/>
  <c r="BJ79" i="92"/>
  <c r="BC79" i="92"/>
  <c r="BC64" i="92"/>
  <c r="BJ64" i="92"/>
  <c r="BC94" i="92"/>
  <c r="BJ94" i="92"/>
  <c r="BJ82" i="92"/>
  <c r="BC82" i="92"/>
  <c r="BJ67" i="92"/>
  <c r="BC67" i="92"/>
  <c r="BC113" i="92"/>
  <c r="BJ113" i="92"/>
  <c r="BG97" i="92"/>
  <c r="AK97" i="92"/>
  <c r="AK107" i="92"/>
  <c r="BG107" i="92"/>
  <c r="AK36" i="92"/>
  <c r="BG36" i="92"/>
  <c r="BG82" i="92"/>
  <c r="AK82" i="92"/>
  <c r="AS131" i="92"/>
  <c r="AF131" i="92"/>
  <c r="BH131" i="92"/>
  <c r="AQ131" i="92"/>
  <c r="BJ45" i="92"/>
  <c r="BC45" i="92"/>
  <c r="BB45" i="92"/>
  <c r="BJ131" i="92"/>
  <c r="BE131" i="92"/>
  <c r="BC131" i="92"/>
  <c r="BJ116" i="92"/>
  <c r="BC116" i="92"/>
  <c r="BG45" i="92"/>
  <c r="AJ45" i="92"/>
  <c r="AK45" i="92"/>
  <c r="BG116" i="92"/>
  <c r="AK116" i="92"/>
  <c r="BC33" i="92"/>
  <c r="BJ33" i="92"/>
  <c r="BJ51" i="92"/>
  <c r="BC51" i="92"/>
  <c r="AK101" i="92"/>
  <c r="BG101" i="92"/>
  <c r="AQ33" i="92"/>
  <c r="AF33" i="92"/>
  <c r="BH33" i="92"/>
  <c r="AF51" i="92"/>
  <c r="BH51" i="92"/>
  <c r="AQ51" i="92"/>
  <c r="AF101" i="92"/>
  <c r="BH101" i="92"/>
  <c r="AQ101" i="92"/>
  <c r="BC26" i="92"/>
  <c r="BJ26" i="92"/>
  <c r="BJ42" i="92"/>
  <c r="BC42" i="92"/>
  <c r="BB42" i="92"/>
  <c r="AJ39" i="92"/>
  <c r="BG39" i="92"/>
  <c r="AK39" i="92"/>
  <c r="BJ101" i="92"/>
  <c r="BC101" i="92"/>
  <c r="AF36" i="92"/>
  <c r="AP36" i="92"/>
  <c r="BH36" i="92"/>
  <c r="AQ36" i="92"/>
  <c r="BH39" i="92"/>
  <c r="AF39" i="92"/>
  <c r="AQ39" i="92"/>
  <c r="AP39" i="92"/>
  <c r="BB48" i="92"/>
  <c r="BJ48" i="92"/>
  <c r="BC48" i="92"/>
  <c r="AK119" i="92"/>
  <c r="BG119" i="92"/>
  <c r="BG70" i="92"/>
  <c r="AK70" i="92"/>
  <c r="AQ82" i="92"/>
  <c r="AF82" i="92"/>
  <c r="BH82" i="92"/>
  <c r="AF37" i="92"/>
  <c r="AV36" i="92" s="1"/>
  <c r="AF52" i="92"/>
  <c r="AF103" i="92"/>
  <c r="AR134" i="92"/>
  <c r="AF134" i="92"/>
  <c r="BH134" i="92"/>
  <c r="AQ134" i="92"/>
  <c r="BJ97" i="92"/>
  <c r="BC97" i="92"/>
  <c r="BJ134" i="92"/>
  <c r="BD134" i="92"/>
  <c r="BC134" i="92"/>
  <c r="BG131" i="92"/>
  <c r="AK131" i="92"/>
  <c r="AM131" i="92"/>
  <c r="BY200" i="89"/>
  <c r="BA97" i="91"/>
  <c r="AU97" i="91"/>
  <c r="AO97" i="91"/>
  <c r="AI97" i="91"/>
  <c r="BA51" i="91"/>
  <c r="AU51" i="91"/>
  <c r="AO51" i="91"/>
  <c r="AI51" i="91"/>
  <c r="I19" i="91"/>
  <c r="G19" i="91"/>
  <c r="E19" i="91"/>
  <c r="I18" i="91"/>
  <c r="G18" i="91"/>
  <c r="E18" i="91"/>
  <c r="I17" i="91"/>
  <c r="G17" i="91"/>
  <c r="E17" i="91"/>
  <c r="I16" i="91"/>
  <c r="G16" i="91"/>
  <c r="F16" i="91"/>
  <c r="E16" i="91"/>
  <c r="C16" i="91"/>
  <c r="J17" i="91" s="1"/>
  <c r="B16" i="91"/>
  <c r="H18" i="91" s="1"/>
  <c r="A16" i="91"/>
  <c r="F19" i="91" s="1"/>
  <c r="I15" i="91"/>
  <c r="G15" i="91"/>
  <c r="F15" i="91"/>
  <c r="E15" i="91"/>
  <c r="F14" i="91"/>
  <c r="AW82" i="92" l="1"/>
  <c r="BI82" i="92"/>
  <c r="AW51" i="92"/>
  <c r="BI51" i="92"/>
  <c r="AY131" i="92"/>
  <c r="BI131" i="92"/>
  <c r="AW131" i="92"/>
  <c r="AX134" i="92"/>
  <c r="BI134" i="92"/>
  <c r="AW134" i="92"/>
  <c r="AW33" i="92"/>
  <c r="BI33" i="92"/>
  <c r="AW104" i="92"/>
  <c r="BI104" i="92"/>
  <c r="AW39" i="92"/>
  <c r="BI39" i="92"/>
  <c r="AV39" i="92"/>
  <c r="BI113" i="92"/>
  <c r="AW113" i="92"/>
  <c r="AW76" i="92"/>
  <c r="BI76" i="92"/>
  <c r="AW91" i="92"/>
  <c r="BI91" i="92"/>
  <c r="AX91" i="92"/>
  <c r="BI61" i="92"/>
  <c r="AW61" i="92"/>
  <c r="BI85" i="92"/>
  <c r="AW85" i="92"/>
  <c r="BI67" i="92"/>
  <c r="AW67" i="92"/>
  <c r="BI101" i="92"/>
  <c r="AW101" i="92"/>
  <c r="AW45" i="92"/>
  <c r="BI45" i="92"/>
  <c r="AV45" i="92"/>
  <c r="BI125" i="92"/>
  <c r="AW125" i="92"/>
  <c r="AW48" i="92"/>
  <c r="BI48" i="92"/>
  <c r="AV48" i="92"/>
  <c r="BI107" i="92"/>
  <c r="AW107" i="92"/>
  <c r="AW122" i="92"/>
  <c r="BI122" i="92"/>
  <c r="AW110" i="92"/>
  <c r="BI110" i="92"/>
  <c r="AW36" i="92"/>
  <c r="BI36" i="92"/>
  <c r="AW97" i="92"/>
  <c r="BI97" i="92"/>
  <c r="AW94" i="92"/>
  <c r="BI94" i="92"/>
  <c r="AW116" i="92"/>
  <c r="BI116" i="92"/>
  <c r="AW26" i="92"/>
  <c r="BI26" i="92"/>
  <c r="BI73" i="92"/>
  <c r="AW73" i="92"/>
  <c r="AW58" i="92"/>
  <c r="BI58" i="92"/>
  <c r="BI29" i="92"/>
  <c r="AW29" i="92"/>
  <c r="BI54" i="92"/>
  <c r="AW54" i="92"/>
  <c r="BI79" i="92"/>
  <c r="AW79" i="92"/>
  <c r="AW64" i="92"/>
  <c r="BI64" i="92"/>
  <c r="AW128" i="92"/>
  <c r="BI128" i="92"/>
  <c r="AW70" i="92"/>
  <c r="BI70" i="92"/>
  <c r="AW88" i="92"/>
  <c r="BI88" i="92"/>
  <c r="AY88" i="92"/>
  <c r="AW42" i="92"/>
  <c r="AV42" i="92"/>
  <c r="BI42" i="92"/>
  <c r="BI119" i="92"/>
  <c r="AW119" i="92"/>
  <c r="J14" i="91"/>
  <c r="J15" i="91"/>
  <c r="F17" i="91"/>
  <c r="J19" i="91"/>
  <c r="H16" i="91"/>
  <c r="J18" i="91"/>
  <c r="H19" i="91"/>
  <c r="H14" i="91"/>
  <c r="J16" i="91"/>
  <c r="H17" i="91"/>
  <c r="F18" i="91"/>
  <c r="H15" i="91"/>
  <c r="BQ196" i="89"/>
  <c r="BU196" i="89" s="1"/>
  <c r="BR196" i="89"/>
  <c r="BV196" i="89" s="1"/>
  <c r="BS196" i="89"/>
  <c r="BW196" i="89" s="1"/>
  <c r="BT196" i="89"/>
  <c r="BX196" i="89" s="1"/>
  <c r="CC196" i="89"/>
  <c r="CD196" i="89"/>
  <c r="CE196" i="89"/>
  <c r="CF196" i="89"/>
  <c r="BQ197" i="89"/>
  <c r="BU197" i="89" s="1"/>
  <c r="BR197" i="89"/>
  <c r="BV197" i="89" s="1"/>
  <c r="BS197" i="89"/>
  <c r="BW197" i="89" s="1"/>
  <c r="BT197" i="89"/>
  <c r="BX197" i="89" s="1"/>
  <c r="BZ197" i="89"/>
  <c r="CC197" i="89"/>
  <c r="CD197" i="89"/>
  <c r="CE197" i="89"/>
  <c r="CF197" i="89"/>
  <c r="BQ198" i="89"/>
  <c r="BU198" i="89" s="1"/>
  <c r="BR198" i="89"/>
  <c r="BV198" i="89" s="1"/>
  <c r="BS198" i="89"/>
  <c r="CA198" i="89" s="1"/>
  <c r="BT198" i="89"/>
  <c r="CB198" i="89" s="1"/>
  <c r="CC198" i="89"/>
  <c r="CD198" i="89"/>
  <c r="CE198" i="89"/>
  <c r="CF198" i="89"/>
  <c r="CJ197" i="89" s="1"/>
  <c r="BZ198" i="89" l="1"/>
  <c r="BY198" i="89"/>
  <c r="BX198" i="89"/>
  <c r="BW198" i="89"/>
  <c r="BY197" i="89"/>
  <c r="CB196" i="89"/>
  <c r="CA196" i="89"/>
  <c r="BZ196" i="89"/>
  <c r="CI197" i="89"/>
  <c r="CH197" i="89"/>
  <c r="CG197" i="89"/>
  <c r="J23" i="91"/>
  <c r="H21" i="91"/>
  <c r="H23" i="91"/>
  <c r="H22" i="91"/>
  <c r="J21" i="91"/>
  <c r="F23" i="91"/>
  <c r="F22" i="91"/>
  <c r="F21" i="91"/>
  <c r="J22" i="91"/>
  <c r="P16" i="91" s="1"/>
  <c r="CA197" i="89"/>
  <c r="CB197" i="89"/>
  <c r="BY196" i="89"/>
  <c r="BG278" i="89"/>
  <c r="BJ279" i="89"/>
  <c r="BJ283" i="89" s="1"/>
  <c r="BH279" i="89"/>
  <c r="BH283" i="89" s="1"/>
  <c r="BJ278" i="89"/>
  <c r="BH278" i="89"/>
  <c r="BJ277" i="89"/>
  <c r="BJ281" i="89" s="1"/>
  <c r="BH277" i="89"/>
  <c r="BH281" i="89" s="1"/>
  <c r="BJ276" i="89"/>
  <c r="BI276" i="89"/>
  <c r="BH276" i="89"/>
  <c r="BG276" i="89"/>
  <c r="BJ268" i="89"/>
  <c r="BH268" i="89"/>
  <c r="BG268" i="89"/>
  <c r="BJ267" i="89"/>
  <c r="BH267" i="89"/>
  <c r="BG267" i="89"/>
  <c r="BJ266" i="89"/>
  <c r="BH266" i="89"/>
  <c r="BG266" i="89"/>
  <c r="BL250" i="89"/>
  <c r="BJ250" i="89"/>
  <c r="BJ271" i="89" s="1"/>
  <c r="BH250" i="89"/>
  <c r="BG250" i="89"/>
  <c r="AF250" i="89"/>
  <c r="AE250" i="89"/>
  <c r="AD250" i="89"/>
  <c r="Q250" i="89"/>
  <c r="O250" i="89"/>
  <c r="N250" i="89"/>
  <c r="M250" i="89"/>
  <c r="L250" i="89"/>
  <c r="J250" i="89"/>
  <c r="I250" i="89"/>
  <c r="BL249" i="89"/>
  <c r="BJ249" i="89"/>
  <c r="BH249" i="89"/>
  <c r="BG249" i="89"/>
  <c r="AF249" i="89"/>
  <c r="AE249" i="89"/>
  <c r="AD249" i="89"/>
  <c r="Q249" i="89"/>
  <c r="O249" i="89"/>
  <c r="N249" i="89"/>
  <c r="M249" i="89"/>
  <c r="L249" i="89"/>
  <c r="J249" i="89"/>
  <c r="I249" i="89"/>
  <c r="BJ248" i="89"/>
  <c r="BJ269" i="89" s="1"/>
  <c r="BI248" i="89"/>
  <c r="BI269" i="89" s="1"/>
  <c r="BH248" i="89"/>
  <c r="BH269" i="89" s="1"/>
  <c r="BG248" i="89"/>
  <c r="BG269" i="89" s="1"/>
  <c r="CF195" i="89"/>
  <c r="CE195" i="89"/>
  <c r="CD195" i="89"/>
  <c r="CC195" i="89"/>
  <c r="BT195" i="89"/>
  <c r="CB195" i="89" s="1"/>
  <c r="BS195" i="89"/>
  <c r="BR195" i="89"/>
  <c r="BQ195" i="89"/>
  <c r="BY195" i="89" s="1"/>
  <c r="CF194" i="89"/>
  <c r="CE194" i="89"/>
  <c r="CD194" i="89"/>
  <c r="CC194" i="89"/>
  <c r="BT194" i="89"/>
  <c r="CB194" i="89" s="1"/>
  <c r="BS194" i="89"/>
  <c r="BW194" i="89" s="1"/>
  <c r="BR194" i="89"/>
  <c r="BV194" i="89" s="1"/>
  <c r="BQ194" i="89"/>
  <c r="BY194" i="89" s="1"/>
  <c r="CF193" i="89"/>
  <c r="CE193" i="89"/>
  <c r="CD193" i="89"/>
  <c r="CC193" i="89"/>
  <c r="BT193" i="89"/>
  <c r="CB193" i="89" s="1"/>
  <c r="BS193" i="89"/>
  <c r="CA193" i="89" s="1"/>
  <c r="BR193" i="89"/>
  <c r="BQ193" i="89"/>
  <c r="BY193" i="89" s="1"/>
  <c r="CF192" i="89"/>
  <c r="CE192" i="89"/>
  <c r="CD192" i="89"/>
  <c r="CC192" i="89"/>
  <c r="BZ192" i="89"/>
  <c r="BT192" i="89"/>
  <c r="BS192" i="89"/>
  <c r="BR192" i="89"/>
  <c r="BV192" i="89" s="1"/>
  <c r="BQ192" i="89"/>
  <c r="BY192" i="89" s="1"/>
  <c r="CF191" i="89"/>
  <c r="CE191" i="89"/>
  <c r="CI191" i="89" s="1"/>
  <c r="CD191" i="89"/>
  <c r="CC191" i="89"/>
  <c r="BT191" i="89"/>
  <c r="CB191" i="89" s="1"/>
  <c r="BS191" i="89"/>
  <c r="CA191" i="89" s="1"/>
  <c r="BR191" i="89"/>
  <c r="BQ191" i="89"/>
  <c r="CF190" i="89"/>
  <c r="CE190" i="89"/>
  <c r="CD190" i="89"/>
  <c r="CC190" i="89"/>
  <c r="BT190" i="89"/>
  <c r="CB190" i="89" s="1"/>
  <c r="BS190" i="89"/>
  <c r="BW190" i="89" s="1"/>
  <c r="BR190" i="89"/>
  <c r="BZ190" i="89" s="1"/>
  <c r="BQ190" i="89"/>
  <c r="BY190" i="89" s="1"/>
  <c r="CF189" i="89"/>
  <c r="CE189" i="89"/>
  <c r="CD189" i="89"/>
  <c r="CC189" i="89"/>
  <c r="BT189" i="89"/>
  <c r="CB189" i="89" s="1"/>
  <c r="BS189" i="89"/>
  <c r="BW189" i="89" s="1"/>
  <c r="BR189" i="89"/>
  <c r="BZ189" i="89" s="1"/>
  <c r="BQ189" i="89"/>
  <c r="CF188" i="89"/>
  <c r="CE188" i="89"/>
  <c r="CD188" i="89"/>
  <c r="CC188" i="89"/>
  <c r="BT188" i="89"/>
  <c r="BS188" i="89"/>
  <c r="CA188" i="89" s="1"/>
  <c r="BR188" i="89"/>
  <c r="BV188" i="89" s="1"/>
  <c r="BQ188" i="89"/>
  <c r="BY188" i="89" s="1"/>
  <c r="CF187" i="89"/>
  <c r="CE187" i="89"/>
  <c r="CD187" i="89"/>
  <c r="CC187" i="89"/>
  <c r="BT187" i="89"/>
  <c r="CB187" i="89" s="1"/>
  <c r="BS187" i="89"/>
  <c r="BW187" i="89" s="1"/>
  <c r="BR187" i="89"/>
  <c r="BV187" i="89" s="1"/>
  <c r="BQ187" i="89"/>
  <c r="BY187" i="89" s="1"/>
  <c r="CF186" i="89"/>
  <c r="CE186" i="89"/>
  <c r="CD186" i="89"/>
  <c r="CC186" i="89"/>
  <c r="BT186" i="89"/>
  <c r="CB186" i="89" s="1"/>
  <c r="BS186" i="89"/>
  <c r="CA186" i="89" s="1"/>
  <c r="BR186" i="89"/>
  <c r="BQ186" i="89"/>
  <c r="BY186" i="89" s="1"/>
  <c r="CF185" i="89"/>
  <c r="CE185" i="89"/>
  <c r="CD185" i="89"/>
  <c r="CC185" i="89"/>
  <c r="BV185" i="89"/>
  <c r="BU185" i="89"/>
  <c r="BT185" i="89"/>
  <c r="CB185" i="89" s="1"/>
  <c r="BS185" i="89"/>
  <c r="BR185" i="89"/>
  <c r="BZ185" i="89" s="1"/>
  <c r="BQ185" i="89"/>
  <c r="BY185" i="89" s="1"/>
  <c r="CF184" i="89"/>
  <c r="CE184" i="89"/>
  <c r="CD184" i="89"/>
  <c r="CC184" i="89"/>
  <c r="BT184" i="89"/>
  <c r="CB184" i="89" s="1"/>
  <c r="BS184" i="89"/>
  <c r="CA184" i="89" s="1"/>
  <c r="BR184" i="89"/>
  <c r="BZ184" i="89" s="1"/>
  <c r="BQ184" i="89"/>
  <c r="BY184" i="89" s="1"/>
  <c r="CF183" i="89"/>
  <c r="CE183" i="89"/>
  <c r="CD183" i="89"/>
  <c r="CC183" i="89"/>
  <c r="BT183" i="89"/>
  <c r="CB183" i="89" s="1"/>
  <c r="BS183" i="89"/>
  <c r="CA183" i="89" s="1"/>
  <c r="BR183" i="89"/>
  <c r="BQ183" i="89"/>
  <c r="CF182" i="89"/>
  <c r="CE182" i="89"/>
  <c r="CD182" i="89"/>
  <c r="CH182" i="89" s="1"/>
  <c r="CC182" i="89"/>
  <c r="BX182" i="89"/>
  <c r="BT182" i="89"/>
  <c r="CB182" i="89" s="1"/>
  <c r="BS182" i="89"/>
  <c r="BW182" i="89" s="1"/>
  <c r="BR182" i="89"/>
  <c r="BQ182" i="89"/>
  <c r="BY182" i="89" s="1"/>
  <c r="CF181" i="89"/>
  <c r="CE181" i="89"/>
  <c r="CD181" i="89"/>
  <c r="CC181" i="89"/>
  <c r="BT181" i="89"/>
  <c r="CB181" i="89" s="1"/>
  <c r="BS181" i="89"/>
  <c r="BW181" i="89" s="1"/>
  <c r="BR181" i="89"/>
  <c r="BQ181" i="89"/>
  <c r="BY181" i="89" s="1"/>
  <c r="CF180" i="89"/>
  <c r="CE180" i="89"/>
  <c r="CD180" i="89"/>
  <c r="CC180" i="89"/>
  <c r="BT180" i="89"/>
  <c r="CB180" i="89" s="1"/>
  <c r="BS180" i="89"/>
  <c r="BW180" i="89" s="1"/>
  <c r="BR180" i="89"/>
  <c r="BQ180" i="89"/>
  <c r="BY180" i="89" s="1"/>
  <c r="CF179" i="89"/>
  <c r="CE179" i="89"/>
  <c r="CD179" i="89"/>
  <c r="CC179" i="89"/>
  <c r="BT179" i="89"/>
  <c r="CB179" i="89" s="1"/>
  <c r="BS179" i="89"/>
  <c r="CA179" i="89" s="1"/>
  <c r="BR179" i="89"/>
  <c r="BZ179" i="89" s="1"/>
  <c r="BQ179" i="89"/>
  <c r="BY179" i="89" s="1"/>
  <c r="CF178" i="89"/>
  <c r="CE178" i="89"/>
  <c r="CD178" i="89"/>
  <c r="CC178" i="89"/>
  <c r="BT178" i="89"/>
  <c r="CB178" i="89" s="1"/>
  <c r="BS178" i="89"/>
  <c r="BW178" i="89" s="1"/>
  <c r="BR178" i="89"/>
  <c r="BZ178" i="89" s="1"/>
  <c r="BQ178" i="89"/>
  <c r="CF177" i="89"/>
  <c r="CE177" i="89"/>
  <c r="CD177" i="89"/>
  <c r="CC177" i="89"/>
  <c r="BT177" i="89"/>
  <c r="CB177" i="89" s="1"/>
  <c r="BS177" i="89"/>
  <c r="CA177" i="89" s="1"/>
  <c r="BR177" i="89"/>
  <c r="BZ177" i="89" s="1"/>
  <c r="BQ177" i="89"/>
  <c r="BY177" i="89" s="1"/>
  <c r="CF176" i="89"/>
  <c r="CE176" i="89"/>
  <c r="CD176" i="89"/>
  <c r="CC176" i="89"/>
  <c r="CG176" i="89" s="1"/>
  <c r="BT176" i="89"/>
  <c r="CB176" i="89" s="1"/>
  <c r="BS176" i="89"/>
  <c r="BW176" i="89" s="1"/>
  <c r="BR176" i="89"/>
  <c r="BV176" i="89" s="1"/>
  <c r="BQ176" i="89"/>
  <c r="CF175" i="89"/>
  <c r="CE175" i="89"/>
  <c r="CD175" i="89"/>
  <c r="CC175" i="89"/>
  <c r="BZ175" i="89"/>
  <c r="BY175" i="89"/>
  <c r="BT175" i="89"/>
  <c r="BS175" i="89"/>
  <c r="CA175" i="89" s="1"/>
  <c r="BR175" i="89"/>
  <c r="BV175" i="89" s="1"/>
  <c r="BQ175" i="89"/>
  <c r="BU175" i="89" s="1"/>
  <c r="CF174" i="89"/>
  <c r="CE174" i="89"/>
  <c r="CD174" i="89"/>
  <c r="CC174" i="89"/>
  <c r="BT174" i="89"/>
  <c r="CB174" i="89" s="1"/>
  <c r="BS174" i="89"/>
  <c r="BW174" i="89" s="1"/>
  <c r="BR174" i="89"/>
  <c r="BV174" i="89" s="1"/>
  <c r="BQ174" i="89"/>
  <c r="BU174" i="89" s="1"/>
  <c r="CF173" i="89"/>
  <c r="CE173" i="89"/>
  <c r="CD173" i="89"/>
  <c r="CC173" i="89"/>
  <c r="BT173" i="89"/>
  <c r="CB173" i="89" s="1"/>
  <c r="BS173" i="89"/>
  <c r="BR173" i="89"/>
  <c r="BZ173" i="89" s="1"/>
  <c r="BQ173" i="89"/>
  <c r="BY173" i="89" s="1"/>
  <c r="CF172" i="89"/>
  <c r="CE172" i="89"/>
  <c r="CD172" i="89"/>
  <c r="CC172" i="89"/>
  <c r="BU172" i="89"/>
  <c r="BT172" i="89"/>
  <c r="CB172" i="89" s="1"/>
  <c r="BS172" i="89"/>
  <c r="BR172" i="89"/>
  <c r="BZ172" i="89" s="1"/>
  <c r="BQ172" i="89"/>
  <c r="BY172" i="89" s="1"/>
  <c r="CF171" i="89"/>
  <c r="CE171" i="89"/>
  <c r="CD171" i="89"/>
  <c r="CC171" i="89"/>
  <c r="BT171" i="89"/>
  <c r="CB171" i="89" s="1"/>
  <c r="BS171" i="89"/>
  <c r="CA171" i="89" s="1"/>
  <c r="BR171" i="89"/>
  <c r="BZ171" i="89" s="1"/>
  <c r="BQ171" i="89"/>
  <c r="CF170" i="89"/>
  <c r="CE170" i="89"/>
  <c r="CD170" i="89"/>
  <c r="CC170" i="89"/>
  <c r="BY170" i="89"/>
  <c r="BT170" i="89"/>
  <c r="BS170" i="89"/>
  <c r="CA170" i="89" s="1"/>
  <c r="BR170" i="89"/>
  <c r="BV170" i="89" s="1"/>
  <c r="BQ170" i="89"/>
  <c r="BU170" i="89" s="1"/>
  <c r="CF169" i="89"/>
  <c r="CE169" i="89"/>
  <c r="CD169" i="89"/>
  <c r="CC169" i="89"/>
  <c r="BT169" i="89"/>
  <c r="CB169" i="89" s="1"/>
  <c r="BS169" i="89"/>
  <c r="CA169" i="89" s="1"/>
  <c r="BR169" i="89"/>
  <c r="BV169" i="89" s="1"/>
  <c r="BQ169" i="89"/>
  <c r="BU169" i="89" s="1"/>
  <c r="CF168" i="89"/>
  <c r="CE168" i="89"/>
  <c r="CD168" i="89"/>
  <c r="CC168" i="89"/>
  <c r="BT168" i="89"/>
  <c r="BS168" i="89"/>
  <c r="BR168" i="89"/>
  <c r="BV168" i="89" s="1"/>
  <c r="BQ168" i="89"/>
  <c r="BU168" i="89" s="1"/>
  <c r="CF167" i="89"/>
  <c r="CE167" i="89"/>
  <c r="CD167" i="89"/>
  <c r="CC167" i="89"/>
  <c r="BT167" i="89"/>
  <c r="BS167" i="89"/>
  <c r="CA167" i="89" s="1"/>
  <c r="BR167" i="89"/>
  <c r="BZ167" i="89" s="1"/>
  <c r="BQ167" i="89"/>
  <c r="BY167" i="89" s="1"/>
  <c r="CF166" i="89"/>
  <c r="CE166" i="89"/>
  <c r="CD166" i="89"/>
  <c r="CC166" i="89"/>
  <c r="BV166" i="89"/>
  <c r="BU166" i="89"/>
  <c r="BT166" i="89"/>
  <c r="BS166" i="89"/>
  <c r="CA166" i="89" s="1"/>
  <c r="BR166" i="89"/>
  <c r="BZ166" i="89" s="1"/>
  <c r="BQ166" i="89"/>
  <c r="BY166" i="89" s="1"/>
  <c r="CF165" i="89"/>
  <c r="CE165" i="89"/>
  <c r="CD165" i="89"/>
  <c r="CC165" i="89"/>
  <c r="BT165" i="89"/>
  <c r="BX165" i="89" s="1"/>
  <c r="BS165" i="89"/>
  <c r="CA165" i="89" s="1"/>
  <c r="BR165" i="89"/>
  <c r="BV165" i="89" s="1"/>
  <c r="BQ165" i="89"/>
  <c r="BY165" i="89" s="1"/>
  <c r="CF164" i="89"/>
  <c r="CE164" i="89"/>
  <c r="CD164" i="89"/>
  <c r="CC164" i="89"/>
  <c r="BT164" i="89"/>
  <c r="BS164" i="89"/>
  <c r="CA164" i="89" s="1"/>
  <c r="BR164" i="89"/>
  <c r="BZ164" i="89" s="1"/>
  <c r="BQ164" i="89"/>
  <c r="BU164" i="89" s="1"/>
  <c r="CF163" i="89"/>
  <c r="CE163" i="89"/>
  <c r="CD163" i="89"/>
  <c r="CC163" i="89"/>
  <c r="CA163" i="89"/>
  <c r="BT163" i="89"/>
  <c r="CB163" i="89" s="1"/>
  <c r="BS163" i="89"/>
  <c r="BW163" i="89" s="1"/>
  <c r="BR163" i="89"/>
  <c r="BQ163" i="89"/>
  <c r="CF162" i="89"/>
  <c r="CE162" i="89"/>
  <c r="CD162" i="89"/>
  <c r="CC162" i="89"/>
  <c r="BT162" i="89"/>
  <c r="BS162" i="89"/>
  <c r="BR162" i="89"/>
  <c r="BZ162" i="89" s="1"/>
  <c r="BQ162" i="89"/>
  <c r="BU162" i="89" s="1"/>
  <c r="CF161" i="89"/>
  <c r="CE161" i="89"/>
  <c r="CD161" i="89"/>
  <c r="CC161" i="89"/>
  <c r="BT161" i="89"/>
  <c r="BX161" i="89" s="1"/>
  <c r="BS161" i="89"/>
  <c r="CA161" i="89" s="1"/>
  <c r="BR161" i="89"/>
  <c r="BQ161" i="89"/>
  <c r="BY161" i="89" s="1"/>
  <c r="CF160" i="89"/>
  <c r="CE160" i="89"/>
  <c r="CD160" i="89"/>
  <c r="CC160" i="89"/>
  <c r="BT160" i="89"/>
  <c r="BS160" i="89"/>
  <c r="CA160" i="89" s="1"/>
  <c r="BR160" i="89"/>
  <c r="BQ160" i="89"/>
  <c r="CF159" i="89"/>
  <c r="CE159" i="89"/>
  <c r="CD159" i="89"/>
  <c r="CC159" i="89"/>
  <c r="BT159" i="89"/>
  <c r="BX159" i="89" s="1"/>
  <c r="BS159" i="89"/>
  <c r="BW159" i="89" s="1"/>
  <c r="BR159" i="89"/>
  <c r="BV159" i="89" s="1"/>
  <c r="BQ159" i="89"/>
  <c r="BY159" i="89" s="1"/>
  <c r="CF158" i="89"/>
  <c r="CE158" i="89"/>
  <c r="CD158" i="89"/>
  <c r="CC158" i="89"/>
  <c r="CG158" i="89" s="1"/>
  <c r="BT158" i="89"/>
  <c r="CB158" i="89" s="1"/>
  <c r="BS158" i="89"/>
  <c r="BW158" i="89" s="1"/>
  <c r="BR158" i="89"/>
  <c r="BV158" i="89" s="1"/>
  <c r="BQ158" i="89"/>
  <c r="CF157" i="89"/>
  <c r="CE157" i="89"/>
  <c r="CD157" i="89"/>
  <c r="CC157" i="89"/>
  <c r="BZ157" i="89"/>
  <c r="BV157" i="89"/>
  <c r="BT157" i="89"/>
  <c r="BS157" i="89"/>
  <c r="CA157" i="89" s="1"/>
  <c r="BR157" i="89"/>
  <c r="BQ157" i="89"/>
  <c r="BU157" i="89" s="1"/>
  <c r="CF156" i="89"/>
  <c r="CE156" i="89"/>
  <c r="CD156" i="89"/>
  <c r="CC156" i="89"/>
  <c r="BT156" i="89"/>
  <c r="CB156" i="89" s="1"/>
  <c r="BS156" i="89"/>
  <c r="BR156" i="89"/>
  <c r="BV156" i="89" s="1"/>
  <c r="BQ156" i="89"/>
  <c r="BY156" i="89" s="1"/>
  <c r="CF155" i="89"/>
  <c r="CJ155" i="89" s="1"/>
  <c r="CE155" i="89"/>
  <c r="CD155" i="89"/>
  <c r="CC155" i="89"/>
  <c r="CG155" i="89" s="1"/>
  <c r="BT155" i="89"/>
  <c r="BX155" i="89" s="1"/>
  <c r="BS155" i="89"/>
  <c r="BR155" i="89"/>
  <c r="BZ155" i="89" s="1"/>
  <c r="BQ155" i="89"/>
  <c r="BU155" i="89" s="1"/>
  <c r="CF154" i="89"/>
  <c r="CE154" i="89"/>
  <c r="CD154" i="89"/>
  <c r="CC154" i="89"/>
  <c r="BT154" i="89"/>
  <c r="BX154" i="89" s="1"/>
  <c r="BS154" i="89"/>
  <c r="BR154" i="89"/>
  <c r="BQ154" i="89"/>
  <c r="BY154" i="89" s="1"/>
  <c r="CF153" i="89"/>
  <c r="CE153" i="89"/>
  <c r="CD153" i="89"/>
  <c r="CC153" i="89"/>
  <c r="BT153" i="89"/>
  <c r="BX153" i="89" s="1"/>
  <c r="BS153" i="89"/>
  <c r="CA153" i="89" s="1"/>
  <c r="BR153" i="89"/>
  <c r="BZ153" i="89" s="1"/>
  <c r="BQ153" i="89"/>
  <c r="CF152" i="89"/>
  <c r="CE152" i="89"/>
  <c r="CD152" i="89"/>
  <c r="CC152" i="89"/>
  <c r="BT152" i="89"/>
  <c r="BS152" i="89"/>
  <c r="BW152" i="89" s="1"/>
  <c r="BR152" i="89"/>
  <c r="BQ152" i="89"/>
  <c r="CF151" i="89"/>
  <c r="CE151" i="89"/>
  <c r="CD151" i="89"/>
  <c r="CC151" i="89"/>
  <c r="CA151" i="89"/>
  <c r="BY151" i="89"/>
  <c r="BT151" i="89"/>
  <c r="BX151" i="89" s="1"/>
  <c r="BS151" i="89"/>
  <c r="BW151" i="89" s="1"/>
  <c r="BR151" i="89"/>
  <c r="BZ151" i="89" s="1"/>
  <c r="BQ151" i="89"/>
  <c r="BU151" i="89" s="1"/>
  <c r="CF150" i="89"/>
  <c r="CE150" i="89"/>
  <c r="CD150" i="89"/>
  <c r="CC150" i="89"/>
  <c r="BY150" i="89"/>
  <c r="BT150" i="89"/>
  <c r="BX150" i="89" s="1"/>
  <c r="BS150" i="89"/>
  <c r="BW150" i="89" s="1"/>
  <c r="BR150" i="89"/>
  <c r="BQ150" i="89"/>
  <c r="BU150" i="89" s="1"/>
  <c r="CF149" i="89"/>
  <c r="CE149" i="89"/>
  <c r="CD149" i="89"/>
  <c r="CC149" i="89"/>
  <c r="BX149" i="89"/>
  <c r="BT149" i="89"/>
  <c r="CB149" i="89" s="1"/>
  <c r="BS149" i="89"/>
  <c r="CA149" i="89" s="1"/>
  <c r="BR149" i="89"/>
  <c r="BV149" i="89" s="1"/>
  <c r="BQ149" i="89"/>
  <c r="BY149" i="89" s="1"/>
  <c r="CF148" i="89"/>
  <c r="CE148" i="89"/>
  <c r="CD148" i="89"/>
  <c r="CC148" i="89"/>
  <c r="BT148" i="89"/>
  <c r="CB148" i="89" s="1"/>
  <c r="BS148" i="89"/>
  <c r="CA148" i="89" s="1"/>
  <c r="BR148" i="89"/>
  <c r="BV148" i="89" s="1"/>
  <c r="BQ148" i="89"/>
  <c r="CF147" i="89"/>
  <c r="CE147" i="89"/>
  <c r="CD147" i="89"/>
  <c r="CC147" i="89"/>
  <c r="BT147" i="89"/>
  <c r="BS147" i="89"/>
  <c r="CA147" i="89" s="1"/>
  <c r="BR147" i="89"/>
  <c r="BV147" i="89" s="1"/>
  <c r="BQ147" i="89"/>
  <c r="BY147" i="89" s="1"/>
  <c r="CF146" i="89"/>
  <c r="CE146" i="89"/>
  <c r="CD146" i="89"/>
  <c r="CC146" i="89"/>
  <c r="BT146" i="89"/>
  <c r="BX146" i="89" s="1"/>
  <c r="BS146" i="89"/>
  <c r="BW146" i="89" s="1"/>
  <c r="BR146" i="89"/>
  <c r="BZ146" i="89" s="1"/>
  <c r="BQ146" i="89"/>
  <c r="BU146" i="89" s="1"/>
  <c r="CF145" i="89"/>
  <c r="CE145" i="89"/>
  <c r="CD145" i="89"/>
  <c r="CC145" i="89"/>
  <c r="BY145" i="89"/>
  <c r="BT145" i="89"/>
  <c r="BS145" i="89"/>
  <c r="BR145" i="89"/>
  <c r="BQ145" i="89"/>
  <c r="BU145" i="89" s="1"/>
  <c r="CF144" i="89"/>
  <c r="CE144" i="89"/>
  <c r="CD144" i="89"/>
  <c r="CC144" i="89"/>
  <c r="BT144" i="89"/>
  <c r="BX144" i="89" s="1"/>
  <c r="BS144" i="89"/>
  <c r="BW144" i="89" s="1"/>
  <c r="BR144" i="89"/>
  <c r="BZ144" i="89" s="1"/>
  <c r="BQ144" i="89"/>
  <c r="BY144" i="89" s="1"/>
  <c r="CF143" i="89"/>
  <c r="CE143" i="89"/>
  <c r="CD143" i="89"/>
  <c r="CC143" i="89"/>
  <c r="BT143" i="89"/>
  <c r="CB143" i="89" s="1"/>
  <c r="BS143" i="89"/>
  <c r="CA143" i="89" s="1"/>
  <c r="BR143" i="89"/>
  <c r="BQ143" i="89"/>
  <c r="CF142" i="89"/>
  <c r="CE142" i="89"/>
  <c r="CD142" i="89"/>
  <c r="CC142" i="89"/>
  <c r="BW142" i="89"/>
  <c r="BT142" i="89"/>
  <c r="CB142" i="89" s="1"/>
  <c r="BS142" i="89"/>
  <c r="CA142" i="89" s="1"/>
  <c r="BR142" i="89"/>
  <c r="BV142" i="89" s="1"/>
  <c r="BQ142" i="89"/>
  <c r="BY142" i="89" s="1"/>
  <c r="CF141" i="89"/>
  <c r="CE141" i="89"/>
  <c r="CD141" i="89"/>
  <c r="CC141" i="89"/>
  <c r="BT141" i="89"/>
  <c r="CB141" i="89" s="1"/>
  <c r="BS141" i="89"/>
  <c r="CA141" i="89" s="1"/>
  <c r="BR141" i="89"/>
  <c r="BV141" i="89" s="1"/>
  <c r="BQ141" i="89"/>
  <c r="CF140" i="89"/>
  <c r="CE140" i="89"/>
  <c r="CD140" i="89"/>
  <c r="CC140" i="89"/>
  <c r="BT140" i="89"/>
  <c r="BS140" i="89"/>
  <c r="BW140" i="89" s="1"/>
  <c r="BR140" i="89"/>
  <c r="BZ140" i="89" s="1"/>
  <c r="BQ140" i="89"/>
  <c r="BY140" i="89" s="1"/>
  <c r="CF139" i="89"/>
  <c r="CE139" i="89"/>
  <c r="CD139" i="89"/>
  <c r="CC139" i="89"/>
  <c r="BT139" i="89"/>
  <c r="BX139" i="89" s="1"/>
  <c r="BS139" i="89"/>
  <c r="BW139" i="89" s="1"/>
  <c r="BR139" i="89"/>
  <c r="BZ139" i="89" s="1"/>
  <c r="BQ139" i="89"/>
  <c r="BU139" i="89" s="1"/>
  <c r="CF138" i="89"/>
  <c r="CE138" i="89"/>
  <c r="CD138" i="89"/>
  <c r="CC138" i="89"/>
  <c r="BT138" i="89"/>
  <c r="BS138" i="89"/>
  <c r="BR138" i="89"/>
  <c r="BQ138" i="89"/>
  <c r="BU138" i="89" s="1"/>
  <c r="CF137" i="89"/>
  <c r="CE137" i="89"/>
  <c r="CD137" i="89"/>
  <c r="CC137" i="89"/>
  <c r="BZ137" i="89"/>
  <c r="BX137" i="89"/>
  <c r="BT137" i="89"/>
  <c r="CB137" i="89" s="1"/>
  <c r="BS137" i="89"/>
  <c r="CA137" i="89" s="1"/>
  <c r="BR137" i="89"/>
  <c r="BV137" i="89" s="1"/>
  <c r="BQ137" i="89"/>
  <c r="BY137" i="89" s="1"/>
  <c r="CF136" i="89"/>
  <c r="CE136" i="89"/>
  <c r="CD136" i="89"/>
  <c r="CC136" i="89"/>
  <c r="BT136" i="89"/>
  <c r="BS136" i="89"/>
  <c r="CA136" i="89" s="1"/>
  <c r="BR136" i="89"/>
  <c r="BV136" i="89" s="1"/>
  <c r="BQ136" i="89"/>
  <c r="BY136" i="89" s="1"/>
  <c r="CF135" i="89"/>
  <c r="CE135" i="89"/>
  <c r="CD135" i="89"/>
  <c r="CC135" i="89"/>
  <c r="BT135" i="89"/>
  <c r="CB135" i="89" s="1"/>
  <c r="BS135" i="89"/>
  <c r="CA135" i="89" s="1"/>
  <c r="BR135" i="89"/>
  <c r="BV135" i="89" s="1"/>
  <c r="BQ135" i="89"/>
  <c r="BY135" i="89" s="1"/>
  <c r="CF134" i="89"/>
  <c r="CE134" i="89"/>
  <c r="CD134" i="89"/>
  <c r="CC134" i="89"/>
  <c r="CA134" i="89"/>
  <c r="BU134" i="89"/>
  <c r="BT134" i="89"/>
  <c r="BS134" i="89"/>
  <c r="BW134" i="89" s="1"/>
  <c r="BR134" i="89"/>
  <c r="BZ134" i="89" s="1"/>
  <c r="BQ134" i="89"/>
  <c r="BY134" i="89" s="1"/>
  <c r="CF133" i="89"/>
  <c r="CE133" i="89"/>
  <c r="CD133" i="89"/>
  <c r="CC133" i="89"/>
  <c r="BY133" i="89"/>
  <c r="BT133" i="89"/>
  <c r="BX133" i="89" s="1"/>
  <c r="BS133" i="89"/>
  <c r="BW133" i="89" s="1"/>
  <c r="BR133" i="89"/>
  <c r="BZ133" i="89" s="1"/>
  <c r="BQ133" i="89"/>
  <c r="BU133" i="89" s="1"/>
  <c r="CF132" i="89"/>
  <c r="CE132" i="89"/>
  <c r="CD132" i="89"/>
  <c r="CC132" i="89"/>
  <c r="BT132" i="89"/>
  <c r="BX132" i="89" s="1"/>
  <c r="BS132" i="89"/>
  <c r="BW132" i="89" s="1"/>
  <c r="BR132" i="89"/>
  <c r="BQ132" i="89"/>
  <c r="BU132" i="89" s="1"/>
  <c r="CF131" i="89"/>
  <c r="CE131" i="89"/>
  <c r="CD131" i="89"/>
  <c r="CC131" i="89"/>
  <c r="BT131" i="89"/>
  <c r="CB131" i="89" s="1"/>
  <c r="BS131" i="89"/>
  <c r="CA131" i="89" s="1"/>
  <c r="BR131" i="89"/>
  <c r="BV131" i="89" s="1"/>
  <c r="BQ131" i="89"/>
  <c r="CF130" i="89"/>
  <c r="CE130" i="89"/>
  <c r="CD130" i="89"/>
  <c r="CC130" i="89"/>
  <c r="BT130" i="89"/>
  <c r="CB130" i="89" s="1"/>
  <c r="BS130" i="89"/>
  <c r="BR130" i="89"/>
  <c r="BQ130" i="89"/>
  <c r="BY130" i="89" s="1"/>
  <c r="CF129" i="89"/>
  <c r="CE129" i="89"/>
  <c r="CD129" i="89"/>
  <c r="CC129" i="89"/>
  <c r="BZ129" i="89"/>
  <c r="BT129" i="89"/>
  <c r="CB129" i="89" s="1"/>
  <c r="BS129" i="89"/>
  <c r="CA129" i="89" s="1"/>
  <c r="BR129" i="89"/>
  <c r="BV129" i="89" s="1"/>
  <c r="BQ129" i="89"/>
  <c r="BY129" i="89" s="1"/>
  <c r="CF128" i="89"/>
  <c r="CE128" i="89"/>
  <c r="CD128" i="89"/>
  <c r="CC128" i="89"/>
  <c r="BT128" i="89"/>
  <c r="BX128" i="89" s="1"/>
  <c r="BS128" i="89"/>
  <c r="BR128" i="89"/>
  <c r="BQ128" i="89"/>
  <c r="BU128" i="89" s="1"/>
  <c r="CF127" i="89"/>
  <c r="CE127" i="89"/>
  <c r="CD127" i="89"/>
  <c r="CC127" i="89"/>
  <c r="BT127" i="89"/>
  <c r="BX127" i="89" s="1"/>
  <c r="BS127" i="89"/>
  <c r="BW127" i="89" s="1"/>
  <c r="BR127" i="89"/>
  <c r="BZ127" i="89" s="1"/>
  <c r="BQ127" i="89"/>
  <c r="BU127" i="89" s="1"/>
  <c r="CF126" i="89"/>
  <c r="CE126" i="89"/>
  <c r="CD126" i="89"/>
  <c r="CC126" i="89"/>
  <c r="BT126" i="89"/>
  <c r="BX126" i="89" s="1"/>
  <c r="BS126" i="89"/>
  <c r="BW126" i="89" s="1"/>
  <c r="BR126" i="89"/>
  <c r="BQ126" i="89"/>
  <c r="BY126" i="89" s="1"/>
  <c r="CF125" i="89"/>
  <c r="CE125" i="89"/>
  <c r="CD125" i="89"/>
  <c r="CC125" i="89"/>
  <c r="BW125" i="89"/>
  <c r="BT125" i="89"/>
  <c r="CB125" i="89" s="1"/>
  <c r="BS125" i="89"/>
  <c r="CA125" i="89" s="1"/>
  <c r="BR125" i="89"/>
  <c r="BV125" i="89" s="1"/>
  <c r="BQ125" i="89"/>
  <c r="BY125" i="89" s="1"/>
  <c r="CF124" i="89"/>
  <c r="CE124" i="89"/>
  <c r="CD124" i="89"/>
  <c r="CC124" i="89"/>
  <c r="BT124" i="89"/>
  <c r="CB124" i="89" s="1"/>
  <c r="BS124" i="89"/>
  <c r="CA124" i="89" s="1"/>
  <c r="BR124" i="89"/>
  <c r="BQ124" i="89"/>
  <c r="CF123" i="89"/>
  <c r="CE123" i="89"/>
  <c r="CD123" i="89"/>
  <c r="CC123" i="89"/>
  <c r="CB123" i="89"/>
  <c r="BW123" i="89"/>
  <c r="BT123" i="89"/>
  <c r="BX123" i="89" s="1"/>
  <c r="BS123" i="89"/>
  <c r="CA123" i="89" s="1"/>
  <c r="BR123" i="89"/>
  <c r="BV123" i="89" s="1"/>
  <c r="BQ123" i="89"/>
  <c r="BY123" i="89" s="1"/>
  <c r="CF122" i="89"/>
  <c r="CE122" i="89"/>
  <c r="CD122" i="89"/>
  <c r="CC122" i="89"/>
  <c r="BT122" i="89"/>
  <c r="BX122" i="89" s="1"/>
  <c r="BS122" i="89"/>
  <c r="BW122" i="89" s="1"/>
  <c r="BR122" i="89"/>
  <c r="BQ122" i="89"/>
  <c r="CF121" i="89"/>
  <c r="CE121" i="89"/>
  <c r="CD121" i="89"/>
  <c r="CC121" i="89"/>
  <c r="BY121" i="89"/>
  <c r="BT121" i="89"/>
  <c r="BX121" i="89" s="1"/>
  <c r="BS121" i="89"/>
  <c r="BW121" i="89" s="1"/>
  <c r="BR121" i="89"/>
  <c r="BZ121" i="89" s="1"/>
  <c r="BQ121" i="89"/>
  <c r="BU121" i="89" s="1"/>
  <c r="CF120" i="89"/>
  <c r="CE120" i="89"/>
  <c r="CD120" i="89"/>
  <c r="CC120" i="89"/>
  <c r="BT120" i="89"/>
  <c r="BX120" i="89" s="1"/>
  <c r="BS120" i="89"/>
  <c r="BR120" i="89"/>
  <c r="BQ120" i="89"/>
  <c r="BY120" i="89" s="1"/>
  <c r="CF119" i="89"/>
  <c r="CE119" i="89"/>
  <c r="CD119" i="89"/>
  <c r="CC119" i="89"/>
  <c r="BT119" i="89"/>
  <c r="BX119" i="89" s="1"/>
  <c r="BS119" i="89"/>
  <c r="CA119" i="89" s="1"/>
  <c r="BR119" i="89"/>
  <c r="BQ119" i="89"/>
  <c r="BY119" i="89" s="1"/>
  <c r="CF118" i="89"/>
  <c r="CE118" i="89"/>
  <c r="CD118" i="89"/>
  <c r="CC118" i="89"/>
  <c r="BT118" i="89"/>
  <c r="BS118" i="89"/>
  <c r="CA118" i="89" s="1"/>
  <c r="BR118" i="89"/>
  <c r="BV118" i="89" s="1"/>
  <c r="BQ118" i="89"/>
  <c r="BY118" i="89" s="1"/>
  <c r="CF117" i="89"/>
  <c r="CE117" i="89"/>
  <c r="CD117" i="89"/>
  <c r="CC117" i="89"/>
  <c r="BT117" i="89"/>
  <c r="CB117" i="89" s="1"/>
  <c r="BS117" i="89"/>
  <c r="CA117" i="89" s="1"/>
  <c r="BR117" i="89"/>
  <c r="BV117" i="89" s="1"/>
  <c r="BQ117" i="89"/>
  <c r="BY117" i="89" s="1"/>
  <c r="CF116" i="89"/>
  <c r="CE116" i="89"/>
  <c r="CD116" i="89"/>
  <c r="CC116" i="89"/>
  <c r="BU116" i="89"/>
  <c r="BT116" i="89"/>
  <c r="BX116" i="89" s="1"/>
  <c r="BS116" i="89"/>
  <c r="BW116" i="89" s="1"/>
  <c r="BR116" i="89"/>
  <c r="BQ116" i="89"/>
  <c r="BY116" i="89" s="1"/>
  <c r="CF115" i="89"/>
  <c r="CE115" i="89"/>
  <c r="CD115" i="89"/>
  <c r="CC115" i="89"/>
  <c r="BT115" i="89"/>
  <c r="BX115" i="89" s="1"/>
  <c r="BS115" i="89"/>
  <c r="BW115" i="89" s="1"/>
  <c r="BR115" i="89"/>
  <c r="BZ115" i="89" s="1"/>
  <c r="BQ115" i="89"/>
  <c r="BU115" i="89" s="1"/>
  <c r="CF114" i="89"/>
  <c r="CE114" i="89"/>
  <c r="CD114" i="89"/>
  <c r="CC114" i="89"/>
  <c r="BT114" i="89"/>
  <c r="BX114" i="89" s="1"/>
  <c r="BS114" i="89"/>
  <c r="BR114" i="89"/>
  <c r="BQ114" i="89"/>
  <c r="CF113" i="89"/>
  <c r="CJ113" i="89" s="1"/>
  <c r="CE113" i="89"/>
  <c r="CD113" i="89"/>
  <c r="CC113" i="89"/>
  <c r="CB113" i="89"/>
  <c r="BX113" i="89"/>
  <c r="BT113" i="89"/>
  <c r="BS113" i="89"/>
  <c r="CA113" i="89" s="1"/>
  <c r="BR113" i="89"/>
  <c r="BV113" i="89" s="1"/>
  <c r="BQ113" i="89"/>
  <c r="BY113" i="89" s="1"/>
  <c r="CF112" i="89"/>
  <c r="CE112" i="89"/>
  <c r="CD112" i="89"/>
  <c r="CC112" i="89"/>
  <c r="BT112" i="89"/>
  <c r="BS112" i="89"/>
  <c r="BR112" i="89"/>
  <c r="BQ112" i="89"/>
  <c r="BY112" i="89" s="1"/>
  <c r="CF111" i="89"/>
  <c r="CE111" i="89"/>
  <c r="CD111" i="89"/>
  <c r="CC111" i="89"/>
  <c r="BT111" i="89"/>
  <c r="CB111" i="89" s="1"/>
  <c r="BS111" i="89"/>
  <c r="CA111" i="89" s="1"/>
  <c r="BR111" i="89"/>
  <c r="BV111" i="89" s="1"/>
  <c r="BQ111" i="89"/>
  <c r="BY111" i="89" s="1"/>
  <c r="CF110" i="89"/>
  <c r="CE110" i="89"/>
  <c r="CD110" i="89"/>
  <c r="CC110" i="89"/>
  <c r="BT110" i="89"/>
  <c r="BS110" i="89"/>
  <c r="BR110" i="89"/>
  <c r="BZ110" i="89" s="1"/>
  <c r="BQ110" i="89"/>
  <c r="BY110" i="89" s="1"/>
  <c r="CF109" i="89"/>
  <c r="CE109" i="89"/>
  <c r="CD109" i="89"/>
  <c r="CC109" i="89"/>
  <c r="BT109" i="89"/>
  <c r="BX109" i="89" s="1"/>
  <c r="BS109" i="89"/>
  <c r="BW109" i="89" s="1"/>
  <c r="BR109" i="89"/>
  <c r="BZ109" i="89" s="1"/>
  <c r="BQ109" i="89"/>
  <c r="BU109" i="89" s="1"/>
  <c r="CF108" i="89"/>
  <c r="CE108" i="89"/>
  <c r="CD108" i="89"/>
  <c r="CC108" i="89"/>
  <c r="BT108" i="89"/>
  <c r="BS108" i="89"/>
  <c r="BW108" i="89" s="1"/>
  <c r="BR108" i="89"/>
  <c r="BQ108" i="89"/>
  <c r="BU108" i="89" s="1"/>
  <c r="CF107" i="89"/>
  <c r="CE107" i="89"/>
  <c r="CD107" i="89"/>
  <c r="CC107" i="89"/>
  <c r="BZ107" i="89"/>
  <c r="BX107" i="89"/>
  <c r="BT107" i="89"/>
  <c r="CB107" i="89" s="1"/>
  <c r="BS107" i="89"/>
  <c r="CA107" i="89" s="1"/>
  <c r="BR107" i="89"/>
  <c r="BV107" i="89" s="1"/>
  <c r="BQ107" i="89"/>
  <c r="CF106" i="89"/>
  <c r="CE106" i="89"/>
  <c r="CD106" i="89"/>
  <c r="CC106" i="89"/>
  <c r="BT106" i="89"/>
  <c r="BS106" i="89"/>
  <c r="CA106" i="89" s="1"/>
  <c r="BR106" i="89"/>
  <c r="BV106" i="89" s="1"/>
  <c r="BQ106" i="89"/>
  <c r="BY106" i="89" s="1"/>
  <c r="CF105" i="89"/>
  <c r="CE105" i="89"/>
  <c r="CD105" i="89"/>
  <c r="CC105" i="89"/>
  <c r="CB105" i="89"/>
  <c r="BT105" i="89"/>
  <c r="BX105" i="89" s="1"/>
  <c r="BS105" i="89"/>
  <c r="CA105" i="89" s="1"/>
  <c r="BR105" i="89"/>
  <c r="BQ105" i="89"/>
  <c r="BU105" i="89" s="1"/>
  <c r="CF104" i="89"/>
  <c r="CE104" i="89"/>
  <c r="CD104" i="89"/>
  <c r="CC104" i="89"/>
  <c r="BT104" i="89"/>
  <c r="BX104" i="89" s="1"/>
  <c r="BS104" i="89"/>
  <c r="BR104" i="89"/>
  <c r="BZ104" i="89" s="1"/>
  <c r="BQ104" i="89"/>
  <c r="BU104" i="89" s="1"/>
  <c r="CF103" i="89"/>
  <c r="CE103" i="89"/>
  <c r="CD103" i="89"/>
  <c r="CC103" i="89"/>
  <c r="CA103" i="89"/>
  <c r="BT103" i="89"/>
  <c r="BX103" i="89" s="1"/>
  <c r="BS103" i="89"/>
  <c r="BW103" i="89" s="1"/>
  <c r="BR103" i="89"/>
  <c r="BQ103" i="89"/>
  <c r="CF102" i="89"/>
  <c r="CE102" i="89"/>
  <c r="CD102" i="89"/>
  <c r="CC102" i="89"/>
  <c r="BT102" i="89"/>
  <c r="BX102" i="89" s="1"/>
  <c r="BS102" i="89"/>
  <c r="BW102" i="89" s="1"/>
  <c r="BR102" i="89"/>
  <c r="BZ102" i="89" s="1"/>
  <c r="BQ102" i="89"/>
  <c r="BY102" i="89" s="1"/>
  <c r="CF101" i="89"/>
  <c r="CE101" i="89"/>
  <c r="CD101" i="89"/>
  <c r="CC101" i="89"/>
  <c r="BT101" i="89"/>
  <c r="CB101" i="89" s="1"/>
  <c r="BS101" i="89"/>
  <c r="CA101" i="89" s="1"/>
  <c r="BR101" i="89"/>
  <c r="BQ101" i="89"/>
  <c r="BY101" i="89" s="1"/>
  <c r="CF100" i="89"/>
  <c r="CE100" i="89"/>
  <c r="CD100" i="89"/>
  <c r="CC100" i="89"/>
  <c r="BT100" i="89"/>
  <c r="BX100" i="89" s="1"/>
  <c r="BS100" i="89"/>
  <c r="BR100" i="89"/>
  <c r="BQ100" i="89"/>
  <c r="BY100" i="89" s="1"/>
  <c r="CF99" i="89"/>
  <c r="CE99" i="89"/>
  <c r="CD99" i="89"/>
  <c r="CC99" i="89"/>
  <c r="BT99" i="89"/>
  <c r="BX99" i="89" s="1"/>
  <c r="BS99" i="89"/>
  <c r="BW99" i="89" s="1"/>
  <c r="BR99" i="89"/>
  <c r="BZ99" i="89" s="1"/>
  <c r="BQ99" i="89"/>
  <c r="BU99" i="89" s="1"/>
  <c r="CF98" i="89"/>
  <c r="CE98" i="89"/>
  <c r="CD98" i="89"/>
  <c r="CC98" i="89"/>
  <c r="BT98" i="89"/>
  <c r="CB98" i="89" s="1"/>
  <c r="BS98" i="89"/>
  <c r="BW98" i="89" s="1"/>
  <c r="BR98" i="89"/>
  <c r="BV98" i="89" s="1"/>
  <c r="BQ98" i="89"/>
  <c r="CF97" i="89"/>
  <c r="CE97" i="89"/>
  <c r="CD97" i="89"/>
  <c r="CC97" i="89"/>
  <c r="BY97" i="89"/>
  <c r="BW97" i="89"/>
  <c r="BU97" i="89"/>
  <c r="BT97" i="89"/>
  <c r="BS97" i="89"/>
  <c r="CA97" i="89" s="1"/>
  <c r="BR97" i="89"/>
  <c r="BV97" i="89" s="1"/>
  <c r="BQ97" i="89"/>
  <c r="CF96" i="89"/>
  <c r="CE96" i="89"/>
  <c r="CD96" i="89"/>
  <c r="CC96" i="89"/>
  <c r="BZ96" i="89"/>
  <c r="BT96" i="89"/>
  <c r="CB96" i="89" s="1"/>
  <c r="BS96" i="89"/>
  <c r="CA96" i="89" s="1"/>
  <c r="BR96" i="89"/>
  <c r="BV96" i="89" s="1"/>
  <c r="BQ96" i="89"/>
  <c r="CF95" i="89"/>
  <c r="CE95" i="89"/>
  <c r="CD95" i="89"/>
  <c r="CC95" i="89"/>
  <c r="BT95" i="89"/>
  <c r="BX95" i="89" s="1"/>
  <c r="BS95" i="89"/>
  <c r="CA95" i="89" s="1"/>
  <c r="BR95" i="89"/>
  <c r="BQ95" i="89"/>
  <c r="BU95" i="89" s="1"/>
  <c r="CF94" i="89"/>
  <c r="CE94" i="89"/>
  <c r="CD94" i="89"/>
  <c r="CC94" i="89"/>
  <c r="BT94" i="89"/>
  <c r="BX94" i="89" s="1"/>
  <c r="BS94" i="89"/>
  <c r="BW94" i="89" s="1"/>
  <c r="BR94" i="89"/>
  <c r="BZ94" i="89" s="1"/>
  <c r="BQ94" i="89"/>
  <c r="BY94" i="89" s="1"/>
  <c r="CF93" i="89"/>
  <c r="CE93" i="89"/>
  <c r="CD93" i="89"/>
  <c r="CC93" i="89"/>
  <c r="BT93" i="89"/>
  <c r="BX93" i="89" s="1"/>
  <c r="BS93" i="89"/>
  <c r="BR93" i="89"/>
  <c r="BQ93" i="89"/>
  <c r="CF92" i="89"/>
  <c r="CE92" i="89"/>
  <c r="CD92" i="89"/>
  <c r="CH92" i="89" s="1"/>
  <c r="CC92" i="89"/>
  <c r="BZ92" i="89"/>
  <c r="BX92" i="89"/>
  <c r="BT92" i="89"/>
  <c r="CB92" i="89" s="1"/>
  <c r="BS92" i="89"/>
  <c r="CA92" i="89" s="1"/>
  <c r="BR92" i="89"/>
  <c r="BV92" i="89" s="1"/>
  <c r="BQ92" i="89"/>
  <c r="BU92" i="89" s="1"/>
  <c r="CF91" i="89"/>
  <c r="CE91" i="89"/>
  <c r="CD91" i="89"/>
  <c r="CC91" i="89"/>
  <c r="BT91" i="89"/>
  <c r="CB91" i="89" s="1"/>
  <c r="BS91" i="89"/>
  <c r="BR91" i="89"/>
  <c r="BQ91" i="89"/>
  <c r="BY91" i="89" s="1"/>
  <c r="CF90" i="89"/>
  <c r="CE90" i="89"/>
  <c r="CD90" i="89"/>
  <c r="CC90" i="89"/>
  <c r="BT90" i="89"/>
  <c r="CB90" i="89" s="1"/>
  <c r="BS90" i="89"/>
  <c r="CA90" i="89" s="1"/>
  <c r="BR90" i="89"/>
  <c r="BV90" i="89" s="1"/>
  <c r="BQ90" i="89"/>
  <c r="BU90" i="89" s="1"/>
  <c r="CF89" i="89"/>
  <c r="CE89" i="89"/>
  <c r="CD89" i="89"/>
  <c r="CC89" i="89"/>
  <c r="BT89" i="89"/>
  <c r="BX89" i="89" s="1"/>
  <c r="BS89" i="89"/>
  <c r="BR89" i="89"/>
  <c r="BQ89" i="89"/>
  <c r="BY89" i="89" s="1"/>
  <c r="CF88" i="89"/>
  <c r="CE88" i="89"/>
  <c r="CD88" i="89"/>
  <c r="CC88" i="89"/>
  <c r="BT88" i="89"/>
  <c r="BX88" i="89" s="1"/>
  <c r="BS88" i="89"/>
  <c r="BW88" i="89" s="1"/>
  <c r="BR88" i="89"/>
  <c r="BZ88" i="89" s="1"/>
  <c r="BQ88" i="89"/>
  <c r="BY88" i="89" s="1"/>
  <c r="CF87" i="89"/>
  <c r="CE87" i="89"/>
  <c r="CD87" i="89"/>
  <c r="CC87" i="89"/>
  <c r="BT87" i="89"/>
  <c r="BX87" i="89" s="1"/>
  <c r="BS87" i="89"/>
  <c r="BW87" i="89" s="1"/>
  <c r="BR87" i="89"/>
  <c r="BQ87" i="89"/>
  <c r="BU87" i="89" s="1"/>
  <c r="CF86" i="89"/>
  <c r="CE86" i="89"/>
  <c r="CD86" i="89"/>
  <c r="CC86" i="89"/>
  <c r="CG86" i="89" s="1"/>
  <c r="BY86" i="89"/>
  <c r="BT86" i="89"/>
  <c r="CB86" i="89" s="1"/>
  <c r="BS86" i="89"/>
  <c r="BW86" i="89" s="1"/>
  <c r="BR86" i="89"/>
  <c r="BV86" i="89" s="1"/>
  <c r="BQ86" i="89"/>
  <c r="BU86" i="89" s="1"/>
  <c r="CF85" i="89"/>
  <c r="CE85" i="89"/>
  <c r="CD85" i="89"/>
  <c r="CC85" i="89"/>
  <c r="BU85" i="89"/>
  <c r="BT85" i="89"/>
  <c r="BS85" i="89"/>
  <c r="BR85" i="89"/>
  <c r="BV85" i="89" s="1"/>
  <c r="BQ85" i="89"/>
  <c r="BY85" i="89" s="1"/>
  <c r="CF84" i="89"/>
  <c r="CE84" i="89"/>
  <c r="CD84" i="89"/>
  <c r="CC84" i="89"/>
  <c r="BY84" i="89"/>
  <c r="BT84" i="89"/>
  <c r="CB84" i="89" s="1"/>
  <c r="BS84" i="89"/>
  <c r="CA84" i="89" s="1"/>
  <c r="BR84" i="89"/>
  <c r="BV84" i="89" s="1"/>
  <c r="BQ84" i="89"/>
  <c r="BU84" i="89" s="1"/>
  <c r="CF83" i="89"/>
  <c r="CE83" i="89"/>
  <c r="CD83" i="89"/>
  <c r="CC83" i="89"/>
  <c r="BT83" i="89"/>
  <c r="BX83" i="89" s="1"/>
  <c r="BS83" i="89"/>
  <c r="BR83" i="89"/>
  <c r="BZ83" i="89" s="1"/>
  <c r="BQ83" i="89"/>
  <c r="BY83" i="89" s="1"/>
  <c r="CF82" i="89"/>
  <c r="CE82" i="89"/>
  <c r="CD82" i="89"/>
  <c r="CC82" i="89"/>
  <c r="CB82" i="89"/>
  <c r="BT82" i="89"/>
  <c r="BX82" i="89" s="1"/>
  <c r="BS82" i="89"/>
  <c r="CA82" i="89" s="1"/>
  <c r="BR82" i="89"/>
  <c r="BQ82" i="89"/>
  <c r="BU82" i="89" s="1"/>
  <c r="CF81" i="89"/>
  <c r="CE81" i="89"/>
  <c r="CD81" i="89"/>
  <c r="CC81" i="89"/>
  <c r="BT81" i="89"/>
  <c r="BX81" i="89" s="1"/>
  <c r="BS81" i="89"/>
  <c r="BW81" i="89" s="1"/>
  <c r="BR81" i="89"/>
  <c r="BZ81" i="89" s="1"/>
  <c r="BQ81" i="89"/>
  <c r="BU81" i="89" s="1"/>
  <c r="CF80" i="89"/>
  <c r="CE80" i="89"/>
  <c r="CD80" i="89"/>
  <c r="CC80" i="89"/>
  <c r="CA80" i="89"/>
  <c r="BX80" i="89"/>
  <c r="BT80" i="89"/>
  <c r="CB80" i="89" s="1"/>
  <c r="BS80" i="89"/>
  <c r="BW80" i="89" s="1"/>
  <c r="BR80" i="89"/>
  <c r="BV80" i="89" s="1"/>
  <c r="BQ80" i="89"/>
  <c r="BY80" i="89" s="1"/>
  <c r="CF79" i="89"/>
  <c r="CE79" i="89"/>
  <c r="CD79" i="89"/>
  <c r="CC79" i="89"/>
  <c r="BT79" i="89"/>
  <c r="BS79" i="89"/>
  <c r="BR79" i="89"/>
  <c r="BV79" i="89" s="1"/>
  <c r="BQ79" i="89"/>
  <c r="BU79" i="89" s="1"/>
  <c r="CF78" i="89"/>
  <c r="CE78" i="89"/>
  <c r="CD78" i="89"/>
  <c r="CC78" i="89"/>
  <c r="CA78" i="89"/>
  <c r="BT78" i="89"/>
  <c r="CB78" i="89" s="1"/>
  <c r="BS78" i="89"/>
  <c r="BW78" i="89" s="1"/>
  <c r="BR78" i="89"/>
  <c r="BV78" i="89" s="1"/>
  <c r="BQ78" i="89"/>
  <c r="BU78" i="89" s="1"/>
  <c r="CF77" i="89"/>
  <c r="CE77" i="89"/>
  <c r="CD77" i="89"/>
  <c r="CC77" i="89"/>
  <c r="BT77" i="89"/>
  <c r="BS77" i="89"/>
  <c r="BR77" i="89"/>
  <c r="BZ77" i="89" s="1"/>
  <c r="BQ77" i="89"/>
  <c r="BU77" i="89" s="1"/>
  <c r="CF76" i="89"/>
  <c r="CE76" i="89"/>
  <c r="CD76" i="89"/>
  <c r="CC76" i="89"/>
  <c r="BW76" i="89"/>
  <c r="BT76" i="89"/>
  <c r="BX76" i="89" s="1"/>
  <c r="BS76" i="89"/>
  <c r="CA76" i="89" s="1"/>
  <c r="BR76" i="89"/>
  <c r="BZ76" i="89" s="1"/>
  <c r="BQ76" i="89"/>
  <c r="BY76" i="89" s="1"/>
  <c r="CF75" i="89"/>
  <c r="CE75" i="89"/>
  <c r="CD75" i="89"/>
  <c r="CC75" i="89"/>
  <c r="BT75" i="89"/>
  <c r="BS75" i="89"/>
  <c r="BR75" i="89"/>
  <c r="BZ75" i="89" s="1"/>
  <c r="BQ75" i="89"/>
  <c r="BY75" i="89" s="1"/>
  <c r="CF74" i="89"/>
  <c r="CE74" i="89"/>
  <c r="CD74" i="89"/>
  <c r="CC74" i="89"/>
  <c r="BT74" i="89"/>
  <c r="CB74" i="89" s="1"/>
  <c r="BS74" i="89"/>
  <c r="CA74" i="89" s="1"/>
  <c r="BR74" i="89"/>
  <c r="BV74" i="89" s="1"/>
  <c r="BQ74" i="89"/>
  <c r="BU74" i="89" s="1"/>
  <c r="CF73" i="89"/>
  <c r="CE73" i="89"/>
  <c r="CD73" i="89"/>
  <c r="CC73" i="89"/>
  <c r="BT73" i="89"/>
  <c r="BS73" i="89"/>
  <c r="CA73" i="89" s="1"/>
  <c r="BR73" i="89"/>
  <c r="BV73" i="89" s="1"/>
  <c r="BQ73" i="89"/>
  <c r="BY73" i="89" s="1"/>
  <c r="CF72" i="89"/>
  <c r="CE72" i="89"/>
  <c r="CD72" i="89"/>
  <c r="CC72" i="89"/>
  <c r="BX72" i="89"/>
  <c r="BT72" i="89"/>
  <c r="CB72" i="89" s="1"/>
  <c r="BS72" i="89"/>
  <c r="BW72" i="89" s="1"/>
  <c r="BR72" i="89"/>
  <c r="BV72" i="89" s="1"/>
  <c r="BQ72" i="89"/>
  <c r="BU72" i="89" s="1"/>
  <c r="CF71" i="89"/>
  <c r="CE71" i="89"/>
  <c r="CD71" i="89"/>
  <c r="CC71" i="89"/>
  <c r="BU71" i="89"/>
  <c r="BT71" i="89"/>
  <c r="BX71" i="89" s="1"/>
  <c r="BS71" i="89"/>
  <c r="BW71" i="89" s="1"/>
  <c r="BR71" i="89"/>
  <c r="BZ71" i="89" s="1"/>
  <c r="BQ71" i="89"/>
  <c r="BY71" i="89" s="1"/>
  <c r="CF70" i="89"/>
  <c r="CE70" i="89"/>
  <c r="CD70" i="89"/>
  <c r="CC70" i="89"/>
  <c r="CB70" i="89"/>
  <c r="BT70" i="89"/>
  <c r="BX70" i="89" s="1"/>
  <c r="BS70" i="89"/>
  <c r="BW70" i="89" s="1"/>
  <c r="BR70" i="89"/>
  <c r="BZ70" i="89" s="1"/>
  <c r="BQ70" i="89"/>
  <c r="BU70" i="89" s="1"/>
  <c r="CF69" i="89"/>
  <c r="CE69" i="89"/>
  <c r="CD69" i="89"/>
  <c r="CC69" i="89"/>
  <c r="BT69" i="89"/>
  <c r="BX69" i="89" s="1"/>
  <c r="BS69" i="89"/>
  <c r="BR69" i="89"/>
  <c r="BQ69" i="89"/>
  <c r="BY69" i="89" s="1"/>
  <c r="CF68" i="89"/>
  <c r="CE68" i="89"/>
  <c r="CD68" i="89"/>
  <c r="CC68" i="89"/>
  <c r="CG68" i="89" s="1"/>
  <c r="CA68" i="89"/>
  <c r="BW68" i="89"/>
  <c r="BT68" i="89"/>
  <c r="CB68" i="89" s="1"/>
  <c r="BS68" i="89"/>
  <c r="BR68" i="89"/>
  <c r="BV68" i="89" s="1"/>
  <c r="BQ68" i="89"/>
  <c r="BU68" i="89" s="1"/>
  <c r="CF67" i="89"/>
  <c r="CE67" i="89"/>
  <c r="CD67" i="89"/>
  <c r="CC67" i="89"/>
  <c r="BT67" i="89"/>
  <c r="BS67" i="89"/>
  <c r="BR67" i="89"/>
  <c r="BQ67" i="89"/>
  <c r="BU67" i="89" s="1"/>
  <c r="CF66" i="89"/>
  <c r="CE66" i="89"/>
  <c r="CD66" i="89"/>
  <c r="CC66" i="89"/>
  <c r="BX66" i="89"/>
  <c r="BT66" i="89"/>
  <c r="CB66" i="89" s="1"/>
  <c r="BS66" i="89"/>
  <c r="CA66" i="89" s="1"/>
  <c r="BR66" i="89"/>
  <c r="BV66" i="89" s="1"/>
  <c r="BQ66" i="89"/>
  <c r="BY66" i="89" s="1"/>
  <c r="CF65" i="89"/>
  <c r="CE65" i="89"/>
  <c r="CD65" i="89"/>
  <c r="CC65" i="89"/>
  <c r="BT65" i="89"/>
  <c r="CB65" i="89" s="1"/>
  <c r="BS65" i="89"/>
  <c r="CA65" i="89" s="1"/>
  <c r="BR65" i="89"/>
  <c r="BZ65" i="89" s="1"/>
  <c r="BQ65" i="89"/>
  <c r="BY65" i="89" s="1"/>
  <c r="CF64" i="89"/>
  <c r="CE64" i="89"/>
  <c r="CD64" i="89"/>
  <c r="CC64" i="89"/>
  <c r="BT64" i="89"/>
  <c r="CB64" i="89" s="1"/>
  <c r="BS64" i="89"/>
  <c r="CA64" i="89" s="1"/>
  <c r="BR64" i="89"/>
  <c r="BQ64" i="89"/>
  <c r="CF63" i="89"/>
  <c r="CE63" i="89"/>
  <c r="CD63" i="89"/>
  <c r="CC63" i="89"/>
  <c r="BT63" i="89"/>
  <c r="CB63" i="89" s="1"/>
  <c r="BS63" i="89"/>
  <c r="BR63" i="89"/>
  <c r="BQ63" i="89"/>
  <c r="BY63" i="89" s="1"/>
  <c r="CF62" i="89"/>
  <c r="CE62" i="89"/>
  <c r="CD62" i="89"/>
  <c r="CH62" i="89" s="1"/>
  <c r="CC62" i="89"/>
  <c r="BT62" i="89"/>
  <c r="CB62" i="89" s="1"/>
  <c r="BS62" i="89"/>
  <c r="CA62" i="89" s="1"/>
  <c r="BR62" i="89"/>
  <c r="BV62" i="89" s="1"/>
  <c r="BQ62" i="89"/>
  <c r="BY62" i="89" s="1"/>
  <c r="CF61" i="89"/>
  <c r="CE61" i="89"/>
  <c r="CD61" i="89"/>
  <c r="CC61" i="89"/>
  <c r="BU61" i="89"/>
  <c r="BT61" i="89"/>
  <c r="BS61" i="89"/>
  <c r="BR61" i="89"/>
  <c r="BQ61" i="89"/>
  <c r="BY61" i="89" s="1"/>
  <c r="CF60" i="89"/>
  <c r="CE60" i="89"/>
  <c r="CD60" i="89"/>
  <c r="CC60" i="89"/>
  <c r="BT60" i="89"/>
  <c r="CB60" i="89" s="1"/>
  <c r="BS60" i="89"/>
  <c r="CA60" i="89" s="1"/>
  <c r="BR60" i="89"/>
  <c r="BV60" i="89" s="1"/>
  <c r="BQ60" i="89"/>
  <c r="BY60" i="89" s="1"/>
  <c r="CF59" i="89"/>
  <c r="CE59" i="89"/>
  <c r="CD59" i="89"/>
  <c r="CC59" i="89"/>
  <c r="BT59" i="89"/>
  <c r="CB59" i="89" s="1"/>
  <c r="BS59" i="89"/>
  <c r="CA59" i="89" s="1"/>
  <c r="BR59" i="89"/>
  <c r="BQ59" i="89"/>
  <c r="BU59" i="89" s="1"/>
  <c r="CF58" i="89"/>
  <c r="CE58" i="89"/>
  <c r="CD58" i="89"/>
  <c r="CC58" i="89"/>
  <c r="BT58" i="89"/>
  <c r="CB58" i="89" s="1"/>
  <c r="BS58" i="89"/>
  <c r="BR58" i="89"/>
  <c r="BQ58" i="89"/>
  <c r="BU58" i="89" s="1"/>
  <c r="CF57" i="89"/>
  <c r="CE57" i="89"/>
  <c r="CD57" i="89"/>
  <c r="CC57" i="89"/>
  <c r="BT57" i="89"/>
  <c r="CB57" i="89" s="1"/>
  <c r="BS57" i="89"/>
  <c r="CA57" i="89" s="1"/>
  <c r="BR57" i="89"/>
  <c r="BZ57" i="89" s="1"/>
  <c r="BQ57" i="89"/>
  <c r="BU57" i="89" s="1"/>
  <c r="CF56" i="89"/>
  <c r="CE56" i="89"/>
  <c r="CI56" i="89" s="1"/>
  <c r="CD56" i="89"/>
  <c r="CC56" i="89"/>
  <c r="BW56" i="89"/>
  <c r="BT56" i="89"/>
  <c r="CB56" i="89" s="1"/>
  <c r="BS56" i="89"/>
  <c r="CA56" i="89" s="1"/>
  <c r="BR56" i="89"/>
  <c r="BV56" i="89" s="1"/>
  <c r="BQ56" i="89"/>
  <c r="CF55" i="89"/>
  <c r="CE55" i="89"/>
  <c r="CD55" i="89"/>
  <c r="CC55" i="89"/>
  <c r="BT55" i="89"/>
  <c r="BS55" i="89"/>
  <c r="BR55" i="89"/>
  <c r="BV55" i="89" s="1"/>
  <c r="BQ55" i="89"/>
  <c r="CF54" i="89"/>
  <c r="CE54" i="89"/>
  <c r="CD54" i="89"/>
  <c r="CC54" i="89"/>
  <c r="BU54" i="89"/>
  <c r="BT54" i="89"/>
  <c r="CB54" i="89" s="1"/>
  <c r="BS54" i="89"/>
  <c r="CA54" i="89" s="1"/>
  <c r="BR54" i="89"/>
  <c r="BV54" i="89" s="1"/>
  <c r="BQ54" i="89"/>
  <c r="BY54" i="89" s="1"/>
  <c r="CF53" i="89"/>
  <c r="CE53" i="89"/>
  <c r="CD53" i="89"/>
  <c r="CC53" i="89"/>
  <c r="BT53" i="89"/>
  <c r="CB53" i="89" s="1"/>
  <c r="BS53" i="89"/>
  <c r="CA53" i="89" s="1"/>
  <c r="BR53" i="89"/>
  <c r="BZ53" i="89" s="1"/>
  <c r="BQ53" i="89"/>
  <c r="BU53" i="89" s="1"/>
  <c r="CF52" i="89"/>
  <c r="CE52" i="89"/>
  <c r="CD52" i="89"/>
  <c r="CC52" i="89"/>
  <c r="BT52" i="89"/>
  <c r="CB52" i="89" s="1"/>
  <c r="BS52" i="89"/>
  <c r="CA52" i="89" s="1"/>
  <c r="BR52" i="89"/>
  <c r="BQ52" i="89"/>
  <c r="BU52" i="89" s="1"/>
  <c r="CF51" i="89"/>
  <c r="CE51" i="89"/>
  <c r="CD51" i="89"/>
  <c r="CC51" i="89"/>
  <c r="BT51" i="89"/>
  <c r="CB51" i="89" s="1"/>
  <c r="BS51" i="89"/>
  <c r="CA51" i="89" s="1"/>
  <c r="BR51" i="89"/>
  <c r="BQ51" i="89"/>
  <c r="BU51" i="89" s="1"/>
  <c r="CF50" i="89"/>
  <c r="CE50" i="89"/>
  <c r="CD50" i="89"/>
  <c r="CH50" i="89" s="1"/>
  <c r="CC50" i="89"/>
  <c r="BT50" i="89"/>
  <c r="BS50" i="89"/>
  <c r="CA50" i="89" s="1"/>
  <c r="BR50" i="89"/>
  <c r="BV50" i="89" s="1"/>
  <c r="BQ50" i="89"/>
  <c r="BY50" i="89" s="1"/>
  <c r="CF49" i="89"/>
  <c r="CE49" i="89"/>
  <c r="CD49" i="89"/>
  <c r="CC49" i="89"/>
  <c r="BX49" i="89"/>
  <c r="BT49" i="89"/>
  <c r="CB49" i="89" s="1"/>
  <c r="BS49" i="89"/>
  <c r="CA49" i="89" s="1"/>
  <c r="BR49" i="89"/>
  <c r="BV49" i="89" s="1"/>
  <c r="BQ49" i="89"/>
  <c r="CF48" i="89"/>
  <c r="CE48" i="89"/>
  <c r="CD48" i="89"/>
  <c r="CC48" i="89"/>
  <c r="BT48" i="89"/>
  <c r="BS48" i="89"/>
  <c r="BR48" i="89"/>
  <c r="BV48" i="89" s="1"/>
  <c r="BQ48" i="89"/>
  <c r="CF47" i="89"/>
  <c r="CE47" i="89"/>
  <c r="CD47" i="89"/>
  <c r="CC47" i="89"/>
  <c r="CG47" i="89" s="1"/>
  <c r="BV47" i="89"/>
  <c r="BT47" i="89"/>
  <c r="CB47" i="89" s="1"/>
  <c r="BS47" i="89"/>
  <c r="CA47" i="89" s="1"/>
  <c r="BR47" i="89"/>
  <c r="BZ47" i="89" s="1"/>
  <c r="BQ47" i="89"/>
  <c r="BU47" i="89" s="1"/>
  <c r="CF46" i="89"/>
  <c r="CE46" i="89"/>
  <c r="CD46" i="89"/>
  <c r="CC46" i="89"/>
  <c r="BT46" i="89"/>
  <c r="CB46" i="89" s="1"/>
  <c r="BS46" i="89"/>
  <c r="CA46" i="89" s="1"/>
  <c r="BR46" i="89"/>
  <c r="BZ46" i="89" s="1"/>
  <c r="BQ46" i="89"/>
  <c r="BU46" i="89" s="1"/>
  <c r="CF45" i="89"/>
  <c r="CE45" i="89"/>
  <c r="CD45" i="89"/>
  <c r="CC45" i="89"/>
  <c r="BT45" i="89"/>
  <c r="CB45" i="89" s="1"/>
  <c r="BS45" i="89"/>
  <c r="CA45" i="89" s="1"/>
  <c r="BR45" i="89"/>
  <c r="BZ45" i="89" s="1"/>
  <c r="BQ45" i="89"/>
  <c r="BU45" i="89" s="1"/>
  <c r="CF44" i="89"/>
  <c r="CE44" i="89"/>
  <c r="CD44" i="89"/>
  <c r="CH44" i="89" s="1"/>
  <c r="CC44" i="89"/>
  <c r="BT44" i="89"/>
  <c r="BS44" i="89"/>
  <c r="BR44" i="89"/>
  <c r="BQ44" i="89"/>
  <c r="BY44" i="89" s="1"/>
  <c r="CF43" i="89"/>
  <c r="CE43" i="89"/>
  <c r="CD43" i="89"/>
  <c r="CC43" i="89"/>
  <c r="BU43" i="89"/>
  <c r="BT43" i="89"/>
  <c r="CB43" i="89" s="1"/>
  <c r="BS43" i="89"/>
  <c r="CA43" i="89" s="1"/>
  <c r="BR43" i="89"/>
  <c r="BV43" i="89" s="1"/>
  <c r="BQ43" i="89"/>
  <c r="BY43" i="89" s="1"/>
  <c r="CF42" i="89"/>
  <c r="CE42" i="89"/>
  <c r="CD42" i="89"/>
  <c r="CC42" i="89"/>
  <c r="BT42" i="89"/>
  <c r="CB42" i="89" s="1"/>
  <c r="BS42" i="89"/>
  <c r="CA42" i="89" s="1"/>
  <c r="BR42" i="89"/>
  <c r="BZ42" i="89" s="1"/>
  <c r="BQ42" i="89"/>
  <c r="CF41" i="89"/>
  <c r="CE41" i="89"/>
  <c r="CD41" i="89"/>
  <c r="CC41" i="89"/>
  <c r="BT41" i="89"/>
  <c r="CB41" i="89" s="1"/>
  <c r="BS41" i="89"/>
  <c r="CA41" i="89" s="1"/>
  <c r="BR41" i="89"/>
  <c r="BZ41" i="89" s="1"/>
  <c r="BQ41" i="89"/>
  <c r="BU41" i="89" s="1"/>
  <c r="CF40" i="89"/>
  <c r="CE40" i="89"/>
  <c r="CD40" i="89"/>
  <c r="CC40" i="89"/>
  <c r="BT40" i="89"/>
  <c r="CB40" i="89" s="1"/>
  <c r="BS40" i="89"/>
  <c r="BW40" i="89" s="1"/>
  <c r="BR40" i="89"/>
  <c r="BZ40" i="89" s="1"/>
  <c r="BQ40" i="89"/>
  <c r="CF39" i="89"/>
  <c r="CE39" i="89"/>
  <c r="CD39" i="89"/>
  <c r="CC39" i="89"/>
  <c r="BT39" i="89"/>
  <c r="CB39" i="89" s="1"/>
  <c r="BS39" i="89"/>
  <c r="CA39" i="89" s="1"/>
  <c r="BR39" i="89"/>
  <c r="BQ39" i="89"/>
  <c r="BU39" i="89" s="1"/>
  <c r="CF38" i="89"/>
  <c r="CE38" i="89"/>
  <c r="CD38" i="89"/>
  <c r="CC38" i="89"/>
  <c r="BT38" i="89"/>
  <c r="CB38" i="89" s="1"/>
  <c r="BS38" i="89"/>
  <c r="CA38" i="89" s="1"/>
  <c r="BR38" i="89"/>
  <c r="BV38" i="89" s="1"/>
  <c r="BQ38" i="89"/>
  <c r="BY38" i="89" s="1"/>
  <c r="CF37" i="89"/>
  <c r="CE37" i="89"/>
  <c r="CD37" i="89"/>
  <c r="CC37" i="89"/>
  <c r="BT37" i="89"/>
  <c r="CB37" i="89" s="1"/>
  <c r="BS37" i="89"/>
  <c r="BR37" i="89"/>
  <c r="BZ37" i="89" s="1"/>
  <c r="BQ37" i="89"/>
  <c r="BY37" i="89" s="1"/>
  <c r="BU50" i="89" l="1"/>
  <c r="BX62" i="89"/>
  <c r="BV71" i="89"/>
  <c r="BX78" i="89"/>
  <c r="BZ84" i="89"/>
  <c r="BU94" i="89"/>
  <c r="BZ106" i="89"/>
  <c r="BY115" i="89"/>
  <c r="BX131" i="89"/>
  <c r="BU142" i="89"/>
  <c r="BV151" i="89"/>
  <c r="BZ156" i="89"/>
  <c r="CJ161" i="89"/>
  <c r="BY164" i="89"/>
  <c r="BW175" i="89"/>
  <c r="BV184" i="89"/>
  <c r="CB115" i="89"/>
  <c r="CA72" i="89"/>
  <c r="BV41" i="89"/>
  <c r="BW42" i="89"/>
  <c r="BX56" i="89"/>
  <c r="BX68" i="89"/>
  <c r="BW74" i="89"/>
  <c r="BZ80" i="89"/>
  <c r="BU89" i="89"/>
  <c r="CB109" i="89"/>
  <c r="BU120" i="89"/>
  <c r="BX125" i="89"/>
  <c r="BV134" i="89"/>
  <c r="CB146" i="89"/>
  <c r="BU154" i="89"/>
  <c r="BU159" i="89"/>
  <c r="BW166" i="89"/>
  <c r="BU177" i="89"/>
  <c r="BX186" i="89"/>
  <c r="CG41" i="89"/>
  <c r="BW60" i="89"/>
  <c r="BX74" i="89"/>
  <c r="BW111" i="89"/>
  <c r="BV121" i="89"/>
  <c r="CB127" i="89"/>
  <c r="BW147" i="89"/>
  <c r="BW170" i="89"/>
  <c r="BV179" i="89"/>
  <c r="CA189" i="89"/>
  <c r="CI41" i="89"/>
  <c r="BW43" i="89"/>
  <c r="BX60" i="89"/>
  <c r="CA70" i="89"/>
  <c r="BU75" i="89"/>
  <c r="BY81" i="89"/>
  <c r="BY90" i="89"/>
  <c r="CB102" i="89"/>
  <c r="BX111" i="89"/>
  <c r="BY128" i="89"/>
  <c r="BZ136" i="89"/>
  <c r="BZ147" i="89"/>
  <c r="BV155" i="89"/>
  <c r="BV162" i="89"/>
  <c r="BW179" i="89"/>
  <c r="BV190" i="89"/>
  <c r="CI59" i="89"/>
  <c r="BZ60" i="89"/>
  <c r="BV75" i="89"/>
  <c r="CA121" i="89"/>
  <c r="BW129" i="89"/>
  <c r="BY162" i="89"/>
  <c r="BZ170" i="89"/>
  <c r="CA190" i="89"/>
  <c r="BU38" i="89"/>
  <c r="BX43" i="89"/>
  <c r="CH53" i="89"/>
  <c r="BW54" i="89"/>
  <c r="BY68" i="89"/>
  <c r="BW73" i="89"/>
  <c r="CG80" i="89"/>
  <c r="BX86" i="89"/>
  <c r="BW90" i="89"/>
  <c r="BV94" i="89"/>
  <c r="CA98" i="89"/>
  <c r="CB103" i="89"/>
  <c r="CG107" i="89"/>
  <c r="BY108" i="89"/>
  <c r="BZ111" i="89"/>
  <c r="BZ117" i="89"/>
  <c r="CJ119" i="89"/>
  <c r="BZ125" i="89"/>
  <c r="BX129" i="89"/>
  <c r="BX142" i="89"/>
  <c r="CH146" i="89"/>
  <c r="BY155" i="89"/>
  <c r="BV164" i="89"/>
  <c r="CA181" i="89"/>
  <c r="CA187" i="89"/>
  <c r="BZ194" i="89"/>
  <c r="BW38" i="89"/>
  <c r="BU44" i="89"/>
  <c r="BX54" i="89"/>
  <c r="BW62" i="89"/>
  <c r="CJ71" i="89"/>
  <c r="BZ73" i="89"/>
  <c r="BV77" i="89"/>
  <c r="BV81" i="89"/>
  <c r="CH89" i="89"/>
  <c r="BX90" i="89"/>
  <c r="CG98" i="89"/>
  <c r="BV99" i="89"/>
  <c r="BV104" i="89"/>
  <c r="BY109" i="89"/>
  <c r="BU118" i="89"/>
  <c r="CB121" i="89"/>
  <c r="BU126" i="89"/>
  <c r="BY138" i="89"/>
  <c r="BZ142" i="89"/>
  <c r="BW149" i="89"/>
  <c r="CB151" i="89"/>
  <c r="BW164" i="89"/>
  <c r="BW167" i="89"/>
  <c r="BV172" i="89"/>
  <c r="BV177" i="89"/>
  <c r="BW188" i="89"/>
  <c r="CA194" i="89"/>
  <c r="BV46" i="89"/>
  <c r="CJ53" i="89"/>
  <c r="CI80" i="89"/>
  <c r="CA86" i="89"/>
  <c r="BY95" i="89"/>
  <c r="CA99" i="89"/>
  <c r="BZ113" i="89"/>
  <c r="CI116" i="89"/>
  <c r="BW118" i="89"/>
  <c r="BZ135" i="89"/>
  <c r="CB139" i="89"/>
  <c r="BU144" i="89"/>
  <c r="CG152" i="89"/>
  <c r="BV153" i="89"/>
  <c r="CB155" i="89"/>
  <c r="BZ159" i="89"/>
  <c r="BU173" i="89"/>
  <c r="BW177" i="89"/>
  <c r="CA182" i="89"/>
  <c r="BZ188" i="89"/>
  <c r="BU195" i="89"/>
  <c r="BX37" i="89"/>
  <c r="BX98" i="89"/>
  <c r="BX38" i="89"/>
  <c r="BU66" i="89"/>
  <c r="BU88" i="89"/>
  <c r="CI98" i="89"/>
  <c r="BU102" i="89"/>
  <c r="BU106" i="89"/>
  <c r="BU110" i="89"/>
  <c r="BZ118" i="89"/>
  <c r="BY127" i="89"/>
  <c r="BZ131" i="89"/>
  <c r="BU136" i="89"/>
  <c r="BU140" i="89"/>
  <c r="BV144" i="89"/>
  <c r="BZ149" i="89"/>
  <c r="CB159" i="89"/>
  <c r="BY168" i="89"/>
  <c r="BV173" i="89"/>
  <c r="BY41" i="89"/>
  <c r="BW49" i="89"/>
  <c r="CG56" i="89"/>
  <c r="BV57" i="89"/>
  <c r="BW66" i="89"/>
  <c r="BZ74" i="89"/>
  <c r="BY79" i="89"/>
  <c r="BV83" i="89"/>
  <c r="BV88" i="89"/>
  <c r="BW92" i="89"/>
  <c r="BV102" i="89"/>
  <c r="CI104" i="89"/>
  <c r="BW106" i="89"/>
  <c r="BV110" i="89"/>
  <c r="BV115" i="89"/>
  <c r="CB119" i="89"/>
  <c r="BZ123" i="89"/>
  <c r="CA127" i="89"/>
  <c r="CG131" i="89"/>
  <c r="BY132" i="89"/>
  <c r="BW136" i="89"/>
  <c r="BV140" i="89"/>
  <c r="CI143" i="89"/>
  <c r="CB153" i="89"/>
  <c r="BX156" i="89"/>
  <c r="CB161" i="89"/>
  <c r="CB165" i="89"/>
  <c r="BY169" i="89"/>
  <c r="CA174" i="89"/>
  <c r="BU179" i="89"/>
  <c r="BW184" i="89"/>
  <c r="BU190" i="89"/>
  <c r="I251" i="89"/>
  <c r="AE251" i="89"/>
  <c r="CI164" i="89"/>
  <c r="CH38" i="89"/>
  <c r="CJ98" i="89"/>
  <c r="CG59" i="89"/>
  <c r="CG74" i="89"/>
  <c r="CJ77" i="89"/>
  <c r="CG83" i="89"/>
  <c r="CH167" i="89"/>
  <c r="CJ149" i="89"/>
  <c r="CI71" i="89"/>
  <c r="CH158" i="89"/>
  <c r="CG65" i="89"/>
  <c r="CJ89" i="89"/>
  <c r="CG101" i="89"/>
  <c r="CJ116" i="89"/>
  <c r="CH152" i="89"/>
  <c r="CI140" i="89"/>
  <c r="CJ179" i="89"/>
  <c r="CI74" i="89"/>
  <c r="CH110" i="89"/>
  <c r="CH119" i="89"/>
  <c r="CG146" i="89"/>
  <c r="CH149" i="89"/>
  <c r="CG188" i="89"/>
  <c r="CH56" i="89"/>
  <c r="CG137" i="89"/>
  <c r="CJ173" i="89"/>
  <c r="CH86" i="89"/>
  <c r="CG104" i="89"/>
  <c r="CI161" i="89"/>
  <c r="CH176" i="89"/>
  <c r="CG53" i="89"/>
  <c r="CJ41" i="89"/>
  <c r="CJ59" i="89"/>
  <c r="CI101" i="89"/>
  <c r="CJ107" i="89"/>
  <c r="CI122" i="89"/>
  <c r="CG149" i="89"/>
  <c r="CI152" i="89"/>
  <c r="CI158" i="89"/>
  <c r="CI170" i="89"/>
  <c r="CI176" i="89"/>
  <c r="CI53" i="89"/>
  <c r="CH113" i="89"/>
  <c r="CJ152" i="89"/>
  <c r="CJ191" i="89"/>
  <c r="CG194" i="89"/>
  <c r="AD129" i="91"/>
  <c r="AD130" i="91"/>
  <c r="AD128" i="91"/>
  <c r="AD135" i="91"/>
  <c r="AD127" i="91"/>
  <c r="AD136" i="91"/>
  <c r="AG127" i="91"/>
  <c r="AG130" i="91"/>
  <c r="AG135" i="91"/>
  <c r="AG128" i="91"/>
  <c r="AG129" i="91"/>
  <c r="AG136" i="91"/>
  <c r="N14" i="91"/>
  <c r="AE129" i="91"/>
  <c r="AF129" i="91" s="1"/>
  <c r="AE127" i="91"/>
  <c r="AF127" i="91" s="1"/>
  <c r="AE130" i="91"/>
  <c r="AE135" i="91"/>
  <c r="AF135" i="91" s="1"/>
  <c r="AE128" i="91"/>
  <c r="AE136" i="91"/>
  <c r="N15" i="91"/>
  <c r="AD126" i="91"/>
  <c r="AD124" i="91"/>
  <c r="AD122" i="91"/>
  <c r="AD120" i="91"/>
  <c r="AD118" i="91"/>
  <c r="AD116" i="91"/>
  <c r="AD114" i="91"/>
  <c r="AD112" i="91"/>
  <c r="AD110" i="91"/>
  <c r="AD108" i="91"/>
  <c r="AD106" i="91"/>
  <c r="AD104" i="91"/>
  <c r="AD102" i="91"/>
  <c r="AD100" i="91"/>
  <c r="AD96" i="91"/>
  <c r="AD94" i="91"/>
  <c r="AD92" i="91"/>
  <c r="AD91" i="91"/>
  <c r="AD89" i="91"/>
  <c r="AD88" i="91"/>
  <c r="AD86" i="91"/>
  <c r="AD84" i="91"/>
  <c r="AD82" i="91"/>
  <c r="AD80" i="91"/>
  <c r="AD78" i="91"/>
  <c r="AD76" i="91"/>
  <c r="AD74" i="91"/>
  <c r="AD72" i="91"/>
  <c r="AD70" i="91"/>
  <c r="AD68" i="91"/>
  <c r="AD66" i="91"/>
  <c r="AD64" i="91"/>
  <c r="AD62" i="91"/>
  <c r="AD60" i="91"/>
  <c r="AD58" i="91"/>
  <c r="AD55" i="91"/>
  <c r="AD53" i="91"/>
  <c r="AD125" i="91"/>
  <c r="AD115" i="91"/>
  <c r="AD105" i="91"/>
  <c r="AD93" i="91"/>
  <c r="AD85" i="91"/>
  <c r="AD75" i="91"/>
  <c r="AD65" i="91"/>
  <c r="AD51" i="91"/>
  <c r="AD46" i="91"/>
  <c r="AD39" i="91"/>
  <c r="AD37" i="91"/>
  <c r="AJ36" i="91" s="1"/>
  <c r="AD36" i="91"/>
  <c r="AD34" i="91"/>
  <c r="AD32" i="91"/>
  <c r="AD29" i="91"/>
  <c r="AD27" i="91"/>
  <c r="AD25" i="91"/>
  <c r="M15" i="91"/>
  <c r="AD63" i="91"/>
  <c r="AD98" i="91"/>
  <c r="AD97" i="91"/>
  <c r="AD69" i="91"/>
  <c r="AD59" i="91"/>
  <c r="AD121" i="91"/>
  <c r="AD111" i="91"/>
  <c r="AD90" i="91"/>
  <c r="AD81" i="91"/>
  <c r="AD71" i="91"/>
  <c r="AD41" i="91"/>
  <c r="AD113" i="91"/>
  <c r="AD103" i="91"/>
  <c r="AD73" i="91"/>
  <c r="AD52" i="91"/>
  <c r="AD49" i="91"/>
  <c r="AD42" i="91"/>
  <c r="AD117" i="91"/>
  <c r="AD95" i="91"/>
  <c r="AD87" i="91"/>
  <c r="AD77" i="91"/>
  <c r="AD48" i="91"/>
  <c r="AD43" i="91"/>
  <c r="AD123" i="91"/>
  <c r="AD83" i="91"/>
  <c r="AD54" i="91"/>
  <c r="AD50" i="91"/>
  <c r="AD119" i="91"/>
  <c r="AD109" i="91"/>
  <c r="AD79" i="91"/>
  <c r="AD101" i="91"/>
  <c r="AD61" i="91"/>
  <c r="AD45" i="91"/>
  <c r="AD40" i="91"/>
  <c r="AD38" i="91"/>
  <c r="AD35" i="91"/>
  <c r="AD33" i="91"/>
  <c r="AD30" i="91"/>
  <c r="AD28" i="91"/>
  <c r="AD26" i="91"/>
  <c r="AD44" i="91"/>
  <c r="AD107" i="91"/>
  <c r="AD67" i="91"/>
  <c r="AD57" i="91"/>
  <c r="AD47" i="91"/>
  <c r="M19" i="91"/>
  <c r="M17" i="91"/>
  <c r="M16" i="91"/>
  <c r="M14" i="91"/>
  <c r="O14" i="91" s="1"/>
  <c r="AE126" i="91"/>
  <c r="AE124" i="91"/>
  <c r="AF124" i="91" s="1"/>
  <c r="AE122" i="91"/>
  <c r="AE120" i="91"/>
  <c r="AE118" i="91"/>
  <c r="AF118" i="91" s="1"/>
  <c r="AE116" i="91"/>
  <c r="AE114" i="91"/>
  <c r="AE112" i="91"/>
  <c r="AF112" i="91" s="1"/>
  <c r="AE110" i="91"/>
  <c r="AE108" i="91"/>
  <c r="AF108" i="91" s="1"/>
  <c r="AE106" i="91"/>
  <c r="AE104" i="91"/>
  <c r="AE102" i="91"/>
  <c r="AF102" i="91" s="1"/>
  <c r="AE100" i="91"/>
  <c r="AE96" i="91"/>
  <c r="AE94" i="91"/>
  <c r="AE92" i="91"/>
  <c r="AE91" i="91"/>
  <c r="AE89" i="91"/>
  <c r="AE88" i="91"/>
  <c r="AE86" i="91"/>
  <c r="AF86" i="91" s="1"/>
  <c r="AE84" i="91"/>
  <c r="AE82" i="91"/>
  <c r="AE80" i="91"/>
  <c r="AF80" i="91" s="1"/>
  <c r="AE78" i="91"/>
  <c r="AE76" i="91"/>
  <c r="AE74" i="91"/>
  <c r="AE72" i="91"/>
  <c r="AE70" i="91"/>
  <c r="AE68" i="91"/>
  <c r="AE66" i="91"/>
  <c r="AE64" i="91"/>
  <c r="AE62" i="91"/>
  <c r="AE60" i="91"/>
  <c r="AF60" i="91" s="1"/>
  <c r="AE58" i="91"/>
  <c r="AE55" i="91"/>
  <c r="AE53" i="91"/>
  <c r="AF53" i="91" s="1"/>
  <c r="AE121" i="91"/>
  <c r="AE111" i="91"/>
  <c r="AE90" i="91"/>
  <c r="AE81" i="91"/>
  <c r="AE71" i="91"/>
  <c r="AE41" i="91"/>
  <c r="AE125" i="91"/>
  <c r="AE115" i="91"/>
  <c r="AE105" i="91"/>
  <c r="AF105" i="91" s="1"/>
  <c r="AE75" i="91"/>
  <c r="AF75" i="91" s="1"/>
  <c r="AE46" i="91"/>
  <c r="AE39" i="91"/>
  <c r="AE36" i="91"/>
  <c r="AE117" i="91"/>
  <c r="AE95" i="91"/>
  <c r="AE87" i="91"/>
  <c r="AE77" i="91"/>
  <c r="AF77" i="91" s="1"/>
  <c r="AE48" i="91"/>
  <c r="AE43" i="91"/>
  <c r="AE28" i="91"/>
  <c r="AE97" i="91"/>
  <c r="AE44" i="91"/>
  <c r="AE85" i="91"/>
  <c r="AE27" i="91"/>
  <c r="AF27" i="91" s="1"/>
  <c r="AE123" i="91"/>
  <c r="AE83" i="91"/>
  <c r="AE54" i="91"/>
  <c r="AE50" i="91"/>
  <c r="AE35" i="91"/>
  <c r="AE26" i="91"/>
  <c r="AE98" i="91"/>
  <c r="AF98" i="91" s="1"/>
  <c r="AE79" i="91"/>
  <c r="AE69" i="91"/>
  <c r="AF69" i="91" s="1"/>
  <c r="AE59" i="91"/>
  <c r="AF59" i="91" s="1"/>
  <c r="AE65" i="91"/>
  <c r="AF65" i="91" s="1"/>
  <c r="AE101" i="91"/>
  <c r="AE61" i="91"/>
  <c r="AE45" i="91"/>
  <c r="AE40" i="91"/>
  <c r="AE38" i="91"/>
  <c r="AE33" i="91"/>
  <c r="AE30" i="91"/>
  <c r="AE109" i="91"/>
  <c r="AF109" i="91" s="1"/>
  <c r="AE93" i="91"/>
  <c r="AE51" i="91"/>
  <c r="AE37" i="91"/>
  <c r="AE34" i="91"/>
  <c r="AE32" i="91"/>
  <c r="AE25" i="91"/>
  <c r="AE107" i="91"/>
  <c r="AE67" i="91"/>
  <c r="AE57" i="91"/>
  <c r="AE47" i="91"/>
  <c r="AF47" i="91" s="1"/>
  <c r="AE119" i="91"/>
  <c r="AE29" i="91"/>
  <c r="AE113" i="91"/>
  <c r="AE103" i="91"/>
  <c r="AF103" i="91" s="1"/>
  <c r="AE73" i="91"/>
  <c r="AE63" i="91"/>
  <c r="AE52" i="91"/>
  <c r="AE49" i="91"/>
  <c r="AE42" i="91"/>
  <c r="N16" i="91"/>
  <c r="N18" i="91"/>
  <c r="N19" i="91"/>
  <c r="M18" i="91"/>
  <c r="AG126" i="91"/>
  <c r="AG124" i="91"/>
  <c r="AG122" i="91"/>
  <c r="AG120" i="91"/>
  <c r="AG118" i="91"/>
  <c r="AG116" i="91"/>
  <c r="AG114" i="91"/>
  <c r="AG112" i="91"/>
  <c r="AG110" i="91"/>
  <c r="AG108" i="91"/>
  <c r="AG106" i="91"/>
  <c r="AG104" i="91"/>
  <c r="AG102" i="91"/>
  <c r="AG100" i="91"/>
  <c r="AG96" i="91"/>
  <c r="AG94" i="91"/>
  <c r="AG92" i="91"/>
  <c r="AG91" i="91"/>
  <c r="AG89" i="91"/>
  <c r="AG88" i="91"/>
  <c r="AG86" i="91"/>
  <c r="AG84" i="91"/>
  <c r="AG82" i="91"/>
  <c r="AG80" i="91"/>
  <c r="AG78" i="91"/>
  <c r="AG76" i="91"/>
  <c r="AG74" i="91"/>
  <c r="AG72" i="91"/>
  <c r="AG70" i="91"/>
  <c r="AG68" i="91"/>
  <c r="AG66" i="91"/>
  <c r="AG64" i="91"/>
  <c r="AG62" i="91"/>
  <c r="AG60" i="91"/>
  <c r="AG58" i="91"/>
  <c r="AG55" i="91"/>
  <c r="AG53" i="91"/>
  <c r="AG50" i="91"/>
  <c r="AG47" i="91"/>
  <c r="AG44" i="91"/>
  <c r="AG41" i="91"/>
  <c r="AG125" i="91"/>
  <c r="AG123" i="91"/>
  <c r="AG121" i="91"/>
  <c r="AG119" i="91"/>
  <c r="AG117" i="91"/>
  <c r="AG115" i="91"/>
  <c r="AG113" i="91"/>
  <c r="AG111" i="91"/>
  <c r="AG109" i="91"/>
  <c r="AG107" i="91"/>
  <c r="AG105" i="91"/>
  <c r="AG103" i="91"/>
  <c r="AG101" i="91"/>
  <c r="AG98" i="91"/>
  <c r="AG97" i="91"/>
  <c r="AG95" i="91"/>
  <c r="AG93" i="91"/>
  <c r="AG90" i="91"/>
  <c r="AG87" i="91"/>
  <c r="AG85" i="91"/>
  <c r="AG83" i="91"/>
  <c r="AG81" i="91"/>
  <c r="AG79" i="91"/>
  <c r="AG77" i="91"/>
  <c r="AG75" i="91"/>
  <c r="AG73" i="91"/>
  <c r="AG71" i="91"/>
  <c r="AG69" i="91"/>
  <c r="AG67" i="91"/>
  <c r="AG65" i="91"/>
  <c r="AG63" i="91"/>
  <c r="AG61" i="91"/>
  <c r="AG59" i="91"/>
  <c r="AG57" i="91"/>
  <c r="AG54" i="91"/>
  <c r="AG52" i="91"/>
  <c r="AG51" i="91"/>
  <c r="AG49" i="91"/>
  <c r="AG48" i="91"/>
  <c r="AG46" i="91"/>
  <c r="AG45" i="91"/>
  <c r="AG43" i="91"/>
  <c r="AG42" i="91"/>
  <c r="AG40" i="91"/>
  <c r="AG39" i="91"/>
  <c r="AG38" i="91"/>
  <c r="AG35" i="91"/>
  <c r="AG33" i="91"/>
  <c r="AG30" i="91"/>
  <c r="AG28" i="91"/>
  <c r="AG26" i="91"/>
  <c r="P14" i="91"/>
  <c r="AG37" i="91"/>
  <c r="AG36" i="91"/>
  <c r="AG34" i="91"/>
  <c r="AG32" i="91"/>
  <c r="AG29" i="91"/>
  <c r="AG27" i="91"/>
  <c r="AG25" i="91"/>
  <c r="P17" i="91"/>
  <c r="P18" i="91"/>
  <c r="P19" i="91"/>
  <c r="P15" i="91"/>
  <c r="N17" i="91"/>
  <c r="O17" i="91" s="1"/>
  <c r="BX110" i="89"/>
  <c r="CB110" i="89"/>
  <c r="BX140" i="89"/>
  <c r="CB140" i="89"/>
  <c r="BZ145" i="89"/>
  <c r="BV145" i="89"/>
  <c r="CA67" i="89"/>
  <c r="BW67" i="89"/>
  <c r="CA85" i="89"/>
  <c r="BW85" i="89"/>
  <c r="CA89" i="89"/>
  <c r="BW89" i="89"/>
  <c r="BZ93" i="89"/>
  <c r="BV93" i="89"/>
  <c r="BZ103" i="89"/>
  <c r="BV103" i="89"/>
  <c r="BW120" i="89"/>
  <c r="CA120" i="89"/>
  <c r="BV124" i="89"/>
  <c r="BZ124" i="89"/>
  <c r="BZ128" i="89"/>
  <c r="BV128" i="89"/>
  <c r="BW145" i="89"/>
  <c r="CA145" i="89"/>
  <c r="CA168" i="89"/>
  <c r="BW168" i="89"/>
  <c r="BY183" i="89"/>
  <c r="BU183" i="89"/>
  <c r="CB192" i="89"/>
  <c r="BX192" i="89"/>
  <c r="BW58" i="89"/>
  <c r="CA58" i="89"/>
  <c r="BW77" i="89"/>
  <c r="CA77" i="89"/>
  <c r="BZ114" i="89"/>
  <c r="BV114" i="89"/>
  <c r="BV119" i="89"/>
  <c r="BZ119" i="89"/>
  <c r="BZ51" i="89"/>
  <c r="BV51" i="89"/>
  <c r="BV67" i="89"/>
  <c r="BZ67" i="89"/>
  <c r="BZ89" i="89"/>
  <c r="BV89" i="89"/>
  <c r="BY93" i="89"/>
  <c r="BU93" i="89"/>
  <c r="CB97" i="89"/>
  <c r="BX97" i="89"/>
  <c r="BU98" i="89"/>
  <c r="BY98" i="89"/>
  <c r="BY103" i="89"/>
  <c r="BU103" i="89"/>
  <c r="BZ120" i="89"/>
  <c r="BV120" i="89"/>
  <c r="BY124" i="89"/>
  <c r="BU124" i="89"/>
  <c r="CA44" i="89"/>
  <c r="BW44" i="89"/>
  <c r="CA37" i="89"/>
  <c r="BW37" i="89"/>
  <c r="BV40" i="89"/>
  <c r="CB44" i="89"/>
  <c r="BX44" i="89"/>
  <c r="BW50" i="89"/>
  <c r="BY55" i="89"/>
  <c r="BU55" i="89"/>
  <c r="BY56" i="89"/>
  <c r="BU56" i="89"/>
  <c r="BV61" i="89"/>
  <c r="BZ61" i="89"/>
  <c r="CB67" i="89"/>
  <c r="BX67" i="89"/>
  <c r="BZ82" i="89"/>
  <c r="BV82" i="89"/>
  <c r="CB85" i="89"/>
  <c r="BX85" i="89"/>
  <c r="BW93" i="89"/>
  <c r="CA93" i="89"/>
  <c r="BZ116" i="89"/>
  <c r="BV116" i="89"/>
  <c r="BW128" i="89"/>
  <c r="CA128" i="89"/>
  <c r="CA154" i="89"/>
  <c r="BW154" i="89"/>
  <c r="CB168" i="89"/>
  <c r="BX168" i="89"/>
  <c r="BY178" i="89"/>
  <c r="BU178" i="89"/>
  <c r="BZ183" i="89"/>
  <c r="BV183" i="89"/>
  <c r="CB188" i="89"/>
  <c r="BX188" i="89"/>
  <c r="BY189" i="89"/>
  <c r="BU189" i="89"/>
  <c r="BZ195" i="89"/>
  <c r="BV195" i="89"/>
  <c r="CB164" i="89"/>
  <c r="BX164" i="89"/>
  <c r="CA40" i="89"/>
  <c r="BY42" i="89"/>
  <c r="BU42" i="89"/>
  <c r="BY48" i="89"/>
  <c r="BU48" i="89"/>
  <c r="BY49" i="89"/>
  <c r="BU49" i="89"/>
  <c r="CA61" i="89"/>
  <c r="BW61" i="89"/>
  <c r="BY74" i="89"/>
  <c r="CA75" i="89"/>
  <c r="BW75" i="89"/>
  <c r="BZ108" i="89"/>
  <c r="BV108" i="89"/>
  <c r="CG119" i="89"/>
  <c r="BX134" i="89"/>
  <c r="CB134" i="89"/>
  <c r="BW162" i="89"/>
  <c r="CA162" i="89"/>
  <c r="CA195" i="89"/>
  <c r="BW195" i="89"/>
  <c r="BZ39" i="89"/>
  <c r="BV39" i="89"/>
  <c r="BZ132" i="89"/>
  <c r="BV132" i="89"/>
  <c r="CA55" i="89"/>
  <c r="BW55" i="89"/>
  <c r="CB61" i="89"/>
  <c r="BX61" i="89"/>
  <c r="BU64" i="89"/>
  <c r="BY64" i="89"/>
  <c r="BZ69" i="89"/>
  <c r="BV69" i="89"/>
  <c r="BX75" i="89"/>
  <c r="CB75" i="89"/>
  <c r="BY78" i="89"/>
  <c r="BW79" i="89"/>
  <c r="CA79" i="89"/>
  <c r="BZ95" i="89"/>
  <c r="BV95" i="89"/>
  <c r="BU96" i="89"/>
  <c r="BY96" i="89"/>
  <c r="BW104" i="89"/>
  <c r="CA104" i="89"/>
  <c r="BV112" i="89"/>
  <c r="BZ112" i="89"/>
  <c r="BU122" i="89"/>
  <c r="BY122" i="89"/>
  <c r="BZ126" i="89"/>
  <c r="BV126" i="89"/>
  <c r="BZ138" i="89"/>
  <c r="BV138" i="89"/>
  <c r="BY143" i="89"/>
  <c r="BU143" i="89"/>
  <c r="CB147" i="89"/>
  <c r="BX147" i="89"/>
  <c r="BU152" i="89"/>
  <c r="BY152" i="89"/>
  <c r="BY158" i="89"/>
  <c r="BU158" i="89"/>
  <c r="CB162" i="89"/>
  <c r="BX162" i="89"/>
  <c r="BX166" i="89"/>
  <c r="CB166" i="89"/>
  <c r="CB170" i="89"/>
  <c r="BX170" i="89"/>
  <c r="BY171" i="89"/>
  <c r="BU171" i="89"/>
  <c r="CA91" i="89"/>
  <c r="BW91" i="89"/>
  <c r="BW110" i="89"/>
  <c r="CA110" i="89"/>
  <c r="BZ150" i="89"/>
  <c r="BV150" i="89"/>
  <c r="BZ191" i="89"/>
  <c r="BV191" i="89"/>
  <c r="BV44" i="89"/>
  <c r="BZ44" i="89"/>
  <c r="CB50" i="89"/>
  <c r="BX50" i="89"/>
  <c r="BZ52" i="89"/>
  <c r="BV52" i="89"/>
  <c r="BX77" i="89"/>
  <c r="CB77" i="89"/>
  <c r="CB106" i="89"/>
  <c r="BX106" i="89"/>
  <c r="BW114" i="89"/>
  <c r="CA114" i="89"/>
  <c r="BY45" i="89"/>
  <c r="CA48" i="89"/>
  <c r="BW48" i="89"/>
  <c r="BZ64" i="89"/>
  <c r="BV64" i="89"/>
  <c r="CA69" i="89"/>
  <c r="BW69" i="89"/>
  <c r="CB79" i="89"/>
  <c r="BX79" i="89"/>
  <c r="BY82" i="89"/>
  <c r="CA83" i="89"/>
  <c r="BW83" i="89"/>
  <c r="BZ87" i="89"/>
  <c r="BV87" i="89"/>
  <c r="BZ100" i="89"/>
  <c r="BV100" i="89"/>
  <c r="BV101" i="89"/>
  <c r="BZ101" i="89"/>
  <c r="BV105" i="89"/>
  <c r="BZ105" i="89"/>
  <c r="BX108" i="89"/>
  <c r="CB108" i="89"/>
  <c r="CA112" i="89"/>
  <c r="BW112" i="89"/>
  <c r="BZ122" i="89"/>
  <c r="BV122" i="89"/>
  <c r="BV130" i="89"/>
  <c r="BZ130" i="89"/>
  <c r="BW138" i="89"/>
  <c r="CA138" i="89"/>
  <c r="BV143" i="89"/>
  <c r="BZ143" i="89"/>
  <c r="BZ152" i="89"/>
  <c r="BV152" i="89"/>
  <c r="CB157" i="89"/>
  <c r="BX157" i="89"/>
  <c r="CB175" i="89"/>
  <c r="BX175" i="89"/>
  <c r="BY107" i="89"/>
  <c r="BU107" i="89"/>
  <c r="CB136" i="89"/>
  <c r="BX136" i="89"/>
  <c r="BW173" i="89"/>
  <c r="CA173" i="89"/>
  <c r="BW192" i="89"/>
  <c r="CA192" i="89"/>
  <c r="BU37" i="89"/>
  <c r="CB55" i="89"/>
  <c r="BX55" i="89"/>
  <c r="BZ63" i="89"/>
  <c r="BV63" i="89"/>
  <c r="BY72" i="89"/>
  <c r="BU40" i="89"/>
  <c r="BY40" i="89"/>
  <c r="CI44" i="89"/>
  <c r="CB48" i="89"/>
  <c r="BX48" i="89"/>
  <c r="BZ58" i="89"/>
  <c r="BV58" i="89"/>
  <c r="BZ59" i="89"/>
  <c r="BV59" i="89"/>
  <c r="BW63" i="89"/>
  <c r="CA63" i="89"/>
  <c r="CB73" i="89"/>
  <c r="BX73" i="89"/>
  <c r="BV91" i="89"/>
  <c r="BZ91" i="89"/>
  <c r="BW100" i="89"/>
  <c r="CA100" i="89"/>
  <c r="CB112" i="89"/>
  <c r="BX112" i="89"/>
  <c r="BU114" i="89"/>
  <c r="BY114" i="89"/>
  <c r="CB118" i="89"/>
  <c r="BX118" i="89"/>
  <c r="CA130" i="89"/>
  <c r="BW130" i="89"/>
  <c r="BV186" i="89"/>
  <c r="BZ186" i="89"/>
  <c r="BY191" i="89"/>
  <c r="BU191" i="89"/>
  <c r="CJ176" i="89"/>
  <c r="CH74" i="89"/>
  <c r="CI119" i="89"/>
  <c r="CI134" i="89"/>
  <c r="CH47" i="89"/>
  <c r="CJ95" i="89"/>
  <c r="BX130" i="89"/>
  <c r="CI131" i="89"/>
  <c r="CJ146" i="89"/>
  <c r="BW160" i="89"/>
  <c r="CI167" i="89"/>
  <c r="BX180" i="89"/>
  <c r="CI194" i="89"/>
  <c r="CI47" i="89"/>
  <c r="CG50" i="89"/>
  <c r="CJ62" i="89"/>
  <c r="CI65" i="89"/>
  <c r="BY67" i="89"/>
  <c r="CH68" i="89"/>
  <c r="CI86" i="89"/>
  <c r="BX91" i="89"/>
  <c r="CI92" i="89"/>
  <c r="CG95" i="89"/>
  <c r="BW96" i="89"/>
  <c r="BW101" i="89"/>
  <c r="BW105" i="89"/>
  <c r="CI113" i="89"/>
  <c r="BW119" i="89"/>
  <c r="BW124" i="89"/>
  <c r="CI125" i="89"/>
  <c r="CI128" i="89"/>
  <c r="CJ131" i="89"/>
  <c r="CB132" i="89"/>
  <c r="CI137" i="89"/>
  <c r="BW141" i="89"/>
  <c r="BW143" i="89"/>
  <c r="BW148" i="89"/>
  <c r="CJ167" i="89"/>
  <c r="CG170" i="89"/>
  <c r="BX176" i="89"/>
  <c r="CA180" i="89"/>
  <c r="CH188" i="89"/>
  <c r="BW193" i="89"/>
  <c r="CJ194" i="89"/>
  <c r="CJ47" i="89"/>
  <c r="CJ65" i="89"/>
  <c r="CI68" i="89"/>
  <c r="CH83" i="89"/>
  <c r="BW84" i="89"/>
  <c r="CJ86" i="89"/>
  <c r="CA87" i="89"/>
  <c r="CI89" i="89"/>
  <c r="CJ92" i="89"/>
  <c r="BX96" i="89"/>
  <c r="BX101" i="89"/>
  <c r="CG116" i="89"/>
  <c r="BW117" i="89"/>
  <c r="CB122" i="89"/>
  <c r="BX124" i="89"/>
  <c r="CB128" i="89"/>
  <c r="BW135" i="89"/>
  <c r="BU137" i="89"/>
  <c r="BV139" i="89"/>
  <c r="BX141" i="89"/>
  <c r="BX143" i="89"/>
  <c r="BV146" i="89"/>
  <c r="BX148" i="89"/>
  <c r="CB150" i="89"/>
  <c r="CA152" i="89"/>
  <c r="BU156" i="89"/>
  <c r="BX158" i="89"/>
  <c r="BU161" i="89"/>
  <c r="BU165" i="89"/>
  <c r="BU167" i="89"/>
  <c r="BW169" i="89"/>
  <c r="CH170" i="89"/>
  <c r="BV171" i="89"/>
  <c r="BZ176" i="89"/>
  <c r="BV178" i="89"/>
  <c r="CJ182" i="89"/>
  <c r="BW183" i="89"/>
  <c r="CI188" i="89"/>
  <c r="BV189" i="89"/>
  <c r="BW191" i="89"/>
  <c r="BX193" i="89"/>
  <c r="BX42" i="89"/>
  <c r="CG44" i="89"/>
  <c r="BV45" i="89"/>
  <c r="CI50" i="89"/>
  <c r="BV53" i="89"/>
  <c r="CH59" i="89"/>
  <c r="BU60" i="89"/>
  <c r="BU62" i="89"/>
  <c r="BV65" i="89"/>
  <c r="BV70" i="89"/>
  <c r="BV76" i="89"/>
  <c r="BW82" i="89"/>
  <c r="CI83" i="89"/>
  <c r="BX84" i="89"/>
  <c r="CB87" i="89"/>
  <c r="CG89" i="89"/>
  <c r="CI95" i="89"/>
  <c r="CJ104" i="89"/>
  <c r="BW107" i="89"/>
  <c r="CH107" i="89"/>
  <c r="BV109" i="89"/>
  <c r="BU111" i="89"/>
  <c r="BW113" i="89"/>
  <c r="CB114" i="89"/>
  <c r="CH116" i="89"/>
  <c r="BX117" i="89"/>
  <c r="CB120" i="89"/>
  <c r="CG122" i="89"/>
  <c r="BU123" i="89"/>
  <c r="BV127" i="89"/>
  <c r="BU129" i="89"/>
  <c r="BW131" i="89"/>
  <c r="BV133" i="89"/>
  <c r="BX135" i="89"/>
  <c r="BW137" i="89"/>
  <c r="BY139" i="89"/>
  <c r="BZ141" i="89"/>
  <c r="BY146" i="89"/>
  <c r="BZ148" i="89"/>
  <c r="CA158" i="89"/>
  <c r="BX163" i="89"/>
  <c r="CH164" i="89"/>
  <c r="BZ165" i="89"/>
  <c r="BV167" i="89"/>
  <c r="BX169" i="89"/>
  <c r="BW171" i="89"/>
  <c r="BX174" i="89"/>
  <c r="CA178" i="89"/>
  <c r="BX181" i="89"/>
  <c r="CG182" i="89"/>
  <c r="BU184" i="89"/>
  <c r="CJ185" i="89"/>
  <c r="BX187" i="89"/>
  <c r="CJ188" i="89"/>
  <c r="BX194" i="89"/>
  <c r="AD251" i="89"/>
  <c r="N251" i="89"/>
  <c r="Q253" i="89"/>
  <c r="L251" i="89"/>
  <c r="J254" i="89"/>
  <c r="AF254" i="89"/>
  <c r="AF259" i="89" s="1"/>
  <c r="AD255" i="89"/>
  <c r="AD260" i="89" s="1"/>
  <c r="I255" i="89"/>
  <c r="AE255" i="89"/>
  <c r="AE260" i="89" s="1"/>
  <c r="BG277" i="89"/>
  <c r="BG281" i="89" s="1"/>
  <c r="BG279" i="89"/>
  <c r="BG280" i="89" s="1"/>
  <c r="BG255" i="89"/>
  <c r="M251" i="89"/>
  <c r="CG71" i="89"/>
  <c r="CH143" i="89"/>
  <c r="CH125" i="89"/>
  <c r="M253" i="89"/>
  <c r="CJ44" i="89"/>
  <c r="CH65" i="89"/>
  <c r="CJ68" i="89"/>
  <c r="CH71" i="89"/>
  <c r="CJ74" i="89"/>
  <c r="CJ101" i="89"/>
  <c r="CJ110" i="89"/>
  <c r="CH128" i="89"/>
  <c r="CH131" i="89"/>
  <c r="CH134" i="89"/>
  <c r="CH140" i="89"/>
  <c r="CI149" i="89"/>
  <c r="CJ158" i="89"/>
  <c r="CH161" i="89"/>
  <c r="CJ164" i="89"/>
  <c r="CG173" i="89"/>
  <c r="CG179" i="89"/>
  <c r="CG191" i="89"/>
  <c r="N253" i="89"/>
  <c r="I254" i="89"/>
  <c r="I256" i="89"/>
  <c r="AF263" i="89"/>
  <c r="AF264" i="89" s="1"/>
  <c r="CH122" i="89"/>
  <c r="CG161" i="89"/>
  <c r="CG38" i="89"/>
  <c r="CH41" i="89"/>
  <c r="CJ50" i="89"/>
  <c r="CJ56" i="89"/>
  <c r="CG62" i="89"/>
  <c r="CG77" i="89"/>
  <c r="CI77" i="89"/>
  <c r="CJ80" i="89"/>
  <c r="CH98" i="89"/>
  <c r="CI107" i="89"/>
  <c r="CG110" i="89"/>
  <c r="CG113" i="89"/>
  <c r="CJ122" i="89"/>
  <c r="CJ125" i="89"/>
  <c r="CH137" i="89"/>
  <c r="CJ143" i="89"/>
  <c r="CG164" i="89"/>
  <c r="CJ170" i="89"/>
  <c r="CH173" i="89"/>
  <c r="CH179" i="89"/>
  <c r="CH191" i="89"/>
  <c r="CH194" i="89"/>
  <c r="N254" i="89"/>
  <c r="N256" i="89"/>
  <c r="BH287" i="89"/>
  <c r="CH95" i="89"/>
  <c r="AF255" i="89"/>
  <c r="AF260" i="89" s="1"/>
  <c r="CH77" i="89"/>
  <c r="CG92" i="89"/>
  <c r="CH101" i="89"/>
  <c r="CH104" i="89"/>
  <c r="CJ128" i="89"/>
  <c r="CJ134" i="89"/>
  <c r="CG134" i="89"/>
  <c r="CJ140" i="89"/>
  <c r="CI146" i="89"/>
  <c r="CH155" i="89"/>
  <c r="CG167" i="89"/>
  <c r="CI173" i="89"/>
  <c r="CI179" i="89"/>
  <c r="CG185" i="89"/>
  <c r="AE254" i="89"/>
  <c r="AE259" i="89" s="1"/>
  <c r="AE256" i="89"/>
  <c r="AE261" i="89" s="1"/>
  <c r="BJ270" i="89"/>
  <c r="BJ272" i="89" s="1"/>
  <c r="L255" i="89"/>
  <c r="CI38" i="89"/>
  <c r="CI62" i="89"/>
  <c r="CH80" i="89"/>
  <c r="CJ83" i="89"/>
  <c r="CI110" i="89"/>
  <c r="CG125" i="89"/>
  <c r="CG128" i="89"/>
  <c r="CJ137" i="89"/>
  <c r="CG143" i="89"/>
  <c r="CH185" i="89"/>
  <c r="AE263" i="89"/>
  <c r="AE264" i="89" s="1"/>
  <c r="BJ287" i="89"/>
  <c r="CJ38" i="89"/>
  <c r="J251" i="89"/>
  <c r="AF251" i="89"/>
  <c r="J255" i="89"/>
  <c r="BY58" i="89"/>
  <c r="BZ38" i="89"/>
  <c r="BZ43" i="89"/>
  <c r="BZ49" i="89"/>
  <c r="BZ50" i="89"/>
  <c r="BZ55" i="89"/>
  <c r="BZ56" i="89"/>
  <c r="BZ62" i="89"/>
  <c r="BZ66" i="89"/>
  <c r="BW39" i="89"/>
  <c r="BW41" i="89"/>
  <c r="BW45" i="89"/>
  <c r="BW46" i="89"/>
  <c r="BW47" i="89"/>
  <c r="BW51" i="89"/>
  <c r="BW52" i="89"/>
  <c r="BW53" i="89"/>
  <c r="BW57" i="89"/>
  <c r="BW59" i="89"/>
  <c r="BW64" i="89"/>
  <c r="BW65" i="89"/>
  <c r="BU69" i="89"/>
  <c r="CA71" i="89"/>
  <c r="BU76" i="89"/>
  <c r="CA81" i="89"/>
  <c r="BU83" i="89"/>
  <c r="CA88" i="89"/>
  <c r="BU91" i="89"/>
  <c r="CA94" i="89"/>
  <c r="BU101" i="89"/>
  <c r="BU112" i="89"/>
  <c r="BU117" i="89"/>
  <c r="BU119" i="89"/>
  <c r="BV154" i="89"/>
  <c r="BZ154" i="89"/>
  <c r="BX167" i="89"/>
  <c r="CB167" i="89"/>
  <c r="BZ174" i="89"/>
  <c r="BY39" i="89"/>
  <c r="BY47" i="89"/>
  <c r="BZ48" i="89"/>
  <c r="BZ54" i="89"/>
  <c r="BX39" i="89"/>
  <c r="BX40" i="89"/>
  <c r="BX41" i="89"/>
  <c r="BX45" i="89"/>
  <c r="BX46" i="89"/>
  <c r="BX47" i="89"/>
  <c r="BX51" i="89"/>
  <c r="BX52" i="89"/>
  <c r="BX53" i="89"/>
  <c r="BX57" i="89"/>
  <c r="BX58" i="89"/>
  <c r="BX59" i="89"/>
  <c r="BX63" i="89"/>
  <c r="BX64" i="89"/>
  <c r="BX65" i="89"/>
  <c r="BY70" i="89"/>
  <c r="CB71" i="89"/>
  <c r="BZ72" i="89"/>
  <c r="BY77" i="89"/>
  <c r="BZ79" i="89"/>
  <c r="CB81" i="89"/>
  <c r="BZ86" i="89"/>
  <c r="BY87" i="89"/>
  <c r="CB88" i="89"/>
  <c r="BY92" i="89"/>
  <c r="BZ98" i="89"/>
  <c r="BY99" i="89"/>
  <c r="BY104" i="89"/>
  <c r="BY105" i="89"/>
  <c r="BU141" i="89"/>
  <c r="BY141" i="89"/>
  <c r="CB152" i="89"/>
  <c r="BX152" i="89"/>
  <c r="BZ160" i="89"/>
  <c r="BV160" i="89"/>
  <c r="BV37" i="89"/>
  <c r="BV42" i="89"/>
  <c r="BZ68" i="89"/>
  <c r="BU73" i="89"/>
  <c r="BZ78" i="89"/>
  <c r="BU80" i="89"/>
  <c r="BZ85" i="89"/>
  <c r="BW95" i="89"/>
  <c r="BZ97" i="89"/>
  <c r="BU100" i="89"/>
  <c r="CB104" i="89"/>
  <c r="BU135" i="89"/>
  <c r="BY57" i="89"/>
  <c r="CB138" i="89"/>
  <c r="BX138" i="89"/>
  <c r="BW156" i="89"/>
  <c r="CA156" i="89"/>
  <c r="BX160" i="89"/>
  <c r="CB160" i="89"/>
  <c r="CA185" i="89"/>
  <c r="BW185" i="89"/>
  <c r="BG286" i="89"/>
  <c r="BG284" i="89"/>
  <c r="BY46" i="89"/>
  <c r="BY51" i="89"/>
  <c r="BY53" i="89"/>
  <c r="BY59" i="89"/>
  <c r="CB69" i="89"/>
  <c r="CB76" i="89"/>
  <c r="CB83" i="89"/>
  <c r="BU113" i="89"/>
  <c r="BU125" i="89"/>
  <c r="BU130" i="89"/>
  <c r="CB133" i="89"/>
  <c r="CG140" i="89"/>
  <c r="CB144" i="89"/>
  <c r="CB145" i="89"/>
  <c r="BX145" i="89"/>
  <c r="BU147" i="89"/>
  <c r="BU149" i="89"/>
  <c r="BW155" i="89"/>
  <c r="CA155" i="89"/>
  <c r="BV163" i="89"/>
  <c r="BZ163" i="89"/>
  <c r="BY52" i="89"/>
  <c r="BU63" i="89"/>
  <c r="BU65" i="89"/>
  <c r="BZ90" i="89"/>
  <c r="CB116" i="89"/>
  <c r="CB126" i="89"/>
  <c r="BU131" i="89"/>
  <c r="BY131" i="89"/>
  <c r="BU148" i="89"/>
  <c r="BY148" i="89"/>
  <c r="BZ169" i="89"/>
  <c r="CA172" i="89"/>
  <c r="BW172" i="89"/>
  <c r="BV181" i="89"/>
  <c r="BZ181" i="89"/>
  <c r="O256" i="89"/>
  <c r="O255" i="89"/>
  <c r="O254" i="89"/>
  <c r="O253" i="89"/>
  <c r="BJ256" i="89"/>
  <c r="BJ251" i="89"/>
  <c r="BJ255" i="89"/>
  <c r="BJ254" i="89"/>
  <c r="BJ253" i="89"/>
  <c r="CA102" i="89"/>
  <c r="CA109" i="89"/>
  <c r="CA116" i="89"/>
  <c r="CA126" i="89"/>
  <c r="CA133" i="89"/>
  <c r="CA140" i="89"/>
  <c r="CA150" i="89"/>
  <c r="BW153" i="89"/>
  <c r="CB154" i="89"/>
  <c r="CI155" i="89"/>
  <c r="BW157" i="89"/>
  <c r="BZ158" i="89"/>
  <c r="CA159" i="89"/>
  <c r="BW161" i="89"/>
  <c r="BU163" i="89"/>
  <c r="BY163" i="89"/>
  <c r="BW165" i="89"/>
  <c r="CA176" i="89"/>
  <c r="CB89" i="89"/>
  <c r="CB93" i="89"/>
  <c r="CB94" i="89"/>
  <c r="CB95" i="89"/>
  <c r="CB99" i="89"/>
  <c r="CB100" i="89"/>
  <c r="CA108" i="89"/>
  <c r="CA115" i="89"/>
  <c r="CA122" i="89"/>
  <c r="CA132" i="89"/>
  <c r="CA139" i="89"/>
  <c r="CA146" i="89"/>
  <c r="BY157" i="89"/>
  <c r="BZ168" i="89"/>
  <c r="CI182" i="89"/>
  <c r="BZ187" i="89"/>
  <c r="BU153" i="89"/>
  <c r="BY153" i="89"/>
  <c r="BV182" i="89"/>
  <c r="BZ182" i="89"/>
  <c r="BG270" i="89"/>
  <c r="BG272" i="89" s="1"/>
  <c r="BG251" i="89"/>
  <c r="BG271" i="89"/>
  <c r="BV161" i="89"/>
  <c r="BZ161" i="89"/>
  <c r="L254" i="89"/>
  <c r="L256" i="89"/>
  <c r="BG254" i="89"/>
  <c r="BG256" i="89"/>
  <c r="BG253" i="89"/>
  <c r="BV180" i="89"/>
  <c r="BZ180" i="89"/>
  <c r="BW186" i="89"/>
  <c r="CA144" i="89"/>
  <c r="BU160" i="89"/>
  <c r="BY160" i="89"/>
  <c r="BY174" i="89"/>
  <c r="CI185" i="89"/>
  <c r="BV193" i="89"/>
  <c r="BZ193" i="89"/>
  <c r="O251" i="89"/>
  <c r="L253" i="89"/>
  <c r="BH254" i="89"/>
  <c r="BH270" i="89"/>
  <c r="BH272" i="89" s="1"/>
  <c r="BH251" i="89"/>
  <c r="BH271" i="89"/>
  <c r="BY176" i="89"/>
  <c r="BU176" i="89"/>
  <c r="Q256" i="89"/>
  <c r="Q254" i="89"/>
  <c r="Q251" i="89"/>
  <c r="Q255" i="89"/>
  <c r="AD256" i="89"/>
  <c r="AD261" i="89" s="1"/>
  <c r="AD263" i="89"/>
  <c r="AD264" i="89" s="1"/>
  <c r="M254" i="89"/>
  <c r="BX171" i="89"/>
  <c r="BX172" i="89"/>
  <c r="BX173" i="89"/>
  <c r="BX177" i="89"/>
  <c r="BX178" i="89"/>
  <c r="BX179" i="89"/>
  <c r="BX183" i="89"/>
  <c r="BX184" i="89"/>
  <c r="BX185" i="89"/>
  <c r="BX189" i="89"/>
  <c r="BX190" i="89"/>
  <c r="BX191" i="89"/>
  <c r="BX195" i="89"/>
  <c r="AD253" i="89"/>
  <c r="AD258" i="89" s="1"/>
  <c r="M255" i="89"/>
  <c r="BH255" i="89"/>
  <c r="J256" i="89"/>
  <c r="AF256" i="89"/>
  <c r="AF261" i="89" s="1"/>
  <c r="BH280" i="89"/>
  <c r="BH282" i="89"/>
  <c r="BH285" i="89" s="1"/>
  <c r="BH284" i="89"/>
  <c r="BH286" i="89"/>
  <c r="BU180" i="89"/>
  <c r="BU181" i="89"/>
  <c r="BU182" i="89"/>
  <c r="BU186" i="89"/>
  <c r="BU187" i="89"/>
  <c r="BU188" i="89"/>
  <c r="BU192" i="89"/>
  <c r="BU193" i="89"/>
  <c r="BU194" i="89"/>
  <c r="I253" i="89"/>
  <c r="AE253" i="89"/>
  <c r="AE258" i="89" s="1"/>
  <c r="N255" i="89"/>
  <c r="J253" i="89"/>
  <c r="AF253" i="89"/>
  <c r="AF258" i="89" s="1"/>
  <c r="AD254" i="89"/>
  <c r="AD259" i="89" s="1"/>
  <c r="M256" i="89"/>
  <c r="BH256" i="89"/>
  <c r="BJ280" i="89"/>
  <c r="BJ282" i="89"/>
  <c r="BJ285" i="89" s="1"/>
  <c r="BJ284" i="89"/>
  <c r="BJ286" i="89"/>
  <c r="BH253" i="89"/>
  <c r="CG279" i="89" l="1"/>
  <c r="CG293" i="89" s="1"/>
  <c r="CJ277" i="89"/>
  <c r="CJ281" i="89" s="1"/>
  <c r="CJ279" i="89"/>
  <c r="CJ293" i="89" s="1"/>
  <c r="CJ295" i="89" s="1"/>
  <c r="BG282" i="89"/>
  <c r="BG285" i="89" s="1"/>
  <c r="AF83" i="91"/>
  <c r="AF111" i="91"/>
  <c r="AF136" i="91"/>
  <c r="AF130" i="91"/>
  <c r="O15" i="91"/>
  <c r="BG131" i="91"/>
  <c r="AF123" i="91"/>
  <c r="BH131" i="91"/>
  <c r="AF38" i="91"/>
  <c r="AF115" i="91"/>
  <c r="BG134" i="91"/>
  <c r="O16" i="91"/>
  <c r="AF34" i="91"/>
  <c r="BH134" i="91"/>
  <c r="BJ131" i="91"/>
  <c r="AQ128" i="91"/>
  <c r="AF128" i="91"/>
  <c r="BH128" i="91"/>
  <c r="AK128" i="91"/>
  <c r="BG128" i="91"/>
  <c r="BJ134" i="91"/>
  <c r="AF52" i="91"/>
  <c r="AF57" i="91"/>
  <c r="AF50" i="91"/>
  <c r="AF81" i="91"/>
  <c r="BJ128" i="91"/>
  <c r="BC128" i="91"/>
  <c r="CG295" i="89"/>
  <c r="CG294" i="89"/>
  <c r="CG296" i="89"/>
  <c r="CJ294" i="89"/>
  <c r="BG287" i="89"/>
  <c r="BG283" i="89"/>
  <c r="AF63" i="91"/>
  <c r="AF35" i="91"/>
  <c r="AF117" i="91"/>
  <c r="AF25" i="91"/>
  <c r="AF37" i="91"/>
  <c r="AV36" i="91" s="1"/>
  <c r="AF40" i="91"/>
  <c r="AF46" i="91"/>
  <c r="AF90" i="91"/>
  <c r="AF62" i="91"/>
  <c r="AF78" i="91"/>
  <c r="AF92" i="91"/>
  <c r="AF126" i="91"/>
  <c r="AF49" i="91"/>
  <c r="AF87" i="91"/>
  <c r="BJ33" i="91"/>
  <c r="BC33" i="91"/>
  <c r="BC107" i="91"/>
  <c r="BJ107" i="91"/>
  <c r="AQ51" i="91"/>
  <c r="BH51" i="91"/>
  <c r="AF51" i="91"/>
  <c r="AQ45" i="91"/>
  <c r="AP45" i="91"/>
  <c r="BH45" i="91"/>
  <c r="AF45" i="91"/>
  <c r="AF64" i="91"/>
  <c r="BH64" i="91"/>
  <c r="AQ64" i="91"/>
  <c r="AK33" i="91"/>
  <c r="BG33" i="91"/>
  <c r="AK79" i="91"/>
  <c r="BG79" i="91"/>
  <c r="AK42" i="91"/>
  <c r="AJ42" i="91"/>
  <c r="BG42" i="91"/>
  <c r="AK36" i="91"/>
  <c r="BG36" i="91"/>
  <c r="BG76" i="91"/>
  <c r="AK76" i="91"/>
  <c r="AK91" i="91"/>
  <c r="BG91" i="91"/>
  <c r="BJ48" i="91"/>
  <c r="BC48" i="91"/>
  <c r="BB48" i="91"/>
  <c r="BC79" i="91"/>
  <c r="BJ79" i="91"/>
  <c r="BJ97" i="91"/>
  <c r="BC97" i="91"/>
  <c r="BC113" i="91"/>
  <c r="BJ113" i="91"/>
  <c r="BJ116" i="91"/>
  <c r="BC116" i="91"/>
  <c r="AF93" i="91"/>
  <c r="AQ61" i="91"/>
  <c r="BH61" i="91"/>
  <c r="AF61" i="91"/>
  <c r="AQ26" i="91"/>
  <c r="AF26" i="91"/>
  <c r="BH26" i="91"/>
  <c r="AQ85" i="91"/>
  <c r="AF85" i="91"/>
  <c r="BH85" i="91"/>
  <c r="AF95" i="91"/>
  <c r="AF121" i="91"/>
  <c r="AF66" i="91"/>
  <c r="AF82" i="91"/>
  <c r="BH82" i="91"/>
  <c r="AQ82" i="91"/>
  <c r="AF96" i="91"/>
  <c r="AF114" i="91"/>
  <c r="BG48" i="91"/>
  <c r="AK48" i="91"/>
  <c r="AJ48" i="91"/>
  <c r="BG110" i="91"/>
  <c r="AK110" i="91"/>
  <c r="BC61" i="91"/>
  <c r="BJ61" i="91"/>
  <c r="BJ82" i="91"/>
  <c r="BC82" i="91"/>
  <c r="AF94" i="91"/>
  <c r="BH94" i="91"/>
  <c r="AQ94" i="91"/>
  <c r="BJ36" i="91"/>
  <c r="BB36" i="91"/>
  <c r="BC36" i="91"/>
  <c r="BJ70" i="91"/>
  <c r="BC70" i="91"/>
  <c r="AQ67" i="91"/>
  <c r="BH67" i="91"/>
  <c r="AF67" i="91"/>
  <c r="AQ101" i="91"/>
  <c r="BH101" i="91"/>
  <c r="AF101" i="91"/>
  <c r="AF44" i="91"/>
  <c r="AF68" i="91"/>
  <c r="AF84" i="91"/>
  <c r="AF100" i="91"/>
  <c r="AF116" i="91"/>
  <c r="BH116" i="91"/>
  <c r="AQ116" i="91"/>
  <c r="AK67" i="91"/>
  <c r="BG67" i="91"/>
  <c r="AK119" i="91"/>
  <c r="BG119" i="91"/>
  <c r="BG39" i="91"/>
  <c r="AK39" i="91"/>
  <c r="AJ39" i="91"/>
  <c r="BG64" i="91"/>
  <c r="AK64" i="91"/>
  <c r="BG94" i="91"/>
  <c r="AK94" i="91"/>
  <c r="BJ51" i="91"/>
  <c r="BC51" i="91"/>
  <c r="BC67" i="91"/>
  <c r="BJ67" i="91"/>
  <c r="BC101" i="91"/>
  <c r="BJ101" i="91"/>
  <c r="BC88" i="91"/>
  <c r="BJ88" i="91"/>
  <c r="BJ104" i="91"/>
  <c r="BC104" i="91"/>
  <c r="AQ73" i="91"/>
  <c r="BH73" i="91"/>
  <c r="AF73" i="91"/>
  <c r="AQ107" i="91"/>
  <c r="BH107" i="91"/>
  <c r="AF107" i="91"/>
  <c r="AQ97" i="91"/>
  <c r="BH97" i="91"/>
  <c r="AF97" i="91"/>
  <c r="AQ125" i="91"/>
  <c r="BH125" i="91"/>
  <c r="AF125" i="91"/>
  <c r="AF70" i="91"/>
  <c r="BH70" i="91"/>
  <c r="AQ70" i="91"/>
  <c r="AK107" i="91"/>
  <c r="BG107" i="91"/>
  <c r="AK73" i="91"/>
  <c r="BG73" i="91"/>
  <c r="AK125" i="91"/>
  <c r="BG125" i="91"/>
  <c r="BG82" i="91"/>
  <c r="AK82" i="91"/>
  <c r="BJ39" i="91"/>
  <c r="BC39" i="91"/>
  <c r="BB39" i="91"/>
  <c r="BC85" i="91"/>
  <c r="BJ85" i="91"/>
  <c r="BJ122" i="91"/>
  <c r="BC122" i="91"/>
  <c r="O19" i="91"/>
  <c r="AF30" i="91"/>
  <c r="AQ54" i="91"/>
  <c r="AF54" i="91"/>
  <c r="BH54" i="91"/>
  <c r="AF28" i="91"/>
  <c r="AF41" i="91"/>
  <c r="AF55" i="91"/>
  <c r="AF72" i="91"/>
  <c r="AF88" i="91"/>
  <c r="BH88" i="91"/>
  <c r="AQ88" i="91"/>
  <c r="AF104" i="91"/>
  <c r="BH104" i="91"/>
  <c r="AQ104" i="91"/>
  <c r="AF120" i="91"/>
  <c r="AK45" i="91"/>
  <c r="AJ45" i="91"/>
  <c r="BG45" i="91"/>
  <c r="AK54" i="91"/>
  <c r="BG54" i="91"/>
  <c r="BG51" i="91"/>
  <c r="AK51" i="91"/>
  <c r="BG116" i="91"/>
  <c r="AK116" i="91"/>
  <c r="BC119" i="91"/>
  <c r="BJ119" i="91"/>
  <c r="BJ58" i="91"/>
  <c r="BC58" i="91"/>
  <c r="BJ26" i="91"/>
  <c r="BC26" i="91"/>
  <c r="BJ42" i="91"/>
  <c r="BC42" i="91"/>
  <c r="BB42" i="91"/>
  <c r="BC54" i="91"/>
  <c r="BJ54" i="91"/>
  <c r="BJ76" i="91"/>
  <c r="BC76" i="91"/>
  <c r="BC91" i="91"/>
  <c r="BJ91" i="91"/>
  <c r="O18" i="91"/>
  <c r="AQ113" i="91"/>
  <c r="BH113" i="91"/>
  <c r="AF113" i="91"/>
  <c r="AF32" i="91"/>
  <c r="AQ33" i="91"/>
  <c r="AF33" i="91"/>
  <c r="BH33" i="91"/>
  <c r="AF43" i="91"/>
  <c r="AQ36" i="91"/>
  <c r="AF36" i="91"/>
  <c r="AP36" i="91"/>
  <c r="BH36" i="91"/>
  <c r="AF71" i="91"/>
  <c r="AF58" i="91"/>
  <c r="BH58" i="91"/>
  <c r="AQ58" i="91"/>
  <c r="AF74" i="91"/>
  <c r="AF89" i="91"/>
  <c r="AF106" i="91"/>
  <c r="AF122" i="91"/>
  <c r="BH122" i="91"/>
  <c r="AQ122" i="91"/>
  <c r="AK26" i="91"/>
  <c r="BG26" i="91"/>
  <c r="AK61" i="91"/>
  <c r="BG61" i="91"/>
  <c r="AK113" i="91"/>
  <c r="BG113" i="91"/>
  <c r="BG29" i="91"/>
  <c r="AK29" i="91"/>
  <c r="BG70" i="91"/>
  <c r="AK70" i="91"/>
  <c r="BC73" i="91"/>
  <c r="BJ73" i="91"/>
  <c r="BH29" i="91"/>
  <c r="AQ29" i="91"/>
  <c r="AF29" i="91"/>
  <c r="AQ48" i="91"/>
  <c r="BH48" i="91"/>
  <c r="AF48" i="91"/>
  <c r="AP48" i="91"/>
  <c r="AQ39" i="91"/>
  <c r="BH39" i="91"/>
  <c r="AF39" i="91"/>
  <c r="AP39" i="91"/>
  <c r="AF76" i="91"/>
  <c r="BH76" i="91"/>
  <c r="AQ76" i="91"/>
  <c r="AF91" i="91"/>
  <c r="BH91" i="91"/>
  <c r="AQ91" i="91"/>
  <c r="AK101" i="91"/>
  <c r="BG101" i="91"/>
  <c r="AK88" i="91"/>
  <c r="BG88" i="91"/>
  <c r="BG104" i="91"/>
  <c r="AK104" i="91"/>
  <c r="BJ110" i="91"/>
  <c r="BC110" i="91"/>
  <c r="BC29" i="91"/>
  <c r="BJ29" i="91"/>
  <c r="BJ45" i="91"/>
  <c r="BC45" i="91"/>
  <c r="BB45" i="91"/>
  <c r="BC125" i="91"/>
  <c r="BJ125" i="91"/>
  <c r="BJ64" i="91"/>
  <c r="BC64" i="91"/>
  <c r="BJ94" i="91"/>
  <c r="BC94" i="91"/>
  <c r="AQ42" i="91"/>
  <c r="AP42" i="91"/>
  <c r="BH42" i="91"/>
  <c r="AF42" i="91"/>
  <c r="AQ119" i="91"/>
  <c r="BH119" i="91"/>
  <c r="AF119" i="91"/>
  <c r="AQ79" i="91"/>
  <c r="BH79" i="91"/>
  <c r="AF79" i="91"/>
  <c r="AF110" i="91"/>
  <c r="BH110" i="91"/>
  <c r="AQ110" i="91"/>
  <c r="AK97" i="91"/>
  <c r="BG97" i="91"/>
  <c r="AK85" i="91"/>
  <c r="BG85" i="91"/>
  <c r="BG58" i="91"/>
  <c r="AK58" i="91"/>
  <c r="BG122" i="91"/>
  <c r="AK122" i="91"/>
  <c r="CJ278" i="89"/>
  <c r="CJ287" i="89" s="1"/>
  <c r="CH250" i="89"/>
  <c r="CH265" i="89" s="1"/>
  <c r="CH278" i="89"/>
  <c r="CH284" i="89" s="1"/>
  <c r="CJ249" i="89"/>
  <c r="CH258" i="89"/>
  <c r="CH259" i="89" s="1"/>
  <c r="CI277" i="89"/>
  <c r="CI281" i="89" s="1"/>
  <c r="CG278" i="89"/>
  <c r="CG286" i="89" s="1"/>
  <c r="BI249" i="89"/>
  <c r="BI250" i="89"/>
  <c r="BI279" i="89"/>
  <c r="BI277" i="89"/>
  <c r="BI281" i="89" s="1"/>
  <c r="BI267" i="89"/>
  <c r="BI266" i="89"/>
  <c r="BI278" i="89"/>
  <c r="BI268" i="89"/>
  <c r="CH249" i="89"/>
  <c r="CH277" i="89"/>
  <c r="CH281" i="89" s="1"/>
  <c r="CH279" i="89"/>
  <c r="CH293" i="89" s="1"/>
  <c r="CJ250" i="89"/>
  <c r="CJ254" i="89" s="1"/>
  <c r="CG258" i="89"/>
  <c r="CG259" i="89" s="1"/>
  <c r="CJ258" i="89"/>
  <c r="CJ259" i="89" s="1"/>
  <c r="CJ260" i="89" s="1"/>
  <c r="CJ261" i="89" s="1"/>
  <c r="CI279" i="89"/>
  <c r="CI293" i="89" s="1"/>
  <c r="CG277" i="89"/>
  <c r="CG281" i="89" s="1"/>
  <c r="CG282" i="89" s="1"/>
  <c r="CG283" i="89"/>
  <c r="CJ253" i="89"/>
  <c r="CJ256" i="89"/>
  <c r="CI249" i="89"/>
  <c r="CJ283" i="89"/>
  <c r="CI250" i="89"/>
  <c r="CI258" i="89"/>
  <c r="CI259" i="89" s="1"/>
  <c r="CI260" i="89" s="1"/>
  <c r="CG250" i="89"/>
  <c r="CG265" i="89" s="1"/>
  <c r="CI278" i="89"/>
  <c r="CG249" i="89"/>
  <c r="CJ251" i="89"/>
  <c r="CJ284" i="89" l="1"/>
  <c r="CH254" i="89"/>
  <c r="CH286" i="89"/>
  <c r="CJ282" i="89"/>
  <c r="CJ280" i="89"/>
  <c r="CJ255" i="89"/>
  <c r="CH260" i="89"/>
  <c r="CH262" i="89" s="1"/>
  <c r="CH255" i="89"/>
  <c r="CJ296" i="89"/>
  <c r="CJ265" i="89"/>
  <c r="CJ286" i="89"/>
  <c r="CH287" i="89"/>
  <c r="CH282" i="89"/>
  <c r="CH285" i="89" s="1"/>
  <c r="CH283" i="89"/>
  <c r="CH280" i="89"/>
  <c r="BI134" i="91"/>
  <c r="BI131" i="91"/>
  <c r="BI128" i="91"/>
  <c r="AW128" i="91"/>
  <c r="CG284" i="89"/>
  <c r="CG280" i="89"/>
  <c r="CI296" i="89"/>
  <c r="CI295" i="89"/>
  <c r="CI294" i="89"/>
  <c r="CG287" i="89"/>
  <c r="CH294" i="89"/>
  <c r="CH296" i="89"/>
  <c r="CH295" i="89"/>
  <c r="CI282" i="89"/>
  <c r="CI288" i="89" s="1"/>
  <c r="CG260" i="89"/>
  <c r="CG264" i="89" s="1"/>
  <c r="AV42" i="91"/>
  <c r="AW42" i="91"/>
  <c r="BI42" i="91"/>
  <c r="BI76" i="91"/>
  <c r="AW76" i="91"/>
  <c r="BI58" i="91"/>
  <c r="AW58" i="91"/>
  <c r="AW33" i="91"/>
  <c r="BI33" i="91"/>
  <c r="BI110" i="91"/>
  <c r="AW110" i="91"/>
  <c r="AW29" i="91"/>
  <c r="BI29" i="91"/>
  <c r="BI104" i="91"/>
  <c r="AW104" i="91"/>
  <c r="BI97" i="91"/>
  <c r="AW97" i="91"/>
  <c r="BI82" i="91"/>
  <c r="AW82" i="91"/>
  <c r="AW26" i="91"/>
  <c r="BI26" i="91"/>
  <c r="AW79" i="91"/>
  <c r="BI79" i="91"/>
  <c r="AW39" i="91"/>
  <c r="AV39" i="91"/>
  <c r="BI39" i="91"/>
  <c r="BI122" i="91"/>
  <c r="AW122" i="91"/>
  <c r="BI94" i="91"/>
  <c r="AW94" i="91"/>
  <c r="BI51" i="91"/>
  <c r="AW51" i="91"/>
  <c r="AW113" i="91"/>
  <c r="BI113" i="91"/>
  <c r="AW61" i="91"/>
  <c r="BI61" i="91"/>
  <c r="AW36" i="91"/>
  <c r="BI36" i="91"/>
  <c r="AW54" i="91"/>
  <c r="BI54" i="91"/>
  <c r="BI70" i="91"/>
  <c r="AW70" i="91"/>
  <c r="AW107" i="91"/>
  <c r="BI107" i="91"/>
  <c r="AW119" i="91"/>
  <c r="BI119" i="91"/>
  <c r="AW91" i="91"/>
  <c r="BI91" i="91"/>
  <c r="AW88" i="91"/>
  <c r="BI88" i="91"/>
  <c r="AW125" i="91"/>
  <c r="BI125" i="91"/>
  <c r="BI116" i="91"/>
  <c r="AW116" i="91"/>
  <c r="AW67" i="91"/>
  <c r="BI67" i="91"/>
  <c r="BI64" i="91"/>
  <c r="AW64" i="91"/>
  <c r="BI48" i="91"/>
  <c r="AW48" i="91"/>
  <c r="AV48" i="91"/>
  <c r="AW101" i="91"/>
  <c r="BI101" i="91"/>
  <c r="AW85" i="91"/>
  <c r="BI85" i="91"/>
  <c r="BI45" i="91"/>
  <c r="AV45" i="91"/>
  <c r="AW45" i="91"/>
  <c r="AW73" i="91"/>
  <c r="BI73" i="91"/>
  <c r="CH264" i="89"/>
  <c r="CH256" i="89"/>
  <c r="CH251" i="89"/>
  <c r="CH261" i="89"/>
  <c r="CH263" i="89"/>
  <c r="CH253" i="89"/>
  <c r="CI283" i="89"/>
  <c r="BI287" i="89"/>
  <c r="BI284" i="89"/>
  <c r="BI286" i="89"/>
  <c r="BI283" i="89"/>
  <c r="BI280" i="89"/>
  <c r="BI282" i="89"/>
  <c r="BI285" i="89" s="1"/>
  <c r="BI270" i="89"/>
  <c r="BI272" i="89" s="1"/>
  <c r="BI251" i="89"/>
  <c r="BI271" i="89"/>
  <c r="BI256" i="89"/>
  <c r="BI255" i="89"/>
  <c r="BI253" i="89"/>
  <c r="BI254" i="89"/>
  <c r="CJ263" i="89"/>
  <c r="CJ264" i="89"/>
  <c r="CJ262" i="89"/>
  <c r="CI263" i="89"/>
  <c r="CI262" i="89"/>
  <c r="CI261" i="89"/>
  <c r="CG256" i="89"/>
  <c r="CG254" i="89"/>
  <c r="CG255" i="89"/>
  <c r="CG253" i="89"/>
  <c r="CI265" i="89"/>
  <c r="CI251" i="89"/>
  <c r="CJ267" i="89"/>
  <c r="CJ266" i="89"/>
  <c r="CJ288" i="89"/>
  <c r="CJ285" i="89"/>
  <c r="CI264" i="89"/>
  <c r="CI255" i="89"/>
  <c r="CI253" i="89"/>
  <c r="CI256" i="89"/>
  <c r="CI254" i="89"/>
  <c r="CG288" i="89"/>
  <c r="CG289" i="89" s="1"/>
  <c r="CG285" i="89"/>
  <c r="CH267" i="89"/>
  <c r="CH266" i="89"/>
  <c r="CI287" i="89"/>
  <c r="CI286" i="89"/>
  <c r="CI284" i="89"/>
  <c r="CG251" i="89"/>
  <c r="CI280" i="89"/>
  <c r="CG261" i="89" l="1"/>
  <c r="CH288" i="89"/>
  <c r="CH291" i="89" s="1"/>
  <c r="CI285" i="89"/>
  <c r="CG262" i="89"/>
  <c r="CG263" i="89"/>
  <c r="CI267" i="89"/>
  <c r="CI266" i="89"/>
  <c r="CG291" i="89"/>
  <c r="CG290" i="89"/>
  <c r="CJ291" i="89"/>
  <c r="CJ289" i="89"/>
  <c r="CJ290" i="89"/>
  <c r="CI291" i="89"/>
  <c r="CI289" i="89"/>
  <c r="CI290" i="89"/>
  <c r="CG266" i="89"/>
  <c r="CG267" i="89"/>
  <c r="CH290" i="89" l="1"/>
  <c r="CH289" i="89"/>
</calcChain>
</file>

<file path=xl/sharedStrings.xml><?xml version="1.0" encoding="utf-8"?>
<sst xmlns="http://schemas.openxmlformats.org/spreadsheetml/2006/main" count="2244" uniqueCount="304">
  <si>
    <t xml:space="preserve">No. </t>
  </si>
  <si>
    <t>Hole  Pos.</t>
  </si>
  <si>
    <t xml:space="preserve">Name  </t>
  </si>
  <si>
    <t xml:space="preserve">Method  </t>
  </si>
  <si>
    <t xml:space="preserve">Coefficients  </t>
  </si>
  <si>
    <t>NPOC vol. [ml]</t>
  </si>
  <si>
    <t>TIC vol. [ml]</t>
  </si>
  <si>
    <t>TC vol. [ml]</t>
  </si>
  <si>
    <t>TIC  Area</t>
  </si>
  <si>
    <t>TC  Area</t>
  </si>
  <si>
    <t>NPOC  Area</t>
  </si>
  <si>
    <t>TNb  Area</t>
  </si>
  <si>
    <t>TIC [mg/l]</t>
  </si>
  <si>
    <t>TC [mg/l]</t>
  </si>
  <si>
    <t>TOC (Diff.) [mg/l]</t>
  </si>
  <si>
    <t>NPOC [mg/l]</t>
  </si>
  <si>
    <t>TNb [mg/l]</t>
  </si>
  <si>
    <t>Dilut.  Factor</t>
  </si>
  <si>
    <t>TC  Blank</t>
  </si>
  <si>
    <t>TIC  Blank</t>
  </si>
  <si>
    <t>NPOC  Blank</t>
  </si>
  <si>
    <t>TNb  Blank</t>
  </si>
  <si>
    <t xml:space="preserve">Memo  </t>
  </si>
  <si>
    <t xml:space="preserve">Info  </t>
  </si>
  <si>
    <t>Date</t>
  </si>
  <si>
    <t>Time</t>
  </si>
  <si>
    <t>RunIn</t>
  </si>
  <si>
    <t>TIC/TC/TNb</t>
  </si>
  <si>
    <t>Water Blank</t>
  </si>
  <si>
    <t>Daily Calibration</t>
  </si>
  <si>
    <t>mgTIC</t>
  </si>
  <si>
    <t xml:space="preserve">mgTC </t>
  </si>
  <si>
    <t>mgTNb</t>
  </si>
  <si>
    <t>Slope</t>
  </si>
  <si>
    <t>Intercept</t>
  </si>
  <si>
    <t>RSQ</t>
  </si>
  <si>
    <t>Misc. Notes</t>
  </si>
  <si>
    <t>BRN Data Quality Code (1=no problems, 2=note, 3=fatal flaws)</t>
  </si>
  <si>
    <t>BRN Sample Notes</t>
  </si>
  <si>
    <t>Daily Cal TIC [mg/l]</t>
  </si>
  <si>
    <t>Daily Cal TC [mg/l]</t>
  </si>
  <si>
    <t>Daily Cal TOC (Diff.) [mg/l]</t>
  </si>
  <si>
    <t>Daily Cal TNb [mg/l]</t>
  </si>
  <si>
    <t>TIC Absolute value Relative Percent Difference (RPD) of same vial duplicates</t>
  </si>
  <si>
    <t>TIC Absolute Value Relative Percent Difference (RPD) of independent prep duplicates</t>
  </si>
  <si>
    <t>TIC Percent Recovery (PR) of spikes</t>
  </si>
  <si>
    <t>TC Absolute value Relative Percent Difference (RPD) of same vial duplicates</t>
  </si>
  <si>
    <t>TC Absolute Value Relative Percent Difference (RPD) of independent prep duplicates</t>
  </si>
  <si>
    <t>TC Percent Recovery (PR) of spikes</t>
  </si>
  <si>
    <t>TOC Absolute value Percent error for check standards</t>
  </si>
  <si>
    <t>TOC Absolute value Relative Percent Difference (RPD) of same vial duplicates</t>
  </si>
  <si>
    <t>TOC Absolute Value Relative Percent Difference (RPD) of independent prep duplicates</t>
  </si>
  <si>
    <t>TOC Percent Recovery (PR) of spikes</t>
  </si>
  <si>
    <t>TNb Absolute value Percent error for check standards</t>
  </si>
  <si>
    <t>TNb Absolute value Relative Percent Difference (RPD) of same vial duplicates</t>
  </si>
  <si>
    <t>TNb Absolute Value Relative Percent Difference (RPD) of independent prep duplicates</t>
  </si>
  <si>
    <t>TNb Percent Recovery (PR) of spikes</t>
  </si>
  <si>
    <t>TIC Mean of 2 reps</t>
  </si>
  <si>
    <t>TC Mean of 2 reps</t>
  </si>
  <si>
    <t>TOC Mean of 2 reps</t>
  </si>
  <si>
    <t>TNb Mean of 2 reps</t>
  </si>
  <si>
    <t>Mixed Check 3/6/0.3</t>
  </si>
  <si>
    <t xml:space="preserve">          Injection Volume</t>
  </si>
  <si>
    <t>Mixed Check 9/18/0.9</t>
  </si>
  <si>
    <t>RUN NOTES:</t>
  </si>
  <si>
    <t>TNb</t>
  </si>
  <si>
    <t>TIC</t>
  </si>
  <si>
    <t>TC</t>
  </si>
  <si>
    <t>Spiked Blank 100ml + 300uL</t>
  </si>
  <si>
    <t>Spiked tap as reference 100+1KHP</t>
  </si>
  <si>
    <t>Diluent signals @ 0.5 mls for corrections to cal curve</t>
  </si>
  <si>
    <t>Correct for TOC in Type I water</t>
  </si>
  <si>
    <t>Volume TIC</t>
  </si>
  <si>
    <t>TIC inverse prediction mg/L</t>
  </si>
  <si>
    <t>TC inverse prediction mg/L</t>
  </si>
  <si>
    <t>TOC inverse prediction mg/L</t>
  </si>
  <si>
    <t>TNb inverse prediction mg/L</t>
  </si>
  <si>
    <t>TIC reference signal change over run- initial = 100%</t>
  </si>
  <si>
    <t>TIC Absolute value Percent error for standards</t>
  </si>
  <si>
    <t>TC reference signal change over run- initial = 100%</t>
  </si>
  <si>
    <t>TC Absolute value Percent error for standards</t>
  </si>
  <si>
    <t>T0C reference signal change over run- initial = 100%</t>
  </si>
  <si>
    <t>TNb reference signal change over run- initial = 100%</t>
  </si>
  <si>
    <t>Rinse</t>
  </si>
  <si>
    <t>Type I Reagent Grade Water</t>
  </si>
  <si>
    <t>Flush</t>
  </si>
  <si>
    <t>We expect this to run a little above spike contribution because it is not corrected for the contribution of the reagent water</t>
  </si>
  <si>
    <t>That is what you are seeing after red dot at analysis order #27 where we start accounting for that contribution in the calibration standards BUT NOT in the spiked blanks which are run as samples</t>
  </si>
  <si>
    <t>Analysis Order</t>
  </si>
  <si>
    <t>spiked blank + 150 uL</t>
  </si>
  <si>
    <t>spiked blank + 150</t>
  </si>
  <si>
    <t>spiked blank + 150 a</t>
  </si>
  <si>
    <t>spiked blank + 150 b</t>
  </si>
  <si>
    <t>spiked blank + 150 c</t>
  </si>
  <si>
    <t>spiked blank</t>
  </si>
  <si>
    <t>spiked blank 50 + 150</t>
  </si>
  <si>
    <t>spiked blank 100 + 300</t>
  </si>
  <si>
    <t>Spiked Blank 100 + 300</t>
  </si>
  <si>
    <t>Spiked blank 100 + 300</t>
  </si>
  <si>
    <t>Spiked Blank 100ml + 300uL NOT COVERED</t>
  </si>
  <si>
    <t>TCpe</t>
  </si>
  <si>
    <t>Stored Cal TIC [mg/l]</t>
  </si>
  <si>
    <t>Stored Cal TC [mg/l]</t>
  </si>
  <si>
    <t>Stored Cal TOC (Diff.) [mg/l]</t>
  </si>
  <si>
    <t>Stored Cal NPOC [mg/l]</t>
  </si>
  <si>
    <t>Stored Cal TNb [mg/l]</t>
  </si>
  <si>
    <t>TIC Absolute value Percent error for check standards</t>
  </si>
  <si>
    <t>TC Absolute value Percent error for check standards</t>
  </si>
  <si>
    <t>Known</t>
  </si>
  <si>
    <t>Mean</t>
  </si>
  <si>
    <t>Min</t>
  </si>
  <si>
    <t>Std</t>
  </si>
  <si>
    <t>Max</t>
  </si>
  <si>
    <t>CV</t>
  </si>
  <si>
    <t>Warning Limits</t>
  </si>
  <si>
    <t>Xbar + 2SD</t>
  </si>
  <si>
    <t>Xbar - 2SD</t>
  </si>
  <si>
    <t>Control Limits</t>
  </si>
  <si>
    <t>Xbar + 3SD</t>
  </si>
  <si>
    <t>Xbar - 3SD</t>
  </si>
  <si>
    <t>Warning Limits as %</t>
  </si>
  <si>
    <t>Control Limits as %</t>
  </si>
  <si>
    <t>Coefficient of Variation %</t>
  </si>
  <si>
    <t>3 x Coefficient of Variation %</t>
  </si>
  <si>
    <t>Count</t>
  </si>
  <si>
    <t>99th percentile.inc</t>
  </si>
  <si>
    <t>Maximum</t>
  </si>
  <si>
    <t>MDL</t>
  </si>
  <si>
    <t>LOQ</t>
  </si>
  <si>
    <t>ratio mean/mdl</t>
  </si>
  <si>
    <t>RESTRICTED various ways</t>
  </si>
  <si>
    <t>Just points after the calibration method change (~July 2022)</t>
  </si>
  <si>
    <t>Known Conc</t>
  </si>
  <si>
    <t>Std Dev</t>
  </si>
  <si>
    <t>CV or %RSD</t>
  </si>
  <si>
    <t>T value</t>
  </si>
  <si>
    <t>Error as %</t>
  </si>
  <si>
    <t>Known/MDL</t>
  </si>
  <si>
    <t>Mean PR</t>
  </si>
  <si>
    <t>S/N</t>
  </si>
  <si>
    <t>TIC concentration in mg/L</t>
  </si>
  <si>
    <t>TC concentration in mg/L</t>
  </si>
  <si>
    <t>TOC concentration in mg/L</t>
  </si>
  <si>
    <t>TNb concentration in mg/L</t>
  </si>
  <si>
    <t xml:space="preserve">          rolling MDL</t>
  </si>
  <si>
    <t xml:space="preserve">          rolling LOQ</t>
  </si>
  <si>
    <t>TICpe</t>
  </si>
  <si>
    <t>spiked blank conc</t>
  </si>
  <si>
    <t>TIC Signal per mass injected</t>
  </si>
  <si>
    <t>TC Signal per mass injected</t>
  </si>
  <si>
    <t>TOC Signal per mass injected</t>
  </si>
  <si>
    <t>TNb Signal per mass injected</t>
  </si>
  <si>
    <t>Calculated TIC mass injected</t>
  </si>
  <si>
    <t>Calculated TC mass injected</t>
  </si>
  <si>
    <t>Calculated TOC mass injected</t>
  </si>
  <si>
    <t>Calculated TNb mass injected</t>
  </si>
  <si>
    <t>Observed TIC mass injected (ng)</t>
  </si>
  <si>
    <t>Observed TC mass injected (ng)</t>
  </si>
  <si>
    <t>Observed TOC mass injected (ng)</t>
  </si>
  <si>
    <t>Observed TNb mass injected (ng)</t>
  </si>
  <si>
    <t>Mean of last 2 reps</t>
  </si>
  <si>
    <t>mg/L</t>
  </si>
  <si>
    <t>known ug injected</t>
  </si>
  <si>
    <t>COUNT</t>
  </si>
  <si>
    <t>TINV</t>
  </si>
  <si>
    <t>MDL as ng injected</t>
  </si>
  <si>
    <t>MDL as mg/L at 1.0 ml injection volume</t>
  </si>
  <si>
    <t>MDL as mg/L at 0.5 ml injection volume</t>
  </si>
  <si>
    <t>MDL as mg/L at 0.3 ml injection volume</t>
  </si>
  <si>
    <t>Mean to MDL</t>
  </si>
  <si>
    <t>LOQ as 10sd</t>
  </si>
  <si>
    <t>LOQ as ng injected</t>
  </si>
  <si>
    <t>LOQ as mg/L at 0.5ml injection volume</t>
  </si>
  <si>
    <t>LOQ as mg/L at 0.3ml injection volume</t>
  </si>
  <si>
    <t>Add in contribution of reagent grade water</t>
  </si>
  <si>
    <t>ug injected</t>
  </si>
  <si>
    <t>Spiked Blank</t>
  </si>
  <si>
    <t>A FRESH SPIKED BLANK</t>
  </si>
  <si>
    <t>LOQ as mg/L at 1.0ml injection volume</t>
  </si>
  <si>
    <t>EXPECTED CONC</t>
  </si>
  <si>
    <t>w/out water contribution</t>
  </si>
  <si>
    <t>with water contribution</t>
  </si>
  <si>
    <t>TOC</t>
  </si>
  <si>
    <t>F50 7Aug23 0.1m</t>
  </si>
  <si>
    <t>B50 5Sep23 9.0m</t>
  </si>
  <si>
    <t>F50 3Jul23 9.0</t>
  </si>
  <si>
    <t>F100 29Aug23 0.1m</t>
  </si>
  <si>
    <t>B50 18Sep23 9m</t>
  </si>
  <si>
    <t>F50 29Aug23 5m</t>
  </si>
  <si>
    <t>F50 18Sep23 0.1m</t>
  </si>
  <si>
    <t>B50 17Jul23 3m</t>
  </si>
  <si>
    <t>F50 10Jul23 5m</t>
  </si>
  <si>
    <t>F50 29May23 3.8m</t>
  </si>
  <si>
    <t>B50 18Sep23 9m - SPIKE</t>
  </si>
  <si>
    <t>F50 29May23 3.8m - DUP</t>
  </si>
  <si>
    <t>F50 7Aug23 3.8</t>
  </si>
  <si>
    <t>B50 5Sep23 6.0m</t>
  </si>
  <si>
    <t>B50 29Aug23 9.0m</t>
  </si>
  <si>
    <t>F50 18Sep23 6.2m</t>
  </si>
  <si>
    <t>F50 16May23 6.2m</t>
  </si>
  <si>
    <t>F50 19Jun23 0.1m</t>
  </si>
  <si>
    <t>F50 5Sep23 0.1m</t>
  </si>
  <si>
    <t>F100 7Aug23 0.1m</t>
  </si>
  <si>
    <t>F50 10Jul23 3.8m</t>
  </si>
  <si>
    <t>F100 29Aug23 0.1m - SPIKE</t>
  </si>
  <si>
    <t>F50 10Jul23 3.8m - DUP</t>
  </si>
  <si>
    <t>F50 07AUG23 5</t>
  </si>
  <si>
    <t>F50 14JUN23 6.2</t>
  </si>
  <si>
    <t>B50 07AUG23 0.1</t>
  </si>
  <si>
    <t>F50 18SEP23 9</t>
  </si>
  <si>
    <t>F50 05SEP23 9</t>
  </si>
  <si>
    <t>F50 07AUG23 8</t>
  </si>
  <si>
    <t>F50 07AUG23 6.2</t>
  </si>
  <si>
    <t>F50 16MAY23 1.6</t>
  </si>
  <si>
    <t>B50 29AUG23 3</t>
  </si>
  <si>
    <t>F50 05SEP23 5</t>
  </si>
  <si>
    <t>SPIKE</t>
  </si>
  <si>
    <t>DUP</t>
  </si>
  <si>
    <t>B50 14JUN23 0.1</t>
  </si>
  <si>
    <t>F50 07AUG23 9</t>
  </si>
  <si>
    <t>F50 18SEP23 8</t>
  </si>
  <si>
    <t>F50 16MAY23 9</t>
  </si>
  <si>
    <t>B50 18SEP23 6</t>
  </si>
  <si>
    <t>F100 17JUL23 0.1</t>
  </si>
  <si>
    <t>F50 18SEP23 1.6</t>
  </si>
  <si>
    <t>F50 22MAY23 5</t>
  </si>
  <si>
    <t>F50 05JUN23 6.2</t>
  </si>
  <si>
    <t>F50 19JUN23 8</t>
  </si>
  <si>
    <t>F50 05JUN23 1.6</t>
  </si>
  <si>
    <t>F50 05SEP23 1.6</t>
  </si>
  <si>
    <t>F50 22MAY23 0.1</t>
  </si>
  <si>
    <t>F50 29AUG23 9.0</t>
  </si>
  <si>
    <t>F50 29AUG23 1.6</t>
  </si>
  <si>
    <t>F50 22MAY23 8.0</t>
  </si>
  <si>
    <t>F50 07AUG23 3.0</t>
  </si>
  <si>
    <t>B50 05JUN23 9.0</t>
  </si>
  <si>
    <t>F50 29AUG23 0.1</t>
  </si>
  <si>
    <t>F50 29AUG23 8.0</t>
  </si>
  <si>
    <t>B50 14JUN23 9.0</t>
  </si>
  <si>
    <t>B50 22MAY23</t>
  </si>
  <si>
    <t>B50 18SEP23 0.1</t>
  </si>
  <si>
    <t>F50 22MAY23 9.0</t>
  </si>
  <si>
    <t>B50 19JUN23 9.0</t>
  </si>
  <si>
    <t>B50 07AUG23 6.0</t>
  </si>
  <si>
    <t>F50 05JUN23 5.0</t>
  </si>
  <si>
    <t>F50 17JUL23 6.2</t>
  </si>
  <si>
    <t>F100 05SEP23 0.1</t>
  </si>
  <si>
    <t>F50 05SEP23 8.0</t>
  </si>
  <si>
    <t>How to calculate known?</t>
  </si>
  <si>
    <t>This is run as an unknown and is NOT corrected for the contribution of water, so that contribution has to be accounted for in the known (along with the stock solutions)</t>
  </si>
  <si>
    <t>Just water:</t>
  </si>
  <si>
    <t>Added stock:</t>
  </si>
  <si>
    <t>KHP</t>
  </si>
  <si>
    <t>conc of stock</t>
  </si>
  <si>
    <t>added water</t>
  </si>
  <si>
    <t>final volume</t>
  </si>
  <si>
    <t>ml added</t>
  </si>
  <si>
    <t>NaHCO3</t>
  </si>
  <si>
    <t>added conc</t>
  </si>
  <si>
    <t>baseline conc from median concentration of analyzed water blanks</t>
  </si>
  <si>
    <t>OC</t>
  </si>
  <si>
    <t>IC</t>
  </si>
  <si>
    <t>Total from water and added stock</t>
  </si>
  <si>
    <t>B50 14JUN23 3</t>
  </si>
  <si>
    <t>F50 16MAY23 0.1</t>
  </si>
  <si>
    <t>B50 29AUG23 0.1</t>
  </si>
  <si>
    <t>B50 10JUL23 6</t>
  </si>
  <si>
    <t>B50 07AUG23 9</t>
  </si>
  <si>
    <t>F50 29AUG23 6.2</t>
  </si>
  <si>
    <t>F100 22MAY23 0.1</t>
  </si>
  <si>
    <t>B50 10JUL23 0.1</t>
  </si>
  <si>
    <t>F50 18SEP23 3.8</t>
  </si>
  <si>
    <t>B50 03JUL23 3</t>
  </si>
  <si>
    <t>F50 05JUN23 8</t>
  </si>
  <si>
    <t>F50 19JUN23 9</t>
  </si>
  <si>
    <t>B50 29AUG23 6</t>
  </si>
  <si>
    <t>F50 03JUL23 8</t>
  </si>
  <si>
    <t>F50 14JUN23 9</t>
  </si>
  <si>
    <t>B50 05JUN23 0.1</t>
  </si>
  <si>
    <t>B50 22MAY23 3</t>
  </si>
  <si>
    <t>F50 05SEP23 6.2</t>
  </si>
  <si>
    <t>B50 05JUN23 3</t>
  </si>
  <si>
    <t>B50 05SEP23 3</t>
  </si>
  <si>
    <t>As mg injected in 0.5ml</t>
  </si>
  <si>
    <t>F50 19JUN23 1.6</t>
  </si>
  <si>
    <t>F50 05JUN23 3.8</t>
  </si>
  <si>
    <t>F50 22MAY23 3.8</t>
  </si>
  <si>
    <t>F50 29AUG23 3.8</t>
  </si>
  <si>
    <t>F50 14JUN23 5</t>
  </si>
  <si>
    <t>B50 22MAY23 5</t>
  </si>
  <si>
    <t>F50 15MAY23 5</t>
  </si>
  <si>
    <t>B50 05SEP23 0.1</t>
  </si>
  <si>
    <t>B50 19JUN23 0.1</t>
  </si>
  <si>
    <t>F50 05SEP23 3.8</t>
  </si>
  <si>
    <t>B50 07JUL23 6</t>
  </si>
  <si>
    <t>F50 03JUL23 6.2</t>
  </si>
  <si>
    <t>F50 18SEP23 5</t>
  </si>
  <si>
    <t>B50 05JUN23 6</t>
  </si>
  <si>
    <t>F50 22MAY23 6.2</t>
  </si>
  <si>
    <t>F100 05JUN23 0.1</t>
  </si>
  <si>
    <t>F50 10JUL23 6.2</t>
  </si>
  <si>
    <t>F50 05JUN23 0.2</t>
  </si>
  <si>
    <t>B50 18SEP23 3</t>
  </si>
  <si>
    <t>F50 07AUG23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</si>
</sst>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00"/>
    <numFmt numFmtId="167"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sz val="11"/>
      <color theme="1"/>
      <name val="Calibri"/>
      <family val="2"/>
    </font>
    <font>
      <sz val="11"/>
      <name val="Calibri"/>
      <family val="2"/>
    </font>
    <font>
      <sz val="10"/>
      <color indexed="8"/>
      <name val="MS Sans Serif"/>
    </font>
    <font>
      <sz val="8"/>
      <name val="MS Sans Serif"/>
    </font>
    <font>
      <sz val="10"/>
      <color theme="1"/>
      <name val="Arial"/>
      <family val="2"/>
    </font>
    <font>
      <sz val="9"/>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2" fillId="0" borderId="0"/>
  </cellStyleXfs>
  <cellXfs count="66">
    <xf numFmtId="0" fontId="0" fillId="0" borderId="0" xfId="0"/>
    <xf numFmtId="14" fontId="0" fillId="0" borderId="0" xfId="0" applyNumberFormat="1"/>
    <xf numFmtId="0" fontId="0" fillId="0" borderId="0" xfId="0" applyAlignment="1">
      <alignment wrapText="1"/>
    </xf>
    <xf numFmtId="2" fontId="0" fillId="0" borderId="0" xfId="0" applyNumberFormat="1"/>
    <xf numFmtId="164" fontId="0" fillId="0" borderId="0" xfId="0" applyNumberFormat="1"/>
    <xf numFmtId="11" fontId="0" fillId="0" borderId="0" xfId="0" applyNumberFormat="1"/>
    <xf numFmtId="21" fontId="0" fillId="0" borderId="0" xfId="0" applyNumberFormat="1"/>
    <xf numFmtId="0" fontId="16" fillId="0" borderId="0" xfId="0" applyFont="1"/>
    <xf numFmtId="0" fontId="19" fillId="0" borderId="0" xfId="42" applyFont="1"/>
    <xf numFmtId="1" fontId="19" fillId="0" borderId="0" xfId="42" applyNumberFormat="1" applyFont="1"/>
    <xf numFmtId="19" fontId="0" fillId="0" borderId="0" xfId="0" applyNumberFormat="1"/>
    <xf numFmtId="0" fontId="20" fillId="0" borderId="0" xfId="0" applyFont="1"/>
    <xf numFmtId="14" fontId="20" fillId="0" borderId="0" xfId="0" applyNumberFormat="1" applyFont="1"/>
    <xf numFmtId="19" fontId="20" fillId="0" borderId="0" xfId="0" applyNumberFormat="1" applyFont="1"/>
    <xf numFmtId="2" fontId="20" fillId="0" borderId="0" xfId="0" applyNumberFormat="1" applyFont="1"/>
    <xf numFmtId="0" fontId="20" fillId="0" borderId="0" xfId="0" applyFont="1" applyAlignment="1">
      <alignment wrapText="1"/>
    </xf>
    <xf numFmtId="21" fontId="20" fillId="0" borderId="0" xfId="0" applyNumberFormat="1" applyFont="1"/>
    <xf numFmtId="0" fontId="21" fillId="0" borderId="0" xfId="42" applyFont="1"/>
    <xf numFmtId="2" fontId="21" fillId="0" borderId="0" xfId="42" applyNumberFormat="1" applyFont="1"/>
    <xf numFmtId="0" fontId="18" fillId="0" borderId="0" xfId="42" applyFont="1"/>
    <xf numFmtId="2" fontId="19" fillId="0" borderId="0" xfId="42" applyNumberFormat="1" applyFont="1"/>
    <xf numFmtId="0" fontId="18" fillId="0" borderId="0" xfId="42"/>
    <xf numFmtId="1" fontId="18" fillId="0" borderId="0" xfId="42" applyNumberFormat="1" applyFont="1"/>
    <xf numFmtId="0" fontId="23" fillId="0" borderId="0" xfId="43" applyFont="1" applyAlignment="1">
      <alignment horizontal="left" vertical="center"/>
    </xf>
    <xf numFmtId="0" fontId="23" fillId="0" borderId="0" xfId="43" applyFont="1" applyAlignment="1">
      <alignment vertical="center"/>
    </xf>
    <xf numFmtId="1" fontId="23" fillId="0" borderId="0" xfId="43" applyNumberFormat="1" applyFont="1" applyAlignment="1">
      <alignment vertical="center"/>
    </xf>
    <xf numFmtId="165" fontId="23" fillId="0" borderId="0" xfId="43" applyNumberFormat="1" applyFont="1" applyFill="1" applyAlignment="1" applyProtection="1">
      <alignment vertical="center"/>
    </xf>
    <xf numFmtId="0" fontId="24" fillId="0" borderId="0" xfId="0" applyFont="1" applyFill="1" applyAlignment="1">
      <alignment vertical="center"/>
    </xf>
    <xf numFmtId="0" fontId="18" fillId="0" borderId="0" xfId="42" applyFont="1" applyAlignment="1">
      <alignment vertical="center"/>
    </xf>
    <xf numFmtId="3" fontId="18" fillId="0" borderId="0" xfId="42" applyNumberFormat="1" applyFont="1" applyFill="1" applyAlignment="1">
      <alignment vertical="center"/>
    </xf>
    <xf numFmtId="2" fontId="18" fillId="0" borderId="0" xfId="42" applyNumberFormat="1" applyFont="1" applyFill="1" applyAlignment="1">
      <alignment vertical="center"/>
    </xf>
    <xf numFmtId="0" fontId="18" fillId="0" borderId="0" xfId="42" applyFont="1" applyFill="1" applyAlignment="1">
      <alignment vertical="center"/>
    </xf>
    <xf numFmtId="164" fontId="18" fillId="0" borderId="0" xfId="42" applyNumberFormat="1" applyFont="1" applyFill="1" applyAlignment="1">
      <alignment vertical="center"/>
    </xf>
    <xf numFmtId="166" fontId="18" fillId="0" borderId="0" xfId="42" applyNumberFormat="1" applyFont="1" applyFill="1" applyAlignment="1">
      <alignment vertical="center"/>
    </xf>
    <xf numFmtId="165" fontId="18" fillId="0" borderId="0" xfId="42" applyNumberFormat="1" applyFont="1" applyFill="1" applyAlignment="1">
      <alignment vertical="center"/>
    </xf>
    <xf numFmtId="0" fontId="19" fillId="0" borderId="0" xfId="42" applyFont="1" applyAlignment="1">
      <alignment vertical="center"/>
    </xf>
    <xf numFmtId="0" fontId="19" fillId="0" borderId="0" xfId="42" applyFont="1" applyFill="1" applyBorder="1" applyAlignment="1">
      <alignment vertical="center"/>
    </xf>
    <xf numFmtId="0" fontId="18" fillId="0" borderId="0" xfId="42" applyAlignment="1">
      <alignment vertical="center"/>
    </xf>
    <xf numFmtId="2" fontId="18" fillId="0" borderId="0" xfId="42" applyNumberFormat="1" applyFont="1" applyFill="1" applyBorder="1" applyAlignment="1">
      <alignment vertical="center"/>
    </xf>
    <xf numFmtId="0" fontId="23" fillId="0" borderId="0" xfId="43" applyFont="1" applyAlignment="1">
      <alignment vertical="top"/>
    </xf>
    <xf numFmtId="165" fontId="23" fillId="0" borderId="0" xfId="43" applyNumberFormat="1" applyFont="1" applyFill="1" applyAlignment="1" applyProtection="1">
      <alignment vertical="top"/>
    </xf>
    <xf numFmtId="0" fontId="24" fillId="0" borderId="0" xfId="0" applyFont="1" applyFill="1"/>
    <xf numFmtId="0" fontId="18" fillId="0" borderId="0" xfId="42" applyFont="1" applyFill="1"/>
    <xf numFmtId="164" fontId="18" fillId="0" borderId="0" xfId="42" applyNumberFormat="1" applyFont="1" applyFill="1"/>
    <xf numFmtId="165" fontId="18" fillId="0" borderId="0" xfId="42" applyNumberFormat="1" applyFont="1" applyFill="1"/>
    <xf numFmtId="165" fontId="18" fillId="0" borderId="0" xfId="42" applyNumberFormat="1" applyFont="1"/>
    <xf numFmtId="1" fontId="23" fillId="0" borderId="0" xfId="43" applyNumberFormat="1" applyFont="1" applyAlignment="1">
      <alignment vertical="top"/>
    </xf>
    <xf numFmtId="2" fontId="18" fillId="0" borderId="0" xfId="42" applyNumberFormat="1" applyFont="1"/>
    <xf numFmtId="2" fontId="0" fillId="33" borderId="0" xfId="0" applyNumberFormat="1" applyFill="1"/>
    <xf numFmtId="2" fontId="18" fillId="33" borderId="0" xfId="42" applyNumberFormat="1" applyFont="1" applyFill="1"/>
    <xf numFmtId="165" fontId="0" fillId="0" borderId="0" xfId="0" applyNumberFormat="1"/>
    <xf numFmtId="3" fontId="25" fillId="0" borderId="0" xfId="42" applyNumberFormat="1" applyFont="1"/>
    <xf numFmtId="165" fontId="0" fillId="0" borderId="0" xfId="0" applyNumberFormat="1" applyFill="1"/>
    <xf numFmtId="165" fontId="0" fillId="33" borderId="0" xfId="0" applyNumberFormat="1" applyFill="1"/>
    <xf numFmtId="2" fontId="0" fillId="0" borderId="0" xfId="0" applyNumberFormat="1" applyAlignment="1">
      <alignment wrapText="1"/>
    </xf>
    <xf numFmtId="167" fontId="0" fillId="0" borderId="0" xfId="0" applyNumberFormat="1"/>
    <xf numFmtId="3" fontId="0" fillId="0" borderId="0" xfId="0" applyNumberFormat="1"/>
    <xf numFmtId="2" fontId="18" fillId="0" borderId="0" xfId="42" applyNumberFormat="1"/>
    <xf numFmtId="2" fontId="18" fillId="0" borderId="0" xfId="42" applyNumberFormat="1" applyAlignment="1">
      <alignment vertical="center"/>
    </xf>
    <xf numFmtId="2" fontId="18" fillId="34" borderId="0" xfId="42" applyNumberFormat="1" applyFont="1" applyFill="1" applyBorder="1" applyAlignment="1">
      <alignment vertical="center"/>
    </xf>
    <xf numFmtId="0" fontId="0" fillId="0" borderId="0" xfId="0" applyFill="1"/>
    <xf numFmtId="165" fontId="0" fillId="34" borderId="0" xfId="0" applyNumberFormat="1" applyFill="1"/>
    <xf numFmtId="0" fontId="19" fillId="0" borderId="0" xfId="42" applyFont="1" applyFill="1"/>
    <xf numFmtId="0" fontId="18" fillId="0" borderId="0" xfId="42" applyFill="1"/>
    <xf numFmtId="165" fontId="18" fillId="0" borderId="0" xfId="42" applyNumberFormat="1"/>
    <xf numFmtId="0" fontId="0" fillId="0" borderId="0" xfId="0"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2" xfId="42" xr:uid="{8F7D9E60-E6DF-45B4-9957-3DBE85DF96E8}"/>
    <cellStyle name="Normal 6" xfId="43" xr:uid="{65A9EA2B-5837-45FA-ACCB-83B0414BC0A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'21sep23'!$F$13:$F$19</c:f>
              <c:numCache>
                <c:formatCode>General</c:formatCode>
                <c:ptCount val="7"/>
                <c:pt idx="1">
                  <c:v>0</c:v>
                </c:pt>
                <c:pt idx="2">
                  <c:v>1471.2</c:v>
                </c:pt>
                <c:pt idx="3">
                  <c:v>4472.1000000000004</c:v>
                </c:pt>
                <c:pt idx="4">
                  <c:v>6913.6180000000004</c:v>
                </c:pt>
                <c:pt idx="5">
                  <c:v>9818.6820000000007</c:v>
                </c:pt>
                <c:pt idx="6">
                  <c:v>12563.1</c:v>
                </c:pt>
              </c:numCache>
            </c:numRef>
          </c:xVal>
          <c:yVal>
            <c:numRef>
              <c:f>'21sep23'!$E$13:$E$19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E1C9-47BB-B586-9446DD9C6412}"/>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'26sep23'!$F$13:$F$19</c:f>
              <c:numCache>
                <c:formatCode>General</c:formatCode>
                <c:ptCount val="7"/>
                <c:pt idx="1">
                  <c:v>0</c:v>
                </c:pt>
                <c:pt idx="2">
                  <c:v>1494.8</c:v>
                </c:pt>
                <c:pt idx="3">
                  <c:v>4809.3999999999996</c:v>
                </c:pt>
                <c:pt idx="4">
                  <c:v>7257.0469999999996</c:v>
                </c:pt>
                <c:pt idx="5">
                  <c:v>10617.153</c:v>
                </c:pt>
                <c:pt idx="6">
                  <c:v>13657.9</c:v>
                </c:pt>
              </c:numCache>
            </c:numRef>
          </c:xVal>
          <c:yVal>
            <c:numRef>
              <c:f>'26sep23'!$E$13:$E$19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2C5D-41F0-9709-41610CBCF018}"/>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'26sep23'!$H$13:$H$19</c:f>
              <c:numCache>
                <c:formatCode>General</c:formatCode>
                <c:ptCount val="7"/>
                <c:pt idx="1">
                  <c:v>0</c:v>
                </c:pt>
                <c:pt idx="2">
                  <c:v>2634.7</c:v>
                </c:pt>
                <c:pt idx="3">
                  <c:v>9240.6</c:v>
                </c:pt>
                <c:pt idx="4">
                  <c:v>13811.933000000001</c:v>
                </c:pt>
                <c:pt idx="5">
                  <c:v>20501.866999999998</c:v>
                </c:pt>
                <c:pt idx="6">
                  <c:v>26610.6</c:v>
                </c:pt>
              </c:numCache>
            </c:numRef>
          </c:xVal>
          <c:yVal>
            <c:numRef>
              <c:f>'26sep23'!$G$13:$G$19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85B2-403E-BEA2-BA92892E2AE1}"/>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'26sep23'!$J$13:$J$19</c:f>
              <c:numCache>
                <c:formatCode>General</c:formatCode>
                <c:ptCount val="7"/>
                <c:pt idx="1">
                  <c:v>0</c:v>
                </c:pt>
                <c:pt idx="2">
                  <c:v>1287.3</c:v>
                </c:pt>
                <c:pt idx="3">
                  <c:v>4065.4</c:v>
                </c:pt>
                <c:pt idx="4">
                  <c:v>6489.192</c:v>
                </c:pt>
                <c:pt idx="5">
                  <c:v>9864.3670000000002</c:v>
                </c:pt>
                <c:pt idx="6">
                  <c:v>12339.9</c:v>
                </c:pt>
              </c:numCache>
            </c:numRef>
          </c:xVal>
          <c:yVal>
            <c:numRef>
              <c:f>'26sep23'!$I$13:$I$19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C6F7-4480-AE21-BD2A605B7D19}"/>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'27sep23'!$F$13:$F$19</c:f>
              <c:numCache>
                <c:formatCode>General</c:formatCode>
                <c:ptCount val="7"/>
                <c:pt idx="1">
                  <c:v>0</c:v>
                </c:pt>
                <c:pt idx="2">
                  <c:v>1264.2</c:v>
                </c:pt>
                <c:pt idx="3">
                  <c:v>4056.6</c:v>
                </c:pt>
                <c:pt idx="4">
                  <c:v>6189.0379999999996</c:v>
                </c:pt>
                <c:pt idx="5">
                  <c:v>8995.2620000000006</c:v>
                </c:pt>
                <c:pt idx="6">
                  <c:v>11585.1</c:v>
                </c:pt>
              </c:numCache>
            </c:numRef>
          </c:xVal>
          <c:yVal>
            <c:numRef>
              <c:f>'27sep23'!$E$13:$E$19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375A-4E66-9836-BCCA72689428}"/>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'27sep23'!$H$13:$H$19</c:f>
              <c:numCache>
                <c:formatCode>General</c:formatCode>
                <c:ptCount val="7"/>
                <c:pt idx="1">
                  <c:v>0</c:v>
                </c:pt>
                <c:pt idx="2">
                  <c:v>2181.6999999999998</c:v>
                </c:pt>
                <c:pt idx="3">
                  <c:v>7552.1</c:v>
                </c:pt>
                <c:pt idx="4">
                  <c:v>11512.442999999999</c:v>
                </c:pt>
                <c:pt idx="5">
                  <c:v>17014.357</c:v>
                </c:pt>
                <c:pt idx="6">
                  <c:v>22278.6</c:v>
                </c:pt>
              </c:numCache>
            </c:numRef>
          </c:xVal>
          <c:yVal>
            <c:numRef>
              <c:f>'27sep23'!$G$13:$G$19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425F-4EBA-9B6A-0354A8DAF932}"/>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'27sep23'!$J$13:$J$19</c:f>
              <c:numCache>
                <c:formatCode>General</c:formatCode>
                <c:ptCount val="7"/>
                <c:pt idx="1">
                  <c:v>0</c:v>
                </c:pt>
                <c:pt idx="2">
                  <c:v>1090</c:v>
                </c:pt>
                <c:pt idx="3">
                  <c:v>3261</c:v>
                </c:pt>
                <c:pt idx="4">
                  <c:v>5328.18</c:v>
                </c:pt>
                <c:pt idx="5">
                  <c:v>7973.857</c:v>
                </c:pt>
                <c:pt idx="6">
                  <c:v>10376.5</c:v>
                </c:pt>
              </c:numCache>
            </c:numRef>
          </c:xVal>
          <c:yVal>
            <c:numRef>
              <c:f>'27sep23'!$I$13:$I$19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33ED-4388-A9D1-8DBE4306B476}"/>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TIC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numCache>
            </c:numRef>
          </c:xVal>
          <c:yVal>
            <c:numRef>
              <c:f>'rolling spiked blank'!$BG$37:$BG$246</c:f>
              <c:numCache>
                <c:formatCode>0.00</c:formatCode>
                <c:ptCount val="210"/>
                <c:pt idx="1">
                  <c:v>3.2770621901923773</c:v>
                </c:pt>
                <c:pt idx="4">
                  <c:v>2.9967358125608765</c:v>
                </c:pt>
                <c:pt idx="7">
                  <c:v>3.0200270249456898</c:v>
                </c:pt>
                <c:pt idx="10">
                  <c:v>2.3261897824622917</c:v>
                </c:pt>
                <c:pt idx="13">
                  <c:v>2.3019495403945909</c:v>
                </c:pt>
                <c:pt idx="16">
                  <c:v>2.257876372998771</c:v>
                </c:pt>
                <c:pt idx="19">
                  <c:v>2.7262716828156259</c:v>
                </c:pt>
                <c:pt idx="22">
                  <c:v>2.5362785458473258</c:v>
                </c:pt>
                <c:pt idx="25">
                  <c:v>2.5220999535362587</c:v>
                </c:pt>
                <c:pt idx="28">
                  <c:v>3.031259308173933</c:v>
                </c:pt>
                <c:pt idx="31">
                  <c:v>2.8707257929802301</c:v>
                </c:pt>
                <c:pt idx="34">
                  <c:v>3.2447159602446805</c:v>
                </c:pt>
                <c:pt idx="37">
                  <c:v>3.121228640864909</c:v>
                </c:pt>
                <c:pt idx="40">
                  <c:v>2.8450189998945348</c:v>
                </c:pt>
                <c:pt idx="43">
                  <c:v>3.108307149535988</c:v>
                </c:pt>
                <c:pt idx="46">
                  <c:v>2.7260517619083964</c:v>
                </c:pt>
                <c:pt idx="49">
                  <c:v>3.4193001398134983</c:v>
                </c:pt>
                <c:pt idx="52">
                  <c:v>3.2668162779549266</c:v>
                </c:pt>
                <c:pt idx="55">
                  <c:v>3.2277051575431503</c:v>
                </c:pt>
                <c:pt idx="58">
                  <c:v>3.1730773305698032</c:v>
                </c:pt>
                <c:pt idx="61">
                  <c:v>2.996336985474743</c:v>
                </c:pt>
                <c:pt idx="64">
                  <c:v>3.1601743582953312</c:v>
                </c:pt>
                <c:pt idx="67">
                  <c:v>2.9404458072221686</c:v>
                </c:pt>
                <c:pt idx="70">
                  <c:v>2.9941276625947264</c:v>
                </c:pt>
                <c:pt idx="73">
                  <c:v>3.2479891647176147</c:v>
                </c:pt>
                <c:pt idx="76">
                  <c:v>3.0195331974345008</c:v>
                </c:pt>
                <c:pt idx="79">
                  <c:v>3.2597879432128272</c:v>
                </c:pt>
                <c:pt idx="82">
                  <c:v>3.2869307857486003</c:v>
                </c:pt>
                <c:pt idx="85">
                  <c:v>3.9933201352078846</c:v>
                </c:pt>
                <c:pt idx="88">
                  <c:v>3.4984720368357127</c:v>
                </c:pt>
                <c:pt idx="91">
                  <c:v>3.8243163617238611</c:v>
                </c:pt>
                <c:pt idx="94">
                  <c:v>3.5092789872658678</c:v>
                </c:pt>
                <c:pt idx="97">
                  <c:v>3.6810520826582143</c:v>
                </c:pt>
                <c:pt idx="100">
                  <c:v>4.2350407064701052</c:v>
                </c:pt>
                <c:pt idx="103">
                  <c:v>3.6968349257801951</c:v>
                </c:pt>
                <c:pt idx="106">
                  <c:v>3.7506201128447207</c:v>
                </c:pt>
                <c:pt idx="109">
                  <c:v>3.3875171731963976</c:v>
                </c:pt>
                <c:pt idx="112">
                  <c:v>3.5520373852890916</c:v>
                </c:pt>
                <c:pt idx="115">
                  <c:v>3.6566382256915251</c:v>
                </c:pt>
                <c:pt idx="118">
                  <c:v>3.1899681636913297</c:v>
                </c:pt>
                <c:pt idx="121">
                  <c:v>3.5763485039317673</c:v>
                </c:pt>
                <c:pt idx="124">
                  <c:v>3.7315577038587948</c:v>
                </c:pt>
                <c:pt idx="127">
                  <c:v>3.8477832893239956</c:v>
                </c:pt>
                <c:pt idx="130">
                  <c:v>3.5163822322594416</c:v>
                </c:pt>
                <c:pt idx="133">
                  <c:v>3.3208077321065819</c:v>
                </c:pt>
                <c:pt idx="136">
                  <c:v>3.506326988035644</c:v>
                </c:pt>
                <c:pt idx="139">
                  <c:v>3.217741478812659</c:v>
                </c:pt>
                <c:pt idx="142">
                  <c:v>3.1860674595076972</c:v>
                </c:pt>
                <c:pt idx="145">
                  <c:v>3.3062276279820759</c:v>
                </c:pt>
                <c:pt idx="148">
                  <c:v>3.2358409184154944</c:v>
                </c:pt>
                <c:pt idx="151">
                  <c:v>3.4580618157614165</c:v>
                </c:pt>
                <c:pt idx="154">
                  <c:v>3.4315591356855109</c:v>
                </c:pt>
                <c:pt idx="157">
                  <c:v>3.5608686891545576</c:v>
                </c:pt>
                <c:pt idx="160">
                  <c:v>3.466584758205391</c:v>
                </c:pt>
                <c:pt idx="163">
                  <c:v>3.4741583365946829</c:v>
                </c:pt>
                <c:pt idx="166">
                  <c:v>3.4522879096635237</c:v>
                </c:pt>
                <c:pt idx="169">
                  <c:v>3.5124508070066387</c:v>
                </c:pt>
                <c:pt idx="172">
                  <c:v>3.4240610731647312</c:v>
                </c:pt>
                <c:pt idx="175">
                  <c:v>3.6571872627929549</c:v>
                </c:pt>
                <c:pt idx="178">
                  <c:v>3.6761000240481421</c:v>
                </c:pt>
                <c:pt idx="181">
                  <c:v>3.7449670496224821</c:v>
                </c:pt>
              </c:numCache>
            </c:numRef>
          </c:yVal>
          <c:smooth val="0"/>
          <c:extLst>
            <c:ext xmlns:c16="http://schemas.microsoft.com/office/drawing/2014/chart" uri="{C3380CC4-5D6E-409C-BE32-E72D297353CC}">
              <c16:uniqueId val="{00000000-4497-4C63-AC8D-7BFD67446AA2}"/>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61</c:v>
                </c:pt>
              </c:numCache>
            </c:numRef>
          </c:xVal>
          <c:yVal>
            <c:numRef>
              <c:f>('rolling spiked blank'!$BG$253,'rolling spiked blank'!$BG$253)</c:f>
              <c:numCache>
                <c:formatCode>0.00</c:formatCode>
                <c:ptCount val="2"/>
                <c:pt idx="0">
                  <c:v>4.0917170445876829</c:v>
                </c:pt>
                <c:pt idx="1">
                  <c:v>4.0917170445876829</c:v>
                </c:pt>
              </c:numCache>
            </c:numRef>
          </c:yVal>
          <c:smooth val="0"/>
          <c:extLst>
            <c:ext xmlns:c16="http://schemas.microsoft.com/office/drawing/2014/chart" uri="{C3380CC4-5D6E-409C-BE32-E72D297353CC}">
              <c16:uniqueId val="{00000002-4497-4C63-AC8D-7BFD67446AA2}"/>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blank'!$BG$255,'rolling spiked blank'!$BG$255)</c:f>
              <c:numCache>
                <c:formatCode>0.00</c:formatCode>
                <c:ptCount val="2"/>
                <c:pt idx="0">
                  <c:v>4.4967354814509717</c:v>
                </c:pt>
                <c:pt idx="1">
                  <c:v>4.4967354814509717</c:v>
                </c:pt>
              </c:numCache>
            </c:numRef>
          </c:yVal>
          <c:smooth val="0"/>
          <c:extLst>
            <c:ext xmlns:c16="http://schemas.microsoft.com/office/drawing/2014/chart" uri="{C3380CC4-5D6E-409C-BE32-E72D297353CC}">
              <c16:uniqueId val="{00000004-4497-4C63-AC8D-7BFD67446AA2}"/>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blank'!$BG$254,'rolling spiked blank'!$BG$254)</c:f>
              <c:numCache>
                <c:formatCode>0.00</c:formatCode>
                <c:ptCount val="2"/>
                <c:pt idx="0">
                  <c:v>2.471643297134527</c:v>
                </c:pt>
                <c:pt idx="1">
                  <c:v>2.471643297134527</c:v>
                </c:pt>
              </c:numCache>
            </c:numRef>
          </c:yVal>
          <c:smooth val="0"/>
          <c:extLst>
            <c:ext xmlns:c16="http://schemas.microsoft.com/office/drawing/2014/chart" uri="{C3380CC4-5D6E-409C-BE32-E72D297353CC}">
              <c16:uniqueId val="{00000006-4497-4C63-AC8D-7BFD67446AA2}"/>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blank'!$BG$256,'rolling spiked blank'!$BG$256)</c:f>
              <c:numCache>
                <c:formatCode>0.00</c:formatCode>
                <c:ptCount val="2"/>
                <c:pt idx="0">
                  <c:v>2.0666248602712383</c:v>
                </c:pt>
                <c:pt idx="1">
                  <c:v>2.0666248602712383</c:v>
                </c:pt>
              </c:numCache>
            </c:numRef>
          </c:yVal>
          <c:smooth val="0"/>
          <c:extLst>
            <c:ext xmlns:c16="http://schemas.microsoft.com/office/drawing/2014/chart" uri="{C3380CC4-5D6E-409C-BE32-E72D297353CC}">
              <c16:uniqueId val="{00000008-4497-4C63-AC8D-7BFD67446AA2}"/>
            </c:ext>
          </c:extLst>
        </c:ser>
        <c:ser>
          <c:idx val="5"/>
          <c:order val="5"/>
          <c:tx>
            <c:v>known</c:v>
          </c:tx>
          <c:spPr>
            <a:ln w="25400" cap="rnd">
              <a:noFill/>
              <a:round/>
            </a:ln>
            <a:effectLst/>
          </c:spPr>
          <c:marker>
            <c:symbol val="circle"/>
            <c:size val="5"/>
            <c:spPr>
              <a:solidFill>
                <a:schemeClr val="accent6"/>
              </a:solidFill>
              <a:ln w="9525">
                <a:solidFill>
                  <a:schemeClr val="accent6"/>
                </a:solidFill>
              </a:ln>
              <a:effectLst/>
            </c:spPr>
          </c:marker>
          <c:dPt>
            <c:idx val="1"/>
            <c:marker>
              <c:symbol val="circle"/>
              <c:size val="5"/>
              <c:spPr>
                <a:solidFill>
                  <a:schemeClr val="accent6"/>
                </a:solidFill>
                <a:ln w="9525">
                  <a:solidFill>
                    <a:schemeClr val="accent6"/>
                  </a:solidFill>
                </a:ln>
                <a:effectLst/>
              </c:spPr>
            </c:marker>
            <c:bubble3D val="0"/>
            <c:spPr>
              <a:ln w="25400" cap="rnd">
                <a:solidFill>
                  <a:schemeClr val="accent6"/>
                </a:solidFill>
                <a:round/>
              </a:ln>
              <a:effectLst/>
            </c:spPr>
            <c:extLst>
              <c:ext xmlns:c16="http://schemas.microsoft.com/office/drawing/2014/chart" uri="{C3380CC4-5D6E-409C-BE32-E72D297353CC}">
                <c16:uniqueId val="{0000000A-4497-4C63-AC8D-7BFD67446AA2}"/>
              </c:ext>
            </c:extLst>
          </c:dPt>
          <c:xVal>
            <c:numRef>
              <c:f>'rolling spiked blank'!$BL$249:$BL$250</c:f>
              <c:numCache>
                <c:formatCode>General</c:formatCode>
                <c:ptCount val="2"/>
                <c:pt idx="0">
                  <c:v>1</c:v>
                </c:pt>
                <c:pt idx="1">
                  <c:v>61</c:v>
                </c:pt>
              </c:numCache>
            </c:numRef>
          </c:xVal>
          <c:yVal>
            <c:numLit>
              <c:formatCode>General</c:formatCode>
              <c:ptCount val="2"/>
              <c:pt idx="0">
                <c:v>3</c:v>
              </c:pt>
              <c:pt idx="1">
                <c:v>3</c:v>
              </c:pt>
            </c:numLit>
          </c:yVal>
          <c:smooth val="0"/>
          <c:extLst>
            <c:ext xmlns:c16="http://schemas.microsoft.com/office/drawing/2014/chart" uri="{C3380CC4-5D6E-409C-BE32-E72D297353CC}">
              <c16:uniqueId val="{0000000B-4497-4C63-AC8D-7BFD67446AA2}"/>
            </c:ext>
          </c:extLst>
        </c:ser>
        <c:ser>
          <c:idx val="6"/>
          <c:order val="6"/>
          <c:tx>
            <c:v>change</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dPt>
            <c:idx val="0"/>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C-4497-4C63-AC8D-7BFD67446AA2}"/>
              </c:ext>
            </c:extLst>
          </c:dPt>
          <c:xVal>
            <c:numLit>
              <c:formatCode>General</c:formatCode>
              <c:ptCount val="1"/>
              <c:pt idx="0">
                <c:v>27</c:v>
              </c:pt>
            </c:numLit>
          </c:xVal>
          <c:yVal>
            <c:numLit>
              <c:formatCode>General</c:formatCode>
              <c:ptCount val="1"/>
              <c:pt idx="0">
                <c:v>3</c:v>
              </c:pt>
            </c:numLit>
          </c:yVal>
          <c:smooth val="0"/>
          <c:extLst>
            <c:ext xmlns:c16="http://schemas.microsoft.com/office/drawing/2014/chart" uri="{C3380CC4-5D6E-409C-BE32-E72D297353CC}">
              <c16:uniqueId val="{0000000D-4497-4C63-AC8D-7BFD67446AA2}"/>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CONCENTRATION</a:t>
            </a:r>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numCache>
            </c:numRef>
          </c:xVal>
          <c:yVal>
            <c:numRef>
              <c:f>'rolling spiked blank'!$BH$37:$BH$246</c:f>
              <c:numCache>
                <c:formatCode>0.00</c:formatCode>
                <c:ptCount val="210"/>
                <c:pt idx="1">
                  <c:v>5.5456176553836709</c:v>
                </c:pt>
                <c:pt idx="4">
                  <c:v>5.5163011640058102</c:v>
                </c:pt>
                <c:pt idx="7">
                  <c:v>5.4962682282309387</c:v>
                </c:pt>
                <c:pt idx="10">
                  <c:v>5.455357000914919</c:v>
                </c:pt>
                <c:pt idx="13">
                  <c:v>5.4623513006901874</c:v>
                </c:pt>
                <c:pt idx="16">
                  <c:v>5.4631284451096622</c:v>
                </c:pt>
                <c:pt idx="19">
                  <c:v>5.553426253824977</c:v>
                </c:pt>
                <c:pt idx="22">
                  <c:v>5.4351311516274201</c:v>
                </c:pt>
                <c:pt idx="25">
                  <c:v>5.393769227782121</c:v>
                </c:pt>
                <c:pt idx="28">
                  <c:v>5.9120142602765444</c:v>
                </c:pt>
                <c:pt idx="31">
                  <c:v>5.9750136710746684</c:v>
                </c:pt>
                <c:pt idx="34">
                  <c:v>6.0311090368538203</c:v>
                </c:pt>
                <c:pt idx="37">
                  <c:v>5.9029527011891432</c:v>
                </c:pt>
                <c:pt idx="40">
                  <c:v>6.0049800041696511</c:v>
                </c:pt>
                <c:pt idx="43">
                  <c:v>6.3955072580135752</c:v>
                </c:pt>
                <c:pt idx="46">
                  <c:v>5.711078050245872</c:v>
                </c:pt>
                <c:pt idx="49">
                  <c:v>6.4733281286078714</c:v>
                </c:pt>
                <c:pt idx="52">
                  <c:v>6.414945478105345</c:v>
                </c:pt>
                <c:pt idx="55">
                  <c:v>6.2932740720160449</c:v>
                </c:pt>
                <c:pt idx="58">
                  <c:v>6.1049202591439542</c:v>
                </c:pt>
                <c:pt idx="61">
                  <c:v>6.0027405042698359</c:v>
                </c:pt>
                <c:pt idx="64">
                  <c:v>6.2931717482434451</c:v>
                </c:pt>
                <c:pt idx="67">
                  <c:v>5.9744562065534996</c:v>
                </c:pt>
                <c:pt idx="70">
                  <c:v>6.1524915642081677</c:v>
                </c:pt>
                <c:pt idx="73">
                  <c:v>6.4780037796895229</c:v>
                </c:pt>
                <c:pt idx="76">
                  <c:v>5.9423234511675922</c:v>
                </c:pt>
                <c:pt idx="79">
                  <c:v>6.8434716254779513</c:v>
                </c:pt>
                <c:pt idx="82">
                  <c:v>6.8313954624387616</c:v>
                </c:pt>
                <c:pt idx="85">
                  <c:v>7.61821477450078</c:v>
                </c:pt>
                <c:pt idx="88">
                  <c:v>7.2496734387425468</c:v>
                </c:pt>
                <c:pt idx="91">
                  <c:v>7.852708385873413</c:v>
                </c:pt>
                <c:pt idx="94">
                  <c:v>7.6173645274725263</c:v>
                </c:pt>
                <c:pt idx="97">
                  <c:v>7.3248018838788758</c:v>
                </c:pt>
                <c:pt idx="100">
                  <c:v>7.6060910006079139</c:v>
                </c:pt>
                <c:pt idx="103">
                  <c:v>6.9812819453102684</c:v>
                </c:pt>
                <c:pt idx="106">
                  <c:v>7.6594632511094014</c:v>
                </c:pt>
                <c:pt idx="109">
                  <c:v>7.1198792700106051</c:v>
                </c:pt>
                <c:pt idx="112">
                  <c:v>7.77357351770251</c:v>
                </c:pt>
                <c:pt idx="115">
                  <c:v>7.1054837201910157</c:v>
                </c:pt>
                <c:pt idx="118">
                  <c:v>7.6463782741625383</c:v>
                </c:pt>
                <c:pt idx="121">
                  <c:v>7.1923030140100055</c:v>
                </c:pt>
                <c:pt idx="124">
                  <c:v>7.2168907131394562</c:v>
                </c:pt>
                <c:pt idx="127">
                  <c:v>7.1656996295993522</c:v>
                </c:pt>
                <c:pt idx="130">
                  <c:v>7.3405168535308061</c:v>
                </c:pt>
                <c:pt idx="133">
                  <c:v>6.8020907059895954</c:v>
                </c:pt>
                <c:pt idx="136">
                  <c:v>7.1073197732675295</c:v>
                </c:pt>
                <c:pt idx="139">
                  <c:v>6.5828854505421148</c:v>
                </c:pt>
                <c:pt idx="142">
                  <c:v>6.5201813467379903</c:v>
                </c:pt>
                <c:pt idx="145">
                  <c:v>6.7559695056708584</c:v>
                </c:pt>
                <c:pt idx="148">
                  <c:v>6.5274363670128466</c:v>
                </c:pt>
                <c:pt idx="151">
                  <c:v>7.143594874641817</c:v>
                </c:pt>
                <c:pt idx="154">
                  <c:v>7.1415813554727183</c:v>
                </c:pt>
                <c:pt idx="157">
                  <c:v>7.140984543271899</c:v>
                </c:pt>
                <c:pt idx="160">
                  <c:v>7.1678158164469874</c:v>
                </c:pt>
                <c:pt idx="163">
                  <c:v>7.1187288721785551</c:v>
                </c:pt>
                <c:pt idx="166">
                  <c:v>6.5266837087936569</c:v>
                </c:pt>
                <c:pt idx="169">
                  <c:v>7.4037178118562643</c:v>
                </c:pt>
                <c:pt idx="172">
                  <c:v>7.230351672252147</c:v>
                </c:pt>
                <c:pt idx="175">
                  <c:v>7.1206704948773263</c:v>
                </c:pt>
                <c:pt idx="178">
                  <c:v>6.6683883026750124</c:v>
                </c:pt>
                <c:pt idx="181">
                  <c:v>6.8867515409771691</c:v>
                </c:pt>
              </c:numCache>
            </c:numRef>
          </c:yVal>
          <c:smooth val="0"/>
          <c:extLst>
            <c:ext xmlns:c16="http://schemas.microsoft.com/office/drawing/2014/chart" uri="{C3380CC4-5D6E-409C-BE32-E72D297353CC}">
              <c16:uniqueId val="{00000000-4F27-48CF-BD78-93C41B20F266}"/>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61</c:v>
                </c:pt>
              </c:numCache>
            </c:numRef>
          </c:xVal>
          <c:yVal>
            <c:numRef>
              <c:f>('rolling spiked blank'!$BH$253,'rolling spiked blank'!$BH$253)</c:f>
              <c:numCache>
                <c:formatCode>0.00</c:formatCode>
                <c:ptCount val="2"/>
                <c:pt idx="0">
                  <c:v>8.0463486004207319</c:v>
                </c:pt>
                <c:pt idx="1">
                  <c:v>8.0463486004207319</c:v>
                </c:pt>
              </c:numCache>
            </c:numRef>
          </c:yVal>
          <c:smooth val="0"/>
          <c:extLst>
            <c:ext xmlns:c16="http://schemas.microsoft.com/office/drawing/2014/chart" uri="{C3380CC4-5D6E-409C-BE32-E72D297353CC}">
              <c16:uniqueId val="{00000002-4F27-48CF-BD78-93C41B20F266}"/>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blank'!$BH$255,'rolling spiked blank'!$BH$255)</c:f>
              <c:numCache>
                <c:formatCode>0.00</c:formatCode>
                <c:ptCount val="2"/>
                <c:pt idx="0">
                  <c:v>8.7631786052882994</c:v>
                </c:pt>
                <c:pt idx="1">
                  <c:v>8.7631786052882994</c:v>
                </c:pt>
              </c:numCache>
            </c:numRef>
          </c:yVal>
          <c:smooth val="0"/>
          <c:extLst>
            <c:ext xmlns:c16="http://schemas.microsoft.com/office/drawing/2014/chart" uri="{C3380CC4-5D6E-409C-BE32-E72D297353CC}">
              <c16:uniqueId val="{00000004-4F27-48CF-BD78-93C41B20F266}"/>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blank'!$BH$254,'rolling spiked blank'!$BH$254)</c:f>
              <c:numCache>
                <c:formatCode>0.00</c:formatCode>
                <c:ptCount val="2"/>
                <c:pt idx="0">
                  <c:v>5.1790285809504635</c:v>
                </c:pt>
                <c:pt idx="1">
                  <c:v>5.1790285809504635</c:v>
                </c:pt>
              </c:numCache>
            </c:numRef>
          </c:yVal>
          <c:smooth val="0"/>
          <c:extLst>
            <c:ext xmlns:c16="http://schemas.microsoft.com/office/drawing/2014/chart" uri="{C3380CC4-5D6E-409C-BE32-E72D297353CC}">
              <c16:uniqueId val="{00000006-4F27-48CF-BD78-93C41B20F266}"/>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blank'!$BH$256,'rolling spiked blank'!$BH$256)</c:f>
              <c:numCache>
                <c:formatCode>0.00</c:formatCode>
                <c:ptCount val="2"/>
                <c:pt idx="0">
                  <c:v>4.4621985760828959</c:v>
                </c:pt>
                <c:pt idx="1">
                  <c:v>4.4621985760828959</c:v>
                </c:pt>
              </c:numCache>
            </c:numRef>
          </c:yVal>
          <c:smooth val="0"/>
          <c:extLst>
            <c:ext xmlns:c16="http://schemas.microsoft.com/office/drawing/2014/chart" uri="{C3380CC4-5D6E-409C-BE32-E72D297353CC}">
              <c16:uniqueId val="{00000008-4F27-48CF-BD78-93C41B20F266}"/>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61</c:v>
                </c:pt>
              </c:numCache>
            </c:numRef>
          </c:xVal>
          <c:yVal>
            <c:numLit>
              <c:formatCode>General</c:formatCode>
              <c:ptCount val="2"/>
              <c:pt idx="0">
                <c:v>6</c:v>
              </c:pt>
              <c:pt idx="1">
                <c:v>6</c:v>
              </c:pt>
            </c:numLit>
          </c:yVal>
          <c:smooth val="0"/>
          <c:extLst>
            <c:ext xmlns:c16="http://schemas.microsoft.com/office/drawing/2014/chart" uri="{C3380CC4-5D6E-409C-BE32-E72D297353CC}">
              <c16:uniqueId val="{00000009-4F27-48CF-BD78-93C41B20F266}"/>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6</c:v>
              </c:pt>
            </c:numLit>
          </c:yVal>
          <c:smooth val="0"/>
          <c:extLst>
            <c:ext xmlns:c16="http://schemas.microsoft.com/office/drawing/2014/chart" uri="{C3380CC4-5D6E-409C-BE32-E72D297353CC}">
              <c16:uniqueId val="{0000000A-4F27-48CF-BD78-93C41B20F266}"/>
            </c:ext>
          </c:extLst>
        </c:ser>
        <c:dLbls>
          <c:showLegendKey val="0"/>
          <c:showVal val="0"/>
          <c:showCatName val="0"/>
          <c:showSerName val="0"/>
          <c:showPercent val="0"/>
          <c:showBubbleSize val="0"/>
        </c:dLbls>
        <c:axId val="205415936"/>
        <c:axId val="205436416"/>
      </c:scatterChart>
      <c:valAx>
        <c:axId val="205415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6416"/>
        <c:crosses val="autoZero"/>
        <c:crossBetween val="midCat"/>
      </c:valAx>
      <c:valAx>
        <c:axId val="20543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5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TNb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numCache>
            </c:numRef>
          </c:xVal>
          <c:yVal>
            <c:numRef>
              <c:f>'rolling spiked blank'!$BJ$37:$BJ$246</c:f>
              <c:numCache>
                <c:formatCode>0.00</c:formatCode>
                <c:ptCount val="210"/>
                <c:pt idx="1">
                  <c:v>0.29468577253455686</c:v>
                </c:pt>
                <c:pt idx="4">
                  <c:v>0.27662846695780641</c:v>
                </c:pt>
                <c:pt idx="7">
                  <c:v>0.28003646547510863</c:v>
                </c:pt>
                <c:pt idx="10">
                  <c:v>0.2476378389260363</c:v>
                </c:pt>
                <c:pt idx="13">
                  <c:v>0.24237266687396647</c:v>
                </c:pt>
                <c:pt idx="16">
                  <c:v>0.24201093749634334</c:v>
                </c:pt>
                <c:pt idx="19">
                  <c:v>0.28599924602184895</c:v>
                </c:pt>
                <c:pt idx="22">
                  <c:v>0.28390728414821764</c:v>
                </c:pt>
                <c:pt idx="25">
                  <c:v>0.2737264030298785</c:v>
                </c:pt>
                <c:pt idx="28">
                  <c:v>0.28835963756073901</c:v>
                </c:pt>
                <c:pt idx="31">
                  <c:v>0.29801623204465966</c:v>
                </c:pt>
                <c:pt idx="34">
                  <c:v>0.29578778716375487</c:v>
                </c:pt>
                <c:pt idx="37">
                  <c:v>0.29665440461744008</c:v>
                </c:pt>
                <c:pt idx="40">
                  <c:v>0.42658878582848048</c:v>
                </c:pt>
                <c:pt idx="43">
                  <c:v>0.31053258764367053</c:v>
                </c:pt>
                <c:pt idx="46">
                  <c:v>0.2874965660679113</c:v>
                </c:pt>
                <c:pt idx="49">
                  <c:v>0.30817844610460315</c:v>
                </c:pt>
                <c:pt idx="52">
                  <c:v>0.33507821523199155</c:v>
                </c:pt>
                <c:pt idx="55">
                  <c:v>0.30192949792256013</c:v>
                </c:pt>
                <c:pt idx="58">
                  <c:v>0.25774679093424452</c:v>
                </c:pt>
                <c:pt idx="61">
                  <c:v>0.26092793764501082</c:v>
                </c:pt>
                <c:pt idx="64">
                  <c:v>0.27895071210987488</c:v>
                </c:pt>
                <c:pt idx="67">
                  <c:v>0.29574877113848591</c:v>
                </c:pt>
                <c:pt idx="70">
                  <c:v>0.2853344459067278</c:v>
                </c:pt>
                <c:pt idx="73">
                  <c:v>0.28557053170004387</c:v>
                </c:pt>
                <c:pt idx="76">
                  <c:v>0.26416663860350209</c:v>
                </c:pt>
                <c:pt idx="79">
                  <c:v>0.33510790710877403</c:v>
                </c:pt>
                <c:pt idx="82">
                  <c:v>0.30776302898442298</c:v>
                </c:pt>
                <c:pt idx="85">
                  <c:v>0.35391153791171948</c:v>
                </c:pt>
                <c:pt idx="88">
                  <c:v>0.33421277237908459</c:v>
                </c:pt>
                <c:pt idx="91">
                  <c:v>0.37354628111667715</c:v>
                </c:pt>
                <c:pt idx="94">
                  <c:v>0.35232862884917487</c:v>
                </c:pt>
                <c:pt idx="97">
                  <c:v>0.32833237719034292</c:v>
                </c:pt>
                <c:pt idx="100">
                  <c:v>0.35701614433009143</c:v>
                </c:pt>
                <c:pt idx="103">
                  <c:v>0.3718397489492799</c:v>
                </c:pt>
                <c:pt idx="106">
                  <c:v>0.36969657064042993</c:v>
                </c:pt>
                <c:pt idx="109">
                  <c:v>0.34667972601460667</c:v>
                </c:pt>
                <c:pt idx="112">
                  <c:v>0.36209392970363474</c:v>
                </c:pt>
                <c:pt idx="115">
                  <c:v>0.32306701694891821</c:v>
                </c:pt>
                <c:pt idx="118">
                  <c:v>0.37909381395274289</c:v>
                </c:pt>
                <c:pt idx="121">
                  <c:v>0.33500875880979875</c:v>
                </c:pt>
                <c:pt idx="124">
                  <c:v>0.34014442227905728</c:v>
                </c:pt>
                <c:pt idx="127">
                  <c:v>0.33944552339297929</c:v>
                </c:pt>
                <c:pt idx="130">
                  <c:v>0.37411938597317418</c:v>
                </c:pt>
                <c:pt idx="133">
                  <c:v>0.33593753866928722</c:v>
                </c:pt>
                <c:pt idx="136">
                  <c:v>0.36097922977832453</c:v>
                </c:pt>
                <c:pt idx="139">
                  <c:v>0.32732104280381202</c:v>
                </c:pt>
                <c:pt idx="142">
                  <c:v>0.32096637710302406</c:v>
                </c:pt>
                <c:pt idx="145">
                  <c:v>0.34035349280034322</c:v>
                </c:pt>
                <c:pt idx="148">
                  <c:v>0.32376673825930352</c:v>
                </c:pt>
                <c:pt idx="151">
                  <c:v>0.35850198721700044</c:v>
                </c:pt>
                <c:pt idx="154">
                  <c:v>0.37607050030427347</c:v>
                </c:pt>
                <c:pt idx="157">
                  <c:v>0.34748942427430052</c:v>
                </c:pt>
                <c:pt idx="160">
                  <c:v>0.34581452406875313</c:v>
                </c:pt>
                <c:pt idx="163">
                  <c:v>0.33228359676183028</c:v>
                </c:pt>
                <c:pt idx="166">
                  <c:v>0.29533848719427463</c:v>
                </c:pt>
                <c:pt idx="169">
                  <c:v>0.35106899641307443</c:v>
                </c:pt>
                <c:pt idx="172">
                  <c:v>0.35522086964266431</c:v>
                </c:pt>
                <c:pt idx="175">
                  <c:v>0.31992061806979299</c:v>
                </c:pt>
                <c:pt idx="178">
                  <c:v>0.30275884623895677</c:v>
                </c:pt>
                <c:pt idx="181">
                  <c:v>0.3364500039474756</c:v>
                </c:pt>
              </c:numCache>
            </c:numRef>
          </c:yVal>
          <c:smooth val="0"/>
          <c:extLst>
            <c:ext xmlns:c16="http://schemas.microsoft.com/office/drawing/2014/chart" uri="{C3380CC4-5D6E-409C-BE32-E72D297353CC}">
              <c16:uniqueId val="{00000000-D09F-48F2-AB7A-184581E18790}"/>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61</c:v>
                </c:pt>
              </c:numCache>
            </c:numRef>
          </c:xVal>
          <c:yVal>
            <c:numRef>
              <c:f>('rolling spiked blank'!$BJ$253,'rolling spiked blank'!$BJ$253)</c:f>
              <c:numCache>
                <c:formatCode>0.00</c:formatCode>
                <c:ptCount val="2"/>
                <c:pt idx="0">
                  <c:v>0.3979294811886534</c:v>
                </c:pt>
                <c:pt idx="1">
                  <c:v>0.3979294811886534</c:v>
                </c:pt>
              </c:numCache>
            </c:numRef>
          </c:yVal>
          <c:smooth val="0"/>
          <c:extLst>
            <c:ext xmlns:c16="http://schemas.microsoft.com/office/drawing/2014/chart" uri="{C3380CC4-5D6E-409C-BE32-E72D297353CC}">
              <c16:uniqueId val="{00000002-D09F-48F2-AB7A-184581E18790}"/>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blank'!$BJ$255,'rolling spiked blank'!$BJ$255)</c:f>
              <c:numCache>
                <c:formatCode>0.00</c:formatCode>
                <c:ptCount val="2"/>
                <c:pt idx="0">
                  <c:v>0.436912886391432</c:v>
                </c:pt>
                <c:pt idx="1">
                  <c:v>0.436912886391432</c:v>
                </c:pt>
              </c:numCache>
            </c:numRef>
          </c:yVal>
          <c:smooth val="0"/>
          <c:extLst>
            <c:ext xmlns:c16="http://schemas.microsoft.com/office/drawing/2014/chart" uri="{C3380CC4-5D6E-409C-BE32-E72D297353CC}">
              <c16:uniqueId val="{00000004-D09F-48F2-AB7A-184581E18790}"/>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blank'!$BJ$254,'rolling spiked blank'!$BJ$254)</c:f>
              <c:numCache>
                <c:formatCode>0.00</c:formatCode>
                <c:ptCount val="2"/>
                <c:pt idx="0">
                  <c:v>0.24199586037753901</c:v>
                </c:pt>
                <c:pt idx="1">
                  <c:v>0.24199586037753901</c:v>
                </c:pt>
              </c:numCache>
            </c:numRef>
          </c:yVal>
          <c:smooth val="0"/>
          <c:extLst>
            <c:ext xmlns:c16="http://schemas.microsoft.com/office/drawing/2014/chart" uri="{C3380CC4-5D6E-409C-BE32-E72D297353CC}">
              <c16:uniqueId val="{00000006-D09F-48F2-AB7A-184581E18790}"/>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blank'!$BJ$256,'rolling spiked blank'!$BJ$256)</c:f>
              <c:numCache>
                <c:formatCode>0.00</c:formatCode>
                <c:ptCount val="2"/>
                <c:pt idx="0">
                  <c:v>0.20301245517476041</c:v>
                </c:pt>
                <c:pt idx="1">
                  <c:v>0.20301245517476041</c:v>
                </c:pt>
              </c:numCache>
            </c:numRef>
          </c:yVal>
          <c:smooth val="0"/>
          <c:extLst>
            <c:ext xmlns:c16="http://schemas.microsoft.com/office/drawing/2014/chart" uri="{C3380CC4-5D6E-409C-BE32-E72D297353CC}">
              <c16:uniqueId val="{00000008-D09F-48F2-AB7A-184581E18790}"/>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61</c:v>
                </c:pt>
              </c:numCache>
            </c:numRef>
          </c:xVal>
          <c:yVal>
            <c:numLit>
              <c:formatCode>General</c:formatCode>
              <c:ptCount val="2"/>
              <c:pt idx="0">
                <c:v>0.3</c:v>
              </c:pt>
              <c:pt idx="1">
                <c:v>0.3</c:v>
              </c:pt>
            </c:numLit>
          </c:yVal>
          <c:smooth val="0"/>
          <c:extLst>
            <c:ext xmlns:c16="http://schemas.microsoft.com/office/drawing/2014/chart" uri="{C3380CC4-5D6E-409C-BE32-E72D297353CC}">
              <c16:uniqueId val="{00000009-D09F-48F2-AB7A-184581E18790}"/>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0.3</c:v>
              </c:pt>
            </c:numLit>
          </c:yVal>
          <c:smooth val="0"/>
          <c:extLst>
            <c:ext xmlns:c16="http://schemas.microsoft.com/office/drawing/2014/chart" uri="{C3380CC4-5D6E-409C-BE32-E72D297353CC}">
              <c16:uniqueId val="{0000000A-D09F-48F2-AB7A-184581E18790}"/>
            </c:ext>
          </c:extLst>
        </c:ser>
        <c:dLbls>
          <c:showLegendKey val="0"/>
          <c:showVal val="0"/>
          <c:showCatName val="0"/>
          <c:showSerName val="0"/>
          <c:showPercent val="0"/>
          <c:showBubbleSize val="0"/>
        </c:dLbls>
        <c:axId val="212531840"/>
        <c:axId val="205816960"/>
      </c:scatterChart>
      <c:valAx>
        <c:axId val="212531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6960"/>
        <c:crosses val="autoZero"/>
        <c:crossBetween val="midCat"/>
      </c:valAx>
      <c:valAx>
        <c:axId val="20581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31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TOC</a:t>
            </a:r>
            <a:r>
              <a:rPr lang="en-US" baseline="0"/>
              <a:t>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numCache>
            </c:numRef>
          </c:xVal>
          <c:yVal>
            <c:numRef>
              <c:f>'rolling spiked blank'!$BI$37:$BI$246</c:f>
              <c:numCache>
                <c:formatCode>0.00</c:formatCode>
                <c:ptCount val="210"/>
                <c:pt idx="1">
                  <c:v>2.2685554651912927</c:v>
                </c:pt>
                <c:pt idx="4">
                  <c:v>2.5195653514449341</c:v>
                </c:pt>
                <c:pt idx="7">
                  <c:v>2.4762412032852499</c:v>
                </c:pt>
                <c:pt idx="10">
                  <c:v>3.1291672184526274</c:v>
                </c:pt>
                <c:pt idx="13">
                  <c:v>3.1604017602955974</c:v>
                </c:pt>
                <c:pt idx="16">
                  <c:v>3.2052520721108912</c:v>
                </c:pt>
                <c:pt idx="19">
                  <c:v>2.8271545710093511</c:v>
                </c:pt>
                <c:pt idx="22">
                  <c:v>2.8988526057800952</c:v>
                </c:pt>
                <c:pt idx="25">
                  <c:v>2.8716692742458623</c:v>
                </c:pt>
                <c:pt idx="28">
                  <c:v>2.8807549521026115</c:v>
                </c:pt>
                <c:pt idx="31">
                  <c:v>3.1042878780944383</c:v>
                </c:pt>
                <c:pt idx="34">
                  <c:v>2.7863930766091394</c:v>
                </c:pt>
                <c:pt idx="37">
                  <c:v>2.7817240603242341</c:v>
                </c:pt>
                <c:pt idx="40">
                  <c:v>3.1599610042751154</c:v>
                </c:pt>
                <c:pt idx="43">
                  <c:v>3.2872001084775864</c:v>
                </c:pt>
                <c:pt idx="46">
                  <c:v>2.9850262883374761</c:v>
                </c:pt>
                <c:pt idx="49">
                  <c:v>3.0540279887943731</c:v>
                </c:pt>
                <c:pt idx="52">
                  <c:v>3.148129200150418</c:v>
                </c:pt>
                <c:pt idx="55">
                  <c:v>3.0655689144728941</c:v>
                </c:pt>
                <c:pt idx="58">
                  <c:v>2.9318429285741514</c:v>
                </c:pt>
                <c:pt idx="61">
                  <c:v>3.0064035187950924</c:v>
                </c:pt>
                <c:pt idx="64">
                  <c:v>3.1329973899481138</c:v>
                </c:pt>
                <c:pt idx="67">
                  <c:v>3.0340103993313314</c:v>
                </c:pt>
                <c:pt idx="70">
                  <c:v>3.1583639016134417</c:v>
                </c:pt>
                <c:pt idx="73">
                  <c:v>3.2300146149719078</c:v>
                </c:pt>
                <c:pt idx="76">
                  <c:v>2.9227902537330905</c:v>
                </c:pt>
                <c:pt idx="79">
                  <c:v>3.5836836822651241</c:v>
                </c:pt>
                <c:pt idx="82">
                  <c:v>3.5444646766901613</c:v>
                </c:pt>
                <c:pt idx="85">
                  <c:v>3.6248946392928953</c:v>
                </c:pt>
                <c:pt idx="88">
                  <c:v>3.751201401906834</c:v>
                </c:pt>
                <c:pt idx="91">
                  <c:v>4.0283920241495519</c:v>
                </c:pt>
                <c:pt idx="94">
                  <c:v>4.1080855402066581</c:v>
                </c:pt>
                <c:pt idx="97">
                  <c:v>3.6437498012206615</c:v>
                </c:pt>
                <c:pt idx="100">
                  <c:v>3.3710502941378091</c:v>
                </c:pt>
                <c:pt idx="103">
                  <c:v>3.2844470195300728</c:v>
                </c:pt>
                <c:pt idx="106">
                  <c:v>3.9088431382646807</c:v>
                </c:pt>
                <c:pt idx="109">
                  <c:v>3.7323620968142075</c:v>
                </c:pt>
                <c:pt idx="112">
                  <c:v>4.2215361324134193</c:v>
                </c:pt>
                <c:pt idx="115">
                  <c:v>3.4488454944994906</c:v>
                </c:pt>
                <c:pt idx="118">
                  <c:v>4.4564101104712091</c:v>
                </c:pt>
                <c:pt idx="121">
                  <c:v>3.6159545100782382</c:v>
                </c:pt>
                <c:pt idx="124">
                  <c:v>3.4853330092806614</c:v>
                </c:pt>
                <c:pt idx="127">
                  <c:v>3.3179163402753558</c:v>
                </c:pt>
                <c:pt idx="130">
                  <c:v>3.8241346212713649</c:v>
                </c:pt>
                <c:pt idx="133">
                  <c:v>3.4812829738830136</c:v>
                </c:pt>
                <c:pt idx="136">
                  <c:v>3.6009927852318855</c:v>
                </c:pt>
                <c:pt idx="139">
                  <c:v>3.3651439717294562</c:v>
                </c:pt>
                <c:pt idx="142">
                  <c:v>3.3341138872302927</c:v>
                </c:pt>
                <c:pt idx="145">
                  <c:v>3.4497418776887829</c:v>
                </c:pt>
                <c:pt idx="148">
                  <c:v>3.2915954485973526</c:v>
                </c:pt>
                <c:pt idx="151">
                  <c:v>3.6855330588803996</c:v>
                </c:pt>
                <c:pt idx="154">
                  <c:v>3.7100222197872075</c:v>
                </c:pt>
                <c:pt idx="157">
                  <c:v>3.5801158541173415</c:v>
                </c:pt>
                <c:pt idx="160">
                  <c:v>3.7012310582415968</c:v>
                </c:pt>
                <c:pt idx="163">
                  <c:v>3.6445705355838722</c:v>
                </c:pt>
                <c:pt idx="166">
                  <c:v>3.0743957991301332</c:v>
                </c:pt>
                <c:pt idx="169">
                  <c:v>3.8912670048496261</c:v>
                </c:pt>
                <c:pt idx="172">
                  <c:v>3.8062905990874158</c:v>
                </c:pt>
                <c:pt idx="175">
                  <c:v>3.4634832320843714</c:v>
                </c:pt>
                <c:pt idx="178">
                  <c:v>2.9922882786268703</c:v>
                </c:pt>
                <c:pt idx="181">
                  <c:v>3.141784491354688</c:v>
                </c:pt>
              </c:numCache>
            </c:numRef>
          </c:yVal>
          <c:smooth val="0"/>
          <c:extLst>
            <c:ext xmlns:c16="http://schemas.microsoft.com/office/drawing/2014/chart" uri="{C3380CC4-5D6E-409C-BE32-E72D297353CC}">
              <c16:uniqueId val="{00000000-AB02-4DD4-AF22-78BB73D8BD63}"/>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61</c:v>
                </c:pt>
              </c:numCache>
            </c:numRef>
          </c:xVal>
          <c:yVal>
            <c:numRef>
              <c:f>('rolling spiked blank'!$BI$253,'rolling spiked blank'!$BI$253)</c:f>
              <c:numCache>
                <c:formatCode>0.00</c:formatCode>
                <c:ptCount val="2"/>
                <c:pt idx="0">
                  <c:v>4.1862498030110968</c:v>
                </c:pt>
                <c:pt idx="1">
                  <c:v>4.1862498030110968</c:v>
                </c:pt>
              </c:numCache>
            </c:numRef>
          </c:yVal>
          <c:smooth val="0"/>
          <c:extLst>
            <c:ext xmlns:c16="http://schemas.microsoft.com/office/drawing/2014/chart" uri="{C3380CC4-5D6E-409C-BE32-E72D297353CC}">
              <c16:uniqueId val="{00000002-AB02-4DD4-AF22-78BB73D8BD63}"/>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blank'!$BI$255,'rolling spiked blank'!$BI$255)</c:f>
              <c:numCache>
                <c:formatCode>0.00</c:formatCode>
                <c:ptCount val="2"/>
                <c:pt idx="0">
                  <c:v>4.6138704946043987</c:v>
                </c:pt>
                <c:pt idx="1">
                  <c:v>4.6138704946043987</c:v>
                </c:pt>
              </c:numCache>
            </c:numRef>
          </c:yVal>
          <c:smooth val="0"/>
          <c:extLst>
            <c:ext xmlns:c16="http://schemas.microsoft.com/office/drawing/2014/chart" uri="{C3380CC4-5D6E-409C-BE32-E72D297353CC}">
              <c16:uniqueId val="{00000004-AB02-4DD4-AF22-78BB73D8BD63}"/>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blank'!$BI$254,'rolling spiked blank'!$BI$254)</c:f>
              <c:numCache>
                <c:formatCode>0.00</c:formatCode>
                <c:ptCount val="2"/>
                <c:pt idx="0">
                  <c:v>2.4757670366378886</c:v>
                </c:pt>
                <c:pt idx="1">
                  <c:v>2.4757670366378886</c:v>
                </c:pt>
              </c:numCache>
            </c:numRef>
          </c:yVal>
          <c:smooth val="0"/>
          <c:extLst>
            <c:ext xmlns:c16="http://schemas.microsoft.com/office/drawing/2014/chart" uri="{C3380CC4-5D6E-409C-BE32-E72D297353CC}">
              <c16:uniqueId val="{00000006-AB02-4DD4-AF22-78BB73D8BD63}"/>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61</c:v>
                </c:pt>
              </c:numCache>
            </c:numRef>
          </c:xVal>
          <c:yVal>
            <c:numRef>
              <c:f>('rolling spiked blank'!$BI$256,'rolling spiked blank'!$BI$256)</c:f>
              <c:numCache>
                <c:formatCode>0.00</c:formatCode>
                <c:ptCount val="2"/>
                <c:pt idx="0">
                  <c:v>2.0481463450445867</c:v>
                </c:pt>
                <c:pt idx="1">
                  <c:v>2.0481463450445867</c:v>
                </c:pt>
              </c:numCache>
            </c:numRef>
          </c:yVal>
          <c:smooth val="0"/>
          <c:extLst>
            <c:ext xmlns:c16="http://schemas.microsoft.com/office/drawing/2014/chart" uri="{C3380CC4-5D6E-409C-BE32-E72D297353CC}">
              <c16:uniqueId val="{00000008-AB02-4DD4-AF22-78BB73D8BD63}"/>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61</c:v>
                </c:pt>
              </c:numCache>
            </c:numRef>
          </c:xVal>
          <c:yVal>
            <c:numLit>
              <c:formatCode>General</c:formatCode>
              <c:ptCount val="2"/>
              <c:pt idx="0">
                <c:v>3</c:v>
              </c:pt>
              <c:pt idx="1">
                <c:v>3</c:v>
              </c:pt>
            </c:numLit>
          </c:yVal>
          <c:smooth val="0"/>
          <c:extLst>
            <c:ext xmlns:c16="http://schemas.microsoft.com/office/drawing/2014/chart" uri="{C3380CC4-5D6E-409C-BE32-E72D297353CC}">
              <c16:uniqueId val="{00000009-AB02-4DD4-AF22-78BB73D8BD63}"/>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3</c:v>
              </c:pt>
            </c:numLit>
          </c:yVal>
          <c:smooth val="0"/>
          <c:extLst>
            <c:ext xmlns:c16="http://schemas.microsoft.com/office/drawing/2014/chart" uri="{C3380CC4-5D6E-409C-BE32-E72D297353CC}">
              <c16:uniqueId val="{0000000A-AB02-4DD4-AF22-78BB73D8BD63}"/>
            </c:ext>
          </c:extLst>
        </c:ser>
        <c:dLbls>
          <c:showLegendKey val="0"/>
          <c:showVal val="0"/>
          <c:showCatName val="0"/>
          <c:showSerName val="0"/>
          <c:showPercent val="0"/>
          <c:showBubbleSize val="0"/>
        </c:dLbls>
        <c:axId val="205415936"/>
        <c:axId val="205436416"/>
      </c:scatterChart>
      <c:valAx>
        <c:axId val="205415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6416"/>
        <c:crosses val="autoZero"/>
        <c:crossBetween val="midCat"/>
      </c:valAx>
      <c:valAx>
        <c:axId val="20543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5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'21sep23'!$H$13:$H$19</c:f>
              <c:numCache>
                <c:formatCode>General</c:formatCode>
                <c:ptCount val="7"/>
                <c:pt idx="1">
                  <c:v>0</c:v>
                </c:pt>
                <c:pt idx="2">
                  <c:v>2500.3000000000002</c:v>
                </c:pt>
                <c:pt idx="3">
                  <c:v>8068.9</c:v>
                </c:pt>
                <c:pt idx="4">
                  <c:v>12524.762000000001</c:v>
                </c:pt>
                <c:pt idx="5">
                  <c:v>18716.437999999998</c:v>
                </c:pt>
                <c:pt idx="6">
                  <c:v>24108.9</c:v>
                </c:pt>
              </c:numCache>
            </c:numRef>
          </c:xVal>
          <c:yVal>
            <c:numRef>
              <c:f>'21sep23'!$G$13:$G$19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444B-486B-BC25-43705CC32EF5}"/>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'21sep23'!$J$13:$J$19</c:f>
              <c:numCache>
                <c:formatCode>General</c:formatCode>
                <c:ptCount val="7"/>
                <c:pt idx="1">
                  <c:v>0</c:v>
                </c:pt>
                <c:pt idx="2">
                  <c:v>1055.2</c:v>
                </c:pt>
                <c:pt idx="3">
                  <c:v>3477.6</c:v>
                </c:pt>
                <c:pt idx="4">
                  <c:v>5858.6580000000004</c:v>
                </c:pt>
                <c:pt idx="5">
                  <c:v>9202.4380000000001</c:v>
                </c:pt>
                <c:pt idx="6">
                  <c:v>12770.6</c:v>
                </c:pt>
              </c:numCache>
            </c:numRef>
          </c:xVal>
          <c:yVal>
            <c:numRef>
              <c:f>'21sep23'!$I$13:$I$19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AD7B-494B-894E-ACFAB6A2211B}"/>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'22sep23'!$F$13:$F$19</c:f>
              <c:numCache>
                <c:formatCode>General</c:formatCode>
                <c:ptCount val="7"/>
                <c:pt idx="1">
                  <c:v>0</c:v>
                </c:pt>
                <c:pt idx="2">
                  <c:v>1508</c:v>
                </c:pt>
                <c:pt idx="3">
                  <c:v>4604</c:v>
                </c:pt>
                <c:pt idx="4">
                  <c:v>7060.7049999999999</c:v>
                </c:pt>
                <c:pt idx="5">
                  <c:v>10214.295</c:v>
                </c:pt>
                <c:pt idx="6">
                  <c:v>13267.5</c:v>
                </c:pt>
              </c:numCache>
            </c:numRef>
          </c:xVal>
          <c:yVal>
            <c:numRef>
              <c:f>'22sep23'!$E$13:$E$19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CE32-4037-9589-A34FF2F36AAF}"/>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'22sep23'!$H$13:$H$19</c:f>
              <c:numCache>
                <c:formatCode>General</c:formatCode>
                <c:ptCount val="7"/>
                <c:pt idx="1">
                  <c:v>0</c:v>
                </c:pt>
                <c:pt idx="2">
                  <c:v>2430.6</c:v>
                </c:pt>
                <c:pt idx="3">
                  <c:v>8253.2999999999993</c:v>
                </c:pt>
                <c:pt idx="4">
                  <c:v>13012.209000000001</c:v>
                </c:pt>
                <c:pt idx="5">
                  <c:v>18876.190999999999</c:v>
                </c:pt>
                <c:pt idx="6">
                  <c:v>24941.8</c:v>
                </c:pt>
              </c:numCache>
            </c:numRef>
          </c:xVal>
          <c:yVal>
            <c:numRef>
              <c:f>'22sep23'!$G$13:$G$19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F633-45BD-8BB5-AE1B8F71F4D4}"/>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'22sep23'!$J$13:$J$19</c:f>
              <c:numCache>
                <c:formatCode>General</c:formatCode>
                <c:ptCount val="7"/>
                <c:pt idx="1">
                  <c:v>0</c:v>
                </c:pt>
                <c:pt idx="2">
                  <c:v>881</c:v>
                </c:pt>
                <c:pt idx="3">
                  <c:v>3369</c:v>
                </c:pt>
                <c:pt idx="4">
                  <c:v>6529.38</c:v>
                </c:pt>
                <c:pt idx="5">
                  <c:v>9330.6910000000007</c:v>
                </c:pt>
                <c:pt idx="6">
                  <c:v>12170</c:v>
                </c:pt>
              </c:numCache>
            </c:numRef>
          </c:xVal>
          <c:yVal>
            <c:numRef>
              <c:f>'22sep23'!$I$13:$I$19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A6C6-4E3A-8DF4-4341546D1CD0}"/>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'25sep23'!$F$13:$F$19</c:f>
              <c:numCache>
                <c:formatCode>General</c:formatCode>
                <c:ptCount val="7"/>
                <c:pt idx="1">
                  <c:v>0</c:v>
                </c:pt>
                <c:pt idx="2">
                  <c:v>1482</c:v>
                </c:pt>
                <c:pt idx="3">
                  <c:v>4794</c:v>
                </c:pt>
                <c:pt idx="4">
                  <c:v>7200.35</c:v>
                </c:pt>
                <c:pt idx="5">
                  <c:v>10450.65</c:v>
                </c:pt>
                <c:pt idx="6">
                  <c:v>13580</c:v>
                </c:pt>
              </c:numCache>
            </c:numRef>
          </c:xVal>
          <c:yVal>
            <c:numRef>
              <c:f>'25sep23'!$E$13:$E$19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1367-4940-8797-9D428F809F00}"/>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'25sep23'!$H$13:$H$19</c:f>
              <c:numCache>
                <c:formatCode>General</c:formatCode>
                <c:ptCount val="7"/>
                <c:pt idx="1">
                  <c:v>0</c:v>
                </c:pt>
                <c:pt idx="2">
                  <c:v>2599.8000000000002</c:v>
                </c:pt>
                <c:pt idx="3">
                  <c:v>8849.4</c:v>
                </c:pt>
                <c:pt idx="4">
                  <c:v>13146.147000000001</c:v>
                </c:pt>
                <c:pt idx="5">
                  <c:v>20435.053</c:v>
                </c:pt>
                <c:pt idx="6">
                  <c:v>25936.9</c:v>
                </c:pt>
              </c:numCache>
            </c:numRef>
          </c:xVal>
          <c:yVal>
            <c:numRef>
              <c:f>'25sep23'!$G$13:$G$19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1A67-4F7E-9007-EF6029081C3F}"/>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'25sep23'!$J$13:$J$19</c:f>
              <c:numCache>
                <c:formatCode>General</c:formatCode>
                <c:ptCount val="7"/>
                <c:pt idx="1">
                  <c:v>0</c:v>
                </c:pt>
                <c:pt idx="2">
                  <c:v>1240.5999999999999</c:v>
                </c:pt>
                <c:pt idx="3">
                  <c:v>3947.3</c:v>
                </c:pt>
                <c:pt idx="4">
                  <c:v>6168.0339999999997</c:v>
                </c:pt>
                <c:pt idx="5">
                  <c:v>11369.053</c:v>
                </c:pt>
                <c:pt idx="6">
                  <c:v>13475.3</c:v>
                </c:pt>
              </c:numCache>
            </c:numRef>
          </c:xVal>
          <c:yVal>
            <c:numRef>
              <c:f>'25sep23'!$I$13:$I$19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3DEA-47EF-8AC4-E4AFDFA1560A}"/>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98B66B21-A7A2-4E00-AB02-C6014B41B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EF9096E1-FCB3-414E-ACC0-6072AD086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21B0E496-820A-444D-B47B-1B6E32875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303304E7-3888-468B-AD05-FBD92B1A1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731B489C-EA4C-4C7A-B2D1-8B61FE756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EB1BC990-0955-40F8-92E9-F70EC1625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ACFB8DB5-EC2C-4EA1-8FA5-D3CAC2DCF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61C08DA4-1271-4CFD-8166-7FCC474C9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61ED2A32-FD04-44A7-A332-98345C1B5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E3C01D89-A0B9-48B0-B2FC-931196077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59E97D8C-80CC-4D80-A381-686EEEC15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82BB31AC-2A33-40ED-8D84-9A21FE9A2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2E264ABC-B0BC-4083-B0FF-83AD2A4B2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046EFBED-6233-45AF-81A9-791A45DD6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9479ECDB-425A-4E5A-BEB1-4F68E0E5C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14942</xdr:colOff>
      <xdr:row>5</xdr:row>
      <xdr:rowOff>172944</xdr:rowOff>
    </xdr:from>
    <xdr:to>
      <xdr:col>10</xdr:col>
      <xdr:colOff>59765</xdr:colOff>
      <xdr:row>20</xdr:row>
      <xdr:rowOff>58643</xdr:rowOff>
    </xdr:to>
    <xdr:graphicFrame macro="">
      <xdr:nvGraphicFramePr>
        <xdr:cNvPr id="2" name="Chart 1">
          <a:extLst>
            <a:ext uri="{FF2B5EF4-FFF2-40B4-BE49-F238E27FC236}">
              <a16:creationId xmlns:a16="http://schemas.microsoft.com/office/drawing/2014/main" id="{6D40AFDF-E38E-4567-BABB-008683AF1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145677</xdr:colOff>
      <xdr:row>5</xdr:row>
      <xdr:rowOff>156884</xdr:rowOff>
    </xdr:from>
    <xdr:to>
      <xdr:col>21</xdr:col>
      <xdr:colOff>231588</xdr:colOff>
      <xdr:row>20</xdr:row>
      <xdr:rowOff>38848</xdr:rowOff>
    </xdr:to>
    <xdr:graphicFrame macro="">
      <xdr:nvGraphicFramePr>
        <xdr:cNvPr id="3" name="Chart 2">
          <a:extLst>
            <a:ext uri="{FF2B5EF4-FFF2-40B4-BE49-F238E27FC236}">
              <a16:creationId xmlns:a16="http://schemas.microsoft.com/office/drawing/2014/main" id="{453071E8-4B26-4228-BC89-A4A43A372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126997</xdr:colOff>
      <xdr:row>20</xdr:row>
      <xdr:rowOff>100851</xdr:rowOff>
    </xdr:from>
    <xdr:to>
      <xdr:col>21</xdr:col>
      <xdr:colOff>265201</xdr:colOff>
      <xdr:row>34</xdr:row>
      <xdr:rowOff>180786</xdr:rowOff>
    </xdr:to>
    <xdr:graphicFrame macro="">
      <xdr:nvGraphicFramePr>
        <xdr:cNvPr id="4" name="Chart 3">
          <a:extLst>
            <a:ext uri="{FF2B5EF4-FFF2-40B4-BE49-F238E27FC236}">
              <a16:creationId xmlns:a16="http://schemas.microsoft.com/office/drawing/2014/main" id="{0B71DA78-AF5E-492B-9500-FEFE21BD3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22412</xdr:colOff>
      <xdr:row>20</xdr:row>
      <xdr:rowOff>67236</xdr:rowOff>
    </xdr:from>
    <xdr:to>
      <xdr:col>10</xdr:col>
      <xdr:colOff>37354</xdr:colOff>
      <xdr:row>34</xdr:row>
      <xdr:rowOff>143436</xdr:rowOff>
    </xdr:to>
    <xdr:graphicFrame macro="">
      <xdr:nvGraphicFramePr>
        <xdr:cNvPr id="5" name="Chart 4">
          <a:extLst>
            <a:ext uri="{FF2B5EF4-FFF2-40B4-BE49-F238E27FC236}">
              <a16:creationId xmlns:a16="http://schemas.microsoft.com/office/drawing/2014/main" id="{6D157D6C-126B-4881-AB14-55A21CAD1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4EE1-D8FD-4D95-BED1-4E54D9D5FEE7}">
  <dimension ref="A2:F283"/>
  <sheetViews>
    <sheetView tabSelected="1" topLeftCell="A52" workbookViewId="0">
      <selection activeCell="U74" sqref="U74"/>
    </sheetView>
  </sheetViews>
  <sheetFormatPr defaultRowHeight="14.5" x14ac:dyDescent="0.35"/>
  <cols>
    <col min="1" max="1" width="34.08984375" customWidth="1"/>
  </cols>
  <sheetData>
    <row r="2" spans="1:6" ht="58" x14ac:dyDescent="0.35">
      <c r="A2" s="2" t="s">
        <v>2</v>
      </c>
      <c r="B2" s="54" t="s">
        <v>140</v>
      </c>
      <c r="C2" s="54" t="s">
        <v>141</v>
      </c>
      <c r="D2" s="54" t="s">
        <v>142</v>
      </c>
      <c r="E2" s="54" t="s">
        <v>143</v>
      </c>
      <c r="F2" s="2"/>
    </row>
    <row r="3" spans="1:6" x14ac:dyDescent="0.35">
      <c r="A3" t="s">
        <v>144</v>
      </c>
      <c r="B3" s="55">
        <v>0.56887995437310535</v>
      </c>
      <c r="C3" s="55">
        <v>0.88705245708084801</v>
      </c>
      <c r="D3" s="55">
        <v>0.76185648614554058</v>
      </c>
      <c r="E3" s="3">
        <v>5.1690946421272713E-2</v>
      </c>
    </row>
    <row r="4" spans="1:6" x14ac:dyDescent="0.35">
      <c r="A4" t="s">
        <v>145</v>
      </c>
      <c r="B4" s="55">
        <v>2.3303772446794815</v>
      </c>
      <c r="C4" s="55">
        <v>3.6337488162967673</v>
      </c>
      <c r="D4" s="55">
        <v>3.1208922117523139</v>
      </c>
      <c r="E4" s="3">
        <v>0.21174837392332471</v>
      </c>
    </row>
    <row r="5" spans="1:6" x14ac:dyDescent="0.35">
      <c r="A5" t="s">
        <v>272</v>
      </c>
      <c r="B5" s="55">
        <v>3.1637148663937373</v>
      </c>
      <c r="C5" s="55">
        <v>6.174398236368881</v>
      </c>
      <c r="D5" s="55">
        <v>3.0106833699751436</v>
      </c>
      <c r="E5" s="3">
        <v>0.21556215444483745</v>
      </c>
    </row>
    <row r="6" spans="1:6" x14ac:dyDescent="0.35">
      <c r="A6" t="s">
        <v>278</v>
      </c>
      <c r="B6" s="55">
        <v>2.9539944297723992</v>
      </c>
      <c r="C6" s="55">
        <v>5.8289307188285964</v>
      </c>
      <c r="D6" s="55">
        <v>2.8749362890561976</v>
      </c>
      <c r="E6" s="3">
        <v>0.20729275616644777</v>
      </c>
    </row>
    <row r="7" spans="1:6" x14ac:dyDescent="0.35">
      <c r="A7" t="s">
        <v>281</v>
      </c>
      <c r="B7" s="55">
        <v>2.8562837718010941</v>
      </c>
      <c r="C7" s="55">
        <v>5.7739977213398586</v>
      </c>
      <c r="D7" s="55">
        <v>2.9177139495387645</v>
      </c>
      <c r="E7" s="3">
        <v>0.25465779133167443</v>
      </c>
    </row>
    <row r="8" spans="1:6" x14ac:dyDescent="0.35">
      <c r="A8" t="s">
        <v>297</v>
      </c>
      <c r="B8" s="55">
        <v>3.0118163196140779</v>
      </c>
      <c r="C8" s="55">
        <v>6.0754334961640257</v>
      </c>
      <c r="D8" s="55">
        <v>3.0636171765499478</v>
      </c>
      <c r="E8" s="3">
        <v>0.24420431209466281</v>
      </c>
    </row>
    <row r="9" spans="1:6" x14ac:dyDescent="0.35">
      <c r="A9" t="s">
        <v>235</v>
      </c>
      <c r="B9" s="55">
        <v>4.4451595564997657</v>
      </c>
      <c r="C9" s="55">
        <v>7.4115551093071463</v>
      </c>
      <c r="D9" s="55">
        <v>2.9663955528073807</v>
      </c>
      <c r="E9" s="3">
        <v>0.73224449690190885</v>
      </c>
    </row>
    <row r="10" spans="1:6" x14ac:dyDescent="0.35">
      <c r="A10" t="s">
        <v>291</v>
      </c>
      <c r="B10" s="55">
        <v>3.2056377769726216</v>
      </c>
      <c r="C10" s="55">
        <v>6.8921051693472624</v>
      </c>
      <c r="D10" s="55">
        <v>3.6864673923746407</v>
      </c>
      <c r="E10" s="3">
        <v>0.27755868654991717</v>
      </c>
    </row>
    <row r="11" spans="1:6" x14ac:dyDescent="0.35">
      <c r="A11" t="s">
        <v>282</v>
      </c>
      <c r="B11" s="55">
        <v>3.3237855784361594</v>
      </c>
      <c r="C11" s="55">
        <v>6.923114646585752</v>
      </c>
      <c r="D11" s="55">
        <v>3.5993290681495926</v>
      </c>
      <c r="E11" s="3">
        <v>0.27366441878828734</v>
      </c>
    </row>
    <row r="12" spans="1:6" x14ac:dyDescent="0.35">
      <c r="A12" t="s">
        <v>208</v>
      </c>
      <c r="B12" s="55">
        <v>3.1472467127372532</v>
      </c>
      <c r="C12" s="55">
        <v>7.0549555542575231</v>
      </c>
      <c r="D12" s="55">
        <v>3.9077088415202699</v>
      </c>
      <c r="E12" s="3">
        <v>0.26805057978685337</v>
      </c>
    </row>
    <row r="13" spans="1:6" x14ac:dyDescent="0.35">
      <c r="A13" t="s">
        <v>243</v>
      </c>
      <c r="B13" s="55">
        <v>4.0732173954825122</v>
      </c>
      <c r="C13" s="55">
        <v>6.4580999842316258</v>
      </c>
      <c r="D13" s="55">
        <v>2.3848825887491132</v>
      </c>
      <c r="E13" s="3">
        <v>0.22846288009850735</v>
      </c>
    </row>
    <row r="14" spans="1:6" x14ac:dyDescent="0.35">
      <c r="A14" t="s">
        <v>267</v>
      </c>
      <c r="B14" s="55">
        <v>4.7330433608840892</v>
      </c>
      <c r="C14" s="55">
        <v>7.2266703215975916</v>
      </c>
      <c r="D14" s="55">
        <v>2.4936269607135029</v>
      </c>
      <c r="E14" s="3">
        <v>0.58032487955181611</v>
      </c>
    </row>
    <row r="15" spans="1:6" x14ac:dyDescent="0.35">
      <c r="A15" t="s">
        <v>294</v>
      </c>
      <c r="B15" s="55">
        <v>3.5722131419768237</v>
      </c>
      <c r="C15" s="55">
        <v>6.0554790631482263</v>
      </c>
      <c r="D15" s="55">
        <v>2.4832659211714025</v>
      </c>
      <c r="E15" s="3">
        <v>0.238940574875943</v>
      </c>
    </row>
    <row r="16" spans="1:6" x14ac:dyDescent="0.35">
      <c r="A16" t="s">
        <v>270</v>
      </c>
      <c r="B16" s="55">
        <v>2.8952091558709636</v>
      </c>
      <c r="C16" s="55">
        <v>5.7935294537802982</v>
      </c>
      <c r="D16" s="55">
        <v>2.8983202979093345</v>
      </c>
      <c r="E16" s="3">
        <v>0.19772449951972465</v>
      </c>
    </row>
    <row r="17" spans="1:5" x14ac:dyDescent="0.35">
      <c r="A17" t="s">
        <v>266</v>
      </c>
      <c r="B17" s="55">
        <v>3.2475236014829463</v>
      </c>
      <c r="C17" s="55">
        <v>6.1882332135141933</v>
      </c>
      <c r="D17" s="55">
        <v>2.9407096120312466</v>
      </c>
      <c r="E17" s="3">
        <v>0.22370166688639376</v>
      </c>
    </row>
    <row r="18" spans="1:5" x14ac:dyDescent="0.35">
      <c r="A18" t="s">
        <v>218</v>
      </c>
      <c r="B18" s="55">
        <v>3.1907813154157587</v>
      </c>
      <c r="C18" s="55">
        <v>6.3616403781646333</v>
      </c>
      <c r="D18" s="55">
        <v>3.1708590627488742</v>
      </c>
      <c r="E18" s="3">
        <v>0.21958892684861536</v>
      </c>
    </row>
    <row r="19" spans="1:5" x14ac:dyDescent="0.35">
      <c r="A19" t="s">
        <v>263</v>
      </c>
      <c r="B19" s="55">
        <v>3.1259810757137618</v>
      </c>
      <c r="C19" s="55">
        <v>6.0767395741666803</v>
      </c>
      <c r="D19" s="55">
        <v>2.9507584984529194</v>
      </c>
      <c r="E19" s="3">
        <v>0.22950323426494984</v>
      </c>
    </row>
    <row r="20" spans="1:5" x14ac:dyDescent="0.35">
      <c r="A20" t="s">
        <v>238</v>
      </c>
      <c r="B20" s="55">
        <v>3.3012770914747214</v>
      </c>
      <c r="C20" s="55">
        <v>6.0259167180631046</v>
      </c>
      <c r="D20" s="55">
        <v>2.7246396265883828</v>
      </c>
      <c r="E20" s="3">
        <v>0.19782415584914598</v>
      </c>
    </row>
    <row r="21" spans="1:5" x14ac:dyDescent="0.35">
      <c r="A21" t="s">
        <v>190</v>
      </c>
      <c r="B21" s="55">
        <v>3.1710550477230082</v>
      </c>
      <c r="C21" s="55">
        <v>6.9980557237931986</v>
      </c>
      <c r="D21" s="55">
        <v>3.8270006760701909</v>
      </c>
      <c r="E21" s="3">
        <v>0.24962432820972394</v>
      </c>
    </row>
    <row r="22" spans="1:5" x14ac:dyDescent="0.35">
      <c r="A22" t="s">
        <v>240</v>
      </c>
      <c r="B22" s="55">
        <v>3.3734210451203097</v>
      </c>
      <c r="C22" s="55">
        <v>7.2238475162349118</v>
      </c>
      <c r="D22" s="55">
        <v>3.8504264711146021</v>
      </c>
      <c r="E22" s="3">
        <v>0.28282560404718715</v>
      </c>
    </row>
    <row r="23" spans="1:5" x14ac:dyDescent="0.35">
      <c r="A23" t="s">
        <v>302</v>
      </c>
      <c r="B23" s="55">
        <v>3.4050772475879345</v>
      </c>
      <c r="C23" s="55">
        <v>7.0658547446311797</v>
      </c>
      <c r="D23" s="55">
        <v>3.6607774970432452</v>
      </c>
      <c r="E23" s="3">
        <v>0.27067934681852091</v>
      </c>
    </row>
    <row r="24" spans="1:5" x14ac:dyDescent="0.35">
      <c r="A24" t="s">
        <v>222</v>
      </c>
      <c r="B24" s="55">
        <v>4.5600677807944106</v>
      </c>
      <c r="C24" s="55">
        <v>6.9274343071795466</v>
      </c>
      <c r="D24" s="55">
        <v>2.3673665263851356</v>
      </c>
      <c r="E24" s="3">
        <v>0.19700527641854201</v>
      </c>
    </row>
    <row r="25" spans="1:5" x14ac:dyDescent="0.35">
      <c r="A25" t="s">
        <v>187</v>
      </c>
      <c r="B25" s="55">
        <v>6.220713115146526</v>
      </c>
      <c r="C25" s="55">
        <v>10.132635814207584</v>
      </c>
      <c r="D25" s="55">
        <v>3.9119226990610576</v>
      </c>
      <c r="E25" s="3">
        <v>1.8386132535194544</v>
      </c>
    </row>
    <row r="26" spans="1:5" x14ac:dyDescent="0.35">
      <c r="A26" t="s">
        <v>292</v>
      </c>
      <c r="B26" s="55">
        <v>2.6761400275221079</v>
      </c>
      <c r="C26" s="55">
        <v>5.5794928316981638</v>
      </c>
      <c r="D26" s="55">
        <v>2.9033528041760559</v>
      </c>
      <c r="E26" s="3">
        <v>0.20287615749619925</v>
      </c>
    </row>
    <row r="27" spans="1:5" x14ac:dyDescent="0.35">
      <c r="A27" t="s">
        <v>242</v>
      </c>
      <c r="B27" s="55">
        <v>4.4014723845699368</v>
      </c>
      <c r="C27" s="55">
        <v>7.4587927817359194</v>
      </c>
      <c r="D27" s="55">
        <v>3.0573203971659826</v>
      </c>
      <c r="E27" s="3">
        <v>0.80937614809824365</v>
      </c>
    </row>
    <row r="28" spans="1:5" x14ac:dyDescent="0.35">
      <c r="A28" t="s">
        <v>239</v>
      </c>
      <c r="B28" s="55">
        <v>3.7229184205589352</v>
      </c>
      <c r="C28" s="55">
        <v>6.4087904840647472</v>
      </c>
      <c r="D28" s="55">
        <v>2.685872063505812</v>
      </c>
      <c r="E28" s="3">
        <v>0.51827006483124438</v>
      </c>
    </row>
    <row r="29" spans="1:5" x14ac:dyDescent="0.35">
      <c r="A29" t="s">
        <v>279</v>
      </c>
      <c r="B29" s="55">
        <v>2.6874747082327826</v>
      </c>
      <c r="C29" s="55">
        <v>5.8582283174892567</v>
      </c>
      <c r="D29" s="55">
        <v>3.1707536092564741</v>
      </c>
      <c r="E29" s="3">
        <v>0.23907149091167298</v>
      </c>
    </row>
    <row r="30" spans="1:5" x14ac:dyDescent="0.35">
      <c r="A30" t="s">
        <v>289</v>
      </c>
      <c r="B30" s="55">
        <v>2.6429001157528891</v>
      </c>
      <c r="C30" s="55">
        <v>5.7551891809348437</v>
      </c>
      <c r="D30" s="55">
        <v>3.1122890651819541</v>
      </c>
      <c r="E30" s="3">
        <v>0.21944911230365374</v>
      </c>
    </row>
    <row r="31" spans="1:5" x14ac:dyDescent="0.35">
      <c r="A31" t="s">
        <v>265</v>
      </c>
      <c r="B31" s="55">
        <v>3.2463320080930522</v>
      </c>
      <c r="C31" s="55">
        <v>7.5949248603183905</v>
      </c>
      <c r="D31" s="55">
        <v>4.3485928522253383</v>
      </c>
      <c r="E31" s="3">
        <v>0.35921588998251763</v>
      </c>
    </row>
    <row r="32" spans="1:5" x14ac:dyDescent="0.35">
      <c r="A32" t="s">
        <v>214</v>
      </c>
      <c r="B32" s="55">
        <v>3.5538434736025399</v>
      </c>
      <c r="C32" s="55">
        <v>8.0481415127283178</v>
      </c>
      <c r="D32" s="55">
        <v>4.4942980391257787</v>
      </c>
      <c r="E32" s="3">
        <v>0.39150208923953844</v>
      </c>
    </row>
    <row r="33" spans="1:5" x14ac:dyDescent="0.35">
      <c r="A33" t="s">
        <v>275</v>
      </c>
      <c r="B33" s="55">
        <v>4.3997944095104096</v>
      </c>
      <c r="C33" s="55">
        <v>6.3990131594339426</v>
      </c>
      <c r="D33" s="55">
        <v>1.9992187499235325</v>
      </c>
      <c r="E33" s="3">
        <v>0.17018870211105538</v>
      </c>
    </row>
    <row r="34" spans="1:5" x14ac:dyDescent="0.35">
      <c r="A34" t="s">
        <v>197</v>
      </c>
      <c r="B34" s="55">
        <v>5.8845031142317605</v>
      </c>
      <c r="C34" s="55">
        <v>9.2101467785901381</v>
      </c>
      <c r="D34" s="55">
        <v>3.3256436643583771</v>
      </c>
      <c r="E34" s="3">
        <v>1.5004926210121734</v>
      </c>
    </row>
    <row r="35" spans="1:5" x14ac:dyDescent="0.35">
      <c r="A35" t="s">
        <v>196</v>
      </c>
      <c r="B35" s="55">
        <v>5.0513246029674068</v>
      </c>
      <c r="C35" s="55">
        <v>7.46288620481132</v>
      </c>
      <c r="D35" s="55">
        <v>2.4115616018439128</v>
      </c>
      <c r="E35" s="3">
        <v>0.19303066667546867</v>
      </c>
    </row>
    <row r="36" spans="1:5" x14ac:dyDescent="0.35">
      <c r="A36" t="s">
        <v>184</v>
      </c>
      <c r="B36" s="55">
        <v>5.8771566232092018</v>
      </c>
      <c r="C36" s="55">
        <v>9.2912791962027512</v>
      </c>
      <c r="D36" s="55">
        <v>3.4141225729935485</v>
      </c>
      <c r="E36" s="3">
        <v>1.3587329175136345</v>
      </c>
    </row>
    <row r="37" spans="1:5" x14ac:dyDescent="0.35">
      <c r="A37" t="s">
        <v>299</v>
      </c>
      <c r="B37" s="55">
        <v>4.074557160686286</v>
      </c>
      <c r="C37" s="55">
        <v>5.692405720958301</v>
      </c>
      <c r="D37" s="55">
        <v>1.6178485602720154</v>
      </c>
      <c r="E37" s="3">
        <v>0.14195230790527374</v>
      </c>
    </row>
    <row r="38" spans="1:5" x14ac:dyDescent="0.35">
      <c r="A38" t="s">
        <v>246</v>
      </c>
      <c r="B38" s="55">
        <v>5.389443749772016</v>
      </c>
      <c r="C38" s="55">
        <v>7.0593443938294431</v>
      </c>
      <c r="D38" s="55">
        <v>1.6699006440574276</v>
      </c>
      <c r="E38" s="3">
        <v>0.19709830078588181</v>
      </c>
    </row>
    <row r="39" spans="1:5" x14ac:dyDescent="0.35">
      <c r="A39" t="s">
        <v>223</v>
      </c>
      <c r="B39" s="55">
        <v>4.8841130780900794</v>
      </c>
      <c r="C39" s="55">
        <v>7.1689847922589909</v>
      </c>
      <c r="D39" s="55">
        <v>2.2848717141689114</v>
      </c>
      <c r="E39" s="3">
        <v>0.20593470441968426</v>
      </c>
    </row>
    <row r="40" spans="1:5" x14ac:dyDescent="0.35">
      <c r="A40" t="s">
        <v>269</v>
      </c>
      <c r="B40" s="55">
        <v>4.1702140830575054</v>
      </c>
      <c r="C40" s="55">
        <v>5.6148954841687733</v>
      </c>
      <c r="D40" s="55">
        <v>1.4446814011112679</v>
      </c>
      <c r="E40" s="3">
        <v>0.14702572787577545</v>
      </c>
    </row>
    <row r="41" spans="1:5" x14ac:dyDescent="0.35">
      <c r="A41" t="s">
        <v>186</v>
      </c>
      <c r="B41" s="55">
        <v>5.338269899377952</v>
      </c>
      <c r="C41" s="55">
        <v>7.1970766819147469</v>
      </c>
      <c r="D41" s="55">
        <v>1.8588067825367944</v>
      </c>
      <c r="E41" s="3">
        <v>0.15186778626366207</v>
      </c>
    </row>
    <row r="42" spans="1:5" x14ac:dyDescent="0.35">
      <c r="A42" t="s">
        <v>186</v>
      </c>
      <c r="B42" s="55">
        <v>5.4087097838883729</v>
      </c>
      <c r="C42" s="55">
        <v>7.4113379836762334</v>
      </c>
      <c r="D42" s="55">
        <v>2.0026281997878614</v>
      </c>
      <c r="E42" s="3">
        <v>0.25352441574616702</v>
      </c>
    </row>
    <row r="43" spans="1:5" x14ac:dyDescent="0.35">
      <c r="A43" t="s">
        <v>202</v>
      </c>
      <c r="B43" s="55">
        <v>5.1667077266746588</v>
      </c>
      <c r="C43" s="55">
        <v>7.7546939609760219</v>
      </c>
      <c r="D43" s="55">
        <v>2.5879862343013627</v>
      </c>
      <c r="E43" s="3">
        <v>0.20740164140214473</v>
      </c>
    </row>
    <row r="44" spans="1:5" x14ac:dyDescent="0.35">
      <c r="A44" t="s">
        <v>295</v>
      </c>
      <c r="B44" s="55">
        <v>4.6424446673913895</v>
      </c>
      <c r="C44" s="55">
        <v>6.5981423024803529</v>
      </c>
      <c r="D44" s="55">
        <v>1.9556976350889625</v>
      </c>
      <c r="E44" s="3">
        <v>0.51969059861102918</v>
      </c>
    </row>
    <row r="45" spans="1:5" x14ac:dyDescent="0.35">
      <c r="A45" t="s">
        <v>276</v>
      </c>
      <c r="B45" s="55">
        <v>3.2352104697873751</v>
      </c>
      <c r="C45" s="55">
        <v>8.8132166712908422</v>
      </c>
      <c r="D45" s="55">
        <v>5.5780062015034675</v>
      </c>
      <c r="E45" s="3">
        <v>0.50131099547819757</v>
      </c>
    </row>
    <row r="46" spans="1:5" x14ac:dyDescent="0.35">
      <c r="A46" t="s">
        <v>301</v>
      </c>
      <c r="B46" s="55">
        <v>3.7576075794502128</v>
      </c>
      <c r="C46" s="55">
        <v>8.2071509744373117</v>
      </c>
      <c r="D46" s="55">
        <v>4.4495433949870984</v>
      </c>
      <c r="E46" s="3">
        <v>0.37569351014248575</v>
      </c>
    </row>
    <row r="47" spans="1:5" x14ac:dyDescent="0.35">
      <c r="A47" t="s">
        <v>228</v>
      </c>
      <c r="B47" s="55">
        <v>3.8215151572079051</v>
      </c>
      <c r="C47" s="55">
        <v>8.1623854815960826</v>
      </c>
      <c r="D47" s="55">
        <v>4.3408703243881765</v>
      </c>
      <c r="E47" s="3">
        <v>0.30181244438625521</v>
      </c>
    </row>
    <row r="48" spans="1:5" x14ac:dyDescent="0.35">
      <c r="A48" t="s">
        <v>285</v>
      </c>
      <c r="B48" s="55">
        <v>4.0244632091467585</v>
      </c>
      <c r="C48" s="55">
        <v>7.176820859938557</v>
      </c>
      <c r="D48" s="55">
        <v>3.1523576507917985</v>
      </c>
      <c r="E48" s="3">
        <v>0.24378738241397213</v>
      </c>
    </row>
    <row r="49" spans="1:5" x14ac:dyDescent="0.35">
      <c r="A49" t="s">
        <v>244</v>
      </c>
      <c r="B49" s="55">
        <v>4.3678052062019965</v>
      </c>
      <c r="C49" s="55">
        <v>7.2623835121636482</v>
      </c>
      <c r="D49" s="55">
        <v>2.8945783059616521</v>
      </c>
      <c r="E49" s="3">
        <v>0.3858970230306995</v>
      </c>
    </row>
    <row r="50" spans="1:5" x14ac:dyDescent="0.35">
      <c r="A50" t="s">
        <v>226</v>
      </c>
      <c r="B50" s="55">
        <v>4.4939444691789454</v>
      </c>
      <c r="C50" s="55">
        <v>7.050168067165858</v>
      </c>
      <c r="D50" s="55">
        <v>2.556223597986913</v>
      </c>
      <c r="E50" s="3">
        <v>0.35296683927344397</v>
      </c>
    </row>
    <row r="51" spans="1:5" x14ac:dyDescent="0.35">
      <c r="A51" t="s">
        <v>273</v>
      </c>
      <c r="B51" s="55">
        <v>4.5082294079907612</v>
      </c>
      <c r="C51" s="55">
        <v>6.4828368444908318</v>
      </c>
      <c r="D51" s="55">
        <v>1.9746074365000701</v>
      </c>
      <c r="E51" s="3">
        <v>0.28877447113989985</v>
      </c>
    </row>
    <row r="52" spans="1:5" x14ac:dyDescent="0.35">
      <c r="A52" t="s">
        <v>229</v>
      </c>
      <c r="B52" s="55">
        <v>4.4952595243092013</v>
      </c>
      <c r="C52" s="55">
        <v>10.276892871105156</v>
      </c>
      <c r="D52" s="55">
        <v>5.7816333467959549</v>
      </c>
      <c r="E52" s="3">
        <v>0.4496194570056804</v>
      </c>
    </row>
    <row r="53" spans="1:5" x14ac:dyDescent="0.35">
      <c r="A53" t="s">
        <v>293</v>
      </c>
      <c r="B53" s="55">
        <v>5.2393585759231369</v>
      </c>
      <c r="C53" s="55">
        <v>8.2913489478942246</v>
      </c>
      <c r="D53" s="55">
        <v>3.0519903719710868</v>
      </c>
      <c r="E53" s="3">
        <v>0.24686223880906594</v>
      </c>
    </row>
    <row r="54" spans="1:5" x14ac:dyDescent="0.35">
      <c r="A54" t="s">
        <v>215</v>
      </c>
      <c r="B54" s="55">
        <v>5.9170331322074485</v>
      </c>
      <c r="C54" s="55">
        <v>8.4507256545273925</v>
      </c>
      <c r="D54" s="55">
        <v>2.5336925223199436</v>
      </c>
      <c r="E54" s="3">
        <v>0.53987797296725648</v>
      </c>
    </row>
    <row r="55" spans="1:5" x14ac:dyDescent="0.35">
      <c r="A55" t="s">
        <v>280</v>
      </c>
      <c r="B55" s="55">
        <v>6.0386325184112435</v>
      </c>
      <c r="C55" s="55">
        <v>7.829305649603671</v>
      </c>
      <c r="D55" s="55">
        <v>1.7906731311924275</v>
      </c>
      <c r="E55" s="3">
        <v>1.0702975513661399</v>
      </c>
    </row>
    <row r="56" spans="1:5" x14ac:dyDescent="0.35">
      <c r="A56" t="s">
        <v>247</v>
      </c>
      <c r="B56" s="55">
        <v>6.1273160756693903</v>
      </c>
      <c r="C56" s="55">
        <v>8.1449821285960091</v>
      </c>
      <c r="D56" s="55">
        <v>2.0176660529266188</v>
      </c>
      <c r="E56" s="3">
        <v>0.98465104442750784</v>
      </c>
    </row>
    <row r="57" spans="1:5" x14ac:dyDescent="0.35">
      <c r="A57" t="s">
        <v>210</v>
      </c>
      <c r="B57" s="55">
        <v>6.4805187442348977</v>
      </c>
      <c r="C57" s="55">
        <v>8.6261217725220156</v>
      </c>
      <c r="D57" s="55">
        <v>2.1456030282871175</v>
      </c>
      <c r="E57" s="3">
        <v>1.1872181563121997</v>
      </c>
    </row>
    <row r="58" spans="1:5" x14ac:dyDescent="0.35">
      <c r="A58" t="s">
        <v>303</v>
      </c>
      <c r="B58" s="55">
        <v>4.3629485078671131</v>
      </c>
      <c r="C58" s="55">
        <v>9.9183652789142229</v>
      </c>
      <c r="D58" s="55">
        <v>5.5554167710471081</v>
      </c>
      <c r="E58" s="3">
        <v>0.42687162844726667</v>
      </c>
    </row>
    <row r="59" spans="1:5" x14ac:dyDescent="0.35">
      <c r="A59" t="s">
        <v>234</v>
      </c>
      <c r="B59" s="55">
        <v>2.9858476941465124</v>
      </c>
      <c r="C59" s="55">
        <v>6.7688741449472447</v>
      </c>
      <c r="D59" s="55">
        <v>3.7830264508007323</v>
      </c>
      <c r="E59" s="3">
        <v>0.26658937236890956</v>
      </c>
    </row>
    <row r="60" spans="1:5" x14ac:dyDescent="0.35">
      <c r="A60" t="s">
        <v>206</v>
      </c>
      <c r="B60" s="55">
        <v>5.6122909134579109</v>
      </c>
      <c r="C60" s="55">
        <v>8.8402530133491979</v>
      </c>
      <c r="D60" s="55">
        <v>3.2279620998912879</v>
      </c>
      <c r="E60" s="3">
        <v>0.39956458248328819</v>
      </c>
    </row>
    <row r="61" spans="1:5" x14ac:dyDescent="0.35">
      <c r="A61" t="s">
        <v>212</v>
      </c>
      <c r="B61" s="55">
        <v>5.7654834304303879</v>
      </c>
      <c r="C61" s="55">
        <v>7.8897192126041427</v>
      </c>
      <c r="D61" s="55">
        <v>2.1242357821737547</v>
      </c>
      <c r="E61" s="3">
        <v>0.72921652398176784</v>
      </c>
    </row>
    <row r="62" spans="1:5" x14ac:dyDescent="0.35">
      <c r="A62" t="s">
        <v>211</v>
      </c>
      <c r="B62" s="55">
        <v>5.7786259519937095</v>
      </c>
      <c r="C62" s="55">
        <v>8.674431869537905</v>
      </c>
      <c r="D62" s="55">
        <v>2.8958059175441946</v>
      </c>
      <c r="E62" s="3">
        <v>0.79930819911694739</v>
      </c>
    </row>
    <row r="63" spans="1:5" x14ac:dyDescent="0.35">
      <c r="A63" t="s">
        <v>219</v>
      </c>
      <c r="B63" s="55">
        <v>5.5790239057507511</v>
      </c>
      <c r="C63" s="55">
        <v>7.5859313953330583</v>
      </c>
      <c r="D63" s="55">
        <v>2.0069074895823071</v>
      </c>
      <c r="E63" s="3">
        <v>0.74222054534265469</v>
      </c>
    </row>
    <row r="64" spans="1:5" x14ac:dyDescent="0.35">
      <c r="A64" t="s">
        <v>203</v>
      </c>
      <c r="B64" s="55">
        <v>4.9337807466064616</v>
      </c>
      <c r="C64" s="55">
        <v>9.8896868067709178</v>
      </c>
      <c r="D64" s="55">
        <v>4.9559060601644571</v>
      </c>
      <c r="E64" s="3">
        <v>0.52508920659893044</v>
      </c>
    </row>
    <row r="65" spans="1:5" x14ac:dyDescent="0.35">
      <c r="A65" t="s">
        <v>191</v>
      </c>
      <c r="B65" s="55">
        <v>5.066017585012526</v>
      </c>
      <c r="C65" s="55">
        <v>7.8380676055945084</v>
      </c>
      <c r="D65" s="55">
        <v>2.7720500205819829</v>
      </c>
      <c r="E65" s="3">
        <v>0.5823187519706492</v>
      </c>
    </row>
    <row r="66" spans="1:5" x14ac:dyDescent="0.35">
      <c r="A66" t="s">
        <v>300</v>
      </c>
      <c r="B66" s="55">
        <v>4.6864524379027506</v>
      </c>
      <c r="C66" s="55">
        <v>6.6847737433782157</v>
      </c>
      <c r="D66" s="55">
        <v>1.9983213054754656</v>
      </c>
      <c r="E66" s="3">
        <v>0.55158571918386623</v>
      </c>
    </row>
    <row r="67" spans="1:5" x14ac:dyDescent="0.35">
      <c r="A67" t="s">
        <v>288</v>
      </c>
      <c r="B67" s="55">
        <v>4.3676301855810884</v>
      </c>
      <c r="C67" s="55">
        <v>6.7227358354570566</v>
      </c>
      <c r="D67" s="55">
        <v>2.3551056498759682</v>
      </c>
      <c r="E67" s="3">
        <v>0.33123838293884211</v>
      </c>
    </row>
    <row r="68" spans="1:5" x14ac:dyDescent="0.35">
      <c r="A68" t="s">
        <v>207</v>
      </c>
      <c r="B68" s="55">
        <v>4.687385958439096</v>
      </c>
      <c r="C68" s="55">
        <v>7.3191377964975644</v>
      </c>
      <c r="D68" s="55">
        <v>2.6317518380584675</v>
      </c>
      <c r="E68" s="3">
        <v>0.38851116432653443</v>
      </c>
    </row>
    <row r="69" spans="1:5" x14ac:dyDescent="0.35">
      <c r="A69" t="s">
        <v>277</v>
      </c>
      <c r="B69" s="55">
        <v>4.4760563864636236</v>
      </c>
      <c r="C69" s="55">
        <v>6.672457413600104</v>
      </c>
      <c r="D69" s="55">
        <v>2.19640102713648</v>
      </c>
      <c r="E69" s="3">
        <v>0.36757187881879616</v>
      </c>
    </row>
    <row r="70" spans="1:5" x14ac:dyDescent="0.35">
      <c r="A70" t="s">
        <v>290</v>
      </c>
      <c r="B70" s="55">
        <v>3.6471199854004155</v>
      </c>
      <c r="C70" s="55">
        <v>6.3217004011882914</v>
      </c>
      <c r="D70" s="55">
        <v>2.6745804157878759</v>
      </c>
      <c r="E70" s="3">
        <v>0.21455018855553826</v>
      </c>
    </row>
    <row r="71" spans="1:5" x14ac:dyDescent="0.35">
      <c r="A71" t="s">
        <v>264</v>
      </c>
      <c r="B71" s="55">
        <v>3.7098618367618044</v>
      </c>
      <c r="C71" s="55">
        <v>6.6936167904105801</v>
      </c>
      <c r="D71" s="55">
        <v>2.9837549536487762</v>
      </c>
      <c r="E71" s="3">
        <v>0.18564511669422351</v>
      </c>
    </row>
    <row r="72" spans="1:5" x14ac:dyDescent="0.35">
      <c r="A72" t="s">
        <v>213</v>
      </c>
      <c r="B72" s="55">
        <v>4.0462773284282765</v>
      </c>
      <c r="C72" s="55">
        <v>7.2455845857256254</v>
      </c>
      <c r="D72" s="55">
        <v>3.1993072572973493</v>
      </c>
      <c r="E72" s="3">
        <v>0.24234596423016722</v>
      </c>
    </row>
    <row r="73" spans="1:5" x14ac:dyDescent="0.35">
      <c r="A73" t="s">
        <v>199</v>
      </c>
      <c r="B73" s="55">
        <v>4.3231576986725759</v>
      </c>
      <c r="C73" s="55">
        <v>7.1020486568657191</v>
      </c>
      <c r="D73" s="55">
        <v>2.7788909581931436</v>
      </c>
      <c r="E73" s="3">
        <v>0.30363206213829413</v>
      </c>
    </row>
    <row r="74" spans="1:5" x14ac:dyDescent="0.35">
      <c r="A74" t="s">
        <v>221</v>
      </c>
      <c r="B74" s="55">
        <v>4.2959852381314017</v>
      </c>
      <c r="C74" s="55">
        <v>7.2277403156566935</v>
      </c>
      <c r="D74" s="55">
        <v>2.9317550775252919</v>
      </c>
      <c r="E74" s="3">
        <v>0.34082975266994969</v>
      </c>
    </row>
    <row r="75" spans="1:5" x14ac:dyDescent="0.35">
      <c r="A75" t="s">
        <v>245</v>
      </c>
      <c r="B75" s="55">
        <v>4.8868408727077544</v>
      </c>
      <c r="C75" s="55">
        <v>7.1467755243774373</v>
      </c>
      <c r="D75" s="55">
        <v>2.2599346516696839</v>
      </c>
      <c r="E75" s="3">
        <v>0.62802699097640047</v>
      </c>
    </row>
    <row r="76" spans="1:5" x14ac:dyDescent="0.35">
      <c r="A76" t="s">
        <v>189</v>
      </c>
      <c r="B76" s="55">
        <v>4.8041367873848291</v>
      </c>
      <c r="C76" s="55">
        <v>10.441925141018098</v>
      </c>
      <c r="D76" s="55">
        <v>5.6377883536332689</v>
      </c>
      <c r="E76" s="3">
        <v>0.47137821846117656</v>
      </c>
    </row>
    <row r="77" spans="1:5" x14ac:dyDescent="0.35">
      <c r="A77" t="s">
        <v>224</v>
      </c>
      <c r="B77" s="55">
        <v>5.1095894636608286</v>
      </c>
      <c r="C77" s="55">
        <v>10.164646033343338</v>
      </c>
      <c r="D77" s="55">
        <v>5.0550565696825096</v>
      </c>
      <c r="E77" s="3">
        <v>0.46870262938533619</v>
      </c>
    </row>
    <row r="78" spans="1:5" x14ac:dyDescent="0.35">
      <c r="A78" t="s">
        <v>271</v>
      </c>
      <c r="B78" s="55">
        <v>5.1215028059895218</v>
      </c>
      <c r="C78" s="55">
        <v>8.8526870472642294</v>
      </c>
      <c r="D78" s="55">
        <v>3.7311842412747085</v>
      </c>
      <c r="E78" s="3">
        <v>0.33774143162607118</v>
      </c>
    </row>
    <row r="79" spans="1:5" x14ac:dyDescent="0.35">
      <c r="A79" t="s">
        <v>296</v>
      </c>
      <c r="B79" s="55">
        <v>6.1293455093496858</v>
      </c>
      <c r="C79" s="55">
        <v>8.2762614497603266</v>
      </c>
      <c r="D79" s="55">
        <v>2.1469159404106408</v>
      </c>
      <c r="E79" s="3">
        <v>0.91441877380492986</v>
      </c>
    </row>
    <row r="80" spans="1:5" x14ac:dyDescent="0.35">
      <c r="A80" t="s">
        <v>198</v>
      </c>
      <c r="B80" s="55">
        <v>6.6001377691351681</v>
      </c>
      <c r="C80" s="55">
        <v>9.2298695762418212</v>
      </c>
      <c r="D80" s="55">
        <v>2.6297318071066536</v>
      </c>
      <c r="E80" s="3">
        <v>1.0414692748751579</v>
      </c>
    </row>
    <row r="81" spans="1:5" x14ac:dyDescent="0.35">
      <c r="A81" t="s">
        <v>220</v>
      </c>
      <c r="B81" s="55">
        <v>6.8415273834274091</v>
      </c>
      <c r="C81" s="55">
        <v>8.8550507007234351</v>
      </c>
      <c r="D81" s="55">
        <v>2.0135233172960261</v>
      </c>
      <c r="E81" s="3">
        <v>1.2845749295673721</v>
      </c>
    </row>
    <row r="82" spans="1:5" x14ac:dyDescent="0.35">
      <c r="A82" t="s">
        <v>209</v>
      </c>
      <c r="B82" s="55">
        <v>6.688334866454932</v>
      </c>
      <c r="C82" s="55">
        <v>8.6953227223015315</v>
      </c>
      <c r="D82" s="55">
        <v>2.006987855846599</v>
      </c>
      <c r="E82" s="3">
        <v>1.335897467205005</v>
      </c>
    </row>
    <row r="83" spans="1:5" x14ac:dyDescent="0.35">
      <c r="A83" t="s">
        <v>200</v>
      </c>
      <c r="B83" s="55">
        <v>4.7190039208292918</v>
      </c>
      <c r="C83" s="55">
        <v>7.2463836760439602</v>
      </c>
      <c r="D83" s="55">
        <v>2.5273797552146684</v>
      </c>
      <c r="E83" s="3">
        <v>0.42495869832633798</v>
      </c>
    </row>
    <row r="84" spans="1:5" x14ac:dyDescent="0.35">
      <c r="A84" t="s">
        <v>284</v>
      </c>
      <c r="B84" s="55">
        <v>3.6419701399150437</v>
      </c>
      <c r="C84" s="55">
        <v>9.3611012349363882</v>
      </c>
      <c r="D84" s="55">
        <v>5.7191310950213463</v>
      </c>
      <c r="E84" s="3">
        <v>0.46762650473478062</v>
      </c>
    </row>
    <row r="85" spans="1:5" x14ac:dyDescent="0.35">
      <c r="A85" t="s">
        <v>227</v>
      </c>
      <c r="B85" s="55">
        <v>4.7609019384339319</v>
      </c>
      <c r="C85" s="55">
        <v>7.1367780609150646</v>
      </c>
      <c r="D85" s="55">
        <v>2.3758761224811331</v>
      </c>
      <c r="E85" s="3">
        <v>0.43866334004168778</v>
      </c>
    </row>
    <row r="86" spans="1:5" x14ac:dyDescent="0.35">
      <c r="A86" t="s">
        <v>274</v>
      </c>
      <c r="B86" s="55">
        <v>4.4303786398510212</v>
      </c>
      <c r="C86" s="55">
        <v>6.4510977792751163</v>
      </c>
      <c r="D86" s="55">
        <v>2.0207191394240942</v>
      </c>
      <c r="E86" s="3">
        <v>0.41130011055268917</v>
      </c>
    </row>
    <row r="87" spans="1:5" x14ac:dyDescent="0.35">
      <c r="A87" t="s">
        <v>230</v>
      </c>
      <c r="B87" s="55">
        <v>3.8010743703416559</v>
      </c>
      <c r="C87" s="55">
        <v>7.9332413337617655</v>
      </c>
      <c r="D87" s="55">
        <v>4.1321669634201097</v>
      </c>
      <c r="E87" s="3">
        <v>0.29634942996274061</v>
      </c>
    </row>
    <row r="88" spans="1:5" x14ac:dyDescent="0.35">
      <c r="A88" t="s">
        <v>286</v>
      </c>
      <c r="B88" s="55">
        <v>3.7613529216213926</v>
      </c>
      <c r="C88" s="55">
        <v>6.9101128284103011</v>
      </c>
      <c r="D88" s="55">
        <v>3.1487599067889085</v>
      </c>
      <c r="E88" s="3">
        <v>0.27036664955800294</v>
      </c>
    </row>
    <row r="89" spans="1:5" x14ac:dyDescent="0.35">
      <c r="A89" t="s">
        <v>225</v>
      </c>
      <c r="B89" s="55">
        <v>4.3382877294133451</v>
      </c>
      <c r="C89" s="55">
        <v>7.3404638753604345</v>
      </c>
      <c r="D89" s="55">
        <v>3.0021761459470886</v>
      </c>
      <c r="E89" s="3">
        <v>0.31564529796769891</v>
      </c>
    </row>
    <row r="90" spans="1:5" x14ac:dyDescent="0.35">
      <c r="A90" t="s">
        <v>298</v>
      </c>
      <c r="B90" s="55">
        <v>3.9280206482388844</v>
      </c>
      <c r="C90" s="55">
        <v>6.2603770216763204</v>
      </c>
      <c r="D90" s="55">
        <v>2.332356373437436</v>
      </c>
      <c r="E90" s="3">
        <v>0.30325197812248028</v>
      </c>
    </row>
    <row r="91" spans="1:5" x14ac:dyDescent="0.35">
      <c r="A91" t="s">
        <v>233</v>
      </c>
      <c r="B91" s="55">
        <v>3.9734182596061158</v>
      </c>
      <c r="C91" s="55">
        <v>6.8069957753283603</v>
      </c>
      <c r="D91" s="55">
        <v>2.8335775157222445</v>
      </c>
      <c r="E91" s="3">
        <v>0.34677725541056731</v>
      </c>
    </row>
    <row r="92" spans="1:5" x14ac:dyDescent="0.35">
      <c r="A92" t="s">
        <v>241</v>
      </c>
      <c r="B92" s="55">
        <v>4.0078870374590068</v>
      </c>
      <c r="C92" s="55">
        <v>6.5322714172557532</v>
      </c>
      <c r="D92" s="55">
        <v>2.5243843797967465</v>
      </c>
      <c r="E92" s="3">
        <v>0.23468995248335262</v>
      </c>
    </row>
    <row r="93" spans="1:5" x14ac:dyDescent="0.35">
      <c r="A93" t="s">
        <v>236</v>
      </c>
      <c r="B93" s="55">
        <v>4.4435563575298636</v>
      </c>
      <c r="C93" s="55">
        <v>11.115154373942087</v>
      </c>
      <c r="D93" s="55">
        <v>6.6715980164122239</v>
      </c>
      <c r="E93" s="3">
        <v>0.5245735430122227</v>
      </c>
    </row>
    <row r="94" spans="1:5" x14ac:dyDescent="0.35">
      <c r="A94" t="s">
        <v>232</v>
      </c>
      <c r="B94" s="55">
        <v>4.5886458643059909</v>
      </c>
      <c r="C94" s="55">
        <v>10.219710425533483</v>
      </c>
      <c r="D94" s="55">
        <v>5.6310645612274923</v>
      </c>
      <c r="E94" s="3">
        <v>0.50738223888228196</v>
      </c>
    </row>
    <row r="95" spans="1:5" x14ac:dyDescent="0.35">
      <c r="A95" t="s">
        <v>287</v>
      </c>
      <c r="B95" s="55">
        <v>4.9701621073696041</v>
      </c>
      <c r="C95" s="55">
        <v>7.4250345389155834</v>
      </c>
      <c r="D95" s="55">
        <v>2.4548724315459793</v>
      </c>
      <c r="E95" s="3">
        <v>0.2314879568335971</v>
      </c>
    </row>
    <row r="96" spans="1:5" x14ac:dyDescent="0.35">
      <c r="A96" t="s">
        <v>188</v>
      </c>
      <c r="B96" s="55">
        <v>6.1567554285971875</v>
      </c>
      <c r="C96" s="55">
        <v>8.545847094049293</v>
      </c>
      <c r="D96" s="55">
        <v>2.3890916654521064</v>
      </c>
      <c r="E96" s="3">
        <v>0.74065382749907127</v>
      </c>
    </row>
    <row r="97" spans="1:5" x14ac:dyDescent="0.35">
      <c r="A97" t="s">
        <v>268</v>
      </c>
      <c r="B97" s="55">
        <v>5.8940525204374428</v>
      </c>
      <c r="C97" s="55">
        <v>7.4728515325656399</v>
      </c>
      <c r="D97" s="55">
        <v>1.5787990121281972</v>
      </c>
      <c r="E97" s="3">
        <v>1.0245344415218578</v>
      </c>
    </row>
    <row r="98" spans="1:5" x14ac:dyDescent="0.35">
      <c r="A98" t="s">
        <v>237</v>
      </c>
      <c r="B98" s="55">
        <v>5.8928482263212292</v>
      </c>
      <c r="C98" s="55">
        <v>7.9303407749284194</v>
      </c>
      <c r="D98" s="55">
        <v>2.0374925486071898</v>
      </c>
      <c r="E98" s="3">
        <v>0.98224426184931612</v>
      </c>
    </row>
    <row r="99" spans="1:5" x14ac:dyDescent="0.35">
      <c r="A99" t="s">
        <v>231</v>
      </c>
      <c r="B99" s="55">
        <v>5.8527682520736803</v>
      </c>
      <c r="C99" s="55">
        <v>7.738903891927599</v>
      </c>
      <c r="D99" s="55">
        <v>1.8861356398539177</v>
      </c>
      <c r="E99" s="3">
        <v>0.93151081321695717</v>
      </c>
    </row>
    <row r="100" spans="1:5" x14ac:dyDescent="0.35">
      <c r="A100" t="s">
        <v>192</v>
      </c>
      <c r="B100" s="55">
        <v>4.1114058986105775</v>
      </c>
      <c r="C100" s="55">
        <v>7.1132547918950859</v>
      </c>
      <c r="D100" s="55">
        <v>3.0018488932845084</v>
      </c>
      <c r="E100" s="3">
        <v>0.21816927438319406</v>
      </c>
    </row>
    <row r="101" spans="1:5" x14ac:dyDescent="0.35">
      <c r="A101" t="s">
        <v>185</v>
      </c>
      <c r="B101" s="55">
        <v>5.0176171735697839</v>
      </c>
      <c r="C101" s="55">
        <v>7.5422256408192343</v>
      </c>
      <c r="D101" s="55">
        <v>2.5246084672494504</v>
      </c>
      <c r="E101" s="3">
        <v>0.56977064424470192</v>
      </c>
    </row>
    <row r="102" spans="1:5" x14ac:dyDescent="0.35">
      <c r="A102" t="s">
        <v>201</v>
      </c>
      <c r="B102" s="55">
        <v>4.8564265176042216</v>
      </c>
      <c r="C102" s="55">
        <v>11.26983439698769</v>
      </c>
      <c r="D102" s="55">
        <v>6.4134078793834703</v>
      </c>
      <c r="E102" s="3">
        <v>0.53238067460184568</v>
      </c>
    </row>
    <row r="103" spans="1:5" x14ac:dyDescent="0.35">
      <c r="A103" t="s">
        <v>183</v>
      </c>
      <c r="B103" s="55">
        <v>4.7790722886019807</v>
      </c>
      <c r="C103" s="55">
        <v>10.017884991506872</v>
      </c>
      <c r="D103" s="55">
        <v>5.2388127029048901</v>
      </c>
      <c r="E103" s="3">
        <v>0.39600478759383134</v>
      </c>
    </row>
    <row r="104" spans="1:5" x14ac:dyDescent="0.35">
      <c r="A104" t="s">
        <v>195</v>
      </c>
      <c r="B104" s="55">
        <v>5.9579680244573527</v>
      </c>
      <c r="C104" s="55">
        <v>8.5839479531491403</v>
      </c>
      <c r="D104" s="55">
        <v>2.625979928691788</v>
      </c>
      <c r="E104" s="3">
        <v>0.2638257339130764</v>
      </c>
    </row>
    <row r="105" spans="1:5" x14ac:dyDescent="0.35">
      <c r="E105" s="3"/>
    </row>
    <row r="106" spans="1:5" x14ac:dyDescent="0.35">
      <c r="A106" t="s">
        <v>124</v>
      </c>
      <c r="B106">
        <f>COUNT(B5:B104)</f>
        <v>100</v>
      </c>
      <c r="E106" s="3"/>
    </row>
    <row r="107" spans="1:5" x14ac:dyDescent="0.35">
      <c r="E107" s="3"/>
    </row>
    <row r="108" spans="1:5" x14ac:dyDescent="0.35">
      <c r="E108" s="3"/>
    </row>
    <row r="109" spans="1:5" x14ac:dyDescent="0.35">
      <c r="E109" s="3"/>
    </row>
    <row r="110" spans="1:5" x14ac:dyDescent="0.35">
      <c r="E110" s="3"/>
    </row>
    <row r="111" spans="1:5" x14ac:dyDescent="0.35">
      <c r="E111" s="3"/>
    </row>
    <row r="112" spans="1:5" x14ac:dyDescent="0.35">
      <c r="E112" s="3"/>
    </row>
    <row r="113" spans="5:5" x14ac:dyDescent="0.35">
      <c r="E113" s="3"/>
    </row>
    <row r="114" spans="5:5" x14ac:dyDescent="0.35">
      <c r="E114" s="3"/>
    </row>
    <row r="115" spans="5:5" x14ac:dyDescent="0.35">
      <c r="E115" s="3"/>
    </row>
    <row r="116" spans="5:5" x14ac:dyDescent="0.35">
      <c r="E116" s="3"/>
    </row>
    <row r="117" spans="5:5" x14ac:dyDescent="0.35">
      <c r="E117" s="3"/>
    </row>
    <row r="118" spans="5:5" x14ac:dyDescent="0.35">
      <c r="E118" s="3"/>
    </row>
    <row r="119" spans="5:5" x14ac:dyDescent="0.35">
      <c r="E119" s="3"/>
    </row>
    <row r="120" spans="5:5" x14ac:dyDescent="0.35">
      <c r="E120" s="3"/>
    </row>
    <row r="121" spans="5:5" x14ac:dyDescent="0.35">
      <c r="E121" s="3"/>
    </row>
    <row r="122" spans="5:5" x14ac:dyDescent="0.35">
      <c r="E122" s="3"/>
    </row>
    <row r="123" spans="5:5" x14ac:dyDescent="0.35">
      <c r="E123" s="3"/>
    </row>
    <row r="124" spans="5:5" x14ac:dyDescent="0.35">
      <c r="E124" s="3"/>
    </row>
    <row r="125" spans="5:5" x14ac:dyDescent="0.35">
      <c r="E125" s="3"/>
    </row>
    <row r="126" spans="5:5" x14ac:dyDescent="0.35">
      <c r="E126" s="3"/>
    </row>
    <row r="127" spans="5:5" x14ac:dyDescent="0.35">
      <c r="E127" s="3"/>
    </row>
    <row r="128" spans="5:5" x14ac:dyDescent="0.35">
      <c r="E128" s="3"/>
    </row>
    <row r="129" spans="5:5" x14ac:dyDescent="0.35">
      <c r="E129" s="3"/>
    </row>
    <row r="130" spans="5:5" x14ac:dyDescent="0.35">
      <c r="E130" s="3"/>
    </row>
    <row r="131" spans="5:5" x14ac:dyDescent="0.35">
      <c r="E131" s="3"/>
    </row>
    <row r="132" spans="5:5" x14ac:dyDescent="0.35">
      <c r="E132" s="3"/>
    </row>
    <row r="133" spans="5:5" x14ac:dyDescent="0.35">
      <c r="E133" s="3"/>
    </row>
    <row r="134" spans="5:5" x14ac:dyDescent="0.35">
      <c r="E134" s="3"/>
    </row>
    <row r="135" spans="5:5" x14ac:dyDescent="0.35">
      <c r="E135" s="3"/>
    </row>
    <row r="136" spans="5:5" x14ac:dyDescent="0.35">
      <c r="E136" s="3"/>
    </row>
    <row r="137" spans="5:5" x14ac:dyDescent="0.35">
      <c r="E137" s="3"/>
    </row>
    <row r="138" spans="5:5" x14ac:dyDescent="0.35">
      <c r="E138" s="3"/>
    </row>
    <row r="139" spans="5:5" x14ac:dyDescent="0.35">
      <c r="E139" s="3"/>
    </row>
    <row r="140" spans="5:5" x14ac:dyDescent="0.35">
      <c r="E140" s="3"/>
    </row>
    <row r="141" spans="5:5" x14ac:dyDescent="0.35">
      <c r="E141" s="3"/>
    </row>
    <row r="142" spans="5:5" x14ac:dyDescent="0.35">
      <c r="E142" s="3"/>
    </row>
    <row r="143" spans="5:5" x14ac:dyDescent="0.35">
      <c r="E143" s="3"/>
    </row>
    <row r="144" spans="5:5" x14ac:dyDescent="0.35">
      <c r="E144" s="3"/>
    </row>
    <row r="145" spans="5:5" x14ac:dyDescent="0.35">
      <c r="E145" s="3"/>
    </row>
    <row r="146" spans="5:5" x14ac:dyDescent="0.35">
      <c r="E146" s="3"/>
    </row>
    <row r="147" spans="5:5" x14ac:dyDescent="0.35">
      <c r="E147" s="3"/>
    </row>
    <row r="148" spans="5:5" x14ac:dyDescent="0.35">
      <c r="E148" s="3"/>
    </row>
    <row r="149" spans="5:5" x14ac:dyDescent="0.35">
      <c r="E149" s="3"/>
    </row>
    <row r="150" spans="5:5" x14ac:dyDescent="0.35">
      <c r="E150" s="3"/>
    </row>
    <row r="151" spans="5:5" x14ac:dyDescent="0.35">
      <c r="E151" s="3"/>
    </row>
    <row r="152" spans="5:5" x14ac:dyDescent="0.35">
      <c r="E152" s="3"/>
    </row>
    <row r="153" spans="5:5" x14ac:dyDescent="0.35">
      <c r="E153" s="3"/>
    </row>
    <row r="154" spans="5:5" x14ac:dyDescent="0.35">
      <c r="E154" s="3"/>
    </row>
    <row r="155" spans="5:5" x14ac:dyDescent="0.35">
      <c r="E155" s="3"/>
    </row>
    <row r="156" spans="5:5" x14ac:dyDescent="0.35">
      <c r="E156" s="3"/>
    </row>
    <row r="157" spans="5:5" x14ac:dyDescent="0.35">
      <c r="E157" s="3"/>
    </row>
    <row r="158" spans="5:5" x14ac:dyDescent="0.35">
      <c r="E158" s="3"/>
    </row>
    <row r="159" spans="5:5" x14ac:dyDescent="0.35">
      <c r="E159" s="3"/>
    </row>
    <row r="160" spans="5:5" x14ac:dyDescent="0.35">
      <c r="E160" s="3"/>
    </row>
    <row r="161" spans="5:5" x14ac:dyDescent="0.35">
      <c r="E161" s="3"/>
    </row>
    <row r="162" spans="5:5" x14ac:dyDescent="0.35">
      <c r="E162" s="3"/>
    </row>
    <row r="163" spans="5:5" x14ac:dyDescent="0.35">
      <c r="E163" s="3"/>
    </row>
    <row r="164" spans="5:5" x14ac:dyDescent="0.35">
      <c r="E164" s="3"/>
    </row>
    <row r="165" spans="5:5" x14ac:dyDescent="0.35">
      <c r="E165" s="3"/>
    </row>
    <row r="166" spans="5:5" x14ac:dyDescent="0.35">
      <c r="E166" s="3"/>
    </row>
    <row r="167" spans="5:5" x14ac:dyDescent="0.35">
      <c r="E167" s="3"/>
    </row>
    <row r="168" spans="5:5" x14ac:dyDescent="0.35">
      <c r="E168" s="3"/>
    </row>
    <row r="169" spans="5:5" x14ac:dyDescent="0.35">
      <c r="E169" s="3"/>
    </row>
    <row r="170" spans="5:5" x14ac:dyDescent="0.35">
      <c r="E170" s="3"/>
    </row>
    <row r="171" spans="5:5" x14ac:dyDescent="0.35">
      <c r="E171" s="3"/>
    </row>
    <row r="172" spans="5:5" x14ac:dyDescent="0.35">
      <c r="E172" s="3"/>
    </row>
    <row r="173" spans="5:5" x14ac:dyDescent="0.35">
      <c r="E173" s="3"/>
    </row>
    <row r="174" spans="5:5" x14ac:dyDescent="0.35">
      <c r="E174" s="3"/>
    </row>
    <row r="175" spans="5:5" x14ac:dyDescent="0.35">
      <c r="E175" s="3"/>
    </row>
    <row r="176" spans="5:5" x14ac:dyDescent="0.35">
      <c r="E176" s="3"/>
    </row>
    <row r="177" spans="5:5" x14ac:dyDescent="0.35">
      <c r="E177" s="3"/>
    </row>
    <row r="178" spans="5:5" x14ac:dyDescent="0.35">
      <c r="E178" s="3"/>
    </row>
    <row r="179" spans="5:5" x14ac:dyDescent="0.35">
      <c r="E179" s="3"/>
    </row>
    <row r="180" spans="5:5" x14ac:dyDescent="0.35">
      <c r="E180" s="3"/>
    </row>
    <row r="181" spans="5:5" x14ac:dyDescent="0.35">
      <c r="E181" s="3"/>
    </row>
    <row r="182" spans="5:5" x14ac:dyDescent="0.35">
      <c r="E182" s="3"/>
    </row>
    <row r="183" spans="5:5" x14ac:dyDescent="0.35">
      <c r="E183" s="3"/>
    </row>
    <row r="184" spans="5:5" x14ac:dyDescent="0.35">
      <c r="E184" s="3"/>
    </row>
    <row r="185" spans="5:5" x14ac:dyDescent="0.35">
      <c r="E185" s="3"/>
    </row>
    <row r="186" spans="5:5" x14ac:dyDescent="0.35">
      <c r="E186" s="3"/>
    </row>
    <row r="187" spans="5:5" x14ac:dyDescent="0.35">
      <c r="E187" s="3"/>
    </row>
    <row r="188" spans="5:5" x14ac:dyDescent="0.35">
      <c r="E188" s="3"/>
    </row>
    <row r="189" spans="5:5" x14ac:dyDescent="0.35">
      <c r="E189" s="3"/>
    </row>
    <row r="190" spans="5:5" x14ac:dyDescent="0.35">
      <c r="E190" s="3"/>
    </row>
    <row r="191" spans="5:5" x14ac:dyDescent="0.35">
      <c r="E191" s="3"/>
    </row>
    <row r="192" spans="5:5" x14ac:dyDescent="0.35">
      <c r="E192" s="3"/>
    </row>
    <row r="193" spans="5:5" x14ac:dyDescent="0.35">
      <c r="E193" s="3"/>
    </row>
    <row r="194" spans="5:5" x14ac:dyDescent="0.35">
      <c r="E194" s="3"/>
    </row>
    <row r="195" spans="5:5" x14ac:dyDescent="0.35">
      <c r="E195" s="3"/>
    </row>
    <row r="196" spans="5:5" x14ac:dyDescent="0.35">
      <c r="E196" s="3"/>
    </row>
    <row r="197" spans="5:5" x14ac:dyDescent="0.35">
      <c r="E197" s="3"/>
    </row>
    <row r="198" spans="5:5" x14ac:dyDescent="0.35">
      <c r="E198" s="3"/>
    </row>
    <row r="199" spans="5:5" x14ac:dyDescent="0.35">
      <c r="E199" s="3"/>
    </row>
    <row r="200" spans="5:5" x14ac:dyDescent="0.35">
      <c r="E200" s="3"/>
    </row>
    <row r="201" spans="5:5" x14ac:dyDescent="0.35">
      <c r="E201" s="3"/>
    </row>
    <row r="202" spans="5:5" x14ac:dyDescent="0.35">
      <c r="E202" s="3"/>
    </row>
    <row r="203" spans="5:5" x14ac:dyDescent="0.35">
      <c r="E203" s="3"/>
    </row>
    <row r="204" spans="5:5" x14ac:dyDescent="0.35">
      <c r="E204" s="3"/>
    </row>
    <row r="205" spans="5:5" x14ac:dyDescent="0.35">
      <c r="E205" s="3"/>
    </row>
    <row r="206" spans="5:5" x14ac:dyDescent="0.35">
      <c r="E206" s="3"/>
    </row>
    <row r="207" spans="5:5" x14ac:dyDescent="0.35">
      <c r="E207" s="3"/>
    </row>
    <row r="208" spans="5:5" x14ac:dyDescent="0.35">
      <c r="E208" s="3"/>
    </row>
    <row r="209" spans="5:5" x14ac:dyDescent="0.35">
      <c r="E209" s="3"/>
    </row>
    <row r="210" spans="5:5" x14ac:dyDescent="0.35">
      <c r="E210" s="3"/>
    </row>
    <row r="211" spans="5:5" x14ac:dyDescent="0.35">
      <c r="E211" s="3"/>
    </row>
    <row r="212" spans="5:5" x14ac:dyDescent="0.35">
      <c r="E212" s="3"/>
    </row>
    <row r="213" spans="5:5" x14ac:dyDescent="0.35">
      <c r="E213" s="3"/>
    </row>
    <row r="214" spans="5:5" x14ac:dyDescent="0.35">
      <c r="E214" s="3"/>
    </row>
    <row r="215" spans="5:5" x14ac:dyDescent="0.35">
      <c r="E215" s="3"/>
    </row>
    <row r="216" spans="5:5" x14ac:dyDescent="0.35">
      <c r="E216" s="3"/>
    </row>
    <row r="217" spans="5:5" x14ac:dyDescent="0.35">
      <c r="E217" s="3"/>
    </row>
    <row r="218" spans="5:5" x14ac:dyDescent="0.35">
      <c r="E218" s="3"/>
    </row>
    <row r="219" spans="5:5" x14ac:dyDescent="0.35">
      <c r="E219" s="3"/>
    </row>
    <row r="220" spans="5:5" x14ac:dyDescent="0.35">
      <c r="E220" s="3"/>
    </row>
    <row r="221" spans="5:5" x14ac:dyDescent="0.35">
      <c r="E221" s="3"/>
    </row>
    <row r="222" spans="5:5" x14ac:dyDescent="0.35">
      <c r="E222" s="3"/>
    </row>
    <row r="223" spans="5:5" x14ac:dyDescent="0.35">
      <c r="E223" s="3"/>
    </row>
    <row r="224" spans="5:5" x14ac:dyDescent="0.35">
      <c r="E224" s="3"/>
    </row>
    <row r="225" spans="5:5" x14ac:dyDescent="0.35">
      <c r="E225" s="3"/>
    </row>
    <row r="226" spans="5:5" x14ac:dyDescent="0.35">
      <c r="E226" s="3"/>
    </row>
    <row r="227" spans="5:5" x14ac:dyDescent="0.35">
      <c r="E227" s="3"/>
    </row>
    <row r="228" spans="5:5" x14ac:dyDescent="0.35">
      <c r="E228" s="3"/>
    </row>
    <row r="229" spans="5:5" x14ac:dyDescent="0.35">
      <c r="E229" s="3"/>
    </row>
    <row r="230" spans="5:5" x14ac:dyDescent="0.35">
      <c r="E230" s="3"/>
    </row>
    <row r="231" spans="5:5" x14ac:dyDescent="0.35">
      <c r="E231" s="3"/>
    </row>
    <row r="232" spans="5:5" x14ac:dyDescent="0.35">
      <c r="E232" s="3"/>
    </row>
    <row r="233" spans="5:5" x14ac:dyDescent="0.35">
      <c r="E233" s="3"/>
    </row>
    <row r="234" spans="5:5" x14ac:dyDescent="0.35">
      <c r="E234" s="3"/>
    </row>
    <row r="235" spans="5:5" x14ac:dyDescent="0.35">
      <c r="E235" s="3"/>
    </row>
    <row r="236" spans="5:5" x14ac:dyDescent="0.35">
      <c r="E236" s="3"/>
    </row>
    <row r="237" spans="5:5" x14ac:dyDescent="0.35">
      <c r="E237" s="3"/>
    </row>
    <row r="238" spans="5:5" x14ac:dyDescent="0.35">
      <c r="E238" s="3"/>
    </row>
    <row r="239" spans="5:5" x14ac:dyDescent="0.35">
      <c r="E239" s="3"/>
    </row>
    <row r="240" spans="5:5" x14ac:dyDescent="0.35">
      <c r="E240" s="3"/>
    </row>
    <row r="241" spans="5:5" x14ac:dyDescent="0.35">
      <c r="E241" s="3"/>
    </row>
    <row r="242" spans="5:5" x14ac:dyDescent="0.35">
      <c r="E242" s="3"/>
    </row>
    <row r="243" spans="5:5" x14ac:dyDescent="0.35">
      <c r="E243" s="3"/>
    </row>
    <row r="244" spans="5:5" x14ac:dyDescent="0.35">
      <c r="E244" s="3"/>
    </row>
    <row r="245" spans="5:5" x14ac:dyDescent="0.35">
      <c r="E245" s="3"/>
    </row>
    <row r="246" spans="5:5" x14ac:dyDescent="0.35">
      <c r="E246" s="3"/>
    </row>
    <row r="247" spans="5:5" x14ac:dyDescent="0.35">
      <c r="E247" s="3"/>
    </row>
    <row r="248" spans="5:5" x14ac:dyDescent="0.35">
      <c r="E248" s="3"/>
    </row>
    <row r="249" spans="5:5" x14ac:dyDescent="0.35">
      <c r="E249" s="3"/>
    </row>
    <row r="250" spans="5:5" x14ac:dyDescent="0.35">
      <c r="E250" s="3"/>
    </row>
    <row r="251" spans="5:5" x14ac:dyDescent="0.35">
      <c r="E251" s="3"/>
    </row>
    <row r="252" spans="5:5" x14ac:dyDescent="0.35">
      <c r="E252" s="3"/>
    </row>
    <row r="253" spans="5:5" x14ac:dyDescent="0.35">
      <c r="E253" s="3"/>
    </row>
    <row r="254" spans="5:5" x14ac:dyDescent="0.35">
      <c r="E254" s="3"/>
    </row>
    <row r="255" spans="5:5" x14ac:dyDescent="0.35">
      <c r="E255" s="3"/>
    </row>
    <row r="256" spans="5:5" x14ac:dyDescent="0.35">
      <c r="E256" s="3"/>
    </row>
    <row r="257" spans="5:5" x14ac:dyDescent="0.35">
      <c r="E257" s="3"/>
    </row>
    <row r="258" spans="5:5" x14ac:dyDescent="0.35">
      <c r="E258" s="3"/>
    </row>
    <row r="259" spans="5:5" x14ac:dyDescent="0.35">
      <c r="E259" s="3"/>
    </row>
    <row r="260" spans="5:5" x14ac:dyDescent="0.35">
      <c r="E260" s="3"/>
    </row>
    <row r="261" spans="5:5" x14ac:dyDescent="0.35">
      <c r="E261" s="3"/>
    </row>
    <row r="262" spans="5:5" x14ac:dyDescent="0.35">
      <c r="E262" s="3"/>
    </row>
    <row r="263" spans="5:5" x14ac:dyDescent="0.35">
      <c r="E263" s="3"/>
    </row>
    <row r="264" spans="5:5" x14ac:dyDescent="0.35">
      <c r="E264" s="3"/>
    </row>
    <row r="265" spans="5:5" x14ac:dyDescent="0.35">
      <c r="E265" s="3"/>
    </row>
    <row r="266" spans="5:5" x14ac:dyDescent="0.35">
      <c r="E266" s="3"/>
    </row>
    <row r="267" spans="5:5" x14ac:dyDescent="0.35">
      <c r="E267" s="3"/>
    </row>
    <row r="268" spans="5:5" x14ac:dyDescent="0.35">
      <c r="E268" s="3"/>
    </row>
    <row r="269" spans="5:5" x14ac:dyDescent="0.35">
      <c r="E269" s="3"/>
    </row>
    <row r="270" spans="5:5" x14ac:dyDescent="0.35">
      <c r="E270" s="3"/>
    </row>
    <row r="271" spans="5:5" x14ac:dyDescent="0.35">
      <c r="E271" s="3"/>
    </row>
    <row r="272" spans="5:5" x14ac:dyDescent="0.35">
      <c r="E272" s="3"/>
    </row>
    <row r="273" spans="5:5" x14ac:dyDescent="0.35">
      <c r="E273" s="3"/>
    </row>
    <row r="274" spans="5:5" x14ac:dyDescent="0.35">
      <c r="E274" s="3"/>
    </row>
    <row r="275" spans="5:5" x14ac:dyDescent="0.35">
      <c r="E275" s="3"/>
    </row>
    <row r="276" spans="5:5" x14ac:dyDescent="0.35">
      <c r="E276" s="3"/>
    </row>
    <row r="277" spans="5:5" x14ac:dyDescent="0.35">
      <c r="E277" s="3"/>
    </row>
    <row r="278" spans="5:5" x14ac:dyDescent="0.35">
      <c r="E278" s="3"/>
    </row>
    <row r="279" spans="5:5" x14ac:dyDescent="0.35">
      <c r="E279" s="3"/>
    </row>
    <row r="280" spans="5:5" x14ac:dyDescent="0.35">
      <c r="E280" s="3"/>
    </row>
    <row r="281" spans="5:5" x14ac:dyDescent="0.35">
      <c r="E281" s="3"/>
    </row>
    <row r="282" spans="5:5" x14ac:dyDescent="0.35">
      <c r="E282" s="3"/>
    </row>
    <row r="283" spans="5:5" x14ac:dyDescent="0.35">
      <c r="E283" s="3"/>
    </row>
  </sheetData>
  <sortState ref="A5:E104">
    <sortCondition ref="A5:A104"/>
  </sortState>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FA0C-D409-40EA-9650-66FE4E70B316}">
  <dimension ref="A1:BJ136"/>
  <sheetViews>
    <sheetView topLeftCell="A6" zoomScaleNormal="100" workbookViewId="0">
      <selection activeCell="A24" sqref="A24:XFD24"/>
    </sheetView>
  </sheetViews>
  <sheetFormatPr defaultRowHeight="14.5" x14ac:dyDescent="0.35"/>
  <cols>
    <col min="3" max="3" width="26.453125" customWidth="1"/>
    <col min="5" max="5" width="11.81640625" bestFit="1" customWidth="1"/>
    <col min="6" max="6" width="9.6328125" customWidth="1"/>
    <col min="7" max="7" width="12" customWidth="1"/>
    <col min="8" max="8" width="9.6328125" customWidth="1"/>
    <col min="9" max="9" width="11.54296875" customWidth="1"/>
    <col min="10" max="10" width="9.6328125" customWidth="1"/>
    <col min="25" max="25" width="10.54296875" customWidth="1"/>
    <col min="26" max="26" width="12.453125" customWidth="1"/>
  </cols>
  <sheetData>
    <row r="1" spans="1:16" x14ac:dyDescent="0.35">
      <c r="A1" t="s">
        <v>64</v>
      </c>
    </row>
    <row r="12" spans="1:16" ht="58" x14ac:dyDescent="0.35">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5">
      <c r="A13" s="7" t="s">
        <v>71</v>
      </c>
      <c r="H13" s="2"/>
      <c r="J13" s="2"/>
    </row>
    <row r="14" spans="1:16" x14ac:dyDescent="0.35">
      <c r="A14" t="s">
        <v>70</v>
      </c>
      <c r="E14">
        <v>0</v>
      </c>
      <c r="F14" s="2">
        <f>AVERAGE(I33:I34) -(A16*G33/0.5)</f>
        <v>0</v>
      </c>
      <c r="G14">
        <v>0</v>
      </c>
      <c r="H14" s="2">
        <f>AVERAGE(J33:J34) - (B16*H33/0.5)</f>
        <v>0</v>
      </c>
      <c r="I14">
        <v>0</v>
      </c>
      <c r="J14" s="2">
        <f>AVERAGE(L33:L34) - (C16*H33/0.5)</f>
        <v>0</v>
      </c>
      <c r="L14">
        <v>0.5</v>
      </c>
      <c r="M14" s="3">
        <f>((F14*$F$21)+$F$22)*1000/L14</f>
        <v>-7.6093984248128479E-2</v>
      </c>
      <c r="N14" s="3">
        <f>((H14*$H$21)+$H$22)*1000/L14</f>
        <v>0.15065897544912049</v>
      </c>
      <c r="O14" s="3">
        <f>N14-M14</f>
        <v>0.22675295969724896</v>
      </c>
      <c r="P14" s="3">
        <f>((J14*$J$21)+$J$22)*1000/L14</f>
        <v>4.2665335243256386E-2</v>
      </c>
    </row>
    <row r="15" spans="1:16" x14ac:dyDescent="0.35">
      <c r="A15" t="s">
        <v>66</v>
      </c>
      <c r="B15" t="s">
        <v>67</v>
      </c>
      <c r="C15" t="s">
        <v>65</v>
      </c>
      <c r="E15">
        <f>3*G36/1000</f>
        <v>6.0000000000000006E-4</v>
      </c>
      <c r="F15" s="2">
        <f>AVERAGE(I37) - (A16*G36/0.5)</f>
        <v>1471.2</v>
      </c>
      <c r="G15">
        <f>6*H36/1000</f>
        <v>1.2000000000000001E-3</v>
      </c>
      <c r="H15" s="2">
        <f>AVERAGE(J36:J37) - (B16*H36/0.5)</f>
        <v>2500.3000000000002</v>
      </c>
      <c r="I15">
        <f>0.3*H36/1000</f>
        <v>5.9999999999999995E-5</v>
      </c>
      <c r="J15" s="2">
        <f>AVERAGE(L36:L37) - (C16*H36/0.5)</f>
        <v>1055.2</v>
      </c>
      <c r="L15">
        <v>0.2</v>
      </c>
      <c r="M15" s="3">
        <f t="shared" ref="M15:M19" si="0">((F15*$F$21)+$F$22)*1000/L15</f>
        <v>2.9886349194940895</v>
      </c>
      <c r="N15" s="3">
        <f t="shared" ref="N15:N19" si="1">((H15*$H$21)+$H$22)*1000/L15</f>
        <v>5.9803873214077905</v>
      </c>
      <c r="O15" s="3">
        <f t="shared" ref="O15:O19" si="2">N15-M15</f>
        <v>2.991752401913701</v>
      </c>
      <c r="P15" s="3">
        <f t="shared" ref="P15:P19" si="3">((J15*$J$21)+$J$22)*1000/L15</f>
        <v>0.33032487987198422</v>
      </c>
    </row>
    <row r="16" spans="1:16" x14ac:dyDescent="0.35">
      <c r="A16">
        <f>AVERAGE(I33:I34)</f>
        <v>177</v>
      </c>
      <c r="B16">
        <f>AVERAGE(J33:J34)</f>
        <v>893</v>
      </c>
      <c r="C16">
        <f>AVERAGE(L33:L34)</f>
        <v>487</v>
      </c>
      <c r="E16">
        <f>3*G39/1000</f>
        <v>1.7999999999999997E-3</v>
      </c>
      <c r="F16" s="2">
        <f>AVERAGE(I39:I40) - (A16*G39/0.5)</f>
        <v>4472.1000000000004</v>
      </c>
      <c r="G16">
        <f>6*H39/1000</f>
        <v>3.5999999999999995E-3</v>
      </c>
      <c r="H16" s="2">
        <f>AVERAGE(J39:J40) - (B16*H39/0.5)</f>
        <v>8068.9</v>
      </c>
      <c r="I16">
        <f>0.3*H39/1000</f>
        <v>1.7999999999999998E-4</v>
      </c>
      <c r="J16" s="2">
        <f>AVERAGE(L39:L40) - (C16*H39/0.5)</f>
        <v>3477.6</v>
      </c>
      <c r="L16">
        <v>0.6</v>
      </c>
      <c r="M16" s="3">
        <f t="shared" si="0"/>
        <v>3.1575925133213345</v>
      </c>
      <c r="N16" s="3">
        <f t="shared" si="1"/>
        <v>6.1536280087712658</v>
      </c>
      <c r="O16" s="3">
        <f t="shared" si="2"/>
        <v>2.9960354954499313</v>
      </c>
      <c r="P16" s="3">
        <f t="shared" si="3"/>
        <v>0.2812599608319597</v>
      </c>
    </row>
    <row r="17" spans="1:62" x14ac:dyDescent="0.35">
      <c r="E17">
        <f>9*G42/1000</f>
        <v>2.9970000000000005E-3</v>
      </c>
      <c r="F17" s="2">
        <f>AVERAGE(I42:I43) - (A16*G42/0.5)</f>
        <v>6913.6180000000004</v>
      </c>
      <c r="G17">
        <f>18*H42/1000</f>
        <v>5.9940000000000011E-3</v>
      </c>
      <c r="H17" s="2">
        <f>AVERAGE(J42:J43) - (B16*H42/0.5)</f>
        <v>12524.762000000001</v>
      </c>
      <c r="I17">
        <f>0.9*H42/1000</f>
        <v>2.9970000000000002E-4</v>
      </c>
      <c r="J17" s="2">
        <f>AVERAGE(L42:L43) - (C16*H42/0.5)</f>
        <v>5858.6580000000004</v>
      </c>
      <c r="L17">
        <v>0.33300000000000002</v>
      </c>
      <c r="M17" s="3">
        <f t="shared" si="0"/>
        <v>8.8578049292164174</v>
      </c>
      <c r="N17" s="3">
        <f t="shared" si="1"/>
        <v>17.085574940035062</v>
      </c>
      <c r="O17" s="3">
        <f t="shared" si="2"/>
        <v>8.2277700108186451</v>
      </c>
      <c r="P17" s="3">
        <f t="shared" si="3"/>
        <v>0.8098930822324133</v>
      </c>
    </row>
    <row r="18" spans="1:62" x14ac:dyDescent="0.35">
      <c r="E18">
        <f>9*G45/1000</f>
        <v>4.2030000000000001E-3</v>
      </c>
      <c r="F18" s="2">
        <f>AVERAGE(I45:I46) - (A16*G45/0.5)</f>
        <v>9818.6820000000007</v>
      </c>
      <c r="G18">
        <f>18*H45/1000</f>
        <v>8.4060000000000003E-3</v>
      </c>
      <c r="H18" s="2">
        <f>AVERAGE(J45:J46) - (B16*H45/0.5)</f>
        <v>18716.437999999998</v>
      </c>
      <c r="I18">
        <f>0.9*H45/1000</f>
        <v>4.2030000000000002E-4</v>
      </c>
      <c r="J18" s="2">
        <f>AVERAGE(L45:L46) - (B16*H45/0.5)</f>
        <v>9202.4380000000001</v>
      </c>
      <c r="L18">
        <v>0.46700000000000003</v>
      </c>
      <c r="M18" s="3">
        <f t="shared" si="0"/>
        <v>9.0044162111416881</v>
      </c>
      <c r="N18" s="3">
        <f t="shared" si="1"/>
        <v>18.126095819261625</v>
      </c>
      <c r="O18" s="3">
        <f t="shared" si="2"/>
        <v>9.1216796081199369</v>
      </c>
      <c r="P18" s="3">
        <f t="shared" si="3"/>
        <v>0.88103805906991384</v>
      </c>
    </row>
    <row r="19" spans="1:62" x14ac:dyDescent="0.35">
      <c r="E19">
        <f>9*G48/1000</f>
        <v>5.3999999999999994E-3</v>
      </c>
      <c r="F19" s="2">
        <f>AVERAGE(I48:I49) - (A16*G48/0.5)</f>
        <v>12563.1</v>
      </c>
      <c r="G19">
        <f>18*H48/1000</f>
        <v>1.0799999999999999E-2</v>
      </c>
      <c r="H19" s="2">
        <f>AVERAGE(J48:J49) - (B16*H48/0.5)</f>
        <v>24108.9</v>
      </c>
      <c r="I19">
        <f>0.9*H48/1000</f>
        <v>5.4000000000000001E-4</v>
      </c>
      <c r="J19" s="2">
        <f>AVERAGE(L48:L49) - (C16*H48/0.5)</f>
        <v>12770.6</v>
      </c>
      <c r="L19">
        <v>0.6</v>
      </c>
      <c r="M19" s="3">
        <f t="shared" si="0"/>
        <v>8.9850884803336832</v>
      </c>
      <c r="N19" s="3">
        <f t="shared" si="1"/>
        <v>18.13672173350713</v>
      </c>
      <c r="O19" s="3">
        <f t="shared" si="2"/>
        <v>9.151633253173447</v>
      </c>
      <c r="P19" s="3">
        <f t="shared" si="3"/>
        <v>0.93784534989292645</v>
      </c>
    </row>
    <row r="20" spans="1:62" x14ac:dyDescent="0.35">
      <c r="F20" s="2"/>
      <c r="H20" s="2"/>
      <c r="J20" s="2"/>
    </row>
    <row r="21" spans="1:62" x14ac:dyDescent="0.35">
      <c r="D21" t="s">
        <v>33</v>
      </c>
      <c r="F21" s="5">
        <f>SLOPE(E13:E19,F13:F19)</f>
        <v>4.3214653073877253E-7</v>
      </c>
      <c r="G21" s="5"/>
      <c r="H21" s="5">
        <f>SLOPE(G13:G19,H13:H19)</f>
        <v>4.4824540117465819E-7</v>
      </c>
      <c r="I21" s="5"/>
      <c r="J21" s="5">
        <f>SLOPE(I13:I19,J13:J19)</f>
        <v>4.2392255830902818E-8</v>
      </c>
    </row>
    <row r="22" spans="1:62" x14ac:dyDescent="0.35">
      <c r="D22" t="s">
        <v>34</v>
      </c>
      <c r="F22" s="5">
        <f>INTERCEPT(E13:E19,F13:F19)</f>
        <v>-3.804699212406424E-5</v>
      </c>
      <c r="G22" s="5"/>
      <c r="H22" s="5">
        <f>INTERCEPT(G13:G19,H13:H19)</f>
        <v>7.5329487724560239E-5</v>
      </c>
      <c r="I22" s="5"/>
      <c r="J22" s="5">
        <f>INTERCEPT(I13:I19,J13:J19)</f>
        <v>2.1332667621628193E-5</v>
      </c>
    </row>
    <row r="23" spans="1:62" x14ac:dyDescent="0.35">
      <c r="D23" t="s">
        <v>35</v>
      </c>
      <c r="F23" s="4">
        <f>RSQ(E13:E19,F13:F19)</f>
        <v>0.99941937409923542</v>
      </c>
      <c r="G23" s="4"/>
      <c r="H23" s="4">
        <f>RSQ(G13:G19,H13:H19)</f>
        <v>0.99866361444153806</v>
      </c>
      <c r="I23" s="4"/>
      <c r="J23" s="4">
        <f>RSQ(I13:I19,J13:J19)</f>
        <v>0.99035631373995225</v>
      </c>
    </row>
    <row r="24" spans="1:62" s="2" customFormat="1" ht="174" x14ac:dyDescent="0.35">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5">
      <c r="A25">
        <v>1</v>
      </c>
      <c r="B25">
        <v>1</v>
      </c>
      <c r="C25" t="s">
        <v>26</v>
      </c>
      <c r="D25" t="s">
        <v>27</v>
      </c>
      <c r="G25">
        <v>0.3</v>
      </c>
      <c r="H25">
        <v>0.3</v>
      </c>
      <c r="I25">
        <v>5074</v>
      </c>
      <c r="J25">
        <v>15705</v>
      </c>
      <c r="L25">
        <v>6800</v>
      </c>
      <c r="M25">
        <v>7.18</v>
      </c>
      <c r="N25">
        <v>22.64</v>
      </c>
      <c r="O25">
        <v>15.46</v>
      </c>
      <c r="Q25">
        <v>0.99199999999999999</v>
      </c>
      <c r="R25">
        <v>1</v>
      </c>
      <c r="S25">
        <v>0</v>
      </c>
      <c r="T25">
        <v>0</v>
      </c>
      <c r="V25">
        <v>0</v>
      </c>
      <c r="Y25" s="1">
        <v>45190</v>
      </c>
      <c r="Z25" s="6">
        <v>0.5997569444444445</v>
      </c>
      <c r="AB25">
        <v>1</v>
      </c>
      <c r="AD25" s="3">
        <f t="shared" ref="AD25:AD89" si="4">((I25*$F$21)+$F$22)*1000/G25</f>
        <v>7.1822150161482252</v>
      </c>
      <c r="AE25" s="3">
        <f t="shared" ref="AE25:AE89" si="5">((J25*$H$21)+$H$22)*1000/H25</f>
        <v>23.716745043908556</v>
      </c>
      <c r="AF25" s="3">
        <f t="shared" ref="AF25:AF89" si="6">AE25-AD25</f>
        <v>16.534530027760333</v>
      </c>
      <c r="AG25" s="3">
        <f t="shared" ref="AG25:AG89" si="7">((L25*$J$21)+$J$22)*1000/H25</f>
        <v>1.0320000242392244</v>
      </c>
      <c r="AH25" s="3"/>
    </row>
    <row r="26" spans="1:62" x14ac:dyDescent="0.35">
      <c r="A26">
        <v>2</v>
      </c>
      <c r="B26">
        <v>1</v>
      </c>
      <c r="C26" t="s">
        <v>26</v>
      </c>
      <c r="D26" t="s">
        <v>27</v>
      </c>
      <c r="G26">
        <v>0.3</v>
      </c>
      <c r="H26">
        <v>0.3</v>
      </c>
      <c r="I26">
        <v>6751</v>
      </c>
      <c r="J26">
        <v>16174</v>
      </c>
      <c r="L26">
        <v>6435</v>
      </c>
      <c r="M26">
        <v>9.3230000000000004</v>
      </c>
      <c r="N26">
        <v>23.302</v>
      </c>
      <c r="O26">
        <v>13.978999999999999</v>
      </c>
      <c r="Q26">
        <v>0.92800000000000005</v>
      </c>
      <c r="R26">
        <v>1</v>
      </c>
      <c r="S26">
        <v>0</v>
      </c>
      <c r="T26">
        <v>0</v>
      </c>
      <c r="V26">
        <v>0</v>
      </c>
      <c r="Y26" s="1">
        <v>45190</v>
      </c>
      <c r="Z26" s="6">
        <v>0.60759259259259257</v>
      </c>
      <c r="AB26">
        <v>1</v>
      </c>
      <c r="AD26" s="3">
        <f t="shared" si="4"/>
        <v>9.597914122977965</v>
      </c>
      <c r="AE26" s="3">
        <f t="shared" si="5"/>
        <v>24.417502021078274</v>
      </c>
      <c r="AF26" s="3">
        <f t="shared" si="6"/>
        <v>14.819587898100309</v>
      </c>
      <c r="AG26" s="3">
        <f t="shared" si="7"/>
        <v>0.98042277964495939</v>
      </c>
      <c r="AH26" s="3"/>
      <c r="AK26">
        <f>ABS(100*(AD26-AD27)/(AVERAGE(AD26:AD27)))</f>
        <v>8.6307692164983596</v>
      </c>
      <c r="AQ26">
        <f>ABS(100*(AE26-AE27)/(AVERAGE(AE26:AE27)))</f>
        <v>11.068737547831159</v>
      </c>
      <c r="AW26">
        <f>ABS(100*(AF26-AF27)/(AVERAGE(AF26:AF27)))</f>
        <v>26.145642537289408</v>
      </c>
      <c r="BC26">
        <f>ABS(100*(AG26-AG27)/(AVERAGE(AG26:AG27)))</f>
        <v>0.98490476095523438</v>
      </c>
      <c r="BG26" s="3">
        <f>AVERAGE(AD26:AD27)</f>
        <v>10.030780897934635</v>
      </c>
      <c r="BH26" s="3">
        <f>AVERAGE(AE26:AE27)</f>
        <v>23.137014325056001</v>
      </c>
      <c r="BI26" s="3">
        <f>AVERAGE(AF26:AF27)</f>
        <v>13.106233427121365</v>
      </c>
      <c r="BJ26" s="3">
        <f>AVERAGE(AG26:AG27)</f>
        <v>0.97561832398412374</v>
      </c>
    </row>
    <row r="27" spans="1:62" x14ac:dyDescent="0.35">
      <c r="A27">
        <v>3</v>
      </c>
      <c r="B27">
        <v>1</v>
      </c>
      <c r="C27" t="s">
        <v>26</v>
      </c>
      <c r="D27" t="s">
        <v>27</v>
      </c>
      <c r="G27">
        <v>0.3</v>
      </c>
      <c r="H27">
        <v>0.3</v>
      </c>
      <c r="I27">
        <v>7352</v>
      </c>
      <c r="J27">
        <v>14460</v>
      </c>
      <c r="L27">
        <v>6367</v>
      </c>
      <c r="M27">
        <v>10.092000000000001</v>
      </c>
      <c r="N27">
        <v>20.881</v>
      </c>
      <c r="O27">
        <v>10.789</v>
      </c>
      <c r="Q27">
        <v>0.91700000000000004</v>
      </c>
      <c r="R27">
        <v>1</v>
      </c>
      <c r="S27">
        <v>0</v>
      </c>
      <c r="T27">
        <v>0</v>
      </c>
      <c r="V27">
        <v>0</v>
      </c>
      <c r="Y27" s="1">
        <v>45190</v>
      </c>
      <c r="Z27" s="6">
        <v>0.61574074074074081</v>
      </c>
      <c r="AB27">
        <v>1</v>
      </c>
      <c r="AD27" s="3">
        <f t="shared" si="4"/>
        <v>10.463647672891305</v>
      </c>
      <c r="AE27" s="3">
        <f t="shared" si="5"/>
        <v>21.856526629033727</v>
      </c>
      <c r="AF27" s="3">
        <f t="shared" si="6"/>
        <v>11.392878956142422</v>
      </c>
      <c r="AG27" s="3">
        <f t="shared" si="7"/>
        <v>0.97081386832328809</v>
      </c>
      <c r="AH27" s="3"/>
    </row>
    <row r="28" spans="1:62" x14ac:dyDescent="0.35">
      <c r="A28">
        <v>4</v>
      </c>
      <c r="B28">
        <v>3</v>
      </c>
      <c r="C28" t="s">
        <v>83</v>
      </c>
      <c r="D28" t="s">
        <v>27</v>
      </c>
      <c r="G28">
        <v>0.5</v>
      </c>
      <c r="H28">
        <v>0.5</v>
      </c>
      <c r="I28">
        <v>3578</v>
      </c>
      <c r="J28">
        <v>2454</v>
      </c>
      <c r="L28">
        <v>749</v>
      </c>
      <c r="M28">
        <v>3.16</v>
      </c>
      <c r="N28">
        <v>2.3580000000000001</v>
      </c>
      <c r="O28">
        <v>0</v>
      </c>
      <c r="Q28">
        <v>0</v>
      </c>
      <c r="R28">
        <v>1</v>
      </c>
      <c r="S28">
        <v>0</v>
      </c>
      <c r="T28">
        <v>0</v>
      </c>
      <c r="V28">
        <v>0</v>
      </c>
      <c r="Y28" s="1">
        <v>45190</v>
      </c>
      <c r="Z28" s="6">
        <v>0.63381944444444438</v>
      </c>
      <c r="AB28">
        <v>1</v>
      </c>
      <c r="AD28" s="3">
        <f t="shared" si="4"/>
        <v>3.0163465897185273</v>
      </c>
      <c r="AE28" s="3">
        <f t="shared" si="5"/>
        <v>2.3506474044143428</v>
      </c>
      <c r="AF28" s="3">
        <f t="shared" si="6"/>
        <v>-0.66569918530418448</v>
      </c>
      <c r="AG28" s="3">
        <f t="shared" si="7"/>
        <v>0.1061689344779488</v>
      </c>
      <c r="AH28" s="3"/>
    </row>
    <row r="29" spans="1:62" x14ac:dyDescent="0.35">
      <c r="A29">
        <v>5</v>
      </c>
      <c r="B29">
        <v>3</v>
      </c>
      <c r="C29" t="s">
        <v>83</v>
      </c>
      <c r="D29" t="s">
        <v>27</v>
      </c>
      <c r="G29">
        <v>0.5</v>
      </c>
      <c r="H29">
        <v>0.5</v>
      </c>
      <c r="I29">
        <v>962</v>
      </c>
      <c r="J29">
        <v>3223</v>
      </c>
      <c r="L29">
        <v>684</v>
      </c>
      <c r="M29">
        <v>1.153</v>
      </c>
      <c r="N29">
        <v>3.0089999999999999</v>
      </c>
      <c r="O29">
        <v>1.8560000000000001</v>
      </c>
      <c r="Q29">
        <v>0</v>
      </c>
      <c r="R29">
        <v>1</v>
      </c>
      <c r="S29">
        <v>0</v>
      </c>
      <c r="T29">
        <v>0</v>
      </c>
      <c r="V29">
        <v>0</v>
      </c>
      <c r="Y29" s="1">
        <v>45190</v>
      </c>
      <c r="Z29" s="6">
        <v>0.64214120370370364</v>
      </c>
      <c r="AB29">
        <v>1</v>
      </c>
      <c r="AD29" s="3">
        <f t="shared" si="4"/>
        <v>0.75535594089326985</v>
      </c>
      <c r="AE29" s="3">
        <f t="shared" si="5"/>
        <v>3.0400488314209673</v>
      </c>
      <c r="AF29" s="3">
        <f t="shared" si="6"/>
        <v>2.2846928905276975</v>
      </c>
      <c r="AG29" s="3">
        <f t="shared" si="7"/>
        <v>0.10065794121993145</v>
      </c>
      <c r="AH29" s="3"/>
      <c r="AK29">
        <f>ABS(100*(AD29-AD30)/(AVERAGE(AD29:AD30)))</f>
        <v>5.6473370576549069</v>
      </c>
      <c r="AQ29">
        <f>ABS(100*(AE29-AE30)/(AVERAGE(AE29:AE30)))</f>
        <v>37.090715799349852</v>
      </c>
      <c r="AW29">
        <f>ABS(100*(AF29-AF30)/(AVERAGE(AF29:AF30)))</f>
        <v>49.714014299873227</v>
      </c>
      <c r="BC29">
        <f>ABS(100*(AG29-AG30)/(AVERAGE(AG29:AG30)))</f>
        <v>5.9654127118158904</v>
      </c>
      <c r="BG29" s="3">
        <f>AVERAGE(AD29:AD30)</f>
        <v>0.73461290741780882</v>
      </c>
      <c r="BH29" s="3">
        <f>AVERAGE(AE29:AE30)</f>
        <v>2.5644604607746548</v>
      </c>
      <c r="BI29" s="3">
        <f>AVERAGE(AF29:AF30)</f>
        <v>1.8298475533568461</v>
      </c>
      <c r="BJ29" s="3">
        <f>AVERAGE(AG29:AG30)</f>
        <v>0.10375257589558734</v>
      </c>
    </row>
    <row r="30" spans="1:62" x14ac:dyDescent="0.35">
      <c r="A30">
        <v>6</v>
      </c>
      <c r="B30">
        <v>3</v>
      </c>
      <c r="C30" t="s">
        <v>83</v>
      </c>
      <c r="D30" t="s">
        <v>27</v>
      </c>
      <c r="G30">
        <v>0.5</v>
      </c>
      <c r="H30">
        <v>0.5</v>
      </c>
      <c r="I30">
        <v>914</v>
      </c>
      <c r="J30">
        <v>2162</v>
      </c>
      <c r="L30">
        <v>757</v>
      </c>
      <c r="M30">
        <v>1.1160000000000001</v>
      </c>
      <c r="N30">
        <v>2.11</v>
      </c>
      <c r="O30">
        <v>0.99399999999999999</v>
      </c>
      <c r="Q30">
        <v>0</v>
      </c>
      <c r="R30">
        <v>1</v>
      </c>
      <c r="S30">
        <v>0</v>
      </c>
      <c r="T30">
        <v>0</v>
      </c>
      <c r="V30">
        <v>0</v>
      </c>
      <c r="Y30" s="1">
        <v>45190</v>
      </c>
      <c r="Z30" s="6">
        <v>0.64982638888888888</v>
      </c>
      <c r="AB30">
        <v>1</v>
      </c>
      <c r="AD30" s="3">
        <f t="shared" si="4"/>
        <v>0.7138698739423478</v>
      </c>
      <c r="AE30" s="3">
        <f t="shared" si="5"/>
        <v>2.0888720901283424</v>
      </c>
      <c r="AF30" s="3">
        <f t="shared" si="6"/>
        <v>1.3750022161859947</v>
      </c>
      <c r="AG30" s="3">
        <f t="shared" si="7"/>
        <v>0.10684721057124325</v>
      </c>
      <c r="AH30" s="3"/>
    </row>
    <row r="31" spans="1:62" x14ac:dyDescent="0.35">
      <c r="A31">
        <v>7</v>
      </c>
      <c r="B31">
        <v>3</v>
      </c>
      <c r="D31" t="s">
        <v>85</v>
      </c>
      <c r="Y31" s="1">
        <v>45190</v>
      </c>
      <c r="Z31" s="6">
        <v>0.65430555555555558</v>
      </c>
      <c r="AB31">
        <v>1</v>
      </c>
      <c r="AD31" s="3"/>
      <c r="AE31" s="3"/>
      <c r="AF31" s="3"/>
      <c r="AG31" s="3"/>
      <c r="AH31" s="3"/>
    </row>
    <row r="32" spans="1:62" x14ac:dyDescent="0.35">
      <c r="A32">
        <v>8</v>
      </c>
      <c r="B32">
        <v>3</v>
      </c>
      <c r="C32" t="s">
        <v>84</v>
      </c>
      <c r="D32" t="s">
        <v>27</v>
      </c>
      <c r="G32">
        <v>0.5</v>
      </c>
      <c r="H32">
        <v>0.5</v>
      </c>
      <c r="I32">
        <v>169</v>
      </c>
      <c r="J32">
        <v>751</v>
      </c>
      <c r="L32">
        <v>495</v>
      </c>
      <c r="M32">
        <v>0.54500000000000004</v>
      </c>
      <c r="N32">
        <v>0.91400000000000003</v>
      </c>
      <c r="O32">
        <v>0.37</v>
      </c>
      <c r="Q32">
        <v>0</v>
      </c>
      <c r="R32">
        <v>1</v>
      </c>
      <c r="S32">
        <v>0</v>
      </c>
      <c r="T32">
        <v>0</v>
      </c>
      <c r="V32">
        <v>0</v>
      </c>
      <c r="Y32" s="1">
        <v>45190</v>
      </c>
      <c r="Z32" s="6">
        <v>0.66645833333333326</v>
      </c>
      <c r="AB32">
        <v>1</v>
      </c>
      <c r="AD32" s="3">
        <f t="shared" si="4"/>
        <v>6.9971543141576636E-2</v>
      </c>
      <c r="AE32" s="3">
        <f t="shared" si="5"/>
        <v>0.82392356801345712</v>
      </c>
      <c r="AF32" s="3">
        <f t="shared" si="6"/>
        <v>0.75395202487188051</v>
      </c>
      <c r="AG32" s="3">
        <f t="shared" si="7"/>
        <v>8.4633668515850177E-2</v>
      </c>
      <c r="AH32" s="3"/>
    </row>
    <row r="33" spans="1:62" x14ac:dyDescent="0.35">
      <c r="A33">
        <v>9</v>
      </c>
      <c r="B33">
        <v>3</v>
      </c>
      <c r="C33" t="s">
        <v>84</v>
      </c>
      <c r="D33" t="s">
        <v>27</v>
      </c>
      <c r="G33">
        <v>0.5</v>
      </c>
      <c r="H33">
        <v>0.5</v>
      </c>
      <c r="I33">
        <v>170</v>
      </c>
      <c r="J33">
        <v>1160</v>
      </c>
      <c r="L33">
        <v>474</v>
      </c>
      <c r="M33">
        <v>0.54600000000000004</v>
      </c>
      <c r="N33">
        <v>1.2609999999999999</v>
      </c>
      <c r="O33">
        <v>0.71599999999999997</v>
      </c>
      <c r="Q33">
        <v>0</v>
      </c>
      <c r="R33">
        <v>1</v>
      </c>
      <c r="S33">
        <v>0</v>
      </c>
      <c r="T33">
        <v>0</v>
      </c>
      <c r="V33">
        <v>0</v>
      </c>
      <c r="Y33" s="1">
        <v>45190</v>
      </c>
      <c r="Z33" s="6">
        <v>0.67366898148148147</v>
      </c>
      <c r="AB33">
        <v>1</v>
      </c>
      <c r="AD33" s="3">
        <f t="shared" si="4"/>
        <v>7.083583620305417E-2</v>
      </c>
      <c r="AE33" s="3">
        <f t="shared" si="5"/>
        <v>1.1905883061743274</v>
      </c>
      <c r="AF33" s="3">
        <f t="shared" si="6"/>
        <v>1.1197524699712733</v>
      </c>
      <c r="AG33" s="3">
        <f t="shared" si="7"/>
        <v>8.2853193770952252E-2</v>
      </c>
      <c r="AH33" s="3"/>
      <c r="AK33">
        <f>ABS(100*(AD33-AD34)/(AVERAGE(AD33:AD34)))</f>
        <v>15.737742299836201</v>
      </c>
      <c r="AQ33">
        <f>ABS(100*(AE33-AE34)/(AVERAGE(AE33:AE34)))</f>
        <v>50.327310218258077</v>
      </c>
      <c r="AW33">
        <f>ABS(100*(AF33-AF34)/(AVERAGE(AF33:AF34)))</f>
        <v>56.136805196552928</v>
      </c>
      <c r="BC33">
        <f>ABS(100*(AG33-AG34)/(AVERAGE(AG33:AG34)))</f>
        <v>2.6256768500491408</v>
      </c>
      <c r="BG33" s="3">
        <f>AVERAGE(AD33:AD34)</f>
        <v>7.6885887633396988E-2</v>
      </c>
      <c r="BH33" s="3">
        <f>AVERAGE(AE33:AE34)</f>
        <v>0.95122526194706003</v>
      </c>
      <c r="BI33" s="3">
        <f>AVERAGE(AF33:AF34)</f>
        <v>0.87433937431366293</v>
      </c>
      <c r="BJ33" s="3">
        <f>AVERAGE(AG33:AG34)</f>
        <v>8.395539242255573E-2</v>
      </c>
    </row>
    <row r="34" spans="1:62" x14ac:dyDescent="0.35">
      <c r="A34">
        <v>10</v>
      </c>
      <c r="B34">
        <v>3</v>
      </c>
      <c r="C34" t="s">
        <v>84</v>
      </c>
      <c r="D34" t="s">
        <v>27</v>
      </c>
      <c r="G34">
        <v>0.5</v>
      </c>
      <c r="H34">
        <v>0.5</v>
      </c>
      <c r="I34">
        <v>184</v>
      </c>
      <c r="J34">
        <v>626</v>
      </c>
      <c r="L34">
        <v>500</v>
      </c>
      <c r="M34">
        <v>0.55600000000000005</v>
      </c>
      <c r="N34">
        <v>0.80900000000000005</v>
      </c>
      <c r="O34">
        <v>0.253</v>
      </c>
      <c r="Q34">
        <v>0</v>
      </c>
      <c r="R34">
        <v>1</v>
      </c>
      <c r="S34">
        <v>0</v>
      </c>
      <c r="T34">
        <v>0</v>
      </c>
      <c r="V34">
        <v>0</v>
      </c>
      <c r="Y34" s="1">
        <v>45190</v>
      </c>
      <c r="Z34" s="6">
        <v>0.68074074074074076</v>
      </c>
      <c r="AB34">
        <v>1</v>
      </c>
      <c r="AD34" s="3">
        <f t="shared" si="4"/>
        <v>8.2935939063739819E-2</v>
      </c>
      <c r="AE34" s="3">
        <f t="shared" si="5"/>
        <v>0.71186221771979252</v>
      </c>
      <c r="AF34" s="3">
        <f t="shared" si="6"/>
        <v>0.62892627865605266</v>
      </c>
      <c r="AG34" s="3">
        <f t="shared" si="7"/>
        <v>8.5057591074159208E-2</v>
      </c>
      <c r="AH34" s="3"/>
    </row>
    <row r="35" spans="1:62" x14ac:dyDescent="0.35">
      <c r="A35">
        <v>11</v>
      </c>
      <c r="B35">
        <v>4</v>
      </c>
      <c r="C35" t="s">
        <v>61</v>
      </c>
      <c r="D35" t="s">
        <v>27</v>
      </c>
      <c r="G35">
        <v>0.2</v>
      </c>
      <c r="H35">
        <v>0.2</v>
      </c>
      <c r="I35">
        <v>797</v>
      </c>
      <c r="J35">
        <v>2988</v>
      </c>
      <c r="L35">
        <v>1366</v>
      </c>
      <c r="M35">
        <v>2.5649999999999999</v>
      </c>
      <c r="N35">
        <v>7.0250000000000004</v>
      </c>
      <c r="O35">
        <v>4.46</v>
      </c>
      <c r="Q35">
        <v>6.7000000000000004E-2</v>
      </c>
      <c r="R35">
        <v>1</v>
      </c>
      <c r="S35">
        <v>0</v>
      </c>
      <c r="T35">
        <v>0</v>
      </c>
      <c r="V35">
        <v>0</v>
      </c>
      <c r="Y35" s="1">
        <v>45190</v>
      </c>
      <c r="Z35" s="6">
        <v>0.69319444444444445</v>
      </c>
      <c r="AB35">
        <v>1</v>
      </c>
      <c r="AD35" s="3">
        <f>((I35*$F$21)+$F$22)*1000/G35</f>
        <v>1.5318689643736874</v>
      </c>
      <c r="AE35" s="3">
        <f t="shared" si="5"/>
        <v>7.0734337321721936</v>
      </c>
      <c r="AF35" s="3">
        <f t="shared" si="6"/>
        <v>5.5415647677985067</v>
      </c>
      <c r="AG35" s="3">
        <f t="shared" si="7"/>
        <v>0.39620244543320721</v>
      </c>
      <c r="AH35" s="3"/>
    </row>
    <row r="36" spans="1:62" x14ac:dyDescent="0.35">
      <c r="A36">
        <v>12</v>
      </c>
      <c r="B36">
        <v>4</v>
      </c>
      <c r="C36" t="s">
        <v>61</v>
      </c>
      <c r="D36" t="s">
        <v>27</v>
      </c>
      <c r="G36">
        <v>0.2</v>
      </c>
      <c r="H36">
        <v>0.2</v>
      </c>
      <c r="I36">
        <v>1426</v>
      </c>
      <c r="J36">
        <v>2892</v>
      </c>
      <c r="L36">
        <v>1203</v>
      </c>
      <c r="M36">
        <v>3.7719999999999998</v>
      </c>
      <c r="N36">
        <v>6.8209999999999997</v>
      </c>
      <c r="O36">
        <v>3.0489999999999999</v>
      </c>
      <c r="Q36">
        <v>2.4E-2</v>
      </c>
      <c r="R36">
        <v>1</v>
      </c>
      <c r="S36">
        <v>0</v>
      </c>
      <c r="T36">
        <v>0</v>
      </c>
      <c r="V36">
        <v>0</v>
      </c>
      <c r="Y36" s="1">
        <v>45190</v>
      </c>
      <c r="Z36" s="6">
        <v>0.6999305555555555</v>
      </c>
      <c r="AB36">
        <v>1</v>
      </c>
      <c r="AD36" s="3">
        <f t="shared" si="4"/>
        <v>2.8909698035471267</v>
      </c>
      <c r="AE36" s="3">
        <f t="shared" si="5"/>
        <v>6.858275939608359</v>
      </c>
      <c r="AF36" s="3">
        <f t="shared" si="6"/>
        <v>3.9673061360612323</v>
      </c>
      <c r="AG36" s="3">
        <f t="shared" si="7"/>
        <v>0.36165275693102139</v>
      </c>
      <c r="AH36" s="3"/>
      <c r="AJ36">
        <f>ABS(100*((AVERAGE(AD37))-3)/3)</f>
        <v>4.7204930458538463</v>
      </c>
      <c r="AK36">
        <f>ABS(100*(AD36-AD37)/(AVERAGE(AD36:AD37)))</f>
        <v>8.3097048664494899</v>
      </c>
      <c r="AP36">
        <f>ABS(100*((AVERAGE(AE36:AE37))-6)/6)</f>
        <v>13.015893465095493</v>
      </c>
      <c r="AQ36">
        <f>ABS(100*(AE36-AE37)/(AVERAGE(AE36:AE37)))</f>
        <v>2.2805739774559446</v>
      </c>
      <c r="AV36">
        <f>ABS(100*((AVERAGE(AF37))-3)/3)</f>
        <v>18.73388282758285</v>
      </c>
      <c r="AW36">
        <f>ABS(100*(AF36-AF37)/(AVERAGE(AF36:AF37)))</f>
        <v>10.765633819683734</v>
      </c>
      <c r="BB36">
        <f>ABS(100*((AVERAGE(AG36:AG37))-0.3)/0.3)</f>
        <v>23.871645683761194</v>
      </c>
      <c r="BC36">
        <f>ABS(100*(AG36-AG37)/(AVERAGE(AG36:AG37)))</f>
        <v>5.3615606516308443</v>
      </c>
      <c r="BG36" s="3">
        <f>AVERAGE(AD36:AD37)</f>
        <v>3.0162922974613711</v>
      </c>
      <c r="BH36" s="3">
        <f>AVERAGE(AE36:AE37)</f>
        <v>6.7809536079057295</v>
      </c>
      <c r="BI36" s="3">
        <f>AVERAGE(AF36:AF37)</f>
        <v>3.7646613104443589</v>
      </c>
      <c r="BJ36" s="3">
        <f>AVERAGE(AG36:AG37)</f>
        <v>0.37161493705128357</v>
      </c>
    </row>
    <row r="37" spans="1:62" x14ac:dyDescent="0.35">
      <c r="A37">
        <v>13</v>
      </c>
      <c r="B37">
        <v>4</v>
      </c>
      <c r="C37" t="s">
        <v>61</v>
      </c>
      <c r="D37" t="s">
        <v>27</v>
      </c>
      <c r="G37">
        <v>0.2</v>
      </c>
      <c r="H37">
        <v>0.2</v>
      </c>
      <c r="I37">
        <v>1542</v>
      </c>
      <c r="J37">
        <v>2823</v>
      </c>
      <c r="L37">
        <v>1297</v>
      </c>
      <c r="M37">
        <v>3.9950000000000001</v>
      </c>
      <c r="N37">
        <v>6.6749999999999998</v>
      </c>
      <c r="O37">
        <v>2.681</v>
      </c>
      <c r="Q37">
        <v>4.9000000000000002E-2</v>
      </c>
      <c r="R37">
        <v>1</v>
      </c>
      <c r="S37">
        <v>0</v>
      </c>
      <c r="T37">
        <v>0</v>
      </c>
      <c r="V37">
        <v>0</v>
      </c>
      <c r="Y37" s="1">
        <v>45190</v>
      </c>
      <c r="Z37" s="6">
        <v>0.70718749999999997</v>
      </c>
      <c r="AB37">
        <v>1</v>
      </c>
      <c r="AD37" s="3">
        <f t="shared" si="4"/>
        <v>3.1416147913756154</v>
      </c>
      <c r="AE37" s="3">
        <f t="shared" si="5"/>
        <v>6.703631276203101</v>
      </c>
      <c r="AF37" s="3">
        <f t="shared" si="6"/>
        <v>3.5620164848274856</v>
      </c>
      <c r="AG37" s="3">
        <f t="shared" si="7"/>
        <v>0.38157711717154574</v>
      </c>
      <c r="AH37" s="3"/>
    </row>
    <row r="38" spans="1:62" x14ac:dyDescent="0.35">
      <c r="A38">
        <v>14</v>
      </c>
      <c r="B38">
        <v>5</v>
      </c>
      <c r="C38" t="s">
        <v>61</v>
      </c>
      <c r="D38" t="s">
        <v>27</v>
      </c>
      <c r="G38">
        <v>0.6</v>
      </c>
      <c r="H38">
        <v>0.6</v>
      </c>
      <c r="I38">
        <v>4590</v>
      </c>
      <c r="J38">
        <v>10080</v>
      </c>
      <c r="L38">
        <v>4176</v>
      </c>
      <c r="M38">
        <v>3.2810000000000001</v>
      </c>
      <c r="N38">
        <v>7.3490000000000002</v>
      </c>
      <c r="O38">
        <v>4.0679999999999996</v>
      </c>
      <c r="Q38">
        <v>0.26700000000000002</v>
      </c>
      <c r="R38">
        <v>1</v>
      </c>
      <c r="S38">
        <v>0</v>
      </c>
      <c r="T38">
        <v>0</v>
      </c>
      <c r="V38">
        <v>0</v>
      </c>
      <c r="Y38" s="1">
        <v>45190</v>
      </c>
      <c r="Z38" s="6">
        <v>0.72128472222222229</v>
      </c>
      <c r="AB38">
        <v>1</v>
      </c>
      <c r="AD38" s="3">
        <f t="shared" si="4"/>
        <v>3.2425093066115025</v>
      </c>
      <c r="AE38" s="3">
        <f t="shared" si="5"/>
        <v>7.6560718859418593</v>
      </c>
      <c r="AF38" s="3">
        <f t="shared" si="6"/>
        <v>4.4135625793303568</v>
      </c>
      <c r="AG38" s="3">
        <f t="shared" si="7"/>
        <v>0.33060454661913063</v>
      </c>
      <c r="AH38" s="3"/>
    </row>
    <row r="39" spans="1:62" x14ac:dyDescent="0.35">
      <c r="A39">
        <v>15</v>
      </c>
      <c r="B39">
        <v>5</v>
      </c>
      <c r="C39" t="s">
        <v>61</v>
      </c>
      <c r="D39" t="s">
        <v>27</v>
      </c>
      <c r="G39">
        <v>0.6</v>
      </c>
      <c r="H39">
        <v>0.6</v>
      </c>
      <c r="I39">
        <v>4647</v>
      </c>
      <c r="J39">
        <v>8995</v>
      </c>
      <c r="L39">
        <v>3854</v>
      </c>
      <c r="M39">
        <v>3.3170000000000002</v>
      </c>
      <c r="N39">
        <v>6.5830000000000002</v>
      </c>
      <c r="O39">
        <v>3.266</v>
      </c>
      <c r="Q39">
        <v>0.23899999999999999</v>
      </c>
      <c r="R39">
        <v>1</v>
      </c>
      <c r="S39">
        <v>0</v>
      </c>
      <c r="T39">
        <v>0</v>
      </c>
      <c r="V39">
        <v>0</v>
      </c>
      <c r="Y39" s="1">
        <v>45190</v>
      </c>
      <c r="Z39" s="6">
        <v>0.73008101851851848</v>
      </c>
      <c r="AB39">
        <v>1</v>
      </c>
      <c r="AD39" s="3">
        <f t="shared" si="4"/>
        <v>3.2835632270316868</v>
      </c>
      <c r="AE39" s="3">
        <f t="shared" si="5"/>
        <v>6.8454947854843518</v>
      </c>
      <c r="AF39" s="3">
        <f t="shared" si="6"/>
        <v>3.561931558452665</v>
      </c>
      <c r="AG39" s="3">
        <f t="shared" si="7"/>
        <v>0.30785403598987943</v>
      </c>
      <c r="AH39" s="3"/>
      <c r="AJ39">
        <f>ABS(100*((AVERAGE(AD39:AD40))-3)/3)</f>
        <v>10.352412840095331</v>
      </c>
      <c r="AK39">
        <f>ABS(100*(AD39-AD40)/(AVERAGE(AD39:AD40)))</f>
        <v>1.6316911415013864</v>
      </c>
      <c r="AP39">
        <f>ABS(100*((AVERAGE(AE39:AE40))-6)/6)</f>
        <v>15.903238254486778</v>
      </c>
      <c r="AQ39">
        <f>ABS(100*(AE39-AE40)/(AVERAGE(AE39:AE40)))</f>
        <v>3.1261568247755425</v>
      </c>
      <c r="AV39">
        <f>ABS(100*((AVERAGE(AF39:AF40))-3)/3)</f>
        <v>21.454063668878224</v>
      </c>
      <c r="AW39">
        <f>ABS(100*(AF39-AF40)/(AVERAGE(AF39:AF40)))</f>
        <v>4.4840191232791362</v>
      </c>
      <c r="BB39">
        <f>ABS(100*((AVERAGE(AG39:AG40))-0.3)/0.3)</f>
        <v>7.516672670419684</v>
      </c>
      <c r="BC39">
        <f>ABS(100*(AG39-AG40)/(AVERAGE(AG39:AG40)))</f>
        <v>9.1123740199987608</v>
      </c>
      <c r="BG39" s="3">
        <f>AVERAGE(AD39:AD40)</f>
        <v>3.3105723852028599</v>
      </c>
      <c r="BH39" s="3">
        <f>AVERAGE(AE39:AE40)</f>
        <v>6.9541942952692066</v>
      </c>
      <c r="BI39" s="3">
        <f>AVERAGE(AF39:AF40)</f>
        <v>3.6436219100663467</v>
      </c>
      <c r="BJ39" s="3">
        <f>AVERAGE(AG39:AG40)</f>
        <v>0.32255001801125904</v>
      </c>
    </row>
    <row r="40" spans="1:62" x14ac:dyDescent="0.35">
      <c r="A40">
        <v>16</v>
      </c>
      <c r="B40">
        <v>5</v>
      </c>
      <c r="C40" t="s">
        <v>61</v>
      </c>
      <c r="D40" t="s">
        <v>27</v>
      </c>
      <c r="G40">
        <v>0.6</v>
      </c>
      <c r="H40">
        <v>0.6</v>
      </c>
      <c r="I40">
        <v>4722</v>
      </c>
      <c r="J40">
        <v>9286</v>
      </c>
      <c r="L40">
        <v>4270</v>
      </c>
      <c r="M40">
        <v>3.3650000000000002</v>
      </c>
      <c r="N40">
        <v>6.7880000000000003</v>
      </c>
      <c r="O40">
        <v>3.423</v>
      </c>
      <c r="Q40">
        <v>0.27500000000000002</v>
      </c>
      <c r="R40">
        <v>1</v>
      </c>
      <c r="S40">
        <v>0</v>
      </c>
      <c r="T40">
        <v>0</v>
      </c>
      <c r="V40">
        <v>0</v>
      </c>
      <c r="Y40" s="1">
        <v>45190</v>
      </c>
      <c r="Z40" s="6">
        <v>0.73851851851851846</v>
      </c>
      <c r="AB40">
        <v>1</v>
      </c>
      <c r="AD40" s="3">
        <f t="shared" si="4"/>
        <v>3.337581543374033</v>
      </c>
      <c r="AE40" s="3">
        <f t="shared" si="5"/>
        <v>7.0628938050540615</v>
      </c>
      <c r="AF40" s="3">
        <f t="shared" si="6"/>
        <v>3.7253122616800285</v>
      </c>
      <c r="AG40" s="3">
        <f t="shared" si="7"/>
        <v>0.33724600003263872</v>
      </c>
      <c r="AH40" s="3"/>
    </row>
    <row r="41" spans="1:62" x14ac:dyDescent="0.35">
      <c r="A41">
        <v>17</v>
      </c>
      <c r="B41">
        <v>6</v>
      </c>
      <c r="C41" t="s">
        <v>63</v>
      </c>
      <c r="D41" t="s">
        <v>27</v>
      </c>
      <c r="G41">
        <v>0.33300000000000002</v>
      </c>
      <c r="H41">
        <v>0.33300000000000002</v>
      </c>
      <c r="I41">
        <v>5623</v>
      </c>
      <c r="J41">
        <v>13046</v>
      </c>
      <c r="L41">
        <v>6178</v>
      </c>
      <c r="M41">
        <v>7.1</v>
      </c>
      <c r="N41">
        <v>17.013000000000002</v>
      </c>
      <c r="O41">
        <v>9.9130000000000003</v>
      </c>
      <c r="Q41">
        <v>0.79600000000000004</v>
      </c>
      <c r="R41">
        <v>1</v>
      </c>
      <c r="S41">
        <v>0</v>
      </c>
      <c r="T41">
        <v>0</v>
      </c>
      <c r="V41">
        <v>0</v>
      </c>
      <c r="Y41" s="1">
        <v>45190</v>
      </c>
      <c r="Z41" s="6">
        <v>0.75370370370370365</v>
      </c>
      <c r="AB41">
        <v>1</v>
      </c>
      <c r="AD41" s="3">
        <f t="shared" si="4"/>
        <v>7.1829217724325938</v>
      </c>
      <c r="AE41" s="3">
        <f t="shared" si="5"/>
        <v>17.787204178525979</v>
      </c>
      <c r="AF41" s="3">
        <f t="shared" si="6"/>
        <v>10.604282406093386</v>
      </c>
      <c r="AG41" s="3">
        <f t="shared" si="7"/>
        <v>0.85054661905389128</v>
      </c>
      <c r="AH41" s="3"/>
    </row>
    <row r="42" spans="1:62" x14ac:dyDescent="0.35">
      <c r="A42">
        <v>18</v>
      </c>
      <c r="B42">
        <v>6</v>
      </c>
      <c r="C42" t="s">
        <v>63</v>
      </c>
      <c r="D42" t="s">
        <v>27</v>
      </c>
      <c r="G42">
        <v>0.33300000000000002</v>
      </c>
      <c r="H42">
        <v>0.33300000000000002</v>
      </c>
      <c r="I42">
        <v>7000</v>
      </c>
      <c r="J42">
        <v>13170</v>
      </c>
      <c r="L42">
        <v>6143</v>
      </c>
      <c r="M42">
        <v>8.6869999999999994</v>
      </c>
      <c r="N42">
        <v>17.170999999999999</v>
      </c>
      <c r="O42">
        <v>8.484</v>
      </c>
      <c r="Q42">
        <v>0.79</v>
      </c>
      <c r="R42">
        <v>1</v>
      </c>
      <c r="S42">
        <v>0</v>
      </c>
      <c r="T42">
        <v>0</v>
      </c>
      <c r="V42">
        <v>0</v>
      </c>
      <c r="Y42" s="1">
        <v>45190</v>
      </c>
      <c r="Z42" s="6">
        <v>0.76118055555555564</v>
      </c>
      <c r="AB42">
        <v>1</v>
      </c>
      <c r="AD42" s="3">
        <f t="shared" si="4"/>
        <v>8.9699060752172475</v>
      </c>
      <c r="AE42" s="3">
        <f t="shared" si="5"/>
        <v>17.954118381966389</v>
      </c>
      <c r="AF42" s="3">
        <f t="shared" si="6"/>
        <v>8.9842123067491411</v>
      </c>
      <c r="AG42" s="3">
        <f t="shared" si="7"/>
        <v>0.84609097654914189</v>
      </c>
      <c r="AH42" s="3"/>
      <c r="AJ42">
        <f>ABS(100*((AVERAGE(AD42:AD43))-9)/9)</f>
        <v>0.11983112331045555</v>
      </c>
      <c r="AK42">
        <f>ABS(100*(AD42-AD43)/(AVERAGE(AD42:AD43)))</f>
        <v>0.90732886830708559</v>
      </c>
      <c r="AP42">
        <f>ABS(100*((AVERAGE(AE42:AE43))-18)/18)</f>
        <v>0.63254874148335938</v>
      </c>
      <c r="AQ42">
        <f>ABS(100*(AE42-AE43)/(AVERAGE(AE42:AE43)))</f>
        <v>0.76010979196064132</v>
      </c>
      <c r="AV42">
        <f>ABS(100*((AVERAGE(AF42:AF43))-9)/9)</f>
        <v>1.3849286062771742</v>
      </c>
      <c r="AW42">
        <f>ABS(100*(AF42-AF43)/(AVERAGE(AF42:AF43)))</f>
        <v>2.4529917694826935</v>
      </c>
      <c r="BB42">
        <f>ABS(100*((AVERAGE(AG42:AG43))-0.9)/0.9)</f>
        <v>5.4240956209208191</v>
      </c>
      <c r="BC42">
        <f>ABS(100*(AG42-AG43)/(AVERAGE(AG42:AG43)))</f>
        <v>1.1964905381208912</v>
      </c>
      <c r="BG42" s="3">
        <f>AVERAGE(AD42:AD43)</f>
        <v>9.010784801097941</v>
      </c>
      <c r="BH42" s="3">
        <f>AVERAGE(AE42:AE43)</f>
        <v>17.886141226532995</v>
      </c>
      <c r="BI42" s="3">
        <f>AVERAGE(AF42:AF43)</f>
        <v>8.8753564254350543</v>
      </c>
      <c r="BJ42" s="3">
        <f>AVERAGE(AG42:AG43)</f>
        <v>0.85118313941171264</v>
      </c>
    </row>
    <row r="43" spans="1:62" x14ac:dyDescent="0.35">
      <c r="A43">
        <v>19</v>
      </c>
      <c r="B43">
        <v>6</v>
      </c>
      <c r="C43" t="s">
        <v>63</v>
      </c>
      <c r="D43" t="s">
        <v>27</v>
      </c>
      <c r="G43">
        <v>0.33300000000000002</v>
      </c>
      <c r="H43">
        <v>0.33300000000000002</v>
      </c>
      <c r="I43">
        <v>7063</v>
      </c>
      <c r="J43">
        <v>13069</v>
      </c>
      <c r="L43">
        <v>6223</v>
      </c>
      <c r="M43">
        <v>8.7590000000000003</v>
      </c>
      <c r="N43">
        <v>17.042999999999999</v>
      </c>
      <c r="O43">
        <v>8.2840000000000007</v>
      </c>
      <c r="Q43">
        <v>0.80300000000000005</v>
      </c>
      <c r="R43">
        <v>1</v>
      </c>
      <c r="S43">
        <v>0</v>
      </c>
      <c r="T43">
        <v>0</v>
      </c>
      <c r="V43">
        <v>0</v>
      </c>
      <c r="Y43" s="1">
        <v>45190</v>
      </c>
      <c r="Z43" s="6">
        <v>0.76888888888888884</v>
      </c>
      <c r="AB43">
        <v>1</v>
      </c>
      <c r="AD43" s="3">
        <f t="shared" si="4"/>
        <v>9.0516635269786363</v>
      </c>
      <c r="AE43" s="3">
        <f t="shared" si="5"/>
        <v>17.818164071099602</v>
      </c>
      <c r="AF43" s="3">
        <f t="shared" si="6"/>
        <v>8.7665005441209658</v>
      </c>
      <c r="AG43" s="3">
        <f t="shared" si="7"/>
        <v>0.85627530227428339</v>
      </c>
      <c r="AH43" s="3"/>
      <c r="BG43" s="3"/>
      <c r="BH43" s="3"/>
      <c r="BI43" s="3"/>
      <c r="BJ43" s="3"/>
    </row>
    <row r="44" spans="1:62" x14ac:dyDescent="0.35">
      <c r="A44">
        <v>20</v>
      </c>
      <c r="B44">
        <v>7</v>
      </c>
      <c r="C44" t="s">
        <v>63</v>
      </c>
      <c r="D44" t="s">
        <v>27</v>
      </c>
      <c r="G44">
        <v>0.46700000000000003</v>
      </c>
      <c r="H44">
        <v>0.46700000000000003</v>
      </c>
      <c r="I44">
        <v>10024</v>
      </c>
      <c r="J44">
        <v>19586</v>
      </c>
      <c r="L44">
        <v>9969</v>
      </c>
      <c r="M44">
        <v>8.6780000000000008</v>
      </c>
      <c r="N44">
        <v>18.064</v>
      </c>
      <c r="O44">
        <v>9.3859999999999992</v>
      </c>
      <c r="Q44">
        <v>0.99199999999999999</v>
      </c>
      <c r="R44">
        <v>1</v>
      </c>
      <c r="S44">
        <v>0</v>
      </c>
      <c r="T44">
        <v>0</v>
      </c>
      <c r="V44">
        <v>0</v>
      </c>
      <c r="Y44" s="1">
        <v>45190</v>
      </c>
      <c r="Z44" s="6">
        <v>0.78374999999999995</v>
      </c>
      <c r="AB44">
        <v>1</v>
      </c>
      <c r="AD44" s="3">
        <f t="shared" si="4"/>
        <v>9.1944107751635791</v>
      </c>
      <c r="AE44" s="3">
        <f t="shared" si="5"/>
        <v>18.960736434970915</v>
      </c>
      <c r="AF44" s="3">
        <f t="shared" si="6"/>
        <v>9.766325659807336</v>
      </c>
      <c r="AG44" s="3">
        <f t="shared" si="7"/>
        <v>0.95062326766573513</v>
      </c>
      <c r="AH44" s="3"/>
      <c r="BG44" s="3"/>
      <c r="BH44" s="3"/>
      <c r="BI44" s="3"/>
      <c r="BJ44" s="3"/>
    </row>
    <row r="45" spans="1:62" x14ac:dyDescent="0.35">
      <c r="A45">
        <v>21</v>
      </c>
      <c r="B45">
        <v>7</v>
      </c>
      <c r="C45" t="s">
        <v>63</v>
      </c>
      <c r="D45" t="s">
        <v>27</v>
      </c>
      <c r="G45">
        <v>0.46700000000000003</v>
      </c>
      <c r="H45">
        <v>0.46700000000000003</v>
      </c>
      <c r="I45">
        <v>9944</v>
      </c>
      <c r="J45">
        <v>19355</v>
      </c>
      <c r="L45">
        <v>9911</v>
      </c>
      <c r="M45">
        <v>8.6120000000000001</v>
      </c>
      <c r="N45">
        <v>17.853999999999999</v>
      </c>
      <c r="O45">
        <v>9.2420000000000009</v>
      </c>
      <c r="Q45">
        <v>0.98599999999999999</v>
      </c>
      <c r="R45">
        <v>1</v>
      </c>
      <c r="S45">
        <v>0</v>
      </c>
      <c r="T45">
        <v>0</v>
      </c>
      <c r="V45">
        <v>0</v>
      </c>
      <c r="Y45" s="1">
        <v>45190</v>
      </c>
      <c r="Z45" s="6">
        <v>0.79138888888888881</v>
      </c>
      <c r="AB45">
        <v>1</v>
      </c>
      <c r="AD45" s="3">
        <f t="shared" si="4"/>
        <v>9.1203813908828462</v>
      </c>
      <c r="AE45" s="3">
        <f t="shared" si="5"/>
        <v>18.739013335032269</v>
      </c>
      <c r="AF45" s="3">
        <f t="shared" si="6"/>
        <v>9.6186319441494224</v>
      </c>
      <c r="AG45" s="3">
        <f t="shared" si="7"/>
        <v>0.94535827657752891</v>
      </c>
      <c r="AH45" s="3"/>
      <c r="AJ45">
        <f>ABS(100*((AVERAGE(AD45:AD46))-9)/9)</f>
        <v>1.7488453669245747</v>
      </c>
      <c r="AK45">
        <f>ABS(100*(AD45-AD46)/(AVERAGE(AD45:AD46)))</f>
        <v>0.80841085838773663</v>
      </c>
      <c r="AP45">
        <f>ABS(100*((AVERAGE(AE45:AE46))-18)/18)</f>
        <v>5.1481228097753409</v>
      </c>
      <c r="AQ45">
        <f>ABS(100*(AE45-AE46)/(AVERAGE(AE45:AE46)))</f>
        <v>1.9829040078883178</v>
      </c>
      <c r="AV45">
        <f>ABS(100*((AVERAGE(AF45:AF46))-9)/9)</f>
        <v>8.5474002526261081</v>
      </c>
      <c r="AW45">
        <f>ABS(100*(AF45-AF46)/(AVERAGE(AF45:AF46)))</f>
        <v>3.0838361497445268</v>
      </c>
      <c r="BB45">
        <f>ABS(100*((AVERAGE(AG45:AG46))-0.9)/0.9)</f>
        <v>6.3056253315451549</v>
      </c>
      <c r="BC45">
        <f>ABS(100*(AG45-AG46)/(AVERAGE(AG45:AG46)))</f>
        <v>2.3814672440579034</v>
      </c>
      <c r="BG45" s="3">
        <f>AVERAGE(AD45:AD46)</f>
        <v>9.1573960830232117</v>
      </c>
      <c r="BH45" s="3">
        <f>AVERAGE(AE45:AE46)</f>
        <v>18.926662105759561</v>
      </c>
      <c r="BI45" s="3">
        <f>AVERAGE(AF45:AF46)</f>
        <v>9.7692660227363497</v>
      </c>
      <c r="BJ45" s="3">
        <f>AVERAGE(AG45:AG46)</f>
        <v>0.95675062798390642</v>
      </c>
    </row>
    <row r="46" spans="1:62" x14ac:dyDescent="0.35">
      <c r="A46">
        <v>22</v>
      </c>
      <c r="B46">
        <v>7</v>
      </c>
      <c r="C46" t="s">
        <v>63</v>
      </c>
      <c r="D46" t="s">
        <v>27</v>
      </c>
      <c r="G46">
        <v>0.46700000000000003</v>
      </c>
      <c r="H46">
        <v>0.46700000000000003</v>
      </c>
      <c r="I46">
        <v>10024</v>
      </c>
      <c r="J46">
        <v>19746</v>
      </c>
      <c r="L46">
        <v>10162</v>
      </c>
      <c r="M46">
        <v>8.6780000000000008</v>
      </c>
      <c r="N46">
        <v>18.209</v>
      </c>
      <c r="O46">
        <v>9.532</v>
      </c>
      <c r="Q46">
        <v>1.014</v>
      </c>
      <c r="R46">
        <v>1</v>
      </c>
      <c r="S46">
        <v>0</v>
      </c>
      <c r="T46">
        <v>0</v>
      </c>
      <c r="V46">
        <v>0</v>
      </c>
      <c r="Y46" s="1">
        <v>45190</v>
      </c>
      <c r="Z46" s="6">
        <v>0.79956018518518512</v>
      </c>
      <c r="AB46">
        <v>1</v>
      </c>
      <c r="AD46" s="3">
        <f t="shared" si="4"/>
        <v>9.1944107751635791</v>
      </c>
      <c r="AE46" s="3">
        <f t="shared" si="5"/>
        <v>19.114310876486854</v>
      </c>
      <c r="AF46" s="3">
        <f t="shared" si="6"/>
        <v>9.9199001013232753</v>
      </c>
      <c r="AG46" s="3">
        <f t="shared" si="7"/>
        <v>0.96814297939028393</v>
      </c>
      <c r="AH46" s="3"/>
      <c r="BG46" s="3"/>
      <c r="BH46" s="3"/>
      <c r="BI46" s="3"/>
      <c r="BJ46" s="3"/>
    </row>
    <row r="47" spans="1:62" x14ac:dyDescent="0.35">
      <c r="A47">
        <v>23</v>
      </c>
      <c r="B47">
        <v>8</v>
      </c>
      <c r="C47" t="s">
        <v>63</v>
      </c>
      <c r="D47" t="s">
        <v>27</v>
      </c>
      <c r="G47">
        <v>0.6</v>
      </c>
      <c r="H47">
        <v>0.6</v>
      </c>
      <c r="I47">
        <v>12977</v>
      </c>
      <c r="J47">
        <v>25416</v>
      </c>
      <c r="L47">
        <v>13231</v>
      </c>
      <c r="M47">
        <v>8.6419999999999995</v>
      </c>
      <c r="N47">
        <v>18.175999999999998</v>
      </c>
      <c r="O47">
        <v>9.5340000000000007</v>
      </c>
      <c r="Q47">
        <v>1.0569999999999999</v>
      </c>
      <c r="R47">
        <v>1</v>
      </c>
      <c r="S47">
        <v>0</v>
      </c>
      <c r="T47">
        <v>0</v>
      </c>
      <c r="V47">
        <v>0</v>
      </c>
      <c r="Y47" s="1">
        <v>45190</v>
      </c>
      <c r="Z47" s="6">
        <v>0.81481481481481488</v>
      </c>
      <c r="AB47">
        <v>1</v>
      </c>
      <c r="AD47" s="3">
        <f t="shared" si="4"/>
        <v>9.2831975621216447</v>
      </c>
      <c r="AE47" s="3">
        <f t="shared" si="5"/>
        <v>19.113224339966127</v>
      </c>
      <c r="AF47" s="3">
        <f t="shared" si="6"/>
        <v>9.8300267778444823</v>
      </c>
      <c r="AG47" s="3">
        <f t="shared" si="7"/>
        <v>0.97037434086717245</v>
      </c>
      <c r="AH47" s="3"/>
      <c r="BG47" s="3"/>
      <c r="BH47" s="3"/>
      <c r="BI47" s="3"/>
      <c r="BJ47" s="3"/>
    </row>
    <row r="48" spans="1:62" x14ac:dyDescent="0.35">
      <c r="A48">
        <v>24</v>
      </c>
      <c r="B48">
        <v>8</v>
      </c>
      <c r="C48" t="s">
        <v>63</v>
      </c>
      <c r="D48" t="s">
        <v>27</v>
      </c>
      <c r="G48">
        <v>0.6</v>
      </c>
      <c r="H48">
        <v>0.6</v>
      </c>
      <c r="I48">
        <v>12796</v>
      </c>
      <c r="J48">
        <v>25163</v>
      </c>
      <c r="L48">
        <v>13341</v>
      </c>
      <c r="M48">
        <v>8.5259999999999998</v>
      </c>
      <c r="N48">
        <v>17.997</v>
      </c>
      <c r="O48">
        <v>9.4700000000000006</v>
      </c>
      <c r="Q48">
        <v>1.0660000000000001</v>
      </c>
      <c r="R48">
        <v>1</v>
      </c>
      <c r="S48">
        <v>0</v>
      </c>
      <c r="T48">
        <v>0</v>
      </c>
      <c r="V48">
        <v>0</v>
      </c>
      <c r="Y48" s="1">
        <v>45190</v>
      </c>
      <c r="Z48" s="6">
        <v>0.82247685185185182</v>
      </c>
      <c r="AB48">
        <v>1</v>
      </c>
      <c r="AD48" s="3">
        <f t="shared" si="4"/>
        <v>9.1528333586821162</v>
      </c>
      <c r="AE48" s="3">
        <f t="shared" si="5"/>
        <v>18.92421419580414</v>
      </c>
      <c r="AF48" s="3">
        <f t="shared" si="6"/>
        <v>9.7713808371220239</v>
      </c>
      <c r="AG48" s="3">
        <f t="shared" si="7"/>
        <v>0.9781462544361712</v>
      </c>
      <c r="AH48" s="3"/>
      <c r="AJ48">
        <f>ABS(100*((AVERAGE(AD48:AD49))-9)/9)</f>
        <v>1.5340928023911873</v>
      </c>
      <c r="AK48">
        <f>ABS(100*(AD48-AD49)/(AVERAGE(AD48:AD49)))</f>
        <v>0.32315377600188816</v>
      </c>
      <c r="AP48">
        <f>ABS(100*((AVERAGE(AE48:AE49))-18)/18)</f>
        <v>5.2071556666948347</v>
      </c>
      <c r="AQ48">
        <f>ABS(100*(AE48-AE49)/(AVERAGE(AE48:AE49)))</f>
        <v>0.13807493646521393</v>
      </c>
      <c r="AV48">
        <f>ABS(100*((AVERAGE(AF48:AF49))-9)/9)</f>
        <v>8.8802185309984409</v>
      </c>
      <c r="AW48">
        <f>ABS(100*(AF48-AF49)/(AVERAGE(AF48:AF49)))</f>
        <v>0.56818464350469255</v>
      </c>
      <c r="BB48">
        <f>ABS(100*((AVERAGE(AG48:AG49))-0.9)/0.9)</f>
        <v>8.7928230080250618</v>
      </c>
      <c r="BC48">
        <f>ABS(100*(AG48-AG49)/(AVERAGE(AG48:AG49)))</f>
        <v>0.20204613762504955</v>
      </c>
      <c r="BG48" s="3">
        <f>AVERAGE(AD48:AD49)</f>
        <v>9.1380683522152069</v>
      </c>
      <c r="BH48" s="3">
        <f>AVERAGE(AE48:AE49)</f>
        <v>18.93728802000507</v>
      </c>
      <c r="BI48" s="3">
        <f>AVERAGE(AF48:AF49)</f>
        <v>9.7992196677898598</v>
      </c>
      <c r="BJ48" s="3">
        <f>AVERAGE(AG48:AG49)</f>
        <v>0.97913540707222557</v>
      </c>
    </row>
    <row r="49" spans="1:62" x14ac:dyDescent="0.35">
      <c r="A49">
        <v>25</v>
      </c>
      <c r="B49">
        <v>8</v>
      </c>
      <c r="C49" t="s">
        <v>63</v>
      </c>
      <c r="D49" t="s">
        <v>27</v>
      </c>
      <c r="G49">
        <v>0.6</v>
      </c>
      <c r="H49">
        <v>0.6</v>
      </c>
      <c r="I49">
        <v>12755</v>
      </c>
      <c r="J49">
        <v>25198</v>
      </c>
      <c r="L49">
        <v>13369</v>
      </c>
      <c r="M49">
        <v>8.5</v>
      </c>
      <c r="N49">
        <v>18.021999999999998</v>
      </c>
      <c r="O49">
        <v>9.5210000000000008</v>
      </c>
      <c r="Q49">
        <v>1.069</v>
      </c>
      <c r="R49">
        <v>1</v>
      </c>
      <c r="S49">
        <v>0</v>
      </c>
      <c r="T49">
        <v>0</v>
      </c>
      <c r="V49">
        <v>0</v>
      </c>
      <c r="Y49" s="1">
        <v>45190</v>
      </c>
      <c r="Z49" s="6">
        <v>0.83068287037037036</v>
      </c>
      <c r="AB49">
        <v>1</v>
      </c>
      <c r="AD49" s="3">
        <f t="shared" si="4"/>
        <v>9.1233033457482993</v>
      </c>
      <c r="AE49" s="3">
        <f t="shared" si="5"/>
        <v>18.950361844205997</v>
      </c>
      <c r="AF49" s="3">
        <f t="shared" si="6"/>
        <v>9.8270584984576974</v>
      </c>
      <c r="AG49" s="3">
        <f t="shared" si="7"/>
        <v>0.98012455970827994</v>
      </c>
      <c r="AH49" s="3"/>
    </row>
    <row r="50" spans="1:62" x14ac:dyDescent="0.35">
      <c r="A50">
        <v>26</v>
      </c>
      <c r="B50">
        <v>1</v>
      </c>
      <c r="C50" t="s">
        <v>69</v>
      </c>
      <c r="D50" t="s">
        <v>27</v>
      </c>
      <c r="G50">
        <v>0.3</v>
      </c>
      <c r="H50">
        <v>0.3</v>
      </c>
      <c r="I50">
        <v>6466</v>
      </c>
      <c r="J50">
        <v>13897</v>
      </c>
      <c r="L50">
        <v>5434</v>
      </c>
      <c r="M50">
        <v>8.9589999999999996</v>
      </c>
      <c r="N50">
        <v>20.085999999999999</v>
      </c>
      <c r="O50">
        <v>11.127000000000001</v>
      </c>
      <c r="Q50">
        <v>0.754</v>
      </c>
      <c r="R50">
        <v>1</v>
      </c>
      <c r="S50">
        <v>0</v>
      </c>
      <c r="T50">
        <v>0</v>
      </c>
      <c r="V50">
        <v>0</v>
      </c>
      <c r="Y50" s="1">
        <v>45190</v>
      </c>
      <c r="Z50" s="6">
        <v>0.84483796296296287</v>
      </c>
      <c r="AB50">
        <v>1</v>
      </c>
      <c r="AD50" s="3">
        <f t="shared" si="4"/>
        <v>9.1873749187761291</v>
      </c>
      <c r="AE50" s="3">
        <f t="shared" si="5"/>
        <v>21.015319426162616</v>
      </c>
      <c r="AF50" s="3">
        <f t="shared" si="6"/>
        <v>11.827944507386487</v>
      </c>
      <c r="AG50" s="3">
        <f t="shared" si="7"/>
        <v>0.83897395268918029</v>
      </c>
      <c r="AH50" s="3"/>
      <c r="BG50" s="3"/>
      <c r="BH50" s="3"/>
      <c r="BI50" s="3"/>
      <c r="BJ50" s="3"/>
    </row>
    <row r="51" spans="1:62" x14ac:dyDescent="0.35">
      <c r="A51">
        <v>27</v>
      </c>
      <c r="B51">
        <v>1</v>
      </c>
      <c r="C51" t="s">
        <v>69</v>
      </c>
      <c r="D51" t="s">
        <v>27</v>
      </c>
      <c r="G51">
        <v>0.3</v>
      </c>
      <c r="H51">
        <v>0.3</v>
      </c>
      <c r="I51">
        <v>6708</v>
      </c>
      <c r="J51">
        <v>13789</v>
      </c>
      <c r="L51">
        <v>5444</v>
      </c>
      <c r="M51">
        <v>9.2680000000000007</v>
      </c>
      <c r="N51">
        <v>19.933</v>
      </c>
      <c r="O51">
        <v>10.664999999999999</v>
      </c>
      <c r="Q51">
        <v>0.75600000000000001</v>
      </c>
      <c r="R51">
        <v>1</v>
      </c>
      <c r="S51">
        <v>0</v>
      </c>
      <c r="T51">
        <v>0</v>
      </c>
      <c r="V51">
        <v>0</v>
      </c>
      <c r="Y51" s="1">
        <v>45190</v>
      </c>
      <c r="Z51" s="6">
        <v>0.85197916666666673</v>
      </c>
      <c r="AB51">
        <v>1</v>
      </c>
      <c r="AD51" s="3">
        <f t="shared" si="4"/>
        <v>9.5359731202387401</v>
      </c>
      <c r="AE51" s="3">
        <f t="shared" si="5"/>
        <v>20.853951081739744</v>
      </c>
      <c r="AF51" s="3">
        <f t="shared" si="6"/>
        <v>11.317977961501004</v>
      </c>
      <c r="AG51" s="3">
        <f t="shared" si="7"/>
        <v>0.84038702788354391</v>
      </c>
      <c r="AH51" s="3"/>
      <c r="AI51">
        <f>100*(AVERAGE(I51:I52))/(AVERAGE(I$51:I$52))</f>
        <v>100</v>
      </c>
      <c r="AK51">
        <f>ABS(100*(AD51-AD52)/(AVERAGE(AD51:AD52)))</f>
        <v>2.5354371631557284</v>
      </c>
      <c r="AO51">
        <f>100*(AVERAGE(J51:J52))/(AVERAGE(J$51:J$52))</f>
        <v>100</v>
      </c>
      <c r="AQ51">
        <f>ABS(100*(AE51-AE52)/(AVERAGE(AE51:AE52)))</f>
        <v>7.1674033887315969E-2</v>
      </c>
      <c r="AU51">
        <f>100*(((AVERAGE(J51:J52))-(AVERAGE(I51:I52)))/((AVERAGE(J$51:J$52))-(AVERAGE($I$51:I52))))</f>
        <v>100</v>
      </c>
      <c r="AW51">
        <f>ABS(100*(AF51-AF52)/(AVERAGE(AF51:AF52)))</f>
        <v>2.3223366282320757</v>
      </c>
      <c r="BA51">
        <f>100*(AVERAGE(L51:L52))/(AVERAGE(L$51:L$52))</f>
        <v>100</v>
      </c>
      <c r="BC51">
        <f>ABS(100*(AG51-AG52)/(AVERAGE(AG51:AG52)))</f>
        <v>8.4037555945622858E-2</v>
      </c>
      <c r="BG51" s="3">
        <f>AVERAGE(AD51:AD52)</f>
        <v>9.6584146372813926</v>
      </c>
      <c r="BH51" s="3">
        <f>AVERAGE(AE51:AE52)</f>
        <v>20.846480325053498</v>
      </c>
      <c r="BI51" s="3">
        <f>AVERAGE(AF51:AF52)</f>
        <v>11.188065687772106</v>
      </c>
      <c r="BJ51" s="3">
        <f>AVERAGE(AG51:AG52)</f>
        <v>0.84074029668213468</v>
      </c>
    </row>
    <row r="52" spans="1:62" x14ac:dyDescent="0.35">
      <c r="A52">
        <v>28</v>
      </c>
      <c r="B52">
        <v>1</v>
      </c>
      <c r="C52" t="s">
        <v>69</v>
      </c>
      <c r="D52" t="s">
        <v>27</v>
      </c>
      <c r="G52">
        <v>0.3</v>
      </c>
      <c r="H52">
        <v>0.3</v>
      </c>
      <c r="I52">
        <v>6878</v>
      </c>
      <c r="J52">
        <v>13779</v>
      </c>
      <c r="L52">
        <v>5449</v>
      </c>
      <c r="M52">
        <v>9.4860000000000007</v>
      </c>
      <c r="N52">
        <v>19.920000000000002</v>
      </c>
      <c r="O52">
        <v>10.433999999999999</v>
      </c>
      <c r="Q52">
        <v>0.75600000000000001</v>
      </c>
      <c r="R52">
        <v>1</v>
      </c>
      <c r="S52">
        <v>0</v>
      </c>
      <c r="T52">
        <v>0</v>
      </c>
      <c r="V52">
        <v>0</v>
      </c>
      <c r="Y52" s="1">
        <v>45190</v>
      </c>
      <c r="Z52" s="6">
        <v>0.85957175925925933</v>
      </c>
      <c r="AB52">
        <v>1</v>
      </c>
      <c r="AD52" s="3">
        <f t="shared" si="4"/>
        <v>9.7808561543240451</v>
      </c>
      <c r="AE52" s="3">
        <f t="shared" si="5"/>
        <v>20.839009568367253</v>
      </c>
      <c r="AF52" s="3">
        <f t="shared" si="6"/>
        <v>11.058153414043208</v>
      </c>
      <c r="AG52" s="3">
        <f t="shared" si="7"/>
        <v>0.84109356548072556</v>
      </c>
      <c r="AH52" s="3"/>
      <c r="BG52" s="3"/>
      <c r="BH52" s="3"/>
      <c r="BI52" s="3"/>
      <c r="BJ52" s="3"/>
    </row>
    <row r="53" spans="1:62" x14ac:dyDescent="0.35">
      <c r="A53">
        <v>29</v>
      </c>
      <c r="B53">
        <v>2</v>
      </c>
      <c r="C53" t="s">
        <v>68</v>
      </c>
      <c r="D53" t="s">
        <v>27</v>
      </c>
      <c r="G53">
        <v>0.5</v>
      </c>
      <c r="H53">
        <v>0.5</v>
      </c>
      <c r="I53">
        <v>5797</v>
      </c>
      <c r="J53">
        <v>8150</v>
      </c>
      <c r="L53">
        <v>3712</v>
      </c>
      <c r="M53">
        <v>4.8620000000000001</v>
      </c>
      <c r="N53">
        <v>7.1829999999999998</v>
      </c>
      <c r="O53">
        <v>2.3210000000000002</v>
      </c>
      <c r="Q53">
        <v>0.27200000000000002</v>
      </c>
      <c r="R53">
        <v>1</v>
      </c>
      <c r="S53">
        <v>0</v>
      </c>
      <c r="T53">
        <v>0</v>
      </c>
      <c r="V53">
        <v>0</v>
      </c>
      <c r="Y53" s="1">
        <v>45190</v>
      </c>
      <c r="Z53" s="6">
        <v>0.87314814814814812</v>
      </c>
      <c r="AB53">
        <v>1</v>
      </c>
      <c r="AD53" s="3">
        <f t="shared" si="4"/>
        <v>4.9342128931372002</v>
      </c>
      <c r="AE53" s="3">
        <f t="shared" si="5"/>
        <v>7.4570590145960498</v>
      </c>
      <c r="AF53" s="3">
        <f t="shared" si="6"/>
        <v>2.5228461214588496</v>
      </c>
      <c r="AG53" s="3">
        <f t="shared" si="7"/>
        <v>0.35738544253187893</v>
      </c>
      <c r="AH53" s="3"/>
    </row>
    <row r="54" spans="1:62" x14ac:dyDescent="0.35">
      <c r="A54">
        <v>30</v>
      </c>
      <c r="B54">
        <v>2</v>
      </c>
      <c r="C54" t="s">
        <v>68</v>
      </c>
      <c r="D54" t="s">
        <v>27</v>
      </c>
      <c r="G54">
        <v>0.5</v>
      </c>
      <c r="H54">
        <v>0.5</v>
      </c>
      <c r="I54">
        <v>4158</v>
      </c>
      <c r="J54">
        <v>8068</v>
      </c>
      <c r="L54">
        <v>3602</v>
      </c>
      <c r="M54">
        <v>3.605</v>
      </c>
      <c r="N54">
        <v>7.1130000000000004</v>
      </c>
      <c r="O54">
        <v>3.5089999999999999</v>
      </c>
      <c r="Q54">
        <v>0.26100000000000001</v>
      </c>
      <c r="R54">
        <v>1</v>
      </c>
      <c r="S54">
        <v>0</v>
      </c>
      <c r="T54">
        <v>0</v>
      </c>
      <c r="V54">
        <v>0</v>
      </c>
      <c r="Y54" s="1">
        <v>45190</v>
      </c>
      <c r="Z54" s="6">
        <v>0.88046296296296289</v>
      </c>
      <c r="AB54">
        <v>1</v>
      </c>
      <c r="AD54" s="3">
        <f t="shared" si="4"/>
        <v>3.5176365653755042</v>
      </c>
      <c r="AE54" s="3">
        <f t="shared" si="5"/>
        <v>7.3835467688034049</v>
      </c>
      <c r="AF54" s="3">
        <f t="shared" si="6"/>
        <v>3.8659102034279007</v>
      </c>
      <c r="AG54" s="3">
        <f t="shared" si="7"/>
        <v>0.3480591462490803</v>
      </c>
      <c r="AH54" s="3"/>
      <c r="AK54">
        <f>ABS(100*(AD54-AD55)/(AVERAGE(AD54:AD55)))</f>
        <v>0.29527863328482351</v>
      </c>
      <c r="AQ54">
        <f>ABS(100*(AE54-AE55)/(AVERAGE(AE54:AE55)))</f>
        <v>0.54488956941492583</v>
      </c>
      <c r="AW54">
        <f>ABS(100*(AF54-AF55)/(AVERAGE(AF54:AF55)))</f>
        <v>1.3032671050392364</v>
      </c>
      <c r="BC54">
        <f>ABS(100*(AG54-AG55)/(AVERAGE(AG54:AG55)))</f>
        <v>1.7146772826687651</v>
      </c>
      <c r="BG54" s="3">
        <f>AVERAGE(AD54:AD55)</f>
        <v>3.5124508070066387</v>
      </c>
      <c r="BH54" s="3">
        <f>AVERAGE(AE54:AE55)</f>
        <v>7.4037178118562643</v>
      </c>
      <c r="BI54" s="3">
        <f>AVERAGE(AF54:AF55)</f>
        <v>3.8912670048496261</v>
      </c>
      <c r="BJ54" s="3">
        <f>AVERAGE(AG54:AG55)</f>
        <v>0.35106899641307443</v>
      </c>
    </row>
    <row r="55" spans="1:62" x14ac:dyDescent="0.35">
      <c r="A55">
        <v>31</v>
      </c>
      <c r="B55">
        <v>2</v>
      </c>
      <c r="C55" t="s">
        <v>68</v>
      </c>
      <c r="D55" t="s">
        <v>27</v>
      </c>
      <c r="G55">
        <v>0.5</v>
      </c>
      <c r="H55">
        <v>0.5</v>
      </c>
      <c r="I55">
        <v>4146</v>
      </c>
      <c r="J55">
        <v>8113</v>
      </c>
      <c r="L55">
        <v>3673</v>
      </c>
      <c r="M55">
        <v>3.5960000000000001</v>
      </c>
      <c r="N55">
        <v>7.1520000000000001</v>
      </c>
      <c r="O55">
        <v>3.556</v>
      </c>
      <c r="Q55">
        <v>0.26800000000000002</v>
      </c>
      <c r="R55">
        <v>1</v>
      </c>
      <c r="S55">
        <v>0</v>
      </c>
      <c r="T55">
        <v>0</v>
      </c>
      <c r="V55">
        <v>0</v>
      </c>
      <c r="Y55" s="1">
        <v>45190</v>
      </c>
      <c r="Z55" s="6">
        <v>0.88847222222222222</v>
      </c>
      <c r="AB55">
        <v>1</v>
      </c>
      <c r="AD55" s="3">
        <f t="shared" si="4"/>
        <v>3.5072650486377732</v>
      </c>
      <c r="AE55" s="3">
        <f t="shared" si="5"/>
        <v>7.4238888549091246</v>
      </c>
      <c r="AF55" s="3">
        <f t="shared" si="6"/>
        <v>3.9166238062713514</v>
      </c>
      <c r="AG55" s="3">
        <f t="shared" si="7"/>
        <v>0.35407884657706851</v>
      </c>
      <c r="AH55" s="3"/>
      <c r="BG55" s="3"/>
      <c r="BH55" s="3"/>
      <c r="BI55" s="3"/>
      <c r="BJ55" s="3"/>
    </row>
    <row r="56" spans="1:62" x14ac:dyDescent="0.35">
      <c r="A56">
        <v>32</v>
      </c>
      <c r="B56">
        <v>3</v>
      </c>
      <c r="D56" t="s">
        <v>85</v>
      </c>
      <c r="Y56" s="1">
        <v>45190</v>
      </c>
      <c r="Z56" s="6">
        <v>0.8928124999999999</v>
      </c>
      <c r="AB56">
        <v>1</v>
      </c>
      <c r="AD56" s="3"/>
      <c r="AE56" s="3"/>
      <c r="AF56" s="3"/>
      <c r="AG56" s="3"/>
      <c r="AH56" s="3"/>
      <c r="BG56" s="3"/>
      <c r="BH56" s="3"/>
      <c r="BI56" s="3"/>
      <c r="BJ56" s="3"/>
    </row>
    <row r="57" spans="1:62" x14ac:dyDescent="0.35">
      <c r="A57">
        <v>33</v>
      </c>
      <c r="B57">
        <v>9</v>
      </c>
      <c r="C57" t="s">
        <v>183</v>
      </c>
      <c r="D57" t="s">
        <v>27</v>
      </c>
      <c r="G57">
        <v>0.5</v>
      </c>
      <c r="H57">
        <v>0.5</v>
      </c>
      <c r="I57">
        <v>4388</v>
      </c>
      <c r="J57">
        <v>10955</v>
      </c>
      <c r="L57">
        <v>4181</v>
      </c>
      <c r="M57">
        <v>3.782</v>
      </c>
      <c r="N57">
        <v>9.5589999999999993</v>
      </c>
      <c r="O57">
        <v>5.7779999999999996</v>
      </c>
      <c r="Q57">
        <v>0.32100000000000001</v>
      </c>
      <c r="R57">
        <v>1</v>
      </c>
      <c r="S57">
        <v>0</v>
      </c>
      <c r="T57">
        <v>0</v>
      </c>
      <c r="V57">
        <v>0</v>
      </c>
      <c r="Y57" s="1">
        <v>45190</v>
      </c>
      <c r="Z57" s="6">
        <v>0.90706018518518527</v>
      </c>
      <c r="AB57">
        <v>1</v>
      </c>
      <c r="AD57" s="3">
        <f t="shared" si="4"/>
        <v>3.7164239695153389</v>
      </c>
      <c r="AE57" s="3">
        <f t="shared" si="5"/>
        <v>9.9717157151858817</v>
      </c>
      <c r="AF57" s="3">
        <f t="shared" si="6"/>
        <v>6.2552917456705428</v>
      </c>
      <c r="AG57" s="3">
        <f t="shared" si="7"/>
        <v>0.39714937850126575</v>
      </c>
      <c r="AH57" s="3"/>
      <c r="BG57" s="3"/>
      <c r="BH57" s="3"/>
      <c r="BI57" s="3"/>
      <c r="BJ57" s="3"/>
    </row>
    <row r="58" spans="1:62" x14ac:dyDescent="0.35">
      <c r="A58">
        <v>34</v>
      </c>
      <c r="B58">
        <v>9</v>
      </c>
      <c r="C58" t="s">
        <v>183</v>
      </c>
      <c r="D58" t="s">
        <v>27</v>
      </c>
      <c r="G58">
        <v>0.5</v>
      </c>
      <c r="H58">
        <v>0.5</v>
      </c>
      <c r="I58">
        <v>5421</v>
      </c>
      <c r="J58">
        <v>11029</v>
      </c>
      <c r="L58">
        <v>4187</v>
      </c>
      <c r="M58">
        <v>4.5739999999999998</v>
      </c>
      <c r="N58">
        <v>9.6219999999999999</v>
      </c>
      <c r="O58">
        <v>5.048</v>
      </c>
      <c r="Q58">
        <v>0.32200000000000001</v>
      </c>
      <c r="R58">
        <v>1</v>
      </c>
      <c r="S58">
        <v>0</v>
      </c>
      <c r="T58">
        <v>0</v>
      </c>
      <c r="V58">
        <v>0</v>
      </c>
      <c r="Y58" s="1">
        <v>45190</v>
      </c>
      <c r="Z58" s="6">
        <v>0.91445601851851854</v>
      </c>
      <c r="AB58">
        <v>1</v>
      </c>
      <c r="AD58" s="3">
        <f t="shared" si="4"/>
        <v>4.609238702021643</v>
      </c>
      <c r="AE58" s="3">
        <f t="shared" si="5"/>
        <v>10.03805603455973</v>
      </c>
      <c r="AF58" s="3">
        <f t="shared" si="6"/>
        <v>5.4288173325380873</v>
      </c>
      <c r="AG58" s="3">
        <f t="shared" si="7"/>
        <v>0.39765808557123655</v>
      </c>
      <c r="AH58" s="3"/>
      <c r="AK58">
        <f>ABS(100*(AD58-AD59)/(AVERAGE(AD58:AD59)))</f>
        <v>7.1073872217998648</v>
      </c>
      <c r="AQ58">
        <f>ABS(100*(AE58-AE59)/(AVERAGE(AE58:AE59)))</f>
        <v>0.4027006313200916</v>
      </c>
      <c r="AW58">
        <f>ABS(100*(AF58-AF59)/(AVERAGE(AF58:AF59)))</f>
        <v>7.2537286751191079</v>
      </c>
      <c r="BC58">
        <f>ABS(100*(AG58-AG59)/(AVERAGE(AG58:AG59)))</f>
        <v>0.83498888356922685</v>
      </c>
      <c r="BG58" s="3">
        <f>AVERAGE(AD58:AD59)</f>
        <v>4.7790722886019807</v>
      </c>
      <c r="BH58" s="3">
        <f>AVERAGE(AE58:AE59)</f>
        <v>10.017884991506872</v>
      </c>
      <c r="BI58" s="3">
        <f>AVERAGE(AF58:AF59)</f>
        <v>5.2388127029048901</v>
      </c>
      <c r="BJ58" s="3">
        <f>AVERAGE(AG58:AG59)</f>
        <v>0.39600478759383134</v>
      </c>
    </row>
    <row r="59" spans="1:62" x14ac:dyDescent="0.35">
      <c r="A59">
        <v>35</v>
      </c>
      <c r="B59">
        <v>9</v>
      </c>
      <c r="C59" t="s">
        <v>183</v>
      </c>
      <c r="D59" t="s">
        <v>27</v>
      </c>
      <c r="G59">
        <v>0.5</v>
      </c>
      <c r="H59">
        <v>0.5</v>
      </c>
      <c r="I59">
        <v>5814</v>
      </c>
      <c r="J59">
        <v>10984</v>
      </c>
      <c r="L59">
        <v>4148</v>
      </c>
      <c r="M59">
        <v>4.875</v>
      </c>
      <c r="N59">
        <v>9.5839999999999996</v>
      </c>
      <c r="O59">
        <v>4.7089999999999996</v>
      </c>
      <c r="Q59">
        <v>0.318</v>
      </c>
      <c r="R59">
        <v>1</v>
      </c>
      <c r="S59">
        <v>0</v>
      </c>
      <c r="T59">
        <v>0</v>
      </c>
      <c r="V59">
        <v>0</v>
      </c>
      <c r="Y59" s="1">
        <v>45190</v>
      </c>
      <c r="Z59" s="6">
        <v>0.92229166666666673</v>
      </c>
      <c r="AB59">
        <v>1</v>
      </c>
      <c r="AD59" s="3">
        <f t="shared" si="4"/>
        <v>4.9489058751823185</v>
      </c>
      <c r="AE59" s="3">
        <f t="shared" si="5"/>
        <v>9.9977139484540114</v>
      </c>
      <c r="AF59" s="3">
        <f t="shared" si="6"/>
        <v>5.0488080732716929</v>
      </c>
      <c r="AG59" s="3">
        <f t="shared" si="7"/>
        <v>0.39435148961642613</v>
      </c>
      <c r="AH59" s="3"/>
      <c r="BG59" s="3"/>
      <c r="BH59" s="3"/>
      <c r="BI59" s="3"/>
      <c r="BJ59" s="3"/>
    </row>
    <row r="60" spans="1:62" x14ac:dyDescent="0.35">
      <c r="A60">
        <v>36</v>
      </c>
      <c r="B60">
        <v>10</v>
      </c>
      <c r="C60" t="s">
        <v>184</v>
      </c>
      <c r="D60" t="s">
        <v>27</v>
      </c>
      <c r="G60">
        <v>0.5</v>
      </c>
      <c r="H60">
        <v>0.5</v>
      </c>
      <c r="I60">
        <v>7214</v>
      </c>
      <c r="J60">
        <v>10160</v>
      </c>
      <c r="L60">
        <v>15385</v>
      </c>
      <c r="M60">
        <v>5.9489999999999998</v>
      </c>
      <c r="N60">
        <v>8.8859999999999992</v>
      </c>
      <c r="O60">
        <v>2.9359999999999999</v>
      </c>
      <c r="Q60">
        <v>1.4930000000000001</v>
      </c>
      <c r="R60">
        <v>1</v>
      </c>
      <c r="S60">
        <v>0</v>
      </c>
      <c r="T60">
        <v>0</v>
      </c>
      <c r="V60">
        <v>0</v>
      </c>
      <c r="Y60" s="1">
        <v>45190</v>
      </c>
      <c r="Z60" s="6">
        <v>0.93585648148148148</v>
      </c>
      <c r="AB60">
        <v>1</v>
      </c>
      <c r="AD60" s="3">
        <f t="shared" si="4"/>
        <v>6.1589161612508816</v>
      </c>
      <c r="AE60" s="3">
        <f t="shared" si="5"/>
        <v>9.2590055273181751</v>
      </c>
      <c r="AF60" s="3">
        <f t="shared" si="6"/>
        <v>3.1000893660672935</v>
      </c>
      <c r="AG60" s="3">
        <f t="shared" si="7"/>
        <v>1.347075047160136</v>
      </c>
      <c r="AH60" s="3"/>
      <c r="BG60" s="3"/>
      <c r="BH60" s="3"/>
      <c r="BI60" s="3"/>
      <c r="BJ60" s="3"/>
    </row>
    <row r="61" spans="1:62" x14ac:dyDescent="0.35">
      <c r="A61">
        <v>37</v>
      </c>
      <c r="B61">
        <v>10</v>
      </c>
      <c r="C61" t="s">
        <v>184</v>
      </c>
      <c r="D61" t="s">
        <v>27</v>
      </c>
      <c r="G61">
        <v>0.5</v>
      </c>
      <c r="H61">
        <v>0.5</v>
      </c>
      <c r="I61">
        <v>6823</v>
      </c>
      <c r="J61">
        <v>10119</v>
      </c>
      <c r="L61">
        <v>15462</v>
      </c>
      <c r="M61">
        <v>5.649</v>
      </c>
      <c r="N61">
        <v>8.8510000000000009</v>
      </c>
      <c r="O61">
        <v>3.2010000000000001</v>
      </c>
      <c r="Q61">
        <v>1.5009999999999999</v>
      </c>
      <c r="R61">
        <v>1</v>
      </c>
      <c r="S61">
        <v>0</v>
      </c>
      <c r="T61">
        <v>0</v>
      </c>
      <c r="V61">
        <v>0</v>
      </c>
      <c r="Y61" s="1">
        <v>45190</v>
      </c>
      <c r="Z61" s="6">
        <v>0.94322916666666667</v>
      </c>
      <c r="AB61">
        <v>1</v>
      </c>
      <c r="AD61" s="3">
        <f t="shared" si="4"/>
        <v>5.8209775742131615</v>
      </c>
      <c r="AE61" s="3">
        <f t="shared" si="5"/>
        <v>9.2222494044218539</v>
      </c>
      <c r="AF61" s="3">
        <f t="shared" si="6"/>
        <v>3.4012718302086924</v>
      </c>
      <c r="AG61" s="3">
        <f t="shared" si="7"/>
        <v>1.3536034545580953</v>
      </c>
      <c r="AH61" s="3"/>
      <c r="AK61">
        <f>ABS(100*(AD61-AD62)/(AVERAGE(AD61:AD62)))</f>
        <v>1.9117764796053345</v>
      </c>
      <c r="AQ61">
        <f>ABS(100*(AE61-AE62)/(AVERAGE(AE61:AE62)))</f>
        <v>1.4859050152988227</v>
      </c>
      <c r="AW61">
        <f>ABS(100*(AF61-AF62)/(AVERAGE(AF61:AF62)))</f>
        <v>0.75279914590696084</v>
      </c>
      <c r="BC61">
        <f>ABS(100*(AG61-AG62)/(AVERAGE(AG61:AG62)))</f>
        <v>0.75503623845746781</v>
      </c>
      <c r="BG61" s="3">
        <f>AVERAGE(AD61:AD62)</f>
        <v>5.8771566232092018</v>
      </c>
      <c r="BH61" s="3">
        <f>AVERAGE(AE61:AE62)</f>
        <v>9.2912791962027512</v>
      </c>
      <c r="BI61" s="3">
        <f>AVERAGE(AF61:AF62)</f>
        <v>3.4141225729935485</v>
      </c>
      <c r="BJ61" s="3">
        <f>AVERAGE(AG61:AG62)</f>
        <v>1.3587329175136345</v>
      </c>
    </row>
    <row r="62" spans="1:62" x14ac:dyDescent="0.35">
      <c r="A62">
        <v>38</v>
      </c>
      <c r="B62">
        <v>10</v>
      </c>
      <c r="C62" t="s">
        <v>184</v>
      </c>
      <c r="D62" t="s">
        <v>27</v>
      </c>
      <c r="G62">
        <v>0.5</v>
      </c>
      <c r="H62">
        <v>0.5</v>
      </c>
      <c r="I62">
        <v>6953</v>
      </c>
      <c r="J62">
        <v>10273</v>
      </c>
      <c r="L62">
        <v>15583</v>
      </c>
      <c r="M62">
        <v>5.7489999999999997</v>
      </c>
      <c r="N62">
        <v>8.9809999999999999</v>
      </c>
      <c r="O62">
        <v>3.2330000000000001</v>
      </c>
      <c r="Q62">
        <v>1.514</v>
      </c>
      <c r="R62">
        <v>1</v>
      </c>
      <c r="S62">
        <v>0</v>
      </c>
      <c r="T62">
        <v>0</v>
      </c>
      <c r="V62">
        <v>0</v>
      </c>
      <c r="Y62" s="1">
        <v>45190</v>
      </c>
      <c r="Z62" s="6">
        <v>0.95104166666666667</v>
      </c>
      <c r="AB62">
        <v>1</v>
      </c>
      <c r="AD62" s="3">
        <f t="shared" si="4"/>
        <v>5.9333356722052422</v>
      </c>
      <c r="AE62" s="3">
        <f t="shared" si="5"/>
        <v>9.3603089879836467</v>
      </c>
      <c r="AF62" s="3">
        <f t="shared" si="6"/>
        <v>3.4269733157784046</v>
      </c>
      <c r="AG62" s="3">
        <f t="shared" si="7"/>
        <v>1.3638623804691736</v>
      </c>
      <c r="AH62" s="3"/>
      <c r="BG62" s="3"/>
      <c r="BH62" s="3"/>
      <c r="BI62" s="3"/>
      <c r="BJ62" s="3"/>
    </row>
    <row r="63" spans="1:62" x14ac:dyDescent="0.35">
      <c r="A63">
        <v>39</v>
      </c>
      <c r="B63">
        <v>11</v>
      </c>
      <c r="C63" t="s">
        <v>185</v>
      </c>
      <c r="D63" t="s">
        <v>27</v>
      </c>
      <c r="G63">
        <v>0.5</v>
      </c>
      <c r="H63">
        <v>0.5</v>
      </c>
      <c r="I63">
        <v>6384</v>
      </c>
      <c r="J63">
        <v>8176</v>
      </c>
      <c r="L63">
        <v>6225</v>
      </c>
      <c r="M63">
        <v>5.3129999999999997</v>
      </c>
      <c r="N63">
        <v>7.2050000000000001</v>
      </c>
      <c r="O63">
        <v>1.8919999999999999</v>
      </c>
      <c r="Q63">
        <v>0.53500000000000003</v>
      </c>
      <c r="R63">
        <v>1</v>
      </c>
      <c r="S63">
        <v>0</v>
      </c>
      <c r="T63">
        <v>0</v>
      </c>
      <c r="V63">
        <v>0</v>
      </c>
      <c r="Y63" s="1">
        <v>45190</v>
      </c>
      <c r="Z63" s="6">
        <v>0.96458333333333324</v>
      </c>
      <c r="AB63">
        <v>1</v>
      </c>
      <c r="AD63" s="3">
        <f t="shared" si="4"/>
        <v>5.4415529202245194</v>
      </c>
      <c r="AE63" s="3">
        <f t="shared" si="5"/>
        <v>7.4803677754571316</v>
      </c>
      <c r="AF63" s="3">
        <f t="shared" si="6"/>
        <v>2.0388148552326122</v>
      </c>
      <c r="AG63" s="3">
        <f t="shared" si="7"/>
        <v>0.57044892033799643</v>
      </c>
      <c r="AH63" s="3"/>
      <c r="BG63" s="3"/>
      <c r="BH63" s="3"/>
      <c r="BI63" s="3"/>
      <c r="BJ63" s="3"/>
    </row>
    <row r="64" spans="1:62" x14ac:dyDescent="0.35">
      <c r="A64">
        <v>40</v>
      </c>
      <c r="B64">
        <v>11</v>
      </c>
      <c r="C64" t="s">
        <v>185</v>
      </c>
      <c r="D64" t="s">
        <v>27</v>
      </c>
      <c r="G64">
        <v>0.5</v>
      </c>
      <c r="H64">
        <v>0.5</v>
      </c>
      <c r="I64">
        <v>5915</v>
      </c>
      <c r="J64">
        <v>8378</v>
      </c>
      <c r="L64">
        <v>6267</v>
      </c>
      <c r="M64">
        <v>4.9530000000000003</v>
      </c>
      <c r="N64">
        <v>7.3760000000000003</v>
      </c>
      <c r="O64">
        <v>2.423</v>
      </c>
      <c r="Q64">
        <v>0.53900000000000003</v>
      </c>
      <c r="R64">
        <v>1</v>
      </c>
      <c r="S64">
        <v>0</v>
      </c>
      <c r="T64">
        <v>0</v>
      </c>
      <c r="V64">
        <v>0</v>
      </c>
      <c r="Y64" s="1">
        <v>45190</v>
      </c>
      <c r="Z64" s="6">
        <v>0.97211805555555564</v>
      </c>
      <c r="AB64">
        <v>1</v>
      </c>
      <c r="AD64" s="3">
        <f t="shared" si="4"/>
        <v>5.0361994743915499</v>
      </c>
      <c r="AE64" s="3">
        <f t="shared" si="5"/>
        <v>7.6614589175316929</v>
      </c>
      <c r="AF64" s="3">
        <f t="shared" si="6"/>
        <v>2.625259443140143</v>
      </c>
      <c r="AG64" s="3">
        <f t="shared" si="7"/>
        <v>0.57400986982779234</v>
      </c>
      <c r="AH64" s="3"/>
      <c r="AK64">
        <f>ABS(100*(AD64-AD65)/(AVERAGE(AD64:AD65)))</f>
        <v>0.74068228718796836</v>
      </c>
      <c r="AQ64">
        <f>ABS(100*(AE64-AE65)/(AVERAGE(AE64:AE65)))</f>
        <v>3.1617531055331303</v>
      </c>
      <c r="AW64">
        <f>ABS(100*(AF64-AF65)/(AVERAGE(AF64:AF65)))</f>
        <v>7.973590930743522</v>
      </c>
      <c r="BC64">
        <f>ABS(100*(AG64-AG65)/(AVERAGE(AG64:AG65)))</f>
        <v>1.4880463308916028</v>
      </c>
      <c r="BG64" s="3">
        <f>AVERAGE(AD64:AD65)</f>
        <v>5.0176171735697839</v>
      </c>
      <c r="BH64" s="3">
        <f>AVERAGE(AE64:AE65)</f>
        <v>7.5422256408192343</v>
      </c>
      <c r="BI64" s="3">
        <f>AVERAGE(AF64:AF65)</f>
        <v>2.5246084672494504</v>
      </c>
      <c r="BJ64" s="3">
        <f>AVERAGE(AG64:AG65)</f>
        <v>0.56977064424470192</v>
      </c>
    </row>
    <row r="65" spans="1:62" x14ac:dyDescent="0.35">
      <c r="A65">
        <v>41</v>
      </c>
      <c r="B65">
        <v>11</v>
      </c>
      <c r="C65" t="s">
        <v>185</v>
      </c>
      <c r="D65" t="s">
        <v>27</v>
      </c>
      <c r="G65">
        <v>0.5</v>
      </c>
      <c r="H65">
        <v>0.5</v>
      </c>
      <c r="I65">
        <v>5872</v>
      </c>
      <c r="J65">
        <v>8112</v>
      </c>
      <c r="L65">
        <v>6167</v>
      </c>
      <c r="M65">
        <v>4.92</v>
      </c>
      <c r="N65">
        <v>7.1509999999999998</v>
      </c>
      <c r="O65">
        <v>2.23</v>
      </c>
      <c r="Q65">
        <v>0.52900000000000003</v>
      </c>
      <c r="R65">
        <v>1</v>
      </c>
      <c r="S65">
        <v>0</v>
      </c>
      <c r="T65">
        <v>0</v>
      </c>
      <c r="V65">
        <v>0</v>
      </c>
      <c r="Y65" s="1">
        <v>45190</v>
      </c>
      <c r="Z65" s="6">
        <v>0.98003472222222221</v>
      </c>
      <c r="AB65">
        <v>1</v>
      </c>
      <c r="AD65" s="3">
        <f t="shared" si="4"/>
        <v>4.9990348727480169</v>
      </c>
      <c r="AE65" s="3">
        <f t="shared" si="5"/>
        <v>7.4229923641067748</v>
      </c>
      <c r="AF65" s="3">
        <f t="shared" si="6"/>
        <v>2.4239574913587578</v>
      </c>
      <c r="AG65" s="3">
        <f t="shared" si="7"/>
        <v>0.56553141866161161</v>
      </c>
      <c r="AH65" s="3"/>
      <c r="BG65" s="3"/>
      <c r="BH65" s="3"/>
      <c r="BI65" s="3"/>
      <c r="BJ65" s="3"/>
    </row>
    <row r="66" spans="1:62" x14ac:dyDescent="0.35">
      <c r="A66">
        <v>42</v>
      </c>
      <c r="B66">
        <v>12</v>
      </c>
      <c r="C66" t="s">
        <v>186</v>
      </c>
      <c r="D66" t="s">
        <v>27</v>
      </c>
      <c r="G66">
        <v>0.5</v>
      </c>
      <c r="H66">
        <v>0.5</v>
      </c>
      <c r="I66">
        <v>6084</v>
      </c>
      <c r="J66">
        <v>7856</v>
      </c>
      <c r="L66">
        <v>1336</v>
      </c>
      <c r="M66">
        <v>5.0830000000000002</v>
      </c>
      <c r="N66">
        <v>6.9340000000000002</v>
      </c>
      <c r="O66">
        <v>1.8520000000000001</v>
      </c>
      <c r="Q66">
        <v>2.4E-2</v>
      </c>
      <c r="R66">
        <v>1</v>
      </c>
      <c r="S66">
        <v>0</v>
      </c>
      <c r="T66">
        <v>0</v>
      </c>
      <c r="V66">
        <v>0</v>
      </c>
      <c r="Y66" s="1">
        <v>45190</v>
      </c>
      <c r="Z66" s="6">
        <v>0.99324074074074076</v>
      </c>
      <c r="AB66">
        <v>1</v>
      </c>
      <c r="AD66" s="3">
        <f t="shared" si="4"/>
        <v>5.1822650017812562</v>
      </c>
      <c r="AE66" s="3">
        <f t="shared" si="5"/>
        <v>7.1934907187053501</v>
      </c>
      <c r="AF66" s="3">
        <f t="shared" si="6"/>
        <v>2.0112257169240939</v>
      </c>
      <c r="AG66" s="3">
        <f t="shared" si="7"/>
        <v>0.15593744282342872</v>
      </c>
      <c r="AH66" s="3"/>
      <c r="BG66" s="3"/>
      <c r="BH66" s="3"/>
      <c r="BI66" s="3"/>
      <c r="BJ66" s="3"/>
    </row>
    <row r="67" spans="1:62" x14ac:dyDescent="0.35">
      <c r="A67">
        <v>43</v>
      </c>
      <c r="B67">
        <v>12</v>
      </c>
      <c r="C67" t="s">
        <v>186</v>
      </c>
      <c r="D67" t="s">
        <v>27</v>
      </c>
      <c r="G67">
        <v>0.5</v>
      </c>
      <c r="H67">
        <v>0.5</v>
      </c>
      <c r="I67">
        <v>6357</v>
      </c>
      <c r="J67">
        <v>7829</v>
      </c>
      <c r="L67">
        <v>1310</v>
      </c>
      <c r="M67">
        <v>5.2919999999999998</v>
      </c>
      <c r="N67">
        <v>6.9109999999999996</v>
      </c>
      <c r="O67">
        <v>1.619</v>
      </c>
      <c r="Q67">
        <v>2.1000000000000001E-2</v>
      </c>
      <c r="R67">
        <v>1</v>
      </c>
      <c r="S67">
        <v>0</v>
      </c>
      <c r="T67">
        <v>0</v>
      </c>
      <c r="V67">
        <v>0</v>
      </c>
      <c r="Y67" s="1">
        <v>45191</v>
      </c>
      <c r="Z67" s="6">
        <v>9.8379629629629642E-4</v>
      </c>
      <c r="AB67">
        <v>1</v>
      </c>
      <c r="AD67" s="3">
        <f t="shared" si="4"/>
        <v>5.4182170075646257</v>
      </c>
      <c r="AE67" s="3">
        <f t="shared" si="5"/>
        <v>7.1692854670419184</v>
      </c>
      <c r="AF67" s="3">
        <f t="shared" si="6"/>
        <v>1.7510684594772927</v>
      </c>
      <c r="AG67" s="3">
        <f t="shared" si="7"/>
        <v>0.15373304552022179</v>
      </c>
      <c r="AH67" s="3"/>
      <c r="AK67">
        <f>ABS(100*(AD67-AD68)/(AVERAGE(AD67:AD68)))</f>
        <v>2.9952441406527268</v>
      </c>
      <c r="AQ67">
        <f>ABS(100*(AE67-AE68)/(AVERAGE(AE67:AE68)))</f>
        <v>0.77229175403018835</v>
      </c>
      <c r="AW67">
        <f>ABS(100*(AF67-AF68)/(AVERAGE(AF67:AF68)))</f>
        <v>11.592202489434273</v>
      </c>
      <c r="BC67">
        <f>ABS(100*(AG67-AG68)/(AVERAGE(AG67:AG68)))</f>
        <v>2.4564251609243781</v>
      </c>
      <c r="BG67" s="3">
        <f>AVERAGE(AD67:AD68)</f>
        <v>5.338269899377952</v>
      </c>
      <c r="BH67" s="3">
        <f>AVERAGE(AE67:AE68)</f>
        <v>7.1970766819147469</v>
      </c>
      <c r="BI67" s="3">
        <f>AVERAGE(AF67:AF68)</f>
        <v>1.8588067825367944</v>
      </c>
      <c r="BJ67" s="3">
        <f>AVERAGE(AG67:AG68)</f>
        <v>0.15186778626366207</v>
      </c>
    </row>
    <row r="68" spans="1:62" x14ac:dyDescent="0.35">
      <c r="A68">
        <v>44</v>
      </c>
      <c r="B68">
        <v>12</v>
      </c>
      <c r="C68" t="s">
        <v>186</v>
      </c>
      <c r="D68" t="s">
        <v>27</v>
      </c>
      <c r="G68">
        <v>0.5</v>
      </c>
      <c r="H68">
        <v>0.5</v>
      </c>
      <c r="I68">
        <v>6172</v>
      </c>
      <c r="J68">
        <v>7891</v>
      </c>
      <c r="L68">
        <v>1266</v>
      </c>
      <c r="M68">
        <v>5.15</v>
      </c>
      <c r="N68">
        <v>6.9640000000000004</v>
      </c>
      <c r="O68">
        <v>1.8140000000000001</v>
      </c>
      <c r="Q68">
        <v>1.6E-2</v>
      </c>
      <c r="R68">
        <v>1</v>
      </c>
      <c r="S68">
        <v>0</v>
      </c>
      <c r="T68">
        <v>0</v>
      </c>
      <c r="V68">
        <v>0</v>
      </c>
      <c r="Y68" s="1">
        <v>45191</v>
      </c>
      <c r="Z68" s="6">
        <v>8.8888888888888889E-3</v>
      </c>
      <c r="AB68">
        <v>1</v>
      </c>
      <c r="AD68" s="3">
        <f t="shared" si="4"/>
        <v>5.2583227911912793</v>
      </c>
      <c r="AE68" s="3">
        <f t="shared" si="5"/>
        <v>7.2248678967875755</v>
      </c>
      <c r="AF68" s="3">
        <f t="shared" si="6"/>
        <v>1.9665451055962961</v>
      </c>
      <c r="AG68" s="3">
        <f t="shared" si="7"/>
        <v>0.15000252700710234</v>
      </c>
      <c r="AH68" s="3"/>
      <c r="BG68" s="3"/>
      <c r="BH68" s="3"/>
      <c r="BI68" s="3"/>
      <c r="BJ68" s="3"/>
    </row>
    <row r="69" spans="1:62" x14ac:dyDescent="0.35">
      <c r="A69">
        <v>45</v>
      </c>
      <c r="B69">
        <v>13</v>
      </c>
      <c r="C69" t="s">
        <v>187</v>
      </c>
      <c r="D69" t="s">
        <v>27</v>
      </c>
      <c r="G69">
        <v>0.5</v>
      </c>
      <c r="H69">
        <v>0.5</v>
      </c>
      <c r="I69">
        <v>7083</v>
      </c>
      <c r="J69">
        <v>11127</v>
      </c>
      <c r="L69">
        <v>20837</v>
      </c>
      <c r="M69">
        <v>5.8490000000000002</v>
      </c>
      <c r="N69">
        <v>9.7050000000000001</v>
      </c>
      <c r="O69">
        <v>3.8559999999999999</v>
      </c>
      <c r="Q69">
        <v>2.0630000000000002</v>
      </c>
      <c r="R69">
        <v>1</v>
      </c>
      <c r="S69">
        <v>0</v>
      </c>
      <c r="T69">
        <v>0</v>
      </c>
      <c r="V69">
        <v>0</v>
      </c>
      <c r="Y69" s="1">
        <v>45191</v>
      </c>
      <c r="Z69" s="6">
        <v>2.2488425925925926E-2</v>
      </c>
      <c r="AB69">
        <v>1</v>
      </c>
      <c r="AD69" s="3">
        <f t="shared" si="4"/>
        <v>6.0456937701973228</v>
      </c>
      <c r="AE69" s="3">
        <f t="shared" si="5"/>
        <v>10.125912133189964</v>
      </c>
      <c r="AF69" s="3">
        <f t="shared" si="6"/>
        <v>4.0802183629926407</v>
      </c>
      <c r="AG69" s="3">
        <f t="shared" si="7"/>
        <v>1.8093202047403005</v>
      </c>
      <c r="AH69" s="3"/>
      <c r="BG69" s="3"/>
      <c r="BH69" s="3"/>
      <c r="BI69" s="3"/>
      <c r="BJ69" s="3"/>
    </row>
    <row r="70" spans="1:62" x14ac:dyDescent="0.35">
      <c r="A70">
        <v>46</v>
      </c>
      <c r="B70">
        <v>13</v>
      </c>
      <c r="C70" t="s">
        <v>187</v>
      </c>
      <c r="D70" t="s">
        <v>27</v>
      </c>
      <c r="G70">
        <v>0.5</v>
      </c>
      <c r="H70">
        <v>0.5</v>
      </c>
      <c r="I70">
        <v>7267</v>
      </c>
      <c r="J70">
        <v>11191</v>
      </c>
      <c r="L70">
        <v>21082</v>
      </c>
      <c r="M70">
        <v>5.99</v>
      </c>
      <c r="N70">
        <v>9.76</v>
      </c>
      <c r="O70">
        <v>3.7690000000000001</v>
      </c>
      <c r="Q70">
        <v>2.089</v>
      </c>
      <c r="R70">
        <v>1</v>
      </c>
      <c r="S70">
        <v>0</v>
      </c>
      <c r="T70">
        <v>0</v>
      </c>
      <c r="V70">
        <v>0</v>
      </c>
      <c r="Y70" s="1">
        <v>45191</v>
      </c>
      <c r="Z70" s="6">
        <v>2.9976851851851852E-2</v>
      </c>
      <c r="AB70">
        <v>1</v>
      </c>
      <c r="AD70" s="3">
        <f t="shared" si="4"/>
        <v>6.2047236935091918</v>
      </c>
      <c r="AE70" s="3">
        <f t="shared" si="5"/>
        <v>10.18328754454032</v>
      </c>
      <c r="AF70" s="3">
        <f t="shared" si="6"/>
        <v>3.9785638510311285</v>
      </c>
      <c r="AG70" s="3">
        <f t="shared" si="7"/>
        <v>1.8300924100974429</v>
      </c>
      <c r="AH70" s="3"/>
      <c r="AK70">
        <f>ABS(100*(AD70-AD71)/(AVERAGE(AD70:AD71)))</f>
        <v>0.514070375578076</v>
      </c>
      <c r="AQ70">
        <f>ABS(100*(AE70-AE71)/(AVERAGE(AE70:AE71)))</f>
        <v>0.99977402250488201</v>
      </c>
      <c r="AW70">
        <f>ABS(100*(AF70-AF71)/(AVERAGE(AF70:AF71)))</f>
        <v>3.4070791831375491</v>
      </c>
      <c r="BC70">
        <f>ABS(100*(AG70-AG71)/(AVERAGE(AG70:AG71)))</f>
        <v>0.92687718917514772</v>
      </c>
      <c r="BG70" s="3">
        <f>AVERAGE(AD70:AD71)</f>
        <v>6.220713115146526</v>
      </c>
      <c r="BH70" s="3">
        <f>AVERAGE(AE70:AE71)</f>
        <v>10.132635814207584</v>
      </c>
      <c r="BI70" s="3">
        <f>AVERAGE(AF70:AF71)</f>
        <v>3.9119226990610576</v>
      </c>
      <c r="BJ70" s="3">
        <f>AVERAGE(AG70:AG71)</f>
        <v>1.8386132535194544</v>
      </c>
    </row>
    <row r="71" spans="1:62" x14ac:dyDescent="0.35">
      <c r="A71">
        <v>47</v>
      </c>
      <c r="B71">
        <v>13</v>
      </c>
      <c r="C71" t="s">
        <v>187</v>
      </c>
      <c r="D71" t="s">
        <v>27</v>
      </c>
      <c r="G71">
        <v>0.5</v>
      </c>
      <c r="H71">
        <v>0.5</v>
      </c>
      <c r="I71">
        <v>7304</v>
      </c>
      <c r="J71">
        <v>11078</v>
      </c>
      <c r="L71">
        <v>21283</v>
      </c>
      <c r="M71">
        <v>6.0190000000000001</v>
      </c>
      <c r="N71">
        <v>9.6639999999999997</v>
      </c>
      <c r="O71">
        <v>3.645</v>
      </c>
      <c r="Q71">
        <v>2.11</v>
      </c>
      <c r="R71">
        <v>1</v>
      </c>
      <c r="S71">
        <v>0</v>
      </c>
      <c r="T71">
        <v>0</v>
      </c>
      <c r="V71">
        <v>0</v>
      </c>
      <c r="Y71" s="1">
        <v>45191</v>
      </c>
      <c r="Z71" s="6">
        <v>3.7939814814814815E-2</v>
      </c>
      <c r="AB71">
        <v>1</v>
      </c>
      <c r="AD71" s="3">
        <f t="shared" si="4"/>
        <v>6.2367025367838602</v>
      </c>
      <c r="AE71" s="3">
        <f t="shared" si="5"/>
        <v>10.081984083874847</v>
      </c>
      <c r="AF71" s="3">
        <f t="shared" si="6"/>
        <v>3.8452815470909867</v>
      </c>
      <c r="AG71" s="3">
        <f t="shared" si="7"/>
        <v>1.8471340969414658</v>
      </c>
      <c r="AH71" s="3"/>
      <c r="BG71" s="3"/>
      <c r="BH71" s="3"/>
      <c r="BI71" s="3"/>
      <c r="BJ71" s="3"/>
    </row>
    <row r="72" spans="1:62" x14ac:dyDescent="0.35">
      <c r="A72">
        <v>48</v>
      </c>
      <c r="B72">
        <v>14</v>
      </c>
      <c r="C72" t="s">
        <v>188</v>
      </c>
      <c r="D72" t="s">
        <v>27</v>
      </c>
      <c r="G72">
        <v>0.5</v>
      </c>
      <c r="H72">
        <v>0.5</v>
      </c>
      <c r="I72">
        <v>7190</v>
      </c>
      <c r="J72">
        <v>9690</v>
      </c>
      <c r="L72">
        <v>8260</v>
      </c>
      <c r="M72">
        <v>5.931</v>
      </c>
      <c r="N72">
        <v>8.4879999999999995</v>
      </c>
      <c r="O72">
        <v>2.5569999999999999</v>
      </c>
      <c r="Q72">
        <v>0.748</v>
      </c>
      <c r="R72">
        <v>1</v>
      </c>
      <c r="S72">
        <v>0</v>
      </c>
      <c r="T72">
        <v>0</v>
      </c>
      <c r="V72">
        <v>0</v>
      </c>
      <c r="Y72" s="1">
        <v>45191</v>
      </c>
      <c r="Z72" s="6">
        <v>5.1562500000000004E-2</v>
      </c>
      <c r="AB72">
        <v>1</v>
      </c>
      <c r="AD72" s="3">
        <f t="shared" si="4"/>
        <v>6.1381731277754206</v>
      </c>
      <c r="AE72" s="3">
        <f t="shared" si="5"/>
        <v>8.8376548502139975</v>
      </c>
      <c r="AF72" s="3">
        <f t="shared" si="6"/>
        <v>2.699481722438577</v>
      </c>
      <c r="AG72" s="3">
        <f t="shared" si="7"/>
        <v>0.742985401569771</v>
      </c>
      <c r="AH72" s="3"/>
      <c r="BG72" s="3"/>
      <c r="BH72" s="3"/>
      <c r="BI72" s="3"/>
      <c r="BJ72" s="3"/>
    </row>
    <row r="73" spans="1:62" x14ac:dyDescent="0.35">
      <c r="A73">
        <v>49</v>
      </c>
      <c r="B73">
        <v>14</v>
      </c>
      <c r="C73" t="s">
        <v>188</v>
      </c>
      <c r="D73" t="s">
        <v>27</v>
      </c>
      <c r="G73">
        <v>0.5</v>
      </c>
      <c r="H73">
        <v>0.5</v>
      </c>
      <c r="I73">
        <v>7235</v>
      </c>
      <c r="J73">
        <v>9537</v>
      </c>
      <c r="L73">
        <v>8257</v>
      </c>
      <c r="M73">
        <v>5.9660000000000002</v>
      </c>
      <c r="N73">
        <v>8.3580000000000005</v>
      </c>
      <c r="O73">
        <v>2.3929999999999998</v>
      </c>
      <c r="Q73">
        <v>0.748</v>
      </c>
      <c r="R73">
        <v>1</v>
      </c>
      <c r="S73">
        <v>0</v>
      </c>
      <c r="T73">
        <v>0</v>
      </c>
      <c r="V73">
        <v>0</v>
      </c>
      <c r="Y73" s="1">
        <v>45191</v>
      </c>
      <c r="Z73" s="6">
        <v>5.9074074074074077E-2</v>
      </c>
      <c r="AB73">
        <v>1</v>
      </c>
      <c r="AD73" s="3">
        <f t="shared" si="4"/>
        <v>6.1770663155419099</v>
      </c>
      <c r="AE73" s="3">
        <f t="shared" si="5"/>
        <v>8.7004917574545519</v>
      </c>
      <c r="AF73" s="3">
        <f t="shared" si="6"/>
        <v>2.5234254419126421</v>
      </c>
      <c r="AG73" s="3">
        <f t="shared" si="7"/>
        <v>0.74273104803478551</v>
      </c>
      <c r="AH73" s="3"/>
      <c r="AK73">
        <f>ABS(100*(AD73-AD74)/(AVERAGE(AD73:AD74)))</f>
        <v>0.6597919043651278</v>
      </c>
      <c r="AQ73">
        <f>ABS(100*(AE73-AE74)/(AVERAGE(AE73:AE74)))</f>
        <v>3.6191769336229145</v>
      </c>
      <c r="AW73">
        <f>ABS(100*(AF73-AF74)/(AVERAGE(AF73:AF74)))</f>
        <v>11.245594164769283</v>
      </c>
      <c r="BC73">
        <f>ABS(100*(AG73-AG74)/(AVERAGE(AG73:AG74)))</f>
        <v>0.5609153584551877</v>
      </c>
      <c r="BG73" s="3">
        <f>AVERAGE(AD73:AD74)</f>
        <v>6.1567554285971875</v>
      </c>
      <c r="BH73" s="3">
        <f>AVERAGE(AE73:AE74)</f>
        <v>8.545847094049293</v>
      </c>
      <c r="BI73" s="3">
        <f>AVERAGE(AF73:AF74)</f>
        <v>2.3890916654521064</v>
      </c>
      <c r="BJ73" s="3">
        <f>AVERAGE(AG73:AG74)</f>
        <v>0.74065382749907127</v>
      </c>
    </row>
    <row r="74" spans="1:62" x14ac:dyDescent="0.35">
      <c r="A74">
        <v>50</v>
      </c>
      <c r="B74">
        <v>14</v>
      </c>
      <c r="C74" t="s">
        <v>188</v>
      </c>
      <c r="D74" t="s">
        <v>27</v>
      </c>
      <c r="G74">
        <v>0.5</v>
      </c>
      <c r="H74">
        <v>0.5</v>
      </c>
      <c r="I74">
        <v>7188</v>
      </c>
      <c r="J74">
        <v>9192</v>
      </c>
      <c r="L74">
        <v>8208</v>
      </c>
      <c r="M74">
        <v>5.9290000000000003</v>
      </c>
      <c r="N74">
        <v>8.0660000000000007</v>
      </c>
      <c r="O74">
        <v>2.1360000000000001</v>
      </c>
      <c r="Q74">
        <v>0.74199999999999999</v>
      </c>
      <c r="R74">
        <v>1</v>
      </c>
      <c r="S74">
        <v>0</v>
      </c>
      <c r="T74">
        <v>0</v>
      </c>
      <c r="V74">
        <v>0</v>
      </c>
      <c r="Y74" s="1">
        <v>45191</v>
      </c>
      <c r="Z74" s="6">
        <v>6.6574074074074077E-2</v>
      </c>
      <c r="AB74">
        <v>1</v>
      </c>
      <c r="AD74" s="3">
        <f t="shared" si="4"/>
        <v>6.1364445416524651</v>
      </c>
      <c r="AE74" s="3">
        <f t="shared" si="5"/>
        <v>8.3912024306440358</v>
      </c>
      <c r="AF74" s="3">
        <f t="shared" si="6"/>
        <v>2.2547578889915707</v>
      </c>
      <c r="AG74" s="3">
        <f t="shared" si="7"/>
        <v>0.73857660696335703</v>
      </c>
      <c r="AH74" s="3"/>
      <c r="BG74" s="3"/>
      <c r="BH74" s="3"/>
      <c r="BI74" s="3"/>
      <c r="BJ74" s="3"/>
    </row>
    <row r="75" spans="1:62" x14ac:dyDescent="0.35">
      <c r="A75">
        <v>51</v>
      </c>
      <c r="B75">
        <v>15</v>
      </c>
      <c r="C75" t="s">
        <v>189</v>
      </c>
      <c r="D75" t="s">
        <v>27</v>
      </c>
      <c r="G75">
        <v>0.5</v>
      </c>
      <c r="H75">
        <v>0.5</v>
      </c>
      <c r="I75">
        <v>6138</v>
      </c>
      <c r="J75">
        <v>11516</v>
      </c>
      <c r="L75">
        <v>5000</v>
      </c>
      <c r="M75">
        <v>5.1239999999999997</v>
      </c>
      <c r="N75">
        <v>10.035</v>
      </c>
      <c r="O75">
        <v>4.9109999999999996</v>
      </c>
      <c r="Q75">
        <v>0.40699999999999997</v>
      </c>
      <c r="R75">
        <v>1</v>
      </c>
      <c r="S75">
        <v>0</v>
      </c>
      <c r="T75">
        <v>0</v>
      </c>
      <c r="V75">
        <v>0</v>
      </c>
      <c r="Y75" s="1">
        <v>45191</v>
      </c>
      <c r="Z75" s="6">
        <v>8.0520833333333333E-2</v>
      </c>
      <c r="AB75">
        <v>1</v>
      </c>
      <c r="AD75" s="3">
        <f t="shared" si="4"/>
        <v>5.2289368271010428</v>
      </c>
      <c r="AE75" s="3">
        <f t="shared" si="5"/>
        <v>10.474647055303848</v>
      </c>
      <c r="AF75" s="3">
        <f t="shared" si="6"/>
        <v>5.245710228202805</v>
      </c>
      <c r="AG75" s="3">
        <f t="shared" si="7"/>
        <v>0.46658789355228453</v>
      </c>
      <c r="AH75" s="3"/>
      <c r="BG75" s="3"/>
      <c r="BH75" s="3"/>
      <c r="BI75" s="3"/>
      <c r="BJ75" s="3"/>
    </row>
    <row r="76" spans="1:62" x14ac:dyDescent="0.35">
      <c r="A76">
        <v>52</v>
      </c>
      <c r="B76">
        <v>15</v>
      </c>
      <c r="C76" t="s">
        <v>189</v>
      </c>
      <c r="D76" t="s">
        <v>27</v>
      </c>
      <c r="G76">
        <v>0.5</v>
      </c>
      <c r="H76">
        <v>0.5</v>
      </c>
      <c r="I76">
        <v>5893</v>
      </c>
      <c r="J76">
        <v>11527</v>
      </c>
      <c r="L76">
        <v>5085</v>
      </c>
      <c r="M76">
        <v>4.9359999999999999</v>
      </c>
      <c r="N76">
        <v>10.044</v>
      </c>
      <c r="O76">
        <v>5.1079999999999997</v>
      </c>
      <c r="Q76">
        <v>0.41599999999999998</v>
      </c>
      <c r="R76">
        <v>1</v>
      </c>
      <c r="S76">
        <v>0</v>
      </c>
      <c r="T76">
        <v>0</v>
      </c>
      <c r="V76">
        <v>0</v>
      </c>
      <c r="Y76" s="1">
        <v>45191</v>
      </c>
      <c r="Z76" s="6">
        <v>8.7962962962962965E-2</v>
      </c>
      <c r="AB76">
        <v>1</v>
      </c>
      <c r="AD76" s="3">
        <f t="shared" si="4"/>
        <v>5.0171850270390443</v>
      </c>
      <c r="AE76" s="3">
        <f t="shared" si="5"/>
        <v>10.48450845412969</v>
      </c>
      <c r="AF76" s="3">
        <f t="shared" si="6"/>
        <v>5.4673234270906459</v>
      </c>
      <c r="AG76" s="3">
        <f t="shared" si="7"/>
        <v>0.47379457704353806</v>
      </c>
      <c r="AH76" s="3"/>
      <c r="AK76">
        <f>ABS(100*(AD76-AD77)/(AVERAGE(AD76:AD77)))</f>
        <v>8.8693660935574385</v>
      </c>
      <c r="AQ76">
        <f>ABS(100*(AE76-AE77)/(AVERAGE(AE76:AE77)))</f>
        <v>0.81562188076441877</v>
      </c>
      <c r="AW76">
        <f>ABS(100*(AF76-AF77)/(AVERAGE(AF76:AF77)))</f>
        <v>6.0472268857970368</v>
      </c>
      <c r="BC76">
        <f>ABS(100*(AG76-AG77)/(AVERAGE(AG76:AG77)))</f>
        <v>1.0252313270858047</v>
      </c>
      <c r="BG76" s="3">
        <f>AVERAGE(AD76:AD77)</f>
        <v>4.8041367873848291</v>
      </c>
      <c r="BH76" s="3">
        <f>AVERAGE(AE76:AE77)</f>
        <v>10.441925141018098</v>
      </c>
      <c r="BI76" s="3">
        <f>AVERAGE(AF76:AF77)</f>
        <v>5.6377883536332689</v>
      </c>
      <c r="BJ76" s="3">
        <f>AVERAGE(AG76:AG77)</f>
        <v>0.47137821846117656</v>
      </c>
    </row>
    <row r="77" spans="1:62" x14ac:dyDescent="0.35">
      <c r="A77">
        <v>53</v>
      </c>
      <c r="B77">
        <v>15</v>
      </c>
      <c r="C77" t="s">
        <v>189</v>
      </c>
      <c r="D77" t="s">
        <v>27</v>
      </c>
      <c r="G77">
        <v>0.5</v>
      </c>
      <c r="H77">
        <v>0.5</v>
      </c>
      <c r="I77">
        <v>5400</v>
      </c>
      <c r="J77">
        <v>11432</v>
      </c>
      <c r="L77">
        <v>5028</v>
      </c>
      <c r="M77">
        <v>4.5570000000000004</v>
      </c>
      <c r="N77">
        <v>9.9640000000000004</v>
      </c>
      <c r="O77">
        <v>5.407</v>
      </c>
      <c r="Q77">
        <v>0.41</v>
      </c>
      <c r="R77">
        <v>1</v>
      </c>
      <c r="S77">
        <v>0</v>
      </c>
      <c r="T77">
        <v>0</v>
      </c>
      <c r="V77">
        <v>0</v>
      </c>
      <c r="Y77" s="1">
        <v>45191</v>
      </c>
      <c r="Z77" s="6">
        <v>9.5532407407407413E-2</v>
      </c>
      <c r="AB77">
        <v>1</v>
      </c>
      <c r="AD77" s="3">
        <f t="shared" si="4"/>
        <v>4.5910885477306147</v>
      </c>
      <c r="AE77" s="3">
        <f t="shared" si="5"/>
        <v>10.399341827906506</v>
      </c>
      <c r="AF77" s="3">
        <f t="shared" si="6"/>
        <v>5.808253280175891</v>
      </c>
      <c r="AG77" s="3">
        <f t="shared" si="7"/>
        <v>0.46896185987881511</v>
      </c>
      <c r="AH77" s="3"/>
      <c r="BG77" s="3"/>
      <c r="BH77" s="3"/>
      <c r="BI77" s="3"/>
      <c r="BJ77" s="3"/>
    </row>
    <row r="78" spans="1:62" x14ac:dyDescent="0.35">
      <c r="A78">
        <v>54</v>
      </c>
      <c r="B78">
        <v>16</v>
      </c>
      <c r="C78" t="s">
        <v>190</v>
      </c>
      <c r="D78" t="s">
        <v>27</v>
      </c>
      <c r="G78">
        <v>0.5</v>
      </c>
      <c r="H78">
        <v>0.5</v>
      </c>
      <c r="I78">
        <v>3894</v>
      </c>
      <c r="J78">
        <v>7554</v>
      </c>
      <c r="L78">
        <v>2484</v>
      </c>
      <c r="M78">
        <v>3.4020000000000001</v>
      </c>
      <c r="N78">
        <v>6.6779999999999999</v>
      </c>
      <c r="O78">
        <v>3.2759999999999998</v>
      </c>
      <c r="Q78">
        <v>0.14399999999999999</v>
      </c>
      <c r="R78">
        <v>1</v>
      </c>
      <c r="S78">
        <v>0</v>
      </c>
      <c r="T78">
        <v>0</v>
      </c>
      <c r="V78">
        <v>0</v>
      </c>
      <c r="Y78" s="1">
        <v>45191</v>
      </c>
      <c r="Z78" s="6">
        <v>0.1086111111111111</v>
      </c>
      <c r="AB78">
        <v>1</v>
      </c>
      <c r="AD78" s="3">
        <f t="shared" si="4"/>
        <v>3.2894631971454316</v>
      </c>
      <c r="AE78" s="3">
        <f t="shared" si="5"/>
        <v>6.9227504963958566</v>
      </c>
      <c r="AF78" s="3">
        <f t="shared" si="6"/>
        <v>3.633287299250425</v>
      </c>
      <c r="AG78" s="3">
        <f t="shared" si="7"/>
        <v>0.25327006221118165</v>
      </c>
      <c r="AH78" s="3"/>
      <c r="BG78" s="3"/>
      <c r="BH78" s="3"/>
      <c r="BI78" s="3"/>
      <c r="BJ78" s="3"/>
    </row>
    <row r="79" spans="1:62" x14ac:dyDescent="0.35">
      <c r="A79">
        <v>55</v>
      </c>
      <c r="B79">
        <v>16</v>
      </c>
      <c r="C79" t="s">
        <v>190</v>
      </c>
      <c r="D79" t="s">
        <v>27</v>
      </c>
      <c r="G79">
        <v>0.5</v>
      </c>
      <c r="H79">
        <v>0.5</v>
      </c>
      <c r="I79">
        <v>3768</v>
      </c>
      <c r="J79">
        <v>7670</v>
      </c>
      <c r="L79">
        <v>2427</v>
      </c>
      <c r="M79">
        <v>3.306</v>
      </c>
      <c r="N79">
        <v>6.7759999999999998</v>
      </c>
      <c r="O79">
        <v>3.47</v>
      </c>
      <c r="Q79">
        <v>0.13800000000000001</v>
      </c>
      <c r="R79">
        <v>1</v>
      </c>
      <c r="S79">
        <v>0</v>
      </c>
      <c r="T79">
        <v>0</v>
      </c>
      <c r="V79">
        <v>0</v>
      </c>
      <c r="Y79" s="1">
        <v>45191</v>
      </c>
      <c r="Z79" s="6">
        <v>0.1160300925925926</v>
      </c>
      <c r="AB79">
        <v>1</v>
      </c>
      <c r="AD79" s="3">
        <f t="shared" si="4"/>
        <v>3.1805622713992614</v>
      </c>
      <c r="AE79" s="3">
        <f t="shared" si="5"/>
        <v>7.026743429468377</v>
      </c>
      <c r="AF79" s="3">
        <f t="shared" si="6"/>
        <v>3.8461811580691156</v>
      </c>
      <c r="AG79" s="3">
        <f t="shared" si="7"/>
        <v>0.24843734504645865</v>
      </c>
      <c r="AH79" s="3"/>
      <c r="AK79">
        <f>ABS(100*(AD79-AD80)/(AVERAGE(AD79:AD80)))</f>
        <v>0.5996252687622019</v>
      </c>
      <c r="AQ79">
        <f>ABS(100*(AE79-AE80)/(AVERAGE(AE79:AE80)))</f>
        <v>0.81987645733201464</v>
      </c>
      <c r="AW79">
        <f>ABS(100*(AF79-AF80)/(AVERAGE(AF79:AF80)))</f>
        <v>1.0023767238327479</v>
      </c>
      <c r="BC79">
        <f>ABS(100*(AG79-AG80)/(AVERAGE(AG79:AG80)))</f>
        <v>0.95101560955872777</v>
      </c>
      <c r="BG79" s="3">
        <f>AVERAGE(AD79:AD80)</f>
        <v>3.1710550477230082</v>
      </c>
      <c r="BH79" s="3">
        <f>AVERAGE(AE79:AE80)</f>
        <v>6.9980557237931986</v>
      </c>
      <c r="BI79" s="3">
        <f>AVERAGE(AF79:AF80)</f>
        <v>3.8270006760701909</v>
      </c>
      <c r="BJ79" s="3">
        <f>AVERAGE(AG79:AG80)</f>
        <v>0.24962432820972394</v>
      </c>
    </row>
    <row r="80" spans="1:62" x14ac:dyDescent="0.35">
      <c r="A80">
        <v>56</v>
      </c>
      <c r="B80">
        <v>16</v>
      </c>
      <c r="C80" t="s">
        <v>190</v>
      </c>
      <c r="D80" t="s">
        <v>27</v>
      </c>
      <c r="G80">
        <v>0.5</v>
      </c>
      <c r="H80">
        <v>0.5</v>
      </c>
      <c r="I80">
        <v>3746</v>
      </c>
      <c r="J80">
        <v>7606</v>
      </c>
      <c r="L80">
        <v>2455</v>
      </c>
      <c r="M80">
        <v>3.2890000000000001</v>
      </c>
      <c r="N80">
        <v>6.7220000000000004</v>
      </c>
      <c r="O80">
        <v>3.4340000000000002</v>
      </c>
      <c r="Q80">
        <v>0.14099999999999999</v>
      </c>
      <c r="R80">
        <v>1</v>
      </c>
      <c r="S80">
        <v>0</v>
      </c>
      <c r="T80">
        <v>0</v>
      </c>
      <c r="V80">
        <v>0</v>
      </c>
      <c r="Y80" s="1">
        <v>45191</v>
      </c>
      <c r="Z80" s="6">
        <v>0.12364583333333333</v>
      </c>
      <c r="AB80">
        <v>1</v>
      </c>
      <c r="AD80" s="3">
        <f t="shared" si="4"/>
        <v>3.1615478240467549</v>
      </c>
      <c r="AE80" s="3">
        <f t="shared" si="5"/>
        <v>6.9693680181180211</v>
      </c>
      <c r="AF80" s="3">
        <f t="shared" si="6"/>
        <v>3.8078201940712662</v>
      </c>
      <c r="AG80" s="3">
        <f t="shared" si="7"/>
        <v>0.25081131137298923</v>
      </c>
      <c r="AH80" s="3"/>
      <c r="BG80" s="3"/>
      <c r="BH80" s="3"/>
      <c r="BI80" s="3"/>
      <c r="BJ80" s="3"/>
    </row>
    <row r="81" spans="1:62" x14ac:dyDescent="0.35">
      <c r="A81">
        <v>57</v>
      </c>
      <c r="B81">
        <v>17</v>
      </c>
      <c r="C81" t="s">
        <v>191</v>
      </c>
      <c r="D81" t="s">
        <v>27</v>
      </c>
      <c r="G81">
        <v>0.5</v>
      </c>
      <c r="H81">
        <v>0.5</v>
      </c>
      <c r="I81">
        <v>5569</v>
      </c>
      <c r="J81">
        <v>8604</v>
      </c>
      <c r="L81">
        <v>6325</v>
      </c>
      <c r="M81">
        <v>4.6870000000000003</v>
      </c>
      <c r="N81">
        <v>7.5679999999999996</v>
      </c>
      <c r="O81">
        <v>2.8809999999999998</v>
      </c>
      <c r="Q81">
        <v>0.54600000000000004</v>
      </c>
      <c r="R81">
        <v>1</v>
      </c>
      <c r="S81">
        <v>0</v>
      </c>
      <c r="T81">
        <v>0</v>
      </c>
      <c r="V81">
        <v>0</v>
      </c>
      <c r="Y81" s="1">
        <v>45191</v>
      </c>
      <c r="Z81" s="6">
        <v>0.13737268518518519</v>
      </c>
      <c r="AB81">
        <v>1</v>
      </c>
      <c r="AD81" s="3">
        <f t="shared" si="4"/>
        <v>4.7371540751203201</v>
      </c>
      <c r="AE81" s="3">
        <f t="shared" si="5"/>
        <v>7.864065838862639</v>
      </c>
      <c r="AF81" s="3">
        <f t="shared" si="6"/>
        <v>3.1269117637423189</v>
      </c>
      <c r="AG81" s="3">
        <f t="shared" si="7"/>
        <v>0.57892737150417695</v>
      </c>
      <c r="AH81" s="3"/>
      <c r="BG81" s="3"/>
      <c r="BH81" s="3"/>
      <c r="BI81" s="3"/>
      <c r="BJ81" s="3"/>
    </row>
    <row r="82" spans="1:62" x14ac:dyDescent="0.35">
      <c r="A82">
        <v>58</v>
      </c>
      <c r="B82">
        <v>17</v>
      </c>
      <c r="C82" t="s">
        <v>191</v>
      </c>
      <c r="D82" t="s">
        <v>27</v>
      </c>
      <c r="G82">
        <v>0.5</v>
      </c>
      <c r="H82">
        <v>0.5</v>
      </c>
      <c r="I82">
        <v>5939</v>
      </c>
      <c r="J82">
        <v>8559</v>
      </c>
      <c r="L82">
        <v>6381</v>
      </c>
      <c r="M82">
        <v>4.9710000000000001</v>
      </c>
      <c r="N82">
        <v>7.53</v>
      </c>
      <c r="O82">
        <v>2.5590000000000002</v>
      </c>
      <c r="Q82">
        <v>0.55100000000000005</v>
      </c>
      <c r="R82">
        <v>1</v>
      </c>
      <c r="S82">
        <v>0</v>
      </c>
      <c r="T82">
        <v>0</v>
      </c>
      <c r="V82">
        <v>0</v>
      </c>
      <c r="Y82" s="1">
        <v>45191</v>
      </c>
      <c r="Z82" s="6">
        <v>0.1446412037037037</v>
      </c>
      <c r="AB82">
        <v>1</v>
      </c>
      <c r="AD82" s="3">
        <f t="shared" si="4"/>
        <v>5.0569425078670118</v>
      </c>
      <c r="AE82" s="3">
        <f t="shared" si="5"/>
        <v>7.8237237527569201</v>
      </c>
      <c r="AF82" s="3">
        <f t="shared" si="6"/>
        <v>2.7667812448899083</v>
      </c>
      <c r="AG82" s="3">
        <f t="shared" si="7"/>
        <v>0.58367530415723812</v>
      </c>
      <c r="AH82" s="3"/>
      <c r="AK82">
        <f>ABS(100*(AD82-AD83)/(AVERAGE(AD82:AD83)))</f>
        <v>0.35827262709715624</v>
      </c>
      <c r="AQ82">
        <f>ABS(100*(AE82-AE83)/(AVERAGE(AE82:AE83)))</f>
        <v>0.36600482566265902</v>
      </c>
      <c r="AW82">
        <f>ABS(100*(AF82-AF83)/(AVERAGE(AF82:AF83)))</f>
        <v>0.38013568679893162</v>
      </c>
      <c r="BC82">
        <f>ABS(100*(AG82-AG83)/(AVERAGE(AG82:AG83)))</f>
        <v>0.46591396275599967</v>
      </c>
      <c r="BG82" s="3">
        <f>AVERAGE(AD82:AD83)</f>
        <v>5.066017585012526</v>
      </c>
      <c r="BH82" s="3">
        <f>AVERAGE(AE82:AE83)</f>
        <v>7.8380676055945084</v>
      </c>
      <c r="BI82" s="3">
        <f>AVERAGE(AF82:AF83)</f>
        <v>2.7720500205819829</v>
      </c>
      <c r="BJ82" s="3">
        <f>AVERAGE(AG82:AG83)</f>
        <v>0.5823187519706492</v>
      </c>
    </row>
    <row r="83" spans="1:62" x14ac:dyDescent="0.35">
      <c r="A83">
        <v>59</v>
      </c>
      <c r="B83">
        <v>17</v>
      </c>
      <c r="C83" t="s">
        <v>191</v>
      </c>
      <c r="D83" t="s">
        <v>27</v>
      </c>
      <c r="G83">
        <v>0.5</v>
      </c>
      <c r="H83">
        <v>0.5</v>
      </c>
      <c r="I83">
        <v>5960</v>
      </c>
      <c r="J83">
        <v>8591</v>
      </c>
      <c r="L83">
        <v>6349</v>
      </c>
      <c r="M83">
        <v>4.9870000000000001</v>
      </c>
      <c r="N83">
        <v>7.5570000000000004</v>
      </c>
      <c r="O83">
        <v>2.57</v>
      </c>
      <c r="Q83">
        <v>0.54800000000000004</v>
      </c>
      <c r="R83">
        <v>1</v>
      </c>
      <c r="S83">
        <v>0</v>
      </c>
      <c r="T83">
        <v>0</v>
      </c>
      <c r="V83">
        <v>0</v>
      </c>
      <c r="Y83" s="1">
        <v>45191</v>
      </c>
      <c r="Z83" s="6">
        <v>0.15252314814814816</v>
      </c>
      <c r="AB83">
        <v>1</v>
      </c>
      <c r="AD83" s="3">
        <f t="shared" si="4"/>
        <v>5.0750926621580401</v>
      </c>
      <c r="AE83" s="3">
        <f t="shared" si="5"/>
        <v>7.8524114584320976</v>
      </c>
      <c r="AF83" s="3">
        <f t="shared" si="6"/>
        <v>2.7773187962740575</v>
      </c>
      <c r="AG83" s="3">
        <f t="shared" si="7"/>
        <v>0.58096219978406038</v>
      </c>
      <c r="AH83" s="3"/>
      <c r="BG83" s="3"/>
      <c r="BH83" s="3"/>
      <c r="BI83" s="3"/>
      <c r="BJ83" s="3"/>
    </row>
    <row r="84" spans="1:62" x14ac:dyDescent="0.35">
      <c r="A84">
        <v>60</v>
      </c>
      <c r="B84">
        <v>18</v>
      </c>
      <c r="C84" t="s">
        <v>192</v>
      </c>
      <c r="D84" t="s">
        <v>27</v>
      </c>
      <c r="G84">
        <v>0.5</v>
      </c>
      <c r="H84">
        <v>0.5</v>
      </c>
      <c r="I84">
        <v>5014</v>
      </c>
      <c r="J84">
        <v>7728</v>
      </c>
      <c r="L84">
        <v>2056</v>
      </c>
      <c r="M84">
        <v>4.2619999999999996</v>
      </c>
      <c r="N84">
        <v>6.8259999999999996</v>
      </c>
      <c r="O84">
        <v>2.5640000000000001</v>
      </c>
      <c r="Q84">
        <v>9.9000000000000005E-2</v>
      </c>
      <c r="R84">
        <v>1</v>
      </c>
      <c r="S84">
        <v>0</v>
      </c>
      <c r="T84">
        <v>0</v>
      </c>
      <c r="V84">
        <v>0</v>
      </c>
      <c r="Y84" s="1">
        <v>45191</v>
      </c>
      <c r="Z84" s="6">
        <v>0.16560185185185186</v>
      </c>
      <c r="AB84">
        <v>1</v>
      </c>
      <c r="AD84" s="3">
        <f t="shared" si="4"/>
        <v>4.2574714260002828</v>
      </c>
      <c r="AE84" s="3">
        <f t="shared" si="5"/>
        <v>7.0787398960046373</v>
      </c>
      <c r="AF84" s="3">
        <f t="shared" si="6"/>
        <v>2.8212684700043544</v>
      </c>
      <c r="AG84" s="3">
        <f t="shared" si="7"/>
        <v>0.21698229121992876</v>
      </c>
      <c r="AH84" s="3"/>
      <c r="BG84" s="3"/>
      <c r="BH84" s="3"/>
      <c r="BI84" s="3"/>
      <c r="BJ84" s="3"/>
    </row>
    <row r="85" spans="1:62" x14ac:dyDescent="0.35">
      <c r="A85">
        <v>61</v>
      </c>
      <c r="B85">
        <v>18</v>
      </c>
      <c r="C85" t="s">
        <v>192</v>
      </c>
      <c r="D85" t="s">
        <v>27</v>
      </c>
      <c r="G85">
        <v>0.5</v>
      </c>
      <c r="H85">
        <v>0.5</v>
      </c>
      <c r="I85">
        <v>4855</v>
      </c>
      <c r="J85">
        <v>7774</v>
      </c>
      <c r="L85">
        <v>2088</v>
      </c>
      <c r="M85">
        <v>4.1390000000000002</v>
      </c>
      <c r="N85">
        <v>6.8650000000000002</v>
      </c>
      <c r="O85">
        <v>2.7250000000000001</v>
      </c>
      <c r="Q85">
        <v>0.10199999999999999</v>
      </c>
      <c r="R85">
        <v>1</v>
      </c>
      <c r="S85">
        <v>0</v>
      </c>
      <c r="T85">
        <v>0</v>
      </c>
      <c r="V85">
        <v>0</v>
      </c>
      <c r="Y85" s="1">
        <v>45191</v>
      </c>
      <c r="Z85" s="6">
        <v>0.17282407407407407</v>
      </c>
      <c r="AB85">
        <v>1</v>
      </c>
      <c r="AD85" s="3">
        <f t="shared" si="4"/>
        <v>4.120048829225353</v>
      </c>
      <c r="AE85" s="3">
        <f t="shared" si="5"/>
        <v>7.119978472912706</v>
      </c>
      <c r="AF85" s="3">
        <f t="shared" si="6"/>
        <v>2.999929643687353</v>
      </c>
      <c r="AG85" s="3">
        <f t="shared" si="7"/>
        <v>0.21969539559310655</v>
      </c>
      <c r="AH85" s="3"/>
      <c r="AK85">
        <f>ABS(100*(AD85-AD86)/(AVERAGE(AD85:AD86)))</f>
        <v>0.42043674732754177</v>
      </c>
      <c r="AQ85">
        <f>ABS(100*(AE85-AE86)/(AVERAGE(AE85:AE86)))</f>
        <v>0.18904653957513623</v>
      </c>
      <c r="AW85">
        <f>ABS(100*(AF85-AF86)/(AVERAGE(AF85:AF86)))</f>
        <v>0.12787116643006122</v>
      </c>
      <c r="BC85">
        <f>ABS(100*(AG85-AG86)/(AVERAGE(AG85:AG86)))</f>
        <v>1.3990248757320605</v>
      </c>
      <c r="BG85" s="3">
        <f>AVERAGE(AD85:AD86)</f>
        <v>4.1114058986105775</v>
      </c>
      <c r="BH85" s="3">
        <f>AVERAGE(AE85:AE86)</f>
        <v>7.1132547918950859</v>
      </c>
      <c r="BI85" s="3">
        <f>AVERAGE(AF85:AF86)</f>
        <v>3.0018488932845084</v>
      </c>
      <c r="BJ85" s="3">
        <f>AVERAGE(AG85:AG86)</f>
        <v>0.21816927438319406</v>
      </c>
    </row>
    <row r="86" spans="1:62" x14ac:dyDescent="0.35">
      <c r="A86">
        <v>62</v>
      </c>
      <c r="B86">
        <v>18</v>
      </c>
      <c r="C86" t="s">
        <v>192</v>
      </c>
      <c r="D86" t="s">
        <v>27</v>
      </c>
      <c r="G86">
        <v>0.5</v>
      </c>
      <c r="H86">
        <v>0.5</v>
      </c>
      <c r="I86">
        <v>4835</v>
      </c>
      <c r="J86">
        <v>7759</v>
      </c>
      <c r="L86">
        <v>2052</v>
      </c>
      <c r="M86">
        <v>4.1239999999999997</v>
      </c>
      <c r="N86">
        <v>6.8520000000000003</v>
      </c>
      <c r="O86">
        <v>2.7269999999999999</v>
      </c>
      <c r="Q86">
        <v>9.9000000000000005E-2</v>
      </c>
      <c r="R86">
        <v>1</v>
      </c>
      <c r="S86">
        <v>0</v>
      </c>
      <c r="T86">
        <v>0</v>
      </c>
      <c r="V86">
        <v>0</v>
      </c>
      <c r="Y86" s="1">
        <v>45191</v>
      </c>
      <c r="Z86" s="6">
        <v>0.18072916666666669</v>
      </c>
      <c r="AB86">
        <v>1</v>
      </c>
      <c r="AD86" s="3">
        <f t="shared" si="4"/>
        <v>4.102762967995802</v>
      </c>
      <c r="AE86" s="3">
        <f t="shared" si="5"/>
        <v>7.1065311108774658</v>
      </c>
      <c r="AF86" s="3">
        <f t="shared" si="6"/>
        <v>3.0037681428816638</v>
      </c>
      <c r="AG86" s="3">
        <f t="shared" si="7"/>
        <v>0.21664315317328153</v>
      </c>
      <c r="AH86" s="3"/>
    </row>
    <row r="87" spans="1:62" x14ac:dyDescent="0.35">
      <c r="A87">
        <v>63</v>
      </c>
      <c r="B87">
        <v>19</v>
      </c>
      <c r="C87" t="s">
        <v>193</v>
      </c>
      <c r="D87" t="s">
        <v>27</v>
      </c>
      <c r="G87">
        <v>0.5</v>
      </c>
      <c r="H87">
        <v>0.5</v>
      </c>
      <c r="I87">
        <v>10420</v>
      </c>
      <c r="J87">
        <v>19429</v>
      </c>
      <c r="L87">
        <v>23915</v>
      </c>
      <c r="M87">
        <v>8.4090000000000007</v>
      </c>
      <c r="N87">
        <v>16.739000000000001</v>
      </c>
      <c r="O87">
        <v>8.3290000000000006</v>
      </c>
      <c r="Q87">
        <v>2.3849999999999998</v>
      </c>
      <c r="R87">
        <v>1</v>
      </c>
      <c r="S87">
        <v>0</v>
      </c>
      <c r="T87">
        <v>0</v>
      </c>
      <c r="V87">
        <v>0</v>
      </c>
      <c r="Y87" s="1">
        <v>45191</v>
      </c>
      <c r="Z87" s="6">
        <v>0.1980787037037037</v>
      </c>
      <c r="AB87">
        <v>1</v>
      </c>
      <c r="AD87" s="3">
        <f t="shared" si="4"/>
        <v>8.9298397163478906</v>
      </c>
      <c r="AE87" s="3">
        <f t="shared" si="5"/>
        <v>17.568578774293993</v>
      </c>
      <c r="AF87" s="3">
        <f t="shared" si="6"/>
        <v>8.6387390579461023</v>
      </c>
      <c r="AG87" s="3">
        <f t="shared" si="7"/>
        <v>2.0702869316353381</v>
      </c>
      <c r="AH87" s="3"/>
      <c r="BG87" s="3"/>
      <c r="BH87" s="3"/>
      <c r="BI87" s="3"/>
      <c r="BJ87" s="3"/>
    </row>
    <row r="88" spans="1:62" x14ac:dyDescent="0.35">
      <c r="A88">
        <v>64</v>
      </c>
      <c r="B88">
        <v>19</v>
      </c>
      <c r="C88" t="s">
        <v>193</v>
      </c>
      <c r="D88" t="s">
        <v>27</v>
      </c>
      <c r="G88">
        <v>0.5</v>
      </c>
      <c r="H88">
        <v>0.5</v>
      </c>
      <c r="I88">
        <v>11901</v>
      </c>
      <c r="J88">
        <v>19445</v>
      </c>
      <c r="L88">
        <v>24777</v>
      </c>
      <c r="M88">
        <v>9.5449999999999999</v>
      </c>
      <c r="N88">
        <v>16.751999999999999</v>
      </c>
      <c r="O88">
        <v>7.2069999999999999</v>
      </c>
      <c r="Q88">
        <v>2.4750000000000001</v>
      </c>
      <c r="R88">
        <v>1</v>
      </c>
      <c r="S88">
        <v>0</v>
      </c>
      <c r="T88">
        <v>0</v>
      </c>
      <c r="V88">
        <v>0</v>
      </c>
      <c r="Y88" s="1">
        <v>45191</v>
      </c>
      <c r="Z88" s="6">
        <v>0.20577546296296298</v>
      </c>
      <c r="AB88">
        <v>1</v>
      </c>
      <c r="AD88" s="3">
        <f t="shared" si="4"/>
        <v>10.209857740396137</v>
      </c>
      <c r="AE88" s="3">
        <f t="shared" si="5"/>
        <v>17.582922627131577</v>
      </c>
      <c r="AF88" s="3">
        <f t="shared" si="6"/>
        <v>7.37306488673544</v>
      </c>
      <c r="AG88" s="3">
        <f t="shared" si="7"/>
        <v>2.1433711806878142</v>
      </c>
      <c r="AH88" s="3"/>
      <c r="AK88">
        <f>ABS(100*(AD88-AD89)/(AVERAGE(AD88:AD89)))</f>
        <v>3.7251147710823056</v>
      </c>
      <c r="AM88">
        <f>100*((AVERAGE(AD88:AD89)*25.24)-(AVERAGE(AD70:AD71)*25))/(1000*0.08)</f>
        <v>121.83374250581191</v>
      </c>
      <c r="AQ88">
        <f>ABS(100*(AE88-AE89)/(AVERAGE(AE88:AE89)))</f>
        <v>0.48554719893649539</v>
      </c>
      <c r="AS88">
        <f>100*((AVERAGE(AE88:AE89)*25.24)-(AVERAGE(AE70:AE71)*25))/(2000*0.08)</f>
        <v>118.37641808167182</v>
      </c>
      <c r="AW88">
        <f>ABS(100*(AF88-AF89)/(AVERAGE(AF88:AF89)))</f>
        <v>3.8339962974270687</v>
      </c>
      <c r="AY88">
        <f>100*((AVERAGE(AF88:AF89)*25.24)-(AVERAGE(AF70:AF71)*25))/(1000*0.08)</f>
        <v>114.9190936575316</v>
      </c>
      <c r="BC88">
        <f>ABS(100*(AG88-AG89)/(AVERAGE(AG88:AG89)))</f>
        <v>3.9548794347672576E-2</v>
      </c>
      <c r="BE88">
        <f>100*((AVERAGE(AG88:AG89)*25.24)-(AVERAGE(AG70:AG71)*25))/(100*0.08)</f>
        <v>101.80071334932252</v>
      </c>
      <c r="BG88" s="3">
        <f>AVERAGE(AD88:AD89)</f>
        <v>10.023170439116985</v>
      </c>
      <c r="BH88" s="3">
        <f>AVERAGE(AE88:AE89)</f>
        <v>17.540339314019988</v>
      </c>
      <c r="BI88" s="3">
        <f>AVERAGE(AF88:AF89)</f>
        <v>7.5171688749030006</v>
      </c>
      <c r="BJ88" s="3">
        <f>AVERAGE(AG88:AG89)</f>
        <v>2.1437951032461235</v>
      </c>
    </row>
    <row r="89" spans="1:62" x14ac:dyDescent="0.35">
      <c r="A89">
        <v>65</v>
      </c>
      <c r="B89">
        <v>19</v>
      </c>
      <c r="C89" t="s">
        <v>193</v>
      </c>
      <c r="D89" t="s">
        <v>27</v>
      </c>
      <c r="G89">
        <v>0.5</v>
      </c>
      <c r="H89">
        <v>0.5</v>
      </c>
      <c r="I89">
        <v>11469</v>
      </c>
      <c r="J89">
        <v>19350</v>
      </c>
      <c r="L89">
        <v>24787</v>
      </c>
      <c r="M89">
        <v>9.2140000000000004</v>
      </c>
      <c r="N89">
        <v>16.670999999999999</v>
      </c>
      <c r="O89">
        <v>7.4580000000000002</v>
      </c>
      <c r="Q89">
        <v>2.476</v>
      </c>
      <c r="R89">
        <v>1</v>
      </c>
      <c r="S89">
        <v>0</v>
      </c>
      <c r="T89">
        <v>0</v>
      </c>
      <c r="V89">
        <v>0</v>
      </c>
      <c r="Y89" s="1">
        <v>45191</v>
      </c>
      <c r="Z89" s="6">
        <v>0.21344907407407407</v>
      </c>
      <c r="AB89">
        <v>1</v>
      </c>
      <c r="AD89" s="3">
        <f t="shared" si="4"/>
        <v>9.8364831378378348</v>
      </c>
      <c r="AE89" s="3">
        <f t="shared" si="5"/>
        <v>17.497756000908396</v>
      </c>
      <c r="AF89" s="3">
        <f t="shared" si="6"/>
        <v>7.6612728630705611</v>
      </c>
      <c r="AG89" s="3">
        <f t="shared" si="7"/>
        <v>2.1442190258044325</v>
      </c>
      <c r="AH89" s="3"/>
    </row>
    <row r="90" spans="1:62" x14ac:dyDescent="0.35">
      <c r="A90">
        <v>66</v>
      </c>
      <c r="B90">
        <v>20</v>
      </c>
      <c r="C90" t="s">
        <v>194</v>
      </c>
      <c r="D90" t="s">
        <v>27</v>
      </c>
      <c r="G90">
        <v>0.5</v>
      </c>
      <c r="H90">
        <v>0.5</v>
      </c>
      <c r="I90">
        <v>7529</v>
      </c>
      <c r="J90">
        <v>8148</v>
      </c>
      <c r="L90">
        <v>2626</v>
      </c>
      <c r="M90">
        <v>6.1909999999999998</v>
      </c>
      <c r="N90">
        <v>7.181</v>
      </c>
      <c r="O90">
        <v>0.99</v>
      </c>
      <c r="Q90">
        <v>0.159</v>
      </c>
      <c r="R90">
        <v>1</v>
      </c>
      <c r="S90">
        <v>0</v>
      </c>
      <c r="T90">
        <v>0</v>
      </c>
      <c r="V90">
        <v>0</v>
      </c>
      <c r="X90" t="s">
        <v>146</v>
      </c>
      <c r="Y90" s="1">
        <v>45191</v>
      </c>
      <c r="Z90" s="6">
        <v>0.23067129629629632</v>
      </c>
      <c r="AB90">
        <v>1</v>
      </c>
      <c r="AD90" s="3">
        <f t="shared" ref="AD90:AD135" si="8">((I90*$F$21)+$F$22)*1000/G90</f>
        <v>6.4311684756163086</v>
      </c>
      <c r="AE90" s="3">
        <f t="shared" ref="AE90:AE135" si="9">((J90*$H$21)+$H$22)*1000/H90</f>
        <v>7.45526603299135</v>
      </c>
      <c r="AF90" s="3">
        <f t="shared" ref="AF90:AF135" si="10">AE90-AD90</f>
        <v>1.0240975573750415</v>
      </c>
      <c r="AG90" s="3">
        <f t="shared" ref="AG90:AG135" si="11">((L90*$J$21)+$J$22)*1000/H90</f>
        <v>0.26530946286715801</v>
      </c>
      <c r="AH90" s="3"/>
      <c r="BG90" s="3"/>
      <c r="BH90" s="3"/>
      <c r="BI90" s="3"/>
      <c r="BJ90" s="3"/>
    </row>
    <row r="91" spans="1:62" x14ac:dyDescent="0.35">
      <c r="A91">
        <v>67</v>
      </c>
      <c r="B91">
        <v>20</v>
      </c>
      <c r="C91" t="s">
        <v>194</v>
      </c>
      <c r="D91" t="s">
        <v>27</v>
      </c>
      <c r="G91">
        <v>0.5</v>
      </c>
      <c r="H91">
        <v>0.5</v>
      </c>
      <c r="I91">
        <v>4983</v>
      </c>
      <c r="J91">
        <v>8126</v>
      </c>
      <c r="L91">
        <v>2580</v>
      </c>
      <c r="M91">
        <v>4.2380000000000004</v>
      </c>
      <c r="N91">
        <v>7.1630000000000003</v>
      </c>
      <c r="O91">
        <v>2.9249999999999998</v>
      </c>
      <c r="Q91">
        <v>0.154</v>
      </c>
      <c r="R91">
        <v>1</v>
      </c>
      <c r="S91">
        <v>0</v>
      </c>
      <c r="T91">
        <v>0</v>
      </c>
      <c r="V91">
        <v>0</v>
      </c>
      <c r="Y91" s="1">
        <v>45191</v>
      </c>
      <c r="Z91" s="6">
        <v>0.23791666666666667</v>
      </c>
      <c r="AB91">
        <v>1</v>
      </c>
      <c r="AD91" s="3">
        <f t="shared" si="8"/>
        <v>4.230678341094479</v>
      </c>
      <c r="AE91" s="3">
        <f t="shared" si="9"/>
        <v>7.4355432353396651</v>
      </c>
      <c r="AF91" s="3">
        <f t="shared" si="10"/>
        <v>3.2048648942451861</v>
      </c>
      <c r="AG91" s="3">
        <f t="shared" si="11"/>
        <v>0.26140937533071495</v>
      </c>
      <c r="AH91" s="3"/>
      <c r="AK91">
        <f>ABS(100*(AD91-AD92)/(AVERAGE(AD91:AD92)))</f>
        <v>2.3619862552109252</v>
      </c>
      <c r="AL91">
        <f>ABS(100*((AVERAGE(AD91:AD92)-AVERAGE(AD85:AD86))/(AVERAGE(AD85:AD86,AD91:AD92))))</f>
        <v>4.0472003477742744</v>
      </c>
      <c r="AQ91">
        <f>ABS(100*(AE91-AE92)/(AVERAGE(AE91:AE92)))</f>
        <v>0.38507571102258642</v>
      </c>
      <c r="AR91">
        <f>ABS(100*((AVERAGE(AE91:AE92)-AVERAGE(AE85:AE86))/(AVERAGE(AE85:AE86,AE91:AE92))))</f>
        <v>4.6230723981725879</v>
      </c>
      <c r="AW91">
        <f>ABS(100*(AF91-AF92)/(AVERAGE(AF91:AF92)))</f>
        <v>2.285977855329413</v>
      </c>
      <c r="AX91">
        <f>ABS(100*((AVERAGE(AF91:AF92)-AVERAGE(AF85:AF86))/(AVERAGE(AF85:AF86,AF91:AF92))))</f>
        <v>5.4063302621640181</v>
      </c>
      <c r="BC91">
        <f>ABS(100*(AG91-AG92)/(AVERAGE(AG91:AG92)))</f>
        <v>1.0105221879896413</v>
      </c>
      <c r="BD91">
        <f>ABS(100*((AVERAGE(AG91:AG92)-AVERAGE(AG85:AG86))/(AVERAGE(AG85:AG86,AG91:AG92))))</f>
        <v>17.532533530044205</v>
      </c>
      <c r="BG91" s="3">
        <f>AVERAGE(AD91:AD92)</f>
        <v>4.2812394851909152</v>
      </c>
      <c r="BH91" s="3">
        <f>AVERAGE(AE91:AE92)</f>
        <v>7.4498870881772543</v>
      </c>
      <c r="BI91" s="3">
        <f>AVERAGE(AF91:AF92)</f>
        <v>3.1686476029863391</v>
      </c>
      <c r="BJ91" s="3">
        <f>AVERAGE(AG91:AG92)</f>
        <v>0.26009521539995695</v>
      </c>
    </row>
    <row r="92" spans="1:62" x14ac:dyDescent="0.35">
      <c r="A92">
        <v>68</v>
      </c>
      <c r="B92">
        <v>20</v>
      </c>
      <c r="C92" t="s">
        <v>194</v>
      </c>
      <c r="D92" t="s">
        <v>27</v>
      </c>
      <c r="G92">
        <v>0.5</v>
      </c>
      <c r="H92">
        <v>0.5</v>
      </c>
      <c r="I92">
        <v>5100</v>
      </c>
      <c r="J92">
        <v>8158</v>
      </c>
      <c r="L92">
        <v>2549</v>
      </c>
      <c r="M92">
        <v>4.327</v>
      </c>
      <c r="N92">
        <v>7.19</v>
      </c>
      <c r="O92">
        <v>2.863</v>
      </c>
      <c r="Q92">
        <v>0.151</v>
      </c>
      <c r="R92">
        <v>1</v>
      </c>
      <c r="S92">
        <v>0</v>
      </c>
      <c r="T92">
        <v>0</v>
      </c>
      <c r="V92">
        <v>0</v>
      </c>
      <c r="Y92" s="1">
        <v>45191</v>
      </c>
      <c r="Z92" s="6">
        <v>0.24564814814814814</v>
      </c>
      <c r="AB92">
        <v>1</v>
      </c>
      <c r="AD92" s="3">
        <f t="shared" si="8"/>
        <v>4.3318006292873514</v>
      </c>
      <c r="AE92" s="3">
        <f t="shared" si="9"/>
        <v>7.4642309410148435</v>
      </c>
      <c r="AF92" s="3">
        <f t="shared" si="10"/>
        <v>3.1324303117274921</v>
      </c>
      <c r="AG92" s="3">
        <f t="shared" si="11"/>
        <v>0.25878105546919894</v>
      </c>
      <c r="AH92" s="3"/>
      <c r="BG92" s="3"/>
      <c r="BH92" s="3"/>
      <c r="BI92" s="3"/>
      <c r="BJ92" s="3"/>
    </row>
    <row r="93" spans="1:62" x14ac:dyDescent="0.35">
      <c r="A93">
        <v>69</v>
      </c>
      <c r="B93">
        <v>3</v>
      </c>
      <c r="C93" t="s">
        <v>28</v>
      </c>
      <c r="D93" t="s">
        <v>27</v>
      </c>
      <c r="G93">
        <v>0.5</v>
      </c>
      <c r="H93">
        <v>0.5</v>
      </c>
      <c r="I93">
        <v>1287</v>
      </c>
      <c r="J93">
        <v>528</v>
      </c>
      <c r="L93">
        <v>385</v>
      </c>
      <c r="M93">
        <v>1.403</v>
      </c>
      <c r="N93">
        <v>0.72599999999999998</v>
      </c>
      <c r="O93">
        <v>0</v>
      </c>
      <c r="Q93">
        <v>0</v>
      </c>
      <c r="R93">
        <v>1</v>
      </c>
      <c r="S93">
        <v>0</v>
      </c>
      <c r="T93">
        <v>0</v>
      </c>
      <c r="V93">
        <v>0</v>
      </c>
      <c r="Y93" s="1">
        <v>45191</v>
      </c>
      <c r="Z93" s="6">
        <v>0.25828703703703704</v>
      </c>
      <c r="AB93">
        <v>1</v>
      </c>
      <c r="AD93" s="3">
        <f t="shared" si="8"/>
        <v>1.036251185873472</v>
      </c>
      <c r="AE93" s="3">
        <f t="shared" si="9"/>
        <v>0.6240061190895595</v>
      </c>
      <c r="AF93" s="3">
        <f t="shared" si="10"/>
        <v>-0.41224506678391248</v>
      </c>
      <c r="AG93" s="3">
        <f t="shared" si="11"/>
        <v>7.5307372233051548E-2</v>
      </c>
      <c r="AH93" s="3"/>
    </row>
    <row r="94" spans="1:62" x14ac:dyDescent="0.35">
      <c r="A94">
        <v>70</v>
      </c>
      <c r="B94">
        <v>3</v>
      </c>
      <c r="C94" t="s">
        <v>28</v>
      </c>
      <c r="D94" t="s">
        <v>27</v>
      </c>
      <c r="G94">
        <v>0.5</v>
      </c>
      <c r="H94">
        <v>0.5</v>
      </c>
      <c r="I94">
        <v>273</v>
      </c>
      <c r="J94">
        <v>455</v>
      </c>
      <c r="L94">
        <v>359</v>
      </c>
      <c r="M94">
        <v>0.625</v>
      </c>
      <c r="N94">
        <v>0.66400000000000003</v>
      </c>
      <c r="O94">
        <v>3.9E-2</v>
      </c>
      <c r="Q94">
        <v>0</v>
      </c>
      <c r="R94">
        <v>1</v>
      </c>
      <c r="S94">
        <v>0</v>
      </c>
      <c r="T94">
        <v>0</v>
      </c>
      <c r="V94">
        <v>0</v>
      </c>
      <c r="Y94" s="1">
        <v>45191</v>
      </c>
      <c r="Z94" s="6">
        <v>0.26442129629629629</v>
      </c>
      <c r="AB94">
        <v>1</v>
      </c>
      <c r="AD94" s="3">
        <f t="shared" si="8"/>
        <v>0.15985802153524131</v>
      </c>
      <c r="AE94" s="3">
        <f t="shared" si="9"/>
        <v>0.5585622905180595</v>
      </c>
      <c r="AF94" s="3">
        <f t="shared" si="10"/>
        <v>0.39870426898281819</v>
      </c>
      <c r="AG94" s="3">
        <f t="shared" si="11"/>
        <v>7.3102974929844605E-2</v>
      </c>
      <c r="AH94" s="3"/>
      <c r="AK94">
        <f>ABS(100*(AD94-AD95)/(AVERAGE(AD94:AD95)))</f>
        <v>124.60717803112911</v>
      </c>
      <c r="AQ94">
        <f>ABS(100*(AE94-AE95)/(AVERAGE(AE94:AE95)))</f>
        <v>28.254267123357828</v>
      </c>
      <c r="AW94">
        <f>ABS(100*(AF94-AF95)/(AVERAGE(AF94:AF95)))</f>
        <v>55.531301455310782</v>
      </c>
      <c r="BC94">
        <f>ABS(100*(AG94-AG95)/(AVERAGE(AG94:AG95)))</f>
        <v>3.4198912974671405</v>
      </c>
      <c r="BG94" s="3">
        <f>AVERAGE(AD94:AD95)</f>
        <v>9.8493214170335616E-2</v>
      </c>
      <c r="BH94" s="3">
        <f>AVERAGE(AE94:AE95)</f>
        <v>0.65045259775886444</v>
      </c>
      <c r="BI94" s="3">
        <f>AVERAGE(AF94:AF95)</f>
        <v>0.55195938358852881</v>
      </c>
      <c r="BJ94" s="3">
        <f>AVERAGE(AG94:AG95)</f>
        <v>7.4374742604771699E-2</v>
      </c>
    </row>
    <row r="95" spans="1:62" x14ac:dyDescent="0.35">
      <c r="A95">
        <v>71</v>
      </c>
      <c r="B95">
        <v>3</v>
      </c>
      <c r="C95" t="s">
        <v>28</v>
      </c>
      <c r="D95" t="s">
        <v>27</v>
      </c>
      <c r="G95">
        <v>0.5</v>
      </c>
      <c r="H95">
        <v>0.5</v>
      </c>
      <c r="I95">
        <v>131</v>
      </c>
      <c r="J95">
        <v>660</v>
      </c>
      <c r="L95">
        <v>389</v>
      </c>
      <c r="M95">
        <v>0.51500000000000001</v>
      </c>
      <c r="N95">
        <v>0.83699999999999997</v>
      </c>
      <c r="O95">
        <v>0.32200000000000001</v>
      </c>
      <c r="Q95">
        <v>0</v>
      </c>
      <c r="R95">
        <v>1</v>
      </c>
      <c r="S95">
        <v>0</v>
      </c>
      <c r="T95">
        <v>0</v>
      </c>
      <c r="V95">
        <v>0</v>
      </c>
      <c r="Y95" s="1">
        <v>45191</v>
      </c>
      <c r="Z95" s="6">
        <v>0.27141203703703703</v>
      </c>
      <c r="AB95">
        <v>1</v>
      </c>
      <c r="AD95" s="3">
        <f t="shared" si="8"/>
        <v>3.712840680542992E-2</v>
      </c>
      <c r="AE95" s="3">
        <f t="shared" si="9"/>
        <v>0.74234290499966926</v>
      </c>
      <c r="AF95" s="3">
        <f t="shared" si="10"/>
        <v>0.70521449819423931</v>
      </c>
      <c r="AG95" s="3">
        <f t="shared" si="11"/>
        <v>7.5646510279698778E-2</v>
      </c>
      <c r="AH95" s="3"/>
      <c r="BG95" s="3"/>
      <c r="BH95" s="3"/>
      <c r="BI95" s="3"/>
      <c r="BJ95" s="3"/>
    </row>
    <row r="96" spans="1:62" x14ac:dyDescent="0.35">
      <c r="A96">
        <v>72</v>
      </c>
      <c r="B96">
        <v>1</v>
      </c>
      <c r="C96" t="s">
        <v>69</v>
      </c>
      <c r="D96" t="s">
        <v>27</v>
      </c>
      <c r="G96">
        <v>0.3</v>
      </c>
      <c r="H96">
        <v>0.3</v>
      </c>
      <c r="I96">
        <v>4293</v>
      </c>
      <c r="J96">
        <v>12997</v>
      </c>
      <c r="L96">
        <v>5729</v>
      </c>
      <c r="M96">
        <v>6.181</v>
      </c>
      <c r="N96">
        <v>18.815999999999999</v>
      </c>
      <c r="O96">
        <v>12.635</v>
      </c>
      <c r="Q96">
        <v>0.80500000000000005</v>
      </c>
      <c r="R96">
        <v>1</v>
      </c>
      <c r="S96">
        <v>0</v>
      </c>
      <c r="T96">
        <v>0</v>
      </c>
      <c r="V96">
        <v>0</v>
      </c>
      <c r="Y96" s="1">
        <v>45191</v>
      </c>
      <c r="Z96" s="6">
        <v>0.28446759259259258</v>
      </c>
      <c r="AB96">
        <v>1</v>
      </c>
      <c r="AD96" s="3">
        <f t="shared" si="8"/>
        <v>6.0571935477916208</v>
      </c>
      <c r="AE96" s="3">
        <f t="shared" si="9"/>
        <v>19.670583222638644</v>
      </c>
      <c r="AF96" s="3">
        <f t="shared" si="10"/>
        <v>13.613389674847024</v>
      </c>
      <c r="AG96" s="3">
        <f t="shared" si="11"/>
        <v>0.88065967092290143</v>
      </c>
      <c r="AH96" s="3"/>
    </row>
    <row r="97" spans="1:62" x14ac:dyDescent="0.35">
      <c r="A97">
        <v>73</v>
      </c>
      <c r="B97">
        <v>1</v>
      </c>
      <c r="C97" t="s">
        <v>69</v>
      </c>
      <c r="D97" t="s">
        <v>27</v>
      </c>
      <c r="G97">
        <v>0.3</v>
      </c>
      <c r="H97">
        <v>0.3</v>
      </c>
      <c r="I97">
        <v>6318</v>
      </c>
      <c r="J97">
        <v>13050</v>
      </c>
      <c r="L97">
        <v>5730</v>
      </c>
      <c r="M97">
        <v>8.77</v>
      </c>
      <c r="N97">
        <v>18.89</v>
      </c>
      <c r="O97">
        <v>10.119999999999999</v>
      </c>
      <c r="Q97">
        <v>0.80500000000000005</v>
      </c>
      <c r="R97">
        <v>1</v>
      </c>
      <c r="S97">
        <v>0</v>
      </c>
      <c r="T97">
        <v>0</v>
      </c>
      <c r="V97">
        <v>0</v>
      </c>
      <c r="Y97" s="1">
        <v>45191</v>
      </c>
      <c r="Z97" s="6">
        <v>0.29175925925925927</v>
      </c>
      <c r="AB97">
        <v>1</v>
      </c>
      <c r="AD97" s="3">
        <f t="shared" si="8"/>
        <v>8.9741826302783352</v>
      </c>
      <c r="AE97" s="3">
        <f t="shared" si="9"/>
        <v>19.749773243512834</v>
      </c>
      <c r="AF97" s="3">
        <f t="shared" si="10"/>
        <v>10.775590613234499</v>
      </c>
      <c r="AG97" s="3">
        <f t="shared" si="11"/>
        <v>0.88080097844233785</v>
      </c>
      <c r="AH97" s="3"/>
      <c r="AI97">
        <f>100*(AVERAGE(I97:I98))/(AVERAGE(I$51:I$52))</f>
        <v>93.191520683056083</v>
      </c>
      <c r="AK97">
        <f>ABS(100*(AD97-AD98)/(AVERAGE(AD97:AD98)))</f>
        <v>0.40048326334414519</v>
      </c>
      <c r="AO97">
        <f>100*(AVERAGE(J97:J98))/(AVERAGE(J$51:J$52))</f>
        <v>94.798316889146832</v>
      </c>
      <c r="AQ97">
        <f>ABS(100*(AE97-AE98)/(AVERAGE(AE97:AE98)))</f>
        <v>0.25689354712385265</v>
      </c>
      <c r="AU97">
        <f>100*(((AVERAGE(J97:J98))-(AVERAGE(I97:I98)))/((AVERAGE(J$51:J$52))-(AVERAGE($I$51:I52))))</f>
        <v>96.359605206694326</v>
      </c>
      <c r="AW97">
        <f>ABS(100*(AF97-AF98)/(AVERAGE(AF97:AF98)))</f>
        <v>0.13715065411969427</v>
      </c>
      <c r="BA97">
        <f>100*(AVERAGE(L97:L98))/(AVERAGE(L$51:L$52))</f>
        <v>104.77370788579822</v>
      </c>
      <c r="BC97">
        <f>ABS(100*(AG97-AG98)/(AVERAGE(AG97:AG98)))</f>
        <v>0.75687782150902461</v>
      </c>
      <c r="BG97" s="3">
        <f>AVERAGE(AD97:AD98)</f>
        <v>8.9921887357257848</v>
      </c>
      <c r="BH97" s="3">
        <f>AVERAGE(AE97:AE98)</f>
        <v>19.775173816246067</v>
      </c>
      <c r="BI97" s="3">
        <f>AVERAGE(AF97:AF98)</f>
        <v>10.78298508052028</v>
      </c>
      <c r="BJ97" s="3">
        <f>AVERAGE(AG97:AG98)</f>
        <v>0.87748025173558375</v>
      </c>
    </row>
    <row r="98" spans="1:62" x14ac:dyDescent="0.35">
      <c r="A98">
        <v>74</v>
      </c>
      <c r="B98">
        <v>1</v>
      </c>
      <c r="C98" t="s">
        <v>69</v>
      </c>
      <c r="D98" t="s">
        <v>27</v>
      </c>
      <c r="G98">
        <v>0.3</v>
      </c>
      <c r="H98">
        <v>0.3</v>
      </c>
      <c r="I98">
        <v>6343</v>
      </c>
      <c r="J98">
        <v>13084</v>
      </c>
      <c r="L98">
        <v>5683</v>
      </c>
      <c r="M98">
        <v>8.8019999999999996</v>
      </c>
      <c r="N98">
        <v>18.937999999999999</v>
      </c>
      <c r="O98">
        <v>10.135999999999999</v>
      </c>
      <c r="Q98">
        <v>0.79700000000000004</v>
      </c>
      <c r="R98">
        <v>1</v>
      </c>
      <c r="S98">
        <v>0</v>
      </c>
      <c r="T98">
        <v>0</v>
      </c>
      <c r="V98">
        <v>0</v>
      </c>
      <c r="Y98" s="1">
        <v>45191</v>
      </c>
      <c r="Z98" s="6">
        <v>0.29939814814814814</v>
      </c>
      <c r="AB98">
        <v>1</v>
      </c>
      <c r="AD98" s="3">
        <f t="shared" si="8"/>
        <v>9.0101948411732344</v>
      </c>
      <c r="AE98" s="3">
        <f t="shared" si="9"/>
        <v>19.800574388979296</v>
      </c>
      <c r="AF98" s="3">
        <f t="shared" si="10"/>
        <v>10.790379547806062</v>
      </c>
      <c r="AG98" s="3">
        <f t="shared" si="11"/>
        <v>0.87415952502882965</v>
      </c>
      <c r="AH98" s="3"/>
    </row>
    <row r="99" spans="1:62" x14ac:dyDescent="0.35">
      <c r="A99">
        <v>75</v>
      </c>
      <c r="B99">
        <v>3</v>
      </c>
      <c r="D99" t="s">
        <v>85</v>
      </c>
      <c r="Y99" s="1">
        <v>45191</v>
      </c>
      <c r="Z99" s="6">
        <v>0.3038541666666667</v>
      </c>
      <c r="AB99">
        <v>1</v>
      </c>
      <c r="AD99" s="3"/>
      <c r="AE99" s="3"/>
      <c r="AF99" s="3"/>
      <c r="AG99" s="3"/>
      <c r="AH99" s="3"/>
    </row>
    <row r="100" spans="1:62" x14ac:dyDescent="0.35">
      <c r="A100">
        <v>76</v>
      </c>
      <c r="B100">
        <v>21</v>
      </c>
      <c r="C100" t="s">
        <v>195</v>
      </c>
      <c r="D100" t="s">
        <v>27</v>
      </c>
      <c r="G100">
        <v>0.5</v>
      </c>
      <c r="H100">
        <v>0.5</v>
      </c>
      <c r="I100">
        <v>5824</v>
      </c>
      <c r="J100">
        <v>9474</v>
      </c>
      <c r="L100">
        <v>2656</v>
      </c>
      <c r="M100">
        <v>4.883</v>
      </c>
      <c r="N100">
        <v>8.3049999999999997</v>
      </c>
      <c r="O100">
        <v>3.4220000000000002</v>
      </c>
      <c r="Q100">
        <v>0.16200000000000001</v>
      </c>
      <c r="R100">
        <v>1</v>
      </c>
      <c r="S100">
        <v>0</v>
      </c>
      <c r="T100">
        <v>0</v>
      </c>
      <c r="V100">
        <v>0</v>
      </c>
      <c r="Y100" s="1">
        <v>45191</v>
      </c>
      <c r="Z100" s="6">
        <v>0.31774305555555554</v>
      </c>
      <c r="AB100">
        <v>1</v>
      </c>
      <c r="AD100" s="3">
        <f t="shared" si="8"/>
        <v>4.957548805797094</v>
      </c>
      <c r="AE100" s="3">
        <f t="shared" si="9"/>
        <v>8.6440128369065441</v>
      </c>
      <c r="AF100" s="3">
        <f t="shared" si="10"/>
        <v>3.6864640311094501</v>
      </c>
      <c r="AG100" s="3">
        <f t="shared" si="11"/>
        <v>0.26785299821701214</v>
      </c>
      <c r="AH100" s="3"/>
    </row>
    <row r="101" spans="1:62" x14ac:dyDescent="0.35">
      <c r="A101">
        <v>77</v>
      </c>
      <c r="B101">
        <v>21</v>
      </c>
      <c r="C101" t="s">
        <v>195</v>
      </c>
      <c r="D101" t="s">
        <v>27</v>
      </c>
      <c r="G101">
        <v>0.5</v>
      </c>
      <c r="H101">
        <v>0.5</v>
      </c>
      <c r="I101">
        <v>6942</v>
      </c>
      <c r="J101">
        <v>9426</v>
      </c>
      <c r="L101">
        <v>2622</v>
      </c>
      <c r="M101">
        <v>5.74</v>
      </c>
      <c r="N101">
        <v>8.2639999999999993</v>
      </c>
      <c r="O101">
        <v>2.5230000000000001</v>
      </c>
      <c r="Q101">
        <v>0.158</v>
      </c>
      <c r="R101">
        <v>1</v>
      </c>
      <c r="S101">
        <v>0</v>
      </c>
      <c r="T101">
        <v>0</v>
      </c>
      <c r="V101">
        <v>0</v>
      </c>
      <c r="Y101" s="1">
        <v>45191</v>
      </c>
      <c r="Z101" s="6">
        <v>0.32520833333333332</v>
      </c>
      <c r="AB101">
        <v>1</v>
      </c>
      <c r="AD101" s="3">
        <f t="shared" si="8"/>
        <v>5.9238284485289894</v>
      </c>
      <c r="AE101" s="3">
        <f t="shared" si="9"/>
        <v>8.6009812783937782</v>
      </c>
      <c r="AF101" s="3">
        <f t="shared" si="10"/>
        <v>2.6771528298647889</v>
      </c>
      <c r="AG101" s="3">
        <f t="shared" si="11"/>
        <v>0.26497032482051075</v>
      </c>
      <c r="AH101" s="3"/>
      <c r="AK101">
        <f>ABS(100*(AD101-AD102)/(AVERAGE(AD101:AD102)))</f>
        <v>1.1460140701736083</v>
      </c>
      <c r="AQ101">
        <f>ABS(100*(AE101-AE102)/(AVERAGE(AE101:AE102)))</f>
        <v>0.39686459744642449</v>
      </c>
      <c r="AW101">
        <f>ABS(100*(AF101-AF102)/(AVERAGE(AF101:AF102)))</f>
        <v>3.8974327727245215</v>
      </c>
      <c r="BC101">
        <f>ABS(100*(AG101-AG102)/(AVERAGE(AG101:AG102)))</f>
        <v>0.867687083028444</v>
      </c>
      <c r="BG101" s="3">
        <f>AVERAGE(AD101:AD102)</f>
        <v>5.9579680244573527</v>
      </c>
      <c r="BH101" s="3">
        <f>AVERAGE(AE101:AE102)</f>
        <v>8.5839479531491403</v>
      </c>
      <c r="BI101" s="3">
        <f>AVERAGE(AF101:AF102)</f>
        <v>2.625979928691788</v>
      </c>
      <c r="BJ101" s="3">
        <f>AVERAGE(AG101:AG102)</f>
        <v>0.2638257339130764</v>
      </c>
    </row>
    <row r="102" spans="1:62" x14ac:dyDescent="0.35">
      <c r="A102">
        <v>78</v>
      </c>
      <c r="B102">
        <v>21</v>
      </c>
      <c r="C102" t="s">
        <v>195</v>
      </c>
      <c r="D102" t="s">
        <v>27</v>
      </c>
      <c r="G102">
        <v>0.5</v>
      </c>
      <c r="H102">
        <v>0.5</v>
      </c>
      <c r="I102">
        <v>7021</v>
      </c>
      <c r="J102">
        <v>9388</v>
      </c>
      <c r="L102">
        <v>2595</v>
      </c>
      <c r="M102">
        <v>5.8010000000000002</v>
      </c>
      <c r="N102">
        <v>8.2319999999999993</v>
      </c>
      <c r="O102">
        <v>2.431</v>
      </c>
      <c r="Q102">
        <v>0.155</v>
      </c>
      <c r="R102">
        <v>1</v>
      </c>
      <c r="S102">
        <v>0</v>
      </c>
      <c r="T102">
        <v>0</v>
      </c>
      <c r="V102">
        <v>0</v>
      </c>
      <c r="Y102" s="1">
        <v>45191</v>
      </c>
      <c r="Z102" s="6">
        <v>0.333125</v>
      </c>
      <c r="AB102">
        <v>1</v>
      </c>
      <c r="AD102" s="3">
        <f t="shared" si="8"/>
        <v>5.9921076003857152</v>
      </c>
      <c r="AE102" s="3">
        <f t="shared" si="9"/>
        <v>8.5669146279045023</v>
      </c>
      <c r="AF102" s="3">
        <f t="shared" si="10"/>
        <v>2.5748070275187871</v>
      </c>
      <c r="AG102" s="3">
        <f t="shared" si="11"/>
        <v>0.26268114300564199</v>
      </c>
      <c r="AH102" s="3"/>
      <c r="BG102" s="3"/>
      <c r="BH102" s="3"/>
      <c r="BI102" s="3"/>
      <c r="BJ102" s="3"/>
    </row>
    <row r="103" spans="1:62" x14ac:dyDescent="0.35">
      <c r="A103">
        <v>79</v>
      </c>
      <c r="B103">
        <v>22</v>
      </c>
      <c r="C103" t="s">
        <v>196</v>
      </c>
      <c r="D103" t="s">
        <v>27</v>
      </c>
      <c r="G103">
        <v>0.5</v>
      </c>
      <c r="H103">
        <v>0.5</v>
      </c>
      <c r="I103">
        <v>6077</v>
      </c>
      <c r="J103">
        <v>8148</v>
      </c>
      <c r="L103">
        <v>1795</v>
      </c>
      <c r="M103">
        <v>5.077</v>
      </c>
      <c r="N103">
        <v>7.181</v>
      </c>
      <c r="O103">
        <v>2.1040000000000001</v>
      </c>
      <c r="Q103">
        <v>7.1999999999999995E-2</v>
      </c>
      <c r="R103">
        <v>1</v>
      </c>
      <c r="S103">
        <v>0</v>
      </c>
      <c r="T103">
        <v>0</v>
      </c>
      <c r="V103">
        <v>0</v>
      </c>
      <c r="Y103" s="1">
        <v>45191</v>
      </c>
      <c r="Z103" s="6">
        <v>0.34658564814814818</v>
      </c>
      <c r="AB103">
        <v>1</v>
      </c>
      <c r="AD103" s="3">
        <f t="shared" si="8"/>
        <v>5.1762149503509125</v>
      </c>
      <c r="AE103" s="3">
        <f t="shared" si="9"/>
        <v>7.45526603299135</v>
      </c>
      <c r="AF103" s="3">
        <f t="shared" si="10"/>
        <v>2.2790510826404375</v>
      </c>
      <c r="AG103" s="3">
        <f t="shared" si="11"/>
        <v>0.19485353367619751</v>
      </c>
      <c r="AH103" s="3"/>
      <c r="BG103" s="3"/>
      <c r="BH103" s="3"/>
      <c r="BI103" s="3"/>
      <c r="BJ103" s="3"/>
    </row>
    <row r="104" spans="1:62" x14ac:dyDescent="0.35">
      <c r="A104">
        <v>80</v>
      </c>
      <c r="B104">
        <v>22</v>
      </c>
      <c r="C104" t="s">
        <v>196</v>
      </c>
      <c r="D104" t="s">
        <v>27</v>
      </c>
      <c r="G104">
        <v>0.5</v>
      </c>
      <c r="H104">
        <v>0.5</v>
      </c>
      <c r="I104">
        <v>5866</v>
      </c>
      <c r="J104">
        <v>8119</v>
      </c>
      <c r="L104">
        <v>1742</v>
      </c>
      <c r="M104">
        <v>4.915</v>
      </c>
      <c r="N104">
        <v>7.157</v>
      </c>
      <c r="O104">
        <v>2.242</v>
      </c>
      <c r="Q104">
        <v>6.6000000000000003E-2</v>
      </c>
      <c r="R104">
        <v>1</v>
      </c>
      <c r="S104">
        <v>0</v>
      </c>
      <c r="T104">
        <v>0</v>
      </c>
      <c r="V104">
        <v>0</v>
      </c>
      <c r="Y104" s="1">
        <v>45191</v>
      </c>
      <c r="Z104" s="6">
        <v>0.35390046296296296</v>
      </c>
      <c r="AB104">
        <v>1</v>
      </c>
      <c r="AD104" s="3">
        <f t="shared" si="8"/>
        <v>4.9938491143791506</v>
      </c>
      <c r="AE104" s="3">
        <f t="shared" si="9"/>
        <v>7.4292677997232204</v>
      </c>
      <c r="AF104" s="3">
        <f t="shared" si="10"/>
        <v>2.4354186853440698</v>
      </c>
      <c r="AG104" s="3">
        <f t="shared" si="11"/>
        <v>0.1903599545581218</v>
      </c>
      <c r="AH104" s="3"/>
      <c r="AK104">
        <f>ABS(100*(AD104-AD105)/(AVERAGE(AD104:AD105)))</f>
        <v>2.275660073577241</v>
      </c>
      <c r="AQ104">
        <f>ABS(100*(AE104-AE105)/(AVERAGE(AE104:AE105)))</f>
        <v>0.90094915466956693</v>
      </c>
      <c r="AW104">
        <f>ABS(100*(AF104-AF105)/(AVERAGE(AF104:AF105)))</f>
        <v>1.97855891235916</v>
      </c>
      <c r="BC104">
        <f>ABS(100*(AG104-AG105)/(AVERAGE(AG104:AG105)))</f>
        <v>2.7671376401937091</v>
      </c>
      <c r="BG104" s="3">
        <f>AVERAGE(AD104:AD105)</f>
        <v>5.0513246029674068</v>
      </c>
      <c r="BH104" s="3">
        <f>AVERAGE(AE104:AE105)</f>
        <v>7.46288620481132</v>
      </c>
      <c r="BI104" s="3">
        <f>AVERAGE(AF104:AF105)</f>
        <v>2.4115616018439128</v>
      </c>
      <c r="BJ104" s="3">
        <f>AVERAGE(AG104:AG105)</f>
        <v>0.19303066667546867</v>
      </c>
    </row>
    <row r="105" spans="1:62" x14ac:dyDescent="0.35">
      <c r="A105">
        <v>81</v>
      </c>
      <c r="B105">
        <v>22</v>
      </c>
      <c r="C105" t="s">
        <v>196</v>
      </c>
      <c r="D105" t="s">
        <v>27</v>
      </c>
      <c r="G105">
        <v>0.5</v>
      </c>
      <c r="H105">
        <v>0.5</v>
      </c>
      <c r="I105">
        <v>5999</v>
      </c>
      <c r="J105">
        <v>8194</v>
      </c>
      <c r="L105">
        <v>1805</v>
      </c>
      <c r="M105">
        <v>5.0170000000000003</v>
      </c>
      <c r="N105">
        <v>7.22</v>
      </c>
      <c r="O105">
        <v>2.2029999999999998</v>
      </c>
      <c r="Q105">
        <v>7.2999999999999995E-2</v>
      </c>
      <c r="R105">
        <v>1</v>
      </c>
      <c r="S105">
        <v>0</v>
      </c>
      <c r="T105">
        <v>0</v>
      </c>
      <c r="V105">
        <v>0</v>
      </c>
      <c r="Y105" s="1">
        <v>45191</v>
      </c>
      <c r="Z105" s="6">
        <v>0.36181712962962959</v>
      </c>
      <c r="AB105">
        <v>1</v>
      </c>
      <c r="AD105" s="3">
        <f t="shared" si="8"/>
        <v>5.1088000915556639</v>
      </c>
      <c r="AE105" s="3">
        <f t="shared" si="9"/>
        <v>7.4965046098994197</v>
      </c>
      <c r="AF105" s="3">
        <f t="shared" si="10"/>
        <v>2.3877045183437557</v>
      </c>
      <c r="AG105" s="3">
        <f t="shared" si="11"/>
        <v>0.19570137879281554</v>
      </c>
      <c r="AH105" s="3"/>
      <c r="BG105" s="3"/>
      <c r="BH105" s="3"/>
      <c r="BI105" s="3"/>
      <c r="BJ105" s="3"/>
    </row>
    <row r="106" spans="1:62" x14ac:dyDescent="0.35">
      <c r="A106">
        <v>82</v>
      </c>
      <c r="B106">
        <v>23</v>
      </c>
      <c r="C106" t="s">
        <v>197</v>
      </c>
      <c r="D106" t="s">
        <v>27</v>
      </c>
      <c r="G106">
        <v>0.5</v>
      </c>
      <c r="H106">
        <v>0.5</v>
      </c>
      <c r="I106">
        <v>6624</v>
      </c>
      <c r="J106">
        <v>10131</v>
      </c>
      <c r="L106">
        <v>17006</v>
      </c>
      <c r="M106">
        <v>5.4960000000000004</v>
      </c>
      <c r="N106">
        <v>8.8610000000000007</v>
      </c>
      <c r="O106">
        <v>3.3650000000000002</v>
      </c>
      <c r="Q106">
        <v>1.663</v>
      </c>
      <c r="R106">
        <v>1</v>
      </c>
      <c r="S106">
        <v>0</v>
      </c>
      <c r="T106">
        <v>0</v>
      </c>
      <c r="V106">
        <v>0</v>
      </c>
      <c r="Y106" s="1">
        <v>45191</v>
      </c>
      <c r="Z106" s="6">
        <v>0.37526620370370373</v>
      </c>
      <c r="AB106">
        <v>1</v>
      </c>
      <c r="AD106" s="3">
        <f t="shared" si="8"/>
        <v>5.6489832549791297</v>
      </c>
      <c r="AE106" s="3">
        <f t="shared" si="9"/>
        <v>9.2330072940500436</v>
      </c>
      <c r="AF106" s="3">
        <f t="shared" si="10"/>
        <v>3.5840240390709139</v>
      </c>
      <c r="AG106" s="3">
        <f t="shared" si="11"/>
        <v>1.4845107405639231</v>
      </c>
      <c r="AH106" s="3"/>
      <c r="BG106" s="3"/>
      <c r="BH106" s="3"/>
      <c r="BI106" s="3"/>
      <c r="BJ106" s="3"/>
    </row>
    <row r="107" spans="1:62" x14ac:dyDescent="0.35">
      <c r="A107">
        <v>83</v>
      </c>
      <c r="B107">
        <v>23</v>
      </c>
      <c r="C107" t="s">
        <v>197</v>
      </c>
      <c r="D107" t="s">
        <v>27</v>
      </c>
      <c r="G107">
        <v>0.5</v>
      </c>
      <c r="H107">
        <v>0.5</v>
      </c>
      <c r="I107">
        <v>6983</v>
      </c>
      <c r="J107">
        <v>10135</v>
      </c>
      <c r="L107">
        <v>17290</v>
      </c>
      <c r="M107">
        <v>5.7720000000000002</v>
      </c>
      <c r="N107">
        <v>8.8650000000000002</v>
      </c>
      <c r="O107">
        <v>3.093</v>
      </c>
      <c r="Q107">
        <v>1.6919999999999999</v>
      </c>
      <c r="R107">
        <v>1</v>
      </c>
      <c r="S107">
        <v>0</v>
      </c>
      <c r="T107">
        <v>0</v>
      </c>
      <c r="V107">
        <v>0</v>
      </c>
      <c r="Y107" s="1">
        <v>45191</v>
      </c>
      <c r="Z107" s="6">
        <v>0.38276620370370368</v>
      </c>
      <c r="AB107">
        <v>1</v>
      </c>
      <c r="AD107" s="3">
        <f t="shared" si="8"/>
        <v>5.9592644640495687</v>
      </c>
      <c r="AE107" s="3">
        <f t="shared" si="9"/>
        <v>9.2365932572594431</v>
      </c>
      <c r="AF107" s="3">
        <f t="shared" si="10"/>
        <v>3.2773287932098745</v>
      </c>
      <c r="AG107" s="3">
        <f t="shared" si="11"/>
        <v>1.5085895418758759</v>
      </c>
      <c r="AH107" s="3"/>
      <c r="AK107">
        <f>ABS(100*(AD107-AD108)/(AVERAGE(AD107:AD108)))</f>
        <v>2.5409570992322603</v>
      </c>
      <c r="AQ107">
        <f>ABS(100*(AE107-AE108)/(AVERAGE(AE107:AE108)))</f>
        <v>0.57429005867273264</v>
      </c>
      <c r="AW107">
        <f>ABS(100*(AF107-AF108)/(AVERAGE(AF107:AF108)))</f>
        <v>2.9055951884625086</v>
      </c>
      <c r="BC107">
        <f>ABS(100*(AG107-AG108)/(AVERAGE(AG107:AG108)))</f>
        <v>1.0792350125974817</v>
      </c>
      <c r="BG107" s="3">
        <f>AVERAGE(AD107:AD108)</f>
        <v>5.8845031142317605</v>
      </c>
      <c r="BH107" s="3">
        <f>AVERAGE(AE107:AE108)</f>
        <v>9.2101467785901381</v>
      </c>
      <c r="BI107" s="3">
        <f>AVERAGE(AF107:AF108)</f>
        <v>3.3256436643583771</v>
      </c>
      <c r="BJ107" s="3">
        <f>AVERAGE(AG107:AG108)</f>
        <v>1.5004926210121734</v>
      </c>
    </row>
    <row r="108" spans="1:62" x14ac:dyDescent="0.35">
      <c r="A108">
        <v>84</v>
      </c>
      <c r="B108">
        <v>23</v>
      </c>
      <c r="C108" t="s">
        <v>197</v>
      </c>
      <c r="D108" t="s">
        <v>27</v>
      </c>
      <c r="G108">
        <v>0.5</v>
      </c>
      <c r="H108">
        <v>0.5</v>
      </c>
      <c r="I108">
        <v>6810</v>
      </c>
      <c r="J108">
        <v>10076</v>
      </c>
      <c r="L108">
        <v>17099</v>
      </c>
      <c r="M108">
        <v>5.6390000000000002</v>
      </c>
      <c r="N108">
        <v>8.8149999999999995</v>
      </c>
      <c r="O108">
        <v>3.1760000000000002</v>
      </c>
      <c r="Q108">
        <v>1.6719999999999999</v>
      </c>
      <c r="R108">
        <v>1</v>
      </c>
      <c r="S108">
        <v>0</v>
      </c>
      <c r="T108">
        <v>0</v>
      </c>
      <c r="V108">
        <v>0</v>
      </c>
      <c r="Y108" s="1">
        <v>45191</v>
      </c>
      <c r="Z108" s="6">
        <v>0.39063657407407404</v>
      </c>
      <c r="AB108">
        <v>1</v>
      </c>
      <c r="AD108" s="3">
        <f t="shared" si="8"/>
        <v>5.8097417644139533</v>
      </c>
      <c r="AE108" s="3">
        <f t="shared" si="9"/>
        <v>9.183700299920833</v>
      </c>
      <c r="AF108" s="3">
        <f t="shared" si="10"/>
        <v>3.3739585355068797</v>
      </c>
      <c r="AG108" s="3">
        <f t="shared" si="11"/>
        <v>1.4923957001484709</v>
      </c>
      <c r="AH108" s="3"/>
      <c r="BG108" s="3"/>
      <c r="BH108" s="3"/>
      <c r="BI108" s="3"/>
      <c r="BJ108" s="3"/>
    </row>
    <row r="109" spans="1:62" x14ac:dyDescent="0.35">
      <c r="A109">
        <v>85</v>
      </c>
      <c r="B109">
        <v>24</v>
      </c>
      <c r="C109" t="s">
        <v>198</v>
      </c>
      <c r="D109" t="s">
        <v>27</v>
      </c>
      <c r="G109">
        <v>0.5</v>
      </c>
      <c r="H109">
        <v>0.5</v>
      </c>
      <c r="I109">
        <v>7581</v>
      </c>
      <c r="J109">
        <v>10026</v>
      </c>
      <c r="L109">
        <v>11743</v>
      </c>
      <c r="M109">
        <v>6.2309999999999999</v>
      </c>
      <c r="N109">
        <v>8.7720000000000002</v>
      </c>
      <c r="O109">
        <v>2.5419999999999998</v>
      </c>
      <c r="Q109">
        <v>1.1120000000000001</v>
      </c>
      <c r="R109">
        <v>1</v>
      </c>
      <c r="S109">
        <v>0</v>
      </c>
      <c r="T109">
        <v>0</v>
      </c>
      <c r="V109">
        <v>0</v>
      </c>
      <c r="Y109" s="1">
        <v>45191</v>
      </c>
      <c r="Z109" s="6">
        <v>0.40417824074074077</v>
      </c>
      <c r="AB109">
        <v>1</v>
      </c>
      <c r="AD109" s="3">
        <f t="shared" si="8"/>
        <v>6.4761117148131406</v>
      </c>
      <c r="AE109" s="3">
        <f t="shared" si="9"/>
        <v>9.1388757598033674</v>
      </c>
      <c r="AF109" s="3">
        <f t="shared" si="10"/>
        <v>2.6627640449902268</v>
      </c>
      <c r="AG109" s="3">
        <f t="shared" si="11"/>
        <v>1.0382898556878399</v>
      </c>
      <c r="AH109" s="3"/>
      <c r="BG109" s="3"/>
      <c r="BH109" s="3"/>
      <c r="BI109" s="3"/>
      <c r="BJ109" s="3"/>
    </row>
    <row r="110" spans="1:62" x14ac:dyDescent="0.35">
      <c r="A110">
        <v>86</v>
      </c>
      <c r="B110">
        <v>24</v>
      </c>
      <c r="C110" t="s">
        <v>198</v>
      </c>
      <c r="D110" t="s">
        <v>27</v>
      </c>
      <c r="G110">
        <v>0.5</v>
      </c>
      <c r="H110">
        <v>0.5</v>
      </c>
      <c r="I110">
        <v>7724</v>
      </c>
      <c r="J110">
        <v>10094</v>
      </c>
      <c r="L110">
        <v>11823</v>
      </c>
      <c r="M110">
        <v>6.3410000000000002</v>
      </c>
      <c r="N110">
        <v>8.83</v>
      </c>
      <c r="O110">
        <v>2.4900000000000002</v>
      </c>
      <c r="Q110">
        <v>1.121</v>
      </c>
      <c r="R110">
        <v>1</v>
      </c>
      <c r="S110">
        <v>0</v>
      </c>
      <c r="T110">
        <v>0</v>
      </c>
      <c r="V110">
        <v>0</v>
      </c>
      <c r="Y110" s="1">
        <v>45191</v>
      </c>
      <c r="Z110" s="6">
        <v>0.41165509259259259</v>
      </c>
      <c r="AB110">
        <v>1</v>
      </c>
      <c r="AD110" s="3">
        <f t="shared" si="8"/>
        <v>6.5997056226044295</v>
      </c>
      <c r="AE110" s="3">
        <f t="shared" si="9"/>
        <v>9.1998371343631202</v>
      </c>
      <c r="AF110" s="3">
        <f t="shared" si="10"/>
        <v>2.6001315117586907</v>
      </c>
      <c r="AG110" s="3">
        <f t="shared" si="11"/>
        <v>1.0450726166207847</v>
      </c>
      <c r="AH110" s="3"/>
      <c r="AK110">
        <f>ABS(100*(AD110-AD111)/(AVERAGE(AD110:AD111)))</f>
        <v>1.309507606825944E-2</v>
      </c>
      <c r="AQ110">
        <f>ABS(100*(AE110-AE111)/(AVERAGE(AE110:AE111)))</f>
        <v>0.65076633273360707</v>
      </c>
      <c r="AW110">
        <f>ABS(100*(AF110-AF111)/(AVERAGE(AF110:AF111)))</f>
        <v>2.2512025954867521</v>
      </c>
      <c r="BC110">
        <f>ABS(100*(AG110-AG111)/(AVERAGE(AG110:AG111)))</f>
        <v>0.69197274130986852</v>
      </c>
      <c r="BG110" s="3">
        <f>AVERAGE(AD110:AD111)</f>
        <v>6.6001377691351681</v>
      </c>
      <c r="BH110" s="3">
        <f>AVERAGE(AE110:AE111)</f>
        <v>9.2298695762418212</v>
      </c>
      <c r="BI110" s="3">
        <f>AVERAGE(AF110:AF111)</f>
        <v>2.6297318071066536</v>
      </c>
      <c r="BJ110" s="3">
        <f>AVERAGE(AG110:AG111)</f>
        <v>1.0414692748751579</v>
      </c>
    </row>
    <row r="111" spans="1:62" x14ac:dyDescent="0.35">
      <c r="A111">
        <v>87</v>
      </c>
      <c r="B111">
        <v>24</v>
      </c>
      <c r="C111" t="s">
        <v>198</v>
      </c>
      <c r="D111" t="s">
        <v>27</v>
      </c>
      <c r="G111">
        <v>0.5</v>
      </c>
      <c r="H111">
        <v>0.5</v>
      </c>
      <c r="I111">
        <v>7725</v>
      </c>
      <c r="J111">
        <v>10161</v>
      </c>
      <c r="L111">
        <v>11738</v>
      </c>
      <c r="M111">
        <v>6.3410000000000002</v>
      </c>
      <c r="N111">
        <v>8.8870000000000005</v>
      </c>
      <c r="O111">
        <v>2.5459999999999998</v>
      </c>
      <c r="Q111">
        <v>1.1120000000000001</v>
      </c>
      <c r="R111">
        <v>1</v>
      </c>
      <c r="S111">
        <v>0</v>
      </c>
      <c r="T111">
        <v>0</v>
      </c>
      <c r="V111">
        <v>0</v>
      </c>
      <c r="Y111" s="1">
        <v>45191</v>
      </c>
      <c r="Z111" s="6">
        <v>0.41954861111111108</v>
      </c>
      <c r="AB111">
        <v>1</v>
      </c>
      <c r="AD111" s="3">
        <f t="shared" si="8"/>
        <v>6.6005699156659077</v>
      </c>
      <c r="AE111" s="3">
        <f t="shared" si="9"/>
        <v>9.259902018120524</v>
      </c>
      <c r="AF111" s="3">
        <f t="shared" si="10"/>
        <v>2.6593321024546164</v>
      </c>
      <c r="AG111" s="3">
        <f t="shared" si="11"/>
        <v>1.037865933129531</v>
      </c>
      <c r="AH111" s="3"/>
      <c r="BG111" s="3"/>
      <c r="BH111" s="3"/>
      <c r="BI111" s="3"/>
      <c r="BJ111" s="3"/>
    </row>
    <row r="112" spans="1:62" x14ac:dyDescent="0.35">
      <c r="A112">
        <v>88</v>
      </c>
      <c r="B112">
        <v>25</v>
      </c>
      <c r="C112" t="s">
        <v>186</v>
      </c>
      <c r="D112" t="s">
        <v>27</v>
      </c>
      <c r="G112">
        <v>0.5</v>
      </c>
      <c r="H112">
        <v>0.5</v>
      </c>
      <c r="I112">
        <v>6636</v>
      </c>
      <c r="J112">
        <v>8129</v>
      </c>
      <c r="L112">
        <v>2473</v>
      </c>
      <c r="M112">
        <v>5.5060000000000002</v>
      </c>
      <c r="N112">
        <v>7.1660000000000004</v>
      </c>
      <c r="O112">
        <v>1.66</v>
      </c>
      <c r="Q112">
        <v>0.14299999999999999</v>
      </c>
      <c r="R112">
        <v>1</v>
      </c>
      <c r="S112">
        <v>0</v>
      </c>
      <c r="T112">
        <v>0</v>
      </c>
      <c r="V112">
        <v>0</v>
      </c>
      <c r="Y112" s="1">
        <v>45191</v>
      </c>
      <c r="Z112" s="6">
        <v>0.43328703703703703</v>
      </c>
      <c r="AB112">
        <v>1</v>
      </c>
      <c r="AD112" s="3">
        <f t="shared" si="8"/>
        <v>5.6593547717168606</v>
      </c>
      <c r="AE112" s="3">
        <f t="shared" si="9"/>
        <v>7.438232707746713</v>
      </c>
      <c r="AF112" s="3">
        <f t="shared" si="10"/>
        <v>1.7788779360298523</v>
      </c>
      <c r="AG112" s="3">
        <f t="shared" si="11"/>
        <v>0.25233743258290176</v>
      </c>
    </row>
    <row r="113" spans="1:62" x14ac:dyDescent="0.35">
      <c r="A113">
        <v>89</v>
      </c>
      <c r="B113">
        <v>25</v>
      </c>
      <c r="C113" t="s">
        <v>186</v>
      </c>
      <c r="D113" t="s">
        <v>27</v>
      </c>
      <c r="G113">
        <v>0.5</v>
      </c>
      <c r="H113">
        <v>0.5</v>
      </c>
      <c r="I113">
        <v>6373</v>
      </c>
      <c r="J113">
        <v>8109</v>
      </c>
      <c r="L113">
        <v>2509</v>
      </c>
      <c r="M113">
        <v>5.3040000000000003</v>
      </c>
      <c r="N113">
        <v>7.1479999999999997</v>
      </c>
      <c r="O113">
        <v>1.8440000000000001</v>
      </c>
      <c r="Q113">
        <v>0.14599999999999999</v>
      </c>
      <c r="R113">
        <v>1</v>
      </c>
      <c r="S113">
        <v>0</v>
      </c>
      <c r="T113">
        <v>0</v>
      </c>
      <c r="V113">
        <v>0</v>
      </c>
      <c r="Y113" s="1">
        <v>45191</v>
      </c>
      <c r="Z113" s="6">
        <v>0.44081018518518517</v>
      </c>
      <c r="AB113">
        <v>1</v>
      </c>
      <c r="AD113" s="3">
        <f t="shared" si="8"/>
        <v>5.4320456965482657</v>
      </c>
      <c r="AE113" s="3">
        <f t="shared" si="9"/>
        <v>7.4203028916997269</v>
      </c>
      <c r="AF113" s="3">
        <f t="shared" si="10"/>
        <v>1.9882571951514612</v>
      </c>
      <c r="AG113" s="3">
        <f t="shared" si="11"/>
        <v>0.25538967500272675</v>
      </c>
      <c r="AH113" s="3"/>
      <c r="AK113">
        <f>ABS(100*(AD113-AD114)/(AVERAGE(AD113:AD114)))</f>
        <v>0.86290126822507796</v>
      </c>
      <c r="AQ113">
        <f>ABS(100*(AE113-AE114)/(AVERAGE(AE113:AE114)))</f>
        <v>0.24192414495840295</v>
      </c>
      <c r="AW113">
        <f>ABS(100*(AF113-AF114)/(AVERAGE(AF113:AF114)))</f>
        <v>1.4352144484855061</v>
      </c>
      <c r="BC113">
        <f>ABS(100*(AG113-AG114)/(AVERAGE(AG113:AG114)))</f>
        <v>1.4714632127796758</v>
      </c>
      <c r="BG113" s="3">
        <f>AVERAGE(AD113:AD114)</f>
        <v>5.4087097838883729</v>
      </c>
      <c r="BH113" s="3">
        <f>AVERAGE(AE113:AE114)</f>
        <v>7.4113379836762334</v>
      </c>
      <c r="BI113" s="3">
        <f>AVERAGE(AF113:AF114)</f>
        <v>2.0026281997878614</v>
      </c>
      <c r="BJ113" s="3">
        <f>AVERAGE(AG113:AG114)</f>
        <v>0.25352441574616702</v>
      </c>
    </row>
    <row r="114" spans="1:62" x14ac:dyDescent="0.35">
      <c r="A114">
        <v>90</v>
      </c>
      <c r="B114">
        <v>25</v>
      </c>
      <c r="C114" t="s">
        <v>186</v>
      </c>
      <c r="D114" t="s">
        <v>27</v>
      </c>
      <c r="G114">
        <v>0.5</v>
      </c>
      <c r="H114">
        <v>0.5</v>
      </c>
      <c r="I114">
        <v>6319</v>
      </c>
      <c r="J114">
        <v>8089</v>
      </c>
      <c r="L114">
        <v>2465</v>
      </c>
      <c r="M114">
        <v>5.2629999999999999</v>
      </c>
      <c r="N114">
        <v>7.1319999999999997</v>
      </c>
      <c r="O114">
        <v>1.869</v>
      </c>
      <c r="Q114">
        <v>0.14199999999999999</v>
      </c>
      <c r="R114">
        <v>1</v>
      </c>
      <c r="S114">
        <v>0</v>
      </c>
      <c r="T114">
        <v>0</v>
      </c>
      <c r="V114">
        <v>0</v>
      </c>
      <c r="Y114" s="1">
        <v>45191</v>
      </c>
      <c r="Z114" s="6">
        <v>0.44881944444444444</v>
      </c>
      <c r="AB114">
        <v>1</v>
      </c>
      <c r="AD114" s="3">
        <f t="shared" si="8"/>
        <v>5.3853738712284791</v>
      </c>
      <c r="AE114" s="3">
        <f t="shared" si="9"/>
        <v>7.4023730756527408</v>
      </c>
      <c r="AF114" s="3">
        <f t="shared" si="10"/>
        <v>2.0169992044242617</v>
      </c>
      <c r="AG114" s="3">
        <f t="shared" si="11"/>
        <v>0.25165915648960729</v>
      </c>
    </row>
    <row r="115" spans="1:62" x14ac:dyDescent="0.35">
      <c r="A115">
        <v>91</v>
      </c>
      <c r="B115">
        <v>26</v>
      </c>
      <c r="C115" t="s">
        <v>199</v>
      </c>
      <c r="D115" t="s">
        <v>27</v>
      </c>
      <c r="G115">
        <v>0.5</v>
      </c>
      <c r="H115">
        <v>0.5</v>
      </c>
      <c r="I115">
        <v>5293</v>
      </c>
      <c r="J115">
        <v>7826</v>
      </c>
      <c r="L115">
        <v>3085</v>
      </c>
      <c r="M115">
        <v>4.476</v>
      </c>
      <c r="N115">
        <v>6.9089999999999998</v>
      </c>
      <c r="O115">
        <v>2.4329999999999998</v>
      </c>
      <c r="Q115">
        <v>0.20699999999999999</v>
      </c>
      <c r="R115">
        <v>1</v>
      </c>
      <c r="S115">
        <v>0</v>
      </c>
      <c r="T115">
        <v>0</v>
      </c>
      <c r="V115">
        <v>0</v>
      </c>
      <c r="Y115" s="1">
        <v>45191</v>
      </c>
      <c r="Z115" s="6">
        <v>0.46261574074074074</v>
      </c>
      <c r="AB115">
        <v>1</v>
      </c>
      <c r="AD115" s="3">
        <f t="shared" si="8"/>
        <v>4.4986091901525178</v>
      </c>
      <c r="AE115" s="3">
        <f t="shared" si="9"/>
        <v>7.1665959946348705</v>
      </c>
      <c r="AF115" s="3">
        <f t="shared" si="10"/>
        <v>2.6679868044823527</v>
      </c>
      <c r="AG115" s="3">
        <f t="shared" si="11"/>
        <v>0.30422555371992677</v>
      </c>
    </row>
    <row r="116" spans="1:62" x14ac:dyDescent="0.35">
      <c r="A116">
        <v>92</v>
      </c>
      <c r="B116">
        <v>26</v>
      </c>
      <c r="C116" t="s">
        <v>199</v>
      </c>
      <c r="D116" t="s">
        <v>27</v>
      </c>
      <c r="G116">
        <v>0.5</v>
      </c>
      <c r="H116">
        <v>0.5</v>
      </c>
      <c r="I116">
        <v>5046</v>
      </c>
      <c r="J116">
        <v>7740</v>
      </c>
      <c r="L116">
        <v>3036</v>
      </c>
      <c r="M116">
        <v>4.2859999999999996</v>
      </c>
      <c r="N116">
        <v>6.8360000000000003</v>
      </c>
      <c r="O116">
        <v>2.5499999999999998</v>
      </c>
      <c r="Q116">
        <v>0.20100000000000001</v>
      </c>
      <c r="R116">
        <v>1</v>
      </c>
      <c r="S116">
        <v>0</v>
      </c>
      <c r="T116">
        <v>0</v>
      </c>
      <c r="V116">
        <v>0</v>
      </c>
      <c r="Y116" s="1">
        <v>45191</v>
      </c>
      <c r="Z116" s="6">
        <v>0.47005787037037039</v>
      </c>
      <c r="AB116">
        <v>1</v>
      </c>
      <c r="AD116" s="3">
        <f t="shared" si="8"/>
        <v>4.2851288039675639</v>
      </c>
      <c r="AE116" s="3">
        <f t="shared" si="9"/>
        <v>7.0894977856328287</v>
      </c>
      <c r="AF116" s="3">
        <f t="shared" si="10"/>
        <v>2.8043689816652648</v>
      </c>
      <c r="AG116" s="3">
        <f t="shared" si="11"/>
        <v>0.30007111264849828</v>
      </c>
      <c r="AH116" s="3"/>
      <c r="AK116">
        <f>ABS(100*(AD116-AD117)/(AVERAGE(AD116:AD117)))</f>
        <v>1.7593110108700771</v>
      </c>
      <c r="AQ116">
        <f>ABS(100*(AE116-AE117)/(AVERAGE(AE116:AE117)))</f>
        <v>0.3534436847530622</v>
      </c>
      <c r="AW116">
        <f>ABS(100*(AF116-AF117)/(AVERAGE(AF116:AF117)))</f>
        <v>1.8336828508512084</v>
      </c>
      <c r="BC116">
        <f>ABS(100*(AG116-AG117)/(AVERAGE(AG116:AG117)))</f>
        <v>2.3455688208407706</v>
      </c>
      <c r="BG116" s="3">
        <f>AVERAGE(AD116:AD117)</f>
        <v>4.3231576986725759</v>
      </c>
      <c r="BH116" s="3">
        <f>AVERAGE(AE116:AE117)</f>
        <v>7.1020486568657191</v>
      </c>
      <c r="BI116" s="3">
        <f>AVERAGE(AF116:AF117)</f>
        <v>2.7788909581931436</v>
      </c>
      <c r="BJ116" s="3">
        <f>AVERAGE(AG116:AG117)</f>
        <v>0.30363206213829413</v>
      </c>
    </row>
    <row r="117" spans="1:62" x14ac:dyDescent="0.35">
      <c r="A117">
        <v>93</v>
      </c>
      <c r="B117">
        <v>26</v>
      </c>
      <c r="C117" t="s">
        <v>199</v>
      </c>
      <c r="D117" t="s">
        <v>27</v>
      </c>
      <c r="G117">
        <v>0.5</v>
      </c>
      <c r="H117">
        <v>0.5</v>
      </c>
      <c r="I117">
        <v>5134</v>
      </c>
      <c r="J117">
        <v>7768</v>
      </c>
      <c r="L117">
        <v>3120</v>
      </c>
      <c r="M117">
        <v>4.3540000000000001</v>
      </c>
      <c r="N117">
        <v>6.86</v>
      </c>
      <c r="O117">
        <v>2.5059999999999998</v>
      </c>
      <c r="Q117">
        <v>0.21</v>
      </c>
      <c r="R117">
        <v>1</v>
      </c>
      <c r="S117">
        <v>0</v>
      </c>
      <c r="T117">
        <v>0</v>
      </c>
      <c r="V117">
        <v>0</v>
      </c>
      <c r="Y117" s="1">
        <v>45191</v>
      </c>
      <c r="Z117" s="6">
        <v>0.47793981481481485</v>
      </c>
      <c r="AB117">
        <v>1</v>
      </c>
      <c r="AD117" s="3">
        <f t="shared" si="8"/>
        <v>4.361186593377588</v>
      </c>
      <c r="AE117" s="3">
        <f t="shared" si="9"/>
        <v>7.1145995280986103</v>
      </c>
      <c r="AF117" s="3">
        <f t="shared" si="10"/>
        <v>2.7534129347210223</v>
      </c>
      <c r="AG117" s="3">
        <f t="shared" si="11"/>
        <v>0.30719301162808998</v>
      </c>
    </row>
    <row r="118" spans="1:62" x14ac:dyDescent="0.35">
      <c r="A118">
        <v>94</v>
      </c>
      <c r="B118">
        <v>27</v>
      </c>
      <c r="C118" t="s">
        <v>200</v>
      </c>
      <c r="D118" t="s">
        <v>27</v>
      </c>
      <c r="G118">
        <v>0.5</v>
      </c>
      <c r="H118">
        <v>0.5</v>
      </c>
      <c r="I118">
        <v>5393</v>
      </c>
      <c r="J118">
        <v>7976</v>
      </c>
      <c r="L118">
        <v>4502</v>
      </c>
      <c r="M118">
        <v>4.5529999999999999</v>
      </c>
      <c r="N118">
        <v>7.0359999999999996</v>
      </c>
      <c r="O118">
        <v>2.4830000000000001</v>
      </c>
      <c r="Q118">
        <v>0.35499999999999998</v>
      </c>
      <c r="R118">
        <v>1</v>
      </c>
      <c r="S118">
        <v>0</v>
      </c>
      <c r="T118">
        <v>0</v>
      </c>
      <c r="V118">
        <v>0</v>
      </c>
      <c r="Y118" s="1">
        <v>45191</v>
      </c>
      <c r="Z118" s="6">
        <v>0.49129629629629629</v>
      </c>
      <c r="AB118">
        <v>1</v>
      </c>
      <c r="AD118" s="3">
        <f t="shared" si="8"/>
        <v>4.5850384963002719</v>
      </c>
      <c r="AE118" s="3">
        <f t="shared" si="9"/>
        <v>7.3010696149872683</v>
      </c>
      <c r="AF118" s="3">
        <f t="shared" si="10"/>
        <v>2.7160311186869963</v>
      </c>
      <c r="AG118" s="3">
        <f t="shared" si="11"/>
        <v>0.42436520674470535</v>
      </c>
    </row>
    <row r="119" spans="1:62" x14ac:dyDescent="0.35">
      <c r="A119">
        <v>95</v>
      </c>
      <c r="B119">
        <v>27</v>
      </c>
      <c r="C119" t="s">
        <v>200</v>
      </c>
      <c r="D119" t="s">
        <v>27</v>
      </c>
      <c r="G119">
        <v>0.5</v>
      </c>
      <c r="H119">
        <v>0.5</v>
      </c>
      <c r="I119">
        <v>5600</v>
      </c>
      <c r="J119">
        <v>7866</v>
      </c>
      <c r="L119">
        <v>4523</v>
      </c>
      <c r="M119">
        <v>4.7110000000000003</v>
      </c>
      <c r="N119">
        <v>6.9420000000000002</v>
      </c>
      <c r="O119">
        <v>2.2309999999999999</v>
      </c>
      <c r="Q119">
        <v>0.35699999999999998</v>
      </c>
      <c r="R119">
        <v>1</v>
      </c>
      <c r="S119">
        <v>0</v>
      </c>
      <c r="T119">
        <v>0</v>
      </c>
      <c r="V119">
        <v>0</v>
      </c>
      <c r="Y119" s="1">
        <v>45191</v>
      </c>
      <c r="Z119" s="6">
        <v>0.49868055555555557</v>
      </c>
      <c r="AB119">
        <v>1</v>
      </c>
      <c r="AD119" s="3">
        <f t="shared" si="8"/>
        <v>4.7639471600261238</v>
      </c>
      <c r="AE119" s="3">
        <f t="shared" si="9"/>
        <v>7.2024556267288435</v>
      </c>
      <c r="AF119" s="3">
        <f t="shared" si="10"/>
        <v>2.4385084667027197</v>
      </c>
      <c r="AG119" s="3">
        <f t="shared" si="11"/>
        <v>0.42614568148960325</v>
      </c>
      <c r="AH119" s="3"/>
      <c r="AK119">
        <f>ABS(100*(AD119-AD120)/(AVERAGE(AD119:AD120)))</f>
        <v>1.9047765143171993</v>
      </c>
      <c r="AQ119">
        <f>ABS(100*(AE119-AE120)/(AVERAGE(AE119:AE120)))</f>
        <v>1.2124130125855659</v>
      </c>
      <c r="AW119">
        <f>ABS(100*(AF119-AF120)/(AVERAGE(AF119:AF120)))</f>
        <v>7.0326818380643576</v>
      </c>
      <c r="BC119">
        <f>ABS(100*(AG119-AG120)/(AVERAGE(AG119:AG120)))</f>
        <v>0.55863460046357094</v>
      </c>
      <c r="BG119" s="3">
        <f>AVERAGE(AD119:AD120)</f>
        <v>4.7190039208292918</v>
      </c>
      <c r="BH119" s="3">
        <f>AVERAGE(AE119:AE120)</f>
        <v>7.2463836760439602</v>
      </c>
      <c r="BI119" s="3">
        <f>AVERAGE(AF119:AF120)</f>
        <v>2.5273797552146684</v>
      </c>
      <c r="BJ119" s="3">
        <f>AVERAGE(AG119:AG120)</f>
        <v>0.42495869832633798</v>
      </c>
    </row>
    <row r="120" spans="1:62" x14ac:dyDescent="0.35">
      <c r="A120">
        <v>96</v>
      </c>
      <c r="B120">
        <v>27</v>
      </c>
      <c r="C120" t="s">
        <v>200</v>
      </c>
      <c r="D120" t="s">
        <v>27</v>
      </c>
      <c r="G120">
        <v>0.5</v>
      </c>
      <c r="H120">
        <v>0.5</v>
      </c>
      <c r="I120">
        <v>5496</v>
      </c>
      <c r="J120">
        <v>7964</v>
      </c>
      <c r="L120">
        <v>4495</v>
      </c>
      <c r="M120">
        <v>4.6310000000000002</v>
      </c>
      <c r="N120">
        <v>7.0250000000000004</v>
      </c>
      <c r="O120">
        <v>2.3940000000000001</v>
      </c>
      <c r="Q120">
        <v>0.35399999999999998</v>
      </c>
      <c r="R120">
        <v>1</v>
      </c>
      <c r="S120">
        <v>0</v>
      </c>
      <c r="T120">
        <v>0</v>
      </c>
      <c r="V120">
        <v>0</v>
      </c>
      <c r="Y120" s="1">
        <v>45191</v>
      </c>
      <c r="Z120" s="6">
        <v>0.5065277777777778</v>
      </c>
      <c r="AB120">
        <v>1</v>
      </c>
      <c r="AD120" s="3">
        <f t="shared" si="8"/>
        <v>4.6740606816324597</v>
      </c>
      <c r="AE120" s="3">
        <f t="shared" si="9"/>
        <v>7.2903117253590768</v>
      </c>
      <c r="AF120" s="3">
        <f t="shared" si="10"/>
        <v>2.6162510437266171</v>
      </c>
      <c r="AG120" s="3">
        <f t="shared" si="11"/>
        <v>0.42377171516307272</v>
      </c>
    </row>
    <row r="121" spans="1:62" x14ac:dyDescent="0.35">
      <c r="A121">
        <v>97</v>
      </c>
      <c r="B121">
        <v>28</v>
      </c>
      <c r="C121" t="s">
        <v>201</v>
      </c>
      <c r="D121" t="s">
        <v>27</v>
      </c>
      <c r="G121">
        <v>0.5</v>
      </c>
      <c r="H121">
        <v>0.5</v>
      </c>
      <c r="I121">
        <v>5794</v>
      </c>
      <c r="J121">
        <v>12421</v>
      </c>
      <c r="L121">
        <v>5694</v>
      </c>
      <c r="M121">
        <v>4.8600000000000003</v>
      </c>
      <c r="N121">
        <v>10.802</v>
      </c>
      <c r="O121">
        <v>5.9420000000000002</v>
      </c>
      <c r="Q121">
        <v>0.48</v>
      </c>
      <c r="R121">
        <v>1</v>
      </c>
      <c r="S121">
        <v>0</v>
      </c>
      <c r="T121">
        <v>0</v>
      </c>
      <c r="V121">
        <v>0</v>
      </c>
      <c r="Y121" s="1">
        <v>45191</v>
      </c>
      <c r="Z121" s="6">
        <v>0.52042824074074068</v>
      </c>
      <c r="AB121">
        <v>1</v>
      </c>
      <c r="AD121" s="3">
        <f t="shared" si="8"/>
        <v>4.9316200139527675</v>
      </c>
      <c r="AE121" s="3">
        <f t="shared" si="9"/>
        <v>11.285971231429979</v>
      </c>
      <c r="AF121" s="3">
        <f t="shared" si="10"/>
        <v>6.3543512174772117</v>
      </c>
      <c r="AG121" s="3">
        <f t="shared" si="11"/>
        <v>0.52542834464557764</v>
      </c>
    </row>
    <row r="122" spans="1:62" x14ac:dyDescent="0.35">
      <c r="A122">
        <v>98</v>
      </c>
      <c r="B122">
        <v>28</v>
      </c>
      <c r="C122" t="s">
        <v>201</v>
      </c>
      <c r="D122" t="s">
        <v>27</v>
      </c>
      <c r="G122">
        <v>0.5</v>
      </c>
      <c r="H122">
        <v>0.5</v>
      </c>
      <c r="I122">
        <v>5468</v>
      </c>
      <c r="J122">
        <v>12383</v>
      </c>
      <c r="L122">
        <v>5820</v>
      </c>
      <c r="M122">
        <v>4.6100000000000003</v>
      </c>
      <c r="N122">
        <v>10.769</v>
      </c>
      <c r="O122">
        <v>6.16</v>
      </c>
      <c r="Q122">
        <v>0.49299999999999999</v>
      </c>
      <c r="R122">
        <v>1</v>
      </c>
      <c r="S122">
        <v>0</v>
      </c>
      <c r="T122">
        <v>0</v>
      </c>
      <c r="V122">
        <v>0</v>
      </c>
      <c r="Y122" s="1">
        <v>45191</v>
      </c>
      <c r="Z122" s="6">
        <v>0.52748842592592593</v>
      </c>
      <c r="AB122">
        <v>1</v>
      </c>
      <c r="AD122" s="3">
        <f t="shared" si="8"/>
        <v>4.6498604759110878</v>
      </c>
      <c r="AE122" s="3">
        <f t="shared" si="9"/>
        <v>11.251904580940705</v>
      </c>
      <c r="AF122" s="3">
        <f t="shared" si="10"/>
        <v>6.6020441050296172</v>
      </c>
      <c r="AG122" s="3">
        <f t="shared" si="11"/>
        <v>0.53611119311496513</v>
      </c>
      <c r="AH122" s="3"/>
      <c r="AK122">
        <f>ABS(100*(AD122-AD123)/(AVERAGE(AD122:AD123)))</f>
        <v>8.5069151543566157</v>
      </c>
      <c r="AQ122">
        <f>ABS(100*(AE122-AE123)/(AVERAGE(AE122:AE123)))</f>
        <v>0.31819129572620025</v>
      </c>
      <c r="AW122">
        <f>ABS(100*(AF122-AF123)/(AVERAGE(AF122:AF123)))</f>
        <v>5.8825582028717385</v>
      </c>
      <c r="BC122">
        <f>ABS(100*(AG122-AG123)/(AVERAGE(AG122:AG123)))</f>
        <v>1.4014477576254676</v>
      </c>
      <c r="BG122" s="3">
        <f>AVERAGE(AD122:AD123)</f>
        <v>4.8564265176042216</v>
      </c>
      <c r="BH122" s="3">
        <f>AVERAGE(AE122:AE123)</f>
        <v>11.26983439698769</v>
      </c>
      <c r="BI122" s="3">
        <f>AVERAGE(AF122:AF123)</f>
        <v>6.4134078793834703</v>
      </c>
      <c r="BJ122" s="3">
        <f>AVERAGE(AG122:AG123)</f>
        <v>0.53238067460184568</v>
      </c>
    </row>
    <row r="123" spans="1:62" x14ac:dyDescent="0.35">
      <c r="A123">
        <v>99</v>
      </c>
      <c r="B123">
        <v>28</v>
      </c>
      <c r="C123" t="s">
        <v>201</v>
      </c>
      <c r="D123" t="s">
        <v>27</v>
      </c>
      <c r="G123">
        <v>0.5</v>
      </c>
      <c r="H123">
        <v>0.5</v>
      </c>
      <c r="I123">
        <v>5946</v>
      </c>
      <c r="J123">
        <v>12423</v>
      </c>
      <c r="L123">
        <v>5732</v>
      </c>
      <c r="M123">
        <v>4.9770000000000003</v>
      </c>
      <c r="N123">
        <v>10.803000000000001</v>
      </c>
      <c r="O123">
        <v>5.8259999999999996</v>
      </c>
      <c r="Q123">
        <v>0.48299999999999998</v>
      </c>
      <c r="R123">
        <v>1</v>
      </c>
      <c r="S123">
        <v>0</v>
      </c>
      <c r="T123">
        <v>0</v>
      </c>
      <c r="V123">
        <v>0</v>
      </c>
      <c r="Y123" s="1">
        <v>45191</v>
      </c>
      <c r="Z123" s="6">
        <v>0.53557870370370375</v>
      </c>
      <c r="AB123">
        <v>1</v>
      </c>
      <c r="AD123" s="3">
        <f t="shared" si="8"/>
        <v>5.0629925592973546</v>
      </c>
      <c r="AE123" s="3">
        <f t="shared" si="9"/>
        <v>11.287764213034677</v>
      </c>
      <c r="AF123" s="3">
        <f t="shared" si="10"/>
        <v>6.2247716537373226</v>
      </c>
      <c r="AG123" s="3">
        <f t="shared" si="11"/>
        <v>0.52865015608872623</v>
      </c>
    </row>
    <row r="124" spans="1:62" x14ac:dyDescent="0.35">
      <c r="A124">
        <v>100</v>
      </c>
      <c r="B124">
        <v>29</v>
      </c>
      <c r="C124" t="s">
        <v>202</v>
      </c>
      <c r="D124" t="s">
        <v>27</v>
      </c>
      <c r="G124">
        <v>0.5</v>
      </c>
      <c r="H124">
        <v>0.5</v>
      </c>
      <c r="I124">
        <v>5956</v>
      </c>
      <c r="J124">
        <v>8513</v>
      </c>
      <c r="L124">
        <v>1999</v>
      </c>
      <c r="M124">
        <v>4.984</v>
      </c>
      <c r="N124">
        <v>7.4909999999999997</v>
      </c>
      <c r="O124">
        <v>2.5070000000000001</v>
      </c>
      <c r="Q124">
        <v>9.2999999999999999E-2</v>
      </c>
      <c r="R124">
        <v>1</v>
      </c>
      <c r="S124">
        <v>0</v>
      </c>
      <c r="T124">
        <v>0</v>
      </c>
      <c r="V124">
        <v>0</v>
      </c>
      <c r="Y124" s="1">
        <v>45191</v>
      </c>
      <c r="Z124" s="6">
        <v>0.54924768518518519</v>
      </c>
      <c r="AB124">
        <v>1</v>
      </c>
      <c r="AD124" s="3">
        <f t="shared" si="8"/>
        <v>5.0716354899121292</v>
      </c>
      <c r="AE124" s="3">
        <f t="shared" si="9"/>
        <v>7.7824851758488505</v>
      </c>
      <c r="AF124" s="3">
        <f t="shared" si="10"/>
        <v>2.7108496859367213</v>
      </c>
      <c r="AG124" s="3">
        <f t="shared" si="11"/>
        <v>0.21214957405520585</v>
      </c>
    </row>
    <row r="125" spans="1:62" x14ac:dyDescent="0.35">
      <c r="A125">
        <v>101</v>
      </c>
      <c r="B125">
        <v>29</v>
      </c>
      <c r="C125" t="s">
        <v>202</v>
      </c>
      <c r="D125" t="s">
        <v>27</v>
      </c>
      <c r="G125">
        <v>0.5</v>
      </c>
      <c r="H125">
        <v>0.5</v>
      </c>
      <c r="I125">
        <v>6092</v>
      </c>
      <c r="J125">
        <v>8495</v>
      </c>
      <c r="L125">
        <v>1941</v>
      </c>
      <c r="M125">
        <v>5.0890000000000004</v>
      </c>
      <c r="N125">
        <v>7.4749999999999996</v>
      </c>
      <c r="O125">
        <v>2.3860000000000001</v>
      </c>
      <c r="Q125">
        <v>8.6999999999999994E-2</v>
      </c>
      <c r="R125">
        <v>1</v>
      </c>
      <c r="S125">
        <v>0</v>
      </c>
      <c r="T125">
        <v>0</v>
      </c>
      <c r="V125">
        <v>0</v>
      </c>
      <c r="Y125" s="1">
        <v>45191</v>
      </c>
      <c r="Z125" s="6">
        <v>0.55685185185185182</v>
      </c>
      <c r="AB125">
        <v>1</v>
      </c>
      <c r="AD125" s="3">
        <f t="shared" si="8"/>
        <v>5.1891793462730753</v>
      </c>
      <c r="AE125" s="3">
        <f t="shared" si="9"/>
        <v>7.7663483414065633</v>
      </c>
      <c r="AF125" s="3">
        <f t="shared" si="10"/>
        <v>2.577168995133488</v>
      </c>
      <c r="AG125" s="3">
        <f t="shared" si="11"/>
        <v>0.20723207237882113</v>
      </c>
      <c r="AH125" s="3"/>
      <c r="AK125">
        <f>ABS(100*(AD125-AD126)/(AVERAGE(AD125:AD126)))</f>
        <v>0.86986223286444653</v>
      </c>
      <c r="AQ125">
        <f>ABS(100*(AE125-AE126)/(AVERAGE(AE125:AE126)))</f>
        <v>0.30057615398337395</v>
      </c>
      <c r="AW125">
        <f>ABS(100*(AF125-AF126)/(AVERAGE(AF125:AF126)))</f>
        <v>0.83595801434352301</v>
      </c>
      <c r="BC125">
        <f>ABS(100*(AG125-AG126)/(AVERAGE(AG125:AG126)))</f>
        <v>0.16351753262628504</v>
      </c>
      <c r="BG125" s="3">
        <f>AVERAGE(AD125:AD126)</f>
        <v>5.1667077266746588</v>
      </c>
      <c r="BH125" s="3">
        <f>AVERAGE(AE125:AE126)</f>
        <v>7.7546939609760219</v>
      </c>
      <c r="BI125" s="3">
        <f>AVERAGE(AF125:AF126)</f>
        <v>2.5879862343013627</v>
      </c>
      <c r="BJ125" s="3">
        <f>AVERAGE(AG125:AG126)</f>
        <v>0.20740164140214473</v>
      </c>
    </row>
    <row r="126" spans="1:62" x14ac:dyDescent="0.35">
      <c r="A126">
        <v>102</v>
      </c>
      <c r="B126">
        <v>29</v>
      </c>
      <c r="C126" t="s">
        <v>202</v>
      </c>
      <c r="D126" t="s">
        <v>27</v>
      </c>
      <c r="G126">
        <v>0.5</v>
      </c>
      <c r="H126">
        <v>0.5</v>
      </c>
      <c r="I126">
        <v>6040</v>
      </c>
      <c r="J126">
        <v>8469</v>
      </c>
      <c r="L126">
        <v>1945</v>
      </c>
      <c r="M126">
        <v>5.0490000000000004</v>
      </c>
      <c r="N126">
        <v>7.4530000000000003</v>
      </c>
      <c r="O126">
        <v>2.4049999999999998</v>
      </c>
      <c r="Q126">
        <v>8.6999999999999994E-2</v>
      </c>
      <c r="R126">
        <v>1</v>
      </c>
      <c r="S126">
        <v>0</v>
      </c>
      <c r="T126">
        <v>0</v>
      </c>
      <c r="V126">
        <v>0</v>
      </c>
      <c r="Y126" s="1">
        <v>45191</v>
      </c>
      <c r="Z126" s="6">
        <v>0.56495370370370368</v>
      </c>
      <c r="AB126">
        <v>1</v>
      </c>
      <c r="AD126" s="3">
        <f t="shared" si="8"/>
        <v>5.1442361070762432</v>
      </c>
      <c r="AE126" s="3">
        <f t="shared" si="9"/>
        <v>7.7430395805454806</v>
      </c>
      <c r="AF126" s="3">
        <f t="shared" si="10"/>
        <v>2.5988034734692373</v>
      </c>
      <c r="AG126" s="3">
        <f t="shared" si="11"/>
        <v>0.20757121042546833</v>
      </c>
    </row>
    <row r="127" spans="1:62" x14ac:dyDescent="0.35">
      <c r="A127">
        <v>103</v>
      </c>
      <c r="B127">
        <v>30</v>
      </c>
      <c r="C127" t="s">
        <v>203</v>
      </c>
      <c r="D127" t="s">
        <v>27</v>
      </c>
      <c r="G127">
        <v>0.5</v>
      </c>
      <c r="H127">
        <v>0.5</v>
      </c>
      <c r="I127">
        <v>5758</v>
      </c>
      <c r="J127">
        <v>10919</v>
      </c>
      <c r="L127">
        <v>5535</v>
      </c>
      <c r="M127">
        <v>4.8319999999999999</v>
      </c>
      <c r="N127">
        <v>9.5289999999999999</v>
      </c>
      <c r="O127">
        <v>4.6970000000000001</v>
      </c>
      <c r="Q127">
        <v>0.46300000000000002</v>
      </c>
      <c r="R127">
        <v>1</v>
      </c>
      <c r="S127">
        <v>0</v>
      </c>
      <c r="T127">
        <v>0</v>
      </c>
      <c r="V127">
        <v>0</v>
      </c>
      <c r="Y127" s="1">
        <v>45191</v>
      </c>
      <c r="Z127" s="6">
        <v>0.57844907407407409</v>
      </c>
      <c r="AB127">
        <v>1</v>
      </c>
      <c r="AD127" s="3">
        <f t="shared" si="8"/>
        <v>4.9005054637395755</v>
      </c>
      <c r="AE127" s="3">
        <f t="shared" si="9"/>
        <v>9.9394420463013056</v>
      </c>
      <c r="AF127" s="3">
        <f t="shared" si="10"/>
        <v>5.03893658256173</v>
      </c>
      <c r="AG127" s="3">
        <f t="shared" si="11"/>
        <v>0.51194760729135058</v>
      </c>
    </row>
    <row r="128" spans="1:62" x14ac:dyDescent="0.35">
      <c r="A128">
        <v>104</v>
      </c>
      <c r="B128">
        <v>30</v>
      </c>
      <c r="C128" t="s">
        <v>203</v>
      </c>
      <c r="D128" t="s">
        <v>27</v>
      </c>
      <c r="G128">
        <v>0.5</v>
      </c>
      <c r="H128">
        <v>0.5</v>
      </c>
      <c r="I128">
        <v>5879</v>
      </c>
      <c r="J128">
        <v>10856</v>
      </c>
      <c r="L128">
        <v>5678</v>
      </c>
      <c r="M128">
        <v>4.9260000000000002</v>
      </c>
      <c r="N128">
        <v>9.4760000000000009</v>
      </c>
      <c r="O128">
        <v>4.55</v>
      </c>
      <c r="Q128">
        <v>0.47799999999999998</v>
      </c>
      <c r="R128">
        <v>1</v>
      </c>
      <c r="S128">
        <v>0</v>
      </c>
      <c r="T128">
        <v>0</v>
      </c>
      <c r="V128">
        <v>0</v>
      </c>
      <c r="Y128" s="1">
        <v>45191</v>
      </c>
      <c r="Z128" s="6">
        <v>0.58585648148148151</v>
      </c>
      <c r="AB128">
        <v>1</v>
      </c>
      <c r="AD128" s="3">
        <f t="shared" si="8"/>
        <v>5.0050849241783588</v>
      </c>
      <c r="AE128" s="3">
        <f t="shared" si="9"/>
        <v>9.8829631257532995</v>
      </c>
      <c r="AF128" s="3">
        <f t="shared" si="10"/>
        <v>4.8778782015749407</v>
      </c>
      <c r="AG128" s="3">
        <f t="shared" si="11"/>
        <v>0.52407179245898872</v>
      </c>
      <c r="AH128" s="3"/>
      <c r="AK128">
        <f>ABS(100*(AD128-AD129)/(AVERAGE(AD128:AD129)))</f>
        <v>2.8904477614227768</v>
      </c>
      <c r="AQ128">
        <f>ABS(100*(AE128-AE129)/(AVERAGE(AE128:AE129)))</f>
        <v>0.13597358842579102</v>
      </c>
      <c r="AW128">
        <f>ABS(100*(AF128-AF129)/(AVERAGE(AF128:AF129)))</f>
        <v>3.1488836810973435</v>
      </c>
      <c r="BC128">
        <f>ABS(100*(AG128-AG129)/(AVERAGE(AG128:AG129)))</f>
        <v>0.38752049257749549</v>
      </c>
      <c r="BG128" s="3">
        <f>AVERAGE(AD128:AD129)</f>
        <v>4.9337807466064616</v>
      </c>
      <c r="BH128" s="3">
        <f>AVERAGE(AE128:AE129)</f>
        <v>9.8896868067709178</v>
      </c>
      <c r="BI128" s="3">
        <f>AVERAGE(AF128:AF129)</f>
        <v>4.9559060601644571</v>
      </c>
      <c r="BJ128" s="3">
        <f>AVERAGE(AG128:AG129)</f>
        <v>0.52508920659893044</v>
      </c>
    </row>
    <row r="129" spans="1:62" x14ac:dyDescent="0.35">
      <c r="A129">
        <v>105</v>
      </c>
      <c r="B129">
        <v>30</v>
      </c>
      <c r="C129" t="s">
        <v>203</v>
      </c>
      <c r="D129" t="s">
        <v>27</v>
      </c>
      <c r="G129">
        <v>0.5</v>
      </c>
      <c r="H129">
        <v>0.5</v>
      </c>
      <c r="I129">
        <v>5714</v>
      </c>
      <c r="J129">
        <v>10871</v>
      </c>
      <c r="L129">
        <v>5702</v>
      </c>
      <c r="M129">
        <v>4.7990000000000004</v>
      </c>
      <c r="N129">
        <v>9.4879999999999995</v>
      </c>
      <c r="O129">
        <v>4.6900000000000004</v>
      </c>
      <c r="Q129">
        <v>0.48</v>
      </c>
      <c r="R129">
        <v>1</v>
      </c>
      <c r="S129">
        <v>0</v>
      </c>
      <c r="T129">
        <v>0</v>
      </c>
      <c r="V129">
        <v>0</v>
      </c>
      <c r="Y129" s="1">
        <v>45191</v>
      </c>
      <c r="Z129" s="6">
        <v>0.59373842592592596</v>
      </c>
      <c r="AB129">
        <v>1</v>
      </c>
      <c r="AD129" s="3">
        <f t="shared" si="8"/>
        <v>4.8624765690345644</v>
      </c>
      <c r="AE129" s="3">
        <f t="shared" si="9"/>
        <v>9.8964104877885379</v>
      </c>
      <c r="AF129" s="3">
        <f t="shared" si="10"/>
        <v>5.0339339187539736</v>
      </c>
      <c r="AG129" s="3">
        <f t="shared" si="11"/>
        <v>0.52610662073887215</v>
      </c>
    </row>
    <row r="130" spans="1:62" x14ac:dyDescent="0.35">
      <c r="A130">
        <v>106</v>
      </c>
      <c r="B130">
        <v>31</v>
      </c>
      <c r="C130" t="s">
        <v>204</v>
      </c>
      <c r="D130" t="s">
        <v>27</v>
      </c>
      <c r="G130">
        <v>0.5</v>
      </c>
      <c r="H130">
        <v>0.5</v>
      </c>
      <c r="I130">
        <v>9444</v>
      </c>
      <c r="J130">
        <v>17156</v>
      </c>
      <c r="L130">
        <v>9466</v>
      </c>
      <c r="M130">
        <v>7.66</v>
      </c>
      <c r="N130">
        <v>14.813000000000001</v>
      </c>
      <c r="O130">
        <v>7.1529999999999996</v>
      </c>
      <c r="Q130">
        <v>0.874</v>
      </c>
      <c r="R130">
        <v>1</v>
      </c>
      <c r="S130">
        <v>0</v>
      </c>
      <c r="T130">
        <v>0</v>
      </c>
      <c r="V130">
        <v>0</v>
      </c>
      <c r="Y130" s="1">
        <v>45191</v>
      </c>
      <c r="Z130" s="6">
        <v>0.60767361111111107</v>
      </c>
      <c r="AB130">
        <v>1</v>
      </c>
      <c r="AD130" s="3">
        <f t="shared" si="8"/>
        <v>8.0862896883458077</v>
      </c>
      <c r="AE130" s="3">
        <f t="shared" si="9"/>
        <v>15.530855180553994</v>
      </c>
      <c r="AF130" s="3">
        <f t="shared" si="10"/>
        <v>7.4445654922081861</v>
      </c>
      <c r="AG130" s="3">
        <f t="shared" si="11"/>
        <v>0.84523552263390855</v>
      </c>
      <c r="AH130" s="3"/>
      <c r="BG130" s="3"/>
      <c r="BH130" s="3"/>
      <c r="BI130" s="3"/>
      <c r="BJ130" s="3"/>
    </row>
    <row r="131" spans="1:62" x14ac:dyDescent="0.35">
      <c r="A131">
        <v>107</v>
      </c>
      <c r="B131">
        <v>31</v>
      </c>
      <c r="C131" t="s">
        <v>204</v>
      </c>
      <c r="D131" t="s">
        <v>27</v>
      </c>
      <c r="G131">
        <v>0.5</v>
      </c>
      <c r="H131">
        <v>0.5</v>
      </c>
      <c r="I131">
        <v>10551</v>
      </c>
      <c r="J131">
        <v>17103</v>
      </c>
      <c r="L131">
        <v>9418</v>
      </c>
      <c r="M131">
        <v>8.5090000000000003</v>
      </c>
      <c r="N131">
        <v>14.768000000000001</v>
      </c>
      <c r="O131">
        <v>6.2590000000000003</v>
      </c>
      <c r="Q131">
        <v>0.86899999999999999</v>
      </c>
      <c r="R131">
        <v>1</v>
      </c>
      <c r="S131">
        <v>0</v>
      </c>
      <c r="T131">
        <v>0</v>
      </c>
      <c r="V131">
        <v>0</v>
      </c>
      <c r="Y131" s="1">
        <v>45191</v>
      </c>
      <c r="Z131" s="6">
        <v>0.61534722222222216</v>
      </c>
      <c r="AB131">
        <v>1</v>
      </c>
      <c r="AD131" s="3">
        <f t="shared" si="8"/>
        <v>9.0430621074014503</v>
      </c>
      <c r="AE131" s="3">
        <f t="shared" si="9"/>
        <v>15.483341168029479</v>
      </c>
      <c r="AF131" s="3">
        <f t="shared" si="10"/>
        <v>6.4402790606280291</v>
      </c>
      <c r="AG131" s="3">
        <f t="shared" si="11"/>
        <v>0.8411658660741419</v>
      </c>
      <c r="AH131" s="3"/>
      <c r="AK131">
        <f>ABS(100*(AD131-AD132)/(AVERAGE(AD131:AD132)))</f>
        <v>1.9402850083001795</v>
      </c>
      <c r="AM131">
        <f>100*((AVERAGE(AD131:AD132)*25.24)-(AVERAGE(AD113:AD114)*25))/(1000*0.08)</f>
        <v>119.08144446618981</v>
      </c>
      <c r="AQ131">
        <f>ABS(100*(AE131-AE132)/(AVERAGE(AE131:AE132)))</f>
        <v>0.18545291004094117</v>
      </c>
      <c r="AS131">
        <f>100*((AVERAGE(AE131:AE132)*25.24)-(AVERAGE(AE113:AE114)*25))/(2000*0.08)</f>
        <v>128.22127665221092</v>
      </c>
      <c r="AW131">
        <f>ABS(100*(AF131-AF132)/(AVERAGE(AF131:AF132)))</f>
        <v>3.2484862002698418</v>
      </c>
      <c r="AY131">
        <f>100*((AVERAGE(AF131:AF132)*25.24)-(AVERAGE(AF113:AF114)*25))/(1000*0.08)</f>
        <v>137.36110883823198</v>
      </c>
      <c r="BC131">
        <f>ABS(100*(AG131-AG132)/(AVERAGE(AG131:AG132)))</f>
        <v>0.12087975238945529</v>
      </c>
      <c r="BE131">
        <f>100*((AVERAGE(AG131:AG132)*25.24)-(AVERAGE(AG113:AG114)*25))/(100*0.08)</f>
        <v>186.32194790629032</v>
      </c>
      <c r="BG131" s="3">
        <f>AVERAGE(AD131:AD132)</f>
        <v>9.1316521462028994</v>
      </c>
      <c r="BH131" s="3">
        <f>AVERAGE(AE131:AE132)</f>
        <v>15.46899731519189</v>
      </c>
      <c r="BI131" s="3">
        <f>AVERAGE(AF131:AF132)</f>
        <v>6.3373451689889917</v>
      </c>
      <c r="BJ131" s="3">
        <f>AVERAGE(AG131:AG132)</f>
        <v>0.84167457314411265</v>
      </c>
    </row>
    <row r="132" spans="1:62" x14ac:dyDescent="0.35">
      <c r="A132">
        <v>108</v>
      </c>
      <c r="B132">
        <v>31</v>
      </c>
      <c r="C132" t="s">
        <v>204</v>
      </c>
      <c r="D132" t="s">
        <v>27</v>
      </c>
      <c r="G132">
        <v>0.5</v>
      </c>
      <c r="H132">
        <v>0.5</v>
      </c>
      <c r="I132">
        <v>10756</v>
      </c>
      <c r="J132">
        <v>17071</v>
      </c>
      <c r="L132">
        <v>9430</v>
      </c>
      <c r="M132">
        <v>8.6669999999999998</v>
      </c>
      <c r="N132">
        <v>14.741</v>
      </c>
      <c r="O132">
        <v>6.0739999999999998</v>
      </c>
      <c r="Q132">
        <v>0.87</v>
      </c>
      <c r="R132">
        <v>1</v>
      </c>
      <c r="S132">
        <v>0</v>
      </c>
      <c r="T132">
        <v>0</v>
      </c>
      <c r="V132">
        <v>0</v>
      </c>
      <c r="Y132" s="1">
        <v>45191</v>
      </c>
      <c r="Z132" s="6">
        <v>0.62355324074074081</v>
      </c>
      <c r="AB132">
        <v>1</v>
      </c>
      <c r="AD132" s="3">
        <f t="shared" si="8"/>
        <v>9.2202421850043468</v>
      </c>
      <c r="AE132" s="3">
        <f t="shared" si="9"/>
        <v>15.454653462354301</v>
      </c>
      <c r="AF132" s="3">
        <f t="shared" si="10"/>
        <v>6.2344112773499543</v>
      </c>
      <c r="AG132" s="3">
        <f t="shared" si="11"/>
        <v>0.84218328021408351</v>
      </c>
      <c r="AH132" s="3"/>
    </row>
    <row r="133" spans="1:62" x14ac:dyDescent="0.35">
      <c r="A133">
        <v>109</v>
      </c>
      <c r="B133">
        <v>32</v>
      </c>
      <c r="C133" t="s">
        <v>205</v>
      </c>
      <c r="D133" t="s">
        <v>27</v>
      </c>
      <c r="G133">
        <v>0.5</v>
      </c>
      <c r="H133">
        <v>0.5</v>
      </c>
      <c r="I133">
        <v>6599</v>
      </c>
      <c r="J133">
        <v>11120</v>
      </c>
      <c r="L133">
        <v>6105</v>
      </c>
      <c r="M133">
        <v>5.4770000000000003</v>
      </c>
      <c r="N133">
        <v>9.6989999999999998</v>
      </c>
      <c r="O133">
        <v>4.2220000000000004</v>
      </c>
      <c r="Q133">
        <v>0.52300000000000002</v>
      </c>
      <c r="R133">
        <v>1</v>
      </c>
      <c r="S133">
        <v>0</v>
      </c>
      <c r="T133">
        <v>0</v>
      </c>
      <c r="V133">
        <v>0</v>
      </c>
      <c r="Y133" s="1">
        <v>45191</v>
      </c>
      <c r="Z133" s="6">
        <v>0.63706018518518526</v>
      </c>
      <c r="AB133">
        <v>1</v>
      </c>
      <c r="AD133" s="3">
        <f t="shared" ref="AD133:AD134" si="12">((I133*$F$21)+$F$22)*1000/G133</f>
        <v>5.6273759284421914</v>
      </c>
      <c r="AE133" s="3">
        <f t="shared" ref="AE133:AE134" si="13">((J133*$H$21)+$H$22)*1000/H133</f>
        <v>10.119636697573519</v>
      </c>
      <c r="AF133" s="3">
        <f t="shared" ref="AF133:AF134" si="14">AE133-AD133</f>
        <v>4.4922607691313274</v>
      </c>
      <c r="AG133" s="3">
        <f t="shared" ref="AG133:AG134" si="15">((L133*$J$21)+$J$22)*1000/H133</f>
        <v>0.5602747789385798</v>
      </c>
      <c r="AH133" s="3"/>
      <c r="BG133" s="3"/>
      <c r="BH133" s="3"/>
      <c r="BI133" s="3"/>
      <c r="BJ133" s="3"/>
    </row>
    <row r="134" spans="1:62" x14ac:dyDescent="0.35">
      <c r="A134">
        <v>110</v>
      </c>
      <c r="B134">
        <v>32</v>
      </c>
      <c r="C134" t="s">
        <v>205</v>
      </c>
      <c r="D134" t="s">
        <v>27</v>
      </c>
      <c r="G134">
        <v>0.5</v>
      </c>
      <c r="H134">
        <v>0.5</v>
      </c>
      <c r="I134">
        <v>5743</v>
      </c>
      <c r="J134">
        <v>11243</v>
      </c>
      <c r="L134">
        <v>6197</v>
      </c>
      <c r="M134">
        <v>4.8209999999999997</v>
      </c>
      <c r="N134">
        <v>9.8040000000000003</v>
      </c>
      <c r="O134">
        <v>4.9820000000000002</v>
      </c>
      <c r="Q134">
        <v>0.53200000000000003</v>
      </c>
      <c r="R134">
        <v>1</v>
      </c>
      <c r="S134">
        <v>0</v>
      </c>
      <c r="T134">
        <v>0</v>
      </c>
      <c r="V134">
        <v>0</v>
      </c>
      <c r="Y134" s="1">
        <v>45191</v>
      </c>
      <c r="Z134" s="6">
        <v>0.64457175925925925</v>
      </c>
      <c r="AB134">
        <v>1</v>
      </c>
      <c r="AD134" s="3">
        <f t="shared" si="12"/>
        <v>4.8875410678174127</v>
      </c>
      <c r="AE134" s="3">
        <f t="shared" si="13"/>
        <v>10.229905066262484</v>
      </c>
      <c r="AF134" s="3">
        <f t="shared" si="14"/>
        <v>5.3423639984450713</v>
      </c>
      <c r="AG134" s="3">
        <f t="shared" si="15"/>
        <v>0.56807495401146602</v>
      </c>
      <c r="AH134" s="3"/>
      <c r="AK134">
        <f>ABS(100*(AD134-AD135)/(AVERAGE(AD134:AD135)))</f>
        <v>0.9594954125300692</v>
      </c>
      <c r="AL134">
        <f>ABS(100*((AVERAGE(AD134:AD135)-AVERAGE(AD128:AD129))/(AVERAGE(AD128:AD129,AD134:AD135))))</f>
        <v>1.4202019097907992</v>
      </c>
      <c r="AQ134">
        <f>ABS(100*(AE134-AE135)/(AVERAGE(AE134:AE135)))</f>
        <v>0.19260983850491159</v>
      </c>
      <c r="AR134">
        <f>ABS(100*((AVERAGE(AE134:AE135)-AVERAGE(AE128:AE129))/(AVERAGE(AE128:AE129,AE134:AE135))))</f>
        <v>3.4782828285437453</v>
      </c>
      <c r="AW134">
        <f>ABS(100*(AF134-AF135)/(AVERAGE(AF134:AF135)))</f>
        <v>1.2351198162100183</v>
      </c>
      <c r="AX134">
        <f>ABS(100*((AVERAGE(AF134:AF135)-AVERAGE(AF128:AF129))/(AVERAGE(AF128:AF129,AF134:AF135))))</f>
        <v>8.1238266498533545</v>
      </c>
      <c r="BC134">
        <f>ABS(100*(AG134-AG135)/(AVERAGE(AG134:AG135)))</f>
        <v>1.1105740227785277</v>
      </c>
      <c r="BD134">
        <f>ABS(100*((AVERAGE(AG134:AG135)-AVERAGE(AG128:AG129))/(AVERAGE(AG128:AG129,AG134:AG135))))</f>
        <v>7.3115098238989322</v>
      </c>
      <c r="BG134" s="3">
        <f>AVERAGE(AD134:AD135)</f>
        <v>4.8642051551575189</v>
      </c>
      <c r="BH134" s="3">
        <f>AVERAGE(AE134:AE135)</f>
        <v>10.239766465088326</v>
      </c>
      <c r="BI134" s="3">
        <f>AVERAGE(AF134:AF135)</f>
        <v>5.3755613099308084</v>
      </c>
      <c r="BJ134" s="3">
        <f>AVERAGE(AG134:AG135)</f>
        <v>0.56493792707997914</v>
      </c>
    </row>
    <row r="135" spans="1:62" x14ac:dyDescent="0.35">
      <c r="A135">
        <v>111</v>
      </c>
      <c r="B135">
        <v>32</v>
      </c>
      <c r="C135" t="s">
        <v>205</v>
      </c>
      <c r="D135" t="s">
        <v>27</v>
      </c>
      <c r="G135">
        <v>0.5</v>
      </c>
      <c r="H135">
        <v>0.5</v>
      </c>
      <c r="I135">
        <v>5689</v>
      </c>
      <c r="J135">
        <v>11265</v>
      </c>
      <c r="L135">
        <v>6123</v>
      </c>
      <c r="M135">
        <v>4.78</v>
      </c>
      <c r="N135">
        <v>9.8219999999999992</v>
      </c>
      <c r="O135">
        <v>5.0419999999999998</v>
      </c>
      <c r="Q135">
        <v>0.52400000000000002</v>
      </c>
      <c r="R135">
        <v>1</v>
      </c>
      <c r="S135">
        <v>0</v>
      </c>
      <c r="T135">
        <v>0</v>
      </c>
      <c r="V135">
        <v>0</v>
      </c>
      <c r="Y135" s="1">
        <v>45191</v>
      </c>
      <c r="Z135" s="6">
        <v>0.65260416666666665</v>
      </c>
      <c r="AB135">
        <v>1</v>
      </c>
      <c r="AD135" s="3">
        <f t="shared" si="8"/>
        <v>4.8408692424976252</v>
      </c>
      <c r="AE135" s="3">
        <f t="shared" si="9"/>
        <v>10.249627863914171</v>
      </c>
      <c r="AF135" s="3">
        <f t="shared" si="10"/>
        <v>5.4087586214165455</v>
      </c>
      <c r="AG135" s="3">
        <f t="shared" si="11"/>
        <v>0.56180090014849227</v>
      </c>
      <c r="AH135" s="3"/>
      <c r="BG135" s="3"/>
      <c r="BH135" s="3"/>
      <c r="BI135" s="3"/>
      <c r="BJ135" s="3"/>
    </row>
    <row r="136" spans="1:62" x14ac:dyDescent="0.35">
      <c r="A136">
        <v>112</v>
      </c>
      <c r="B136">
        <v>6</v>
      </c>
      <c r="R136">
        <v>1</v>
      </c>
      <c r="AB136">
        <v>1</v>
      </c>
      <c r="AD136" s="3" t="e">
        <f t="shared" ref="AD136" si="16">((I136*$F$21)+$F$22)*1000/G136</f>
        <v>#DIV/0!</v>
      </c>
      <c r="AE136" s="3" t="e">
        <f t="shared" ref="AE136" si="17">((J136*$H$21)+$H$22)*1000/H136</f>
        <v>#DIV/0!</v>
      </c>
      <c r="AF136" s="3" t="e">
        <f t="shared" ref="AF136" si="18">AE136-AD136</f>
        <v>#DIV/0!</v>
      </c>
      <c r="AG136" s="3" t="e">
        <f t="shared" ref="AG136" si="19">((L136*$J$21)+$J$22)*1000/H136</f>
        <v>#DIV/0!</v>
      </c>
      <c r="AH136" s="3"/>
    </row>
  </sheetData>
  <conditionalFormatting sqref="BC37:BD38 AK40:AL41 AW40:AX41 AQ40:AR41 AK43:AL44 AL42 AQ43:AR44 AR42 AW43:AX44 AX42 BD42 BC40:BD41 BD39 BD36">
    <cfRule type="cellIs" dxfId="2052" priority="506" operator="greaterThan">
      <formula>20</formula>
    </cfRule>
  </conditionalFormatting>
  <conditionalFormatting sqref="AS53:AT53 AY53:AZ53 BE53 AM53:AN53 BE36:BE42 AM47:AN48 BE47:BE48 AY47:AZ48 AS47:AT48 AM40:AN44 AY40:AZ44 AS40:AT44">
    <cfRule type="cellIs" dxfId="2051" priority="505" operator="between">
      <formula>80</formula>
      <formula>120</formula>
    </cfRule>
  </conditionalFormatting>
  <conditionalFormatting sqref="BC44">
    <cfRule type="cellIs" dxfId="2050" priority="504" operator="greaterThan">
      <formula>20</formula>
    </cfRule>
  </conditionalFormatting>
  <conditionalFormatting sqref="AL48 AX48 BD48 BC53:BD53 AW53:AX53 AK53:AL53">
    <cfRule type="cellIs" dxfId="2049" priority="503" operator="greaterThan">
      <formula>20</formula>
    </cfRule>
  </conditionalFormatting>
  <conditionalFormatting sqref="AK53">
    <cfRule type="cellIs" dxfId="2048" priority="501" operator="greaterThan">
      <formula>20</formula>
    </cfRule>
  </conditionalFormatting>
  <conditionalFormatting sqref="BC53">
    <cfRule type="cellIs" dxfId="2047" priority="498" operator="greaterThan">
      <formula>20</formula>
    </cfRule>
  </conditionalFormatting>
  <conditionalFormatting sqref="AM35:AN40 AY35:AZ40">
    <cfRule type="cellIs" dxfId="2046" priority="496" operator="between">
      <formula>80</formula>
      <formula>120</formula>
    </cfRule>
  </conditionalFormatting>
  <conditionalFormatting sqref="AR48 AQ53:AR53">
    <cfRule type="cellIs" dxfId="2045" priority="502" operator="greaterThan">
      <formula>20</formula>
    </cfRule>
  </conditionalFormatting>
  <conditionalFormatting sqref="AQ35:AR35 AQ40:AR40 AR39 AQ37:AR38 AR36">
    <cfRule type="cellIs" dxfId="2044" priority="495" operator="greaterThan">
      <formula>20</formula>
    </cfRule>
  </conditionalFormatting>
  <conditionalFormatting sqref="AS35:AT40">
    <cfRule type="cellIs" dxfId="2043" priority="494" operator="between">
      <formula>80</formula>
      <formula>120</formula>
    </cfRule>
  </conditionalFormatting>
  <conditionalFormatting sqref="AQ53">
    <cfRule type="cellIs" dxfId="2042" priority="500" operator="greaterThan">
      <formula>20</formula>
    </cfRule>
  </conditionalFormatting>
  <conditionalFormatting sqref="AW53">
    <cfRule type="cellIs" dxfId="2041" priority="499" operator="greaterThan">
      <formula>20</formula>
    </cfRule>
  </conditionalFormatting>
  <conditionalFormatting sqref="AK35:AL35 AW35:AX35 AK40:AL40 AL39 AK37:AL38 AL36 AW40:AX40 AX39 AW37:AX38 AX36">
    <cfRule type="cellIs" dxfId="2040" priority="497" operator="greaterThan">
      <formula>20</formula>
    </cfRule>
  </conditionalFormatting>
  <conditionalFormatting sqref="BC53">
    <cfRule type="cellIs" dxfId="2039" priority="492" operator="greaterThan">
      <formula>20</formula>
    </cfRule>
  </conditionalFormatting>
  <conditionalFormatting sqref="AW53">
    <cfRule type="cellIs" dxfId="2038" priority="493" operator="greaterThan">
      <formula>20</formula>
    </cfRule>
  </conditionalFormatting>
  <conditionalFormatting sqref="BE85">
    <cfRule type="cellIs" dxfId="2037" priority="398" operator="between">
      <formula>80</formula>
      <formula>120</formula>
    </cfRule>
  </conditionalFormatting>
  <conditionalFormatting sqref="AK49">
    <cfRule type="cellIs" dxfId="2036" priority="491" operator="greaterThan">
      <formula>20</formula>
    </cfRule>
  </conditionalFormatting>
  <conditionalFormatting sqref="AQ49">
    <cfRule type="cellIs" dxfId="2035" priority="490" operator="greaterThan">
      <formula>20</formula>
    </cfRule>
  </conditionalFormatting>
  <conditionalFormatting sqref="AW49">
    <cfRule type="cellIs" dxfId="2034" priority="489" operator="greaterThan">
      <formula>20</formula>
    </cfRule>
  </conditionalFormatting>
  <conditionalFormatting sqref="BC49">
    <cfRule type="cellIs" dxfId="2033" priority="488" operator="greaterThan">
      <formula>20</formula>
    </cfRule>
  </conditionalFormatting>
  <conditionalFormatting sqref="AK46">
    <cfRule type="cellIs" dxfId="2032" priority="487" operator="greaterThan">
      <formula>20</formula>
    </cfRule>
  </conditionalFormatting>
  <conditionalFormatting sqref="AQ46">
    <cfRule type="cellIs" dxfId="2031" priority="486" operator="greaterThan">
      <formula>20</formula>
    </cfRule>
  </conditionalFormatting>
  <conditionalFormatting sqref="AW46">
    <cfRule type="cellIs" dxfId="2030" priority="485" operator="greaterThan">
      <formula>20</formula>
    </cfRule>
  </conditionalFormatting>
  <conditionalFormatting sqref="BC46">
    <cfRule type="cellIs" dxfId="2029" priority="484" operator="greaterThan">
      <formula>20</formula>
    </cfRule>
  </conditionalFormatting>
  <conditionalFormatting sqref="AK47">
    <cfRule type="cellIs" dxfId="2028" priority="483" operator="greaterThan">
      <formula>20</formula>
    </cfRule>
  </conditionalFormatting>
  <conditionalFormatting sqref="AQ47">
    <cfRule type="cellIs" dxfId="2027" priority="482" operator="greaterThan">
      <formula>20</formula>
    </cfRule>
  </conditionalFormatting>
  <conditionalFormatting sqref="AW47">
    <cfRule type="cellIs" dxfId="2026" priority="481" operator="greaterThan">
      <formula>20</formula>
    </cfRule>
  </conditionalFormatting>
  <conditionalFormatting sqref="BC47">
    <cfRule type="cellIs" dxfId="2025" priority="480" operator="greaterThan">
      <formula>20</formula>
    </cfRule>
  </conditionalFormatting>
  <conditionalFormatting sqref="AK96 AK93">
    <cfRule type="cellIs" dxfId="2024" priority="394" operator="greaterThan">
      <formula>20</formula>
    </cfRule>
  </conditionalFormatting>
  <conditionalFormatting sqref="AQ96 AQ93">
    <cfRule type="cellIs" dxfId="2023" priority="393" operator="greaterThan">
      <formula>20</formula>
    </cfRule>
  </conditionalFormatting>
  <conditionalFormatting sqref="AK52">
    <cfRule type="cellIs" dxfId="2022" priority="479" operator="greaterThan">
      <formula>20</formula>
    </cfRule>
  </conditionalFormatting>
  <conditionalFormatting sqref="AQ52">
    <cfRule type="cellIs" dxfId="2021" priority="478" operator="greaterThan">
      <formula>20</formula>
    </cfRule>
  </conditionalFormatting>
  <conditionalFormatting sqref="AW52">
    <cfRule type="cellIs" dxfId="2020" priority="477" operator="greaterThan">
      <formula>20</formula>
    </cfRule>
  </conditionalFormatting>
  <conditionalFormatting sqref="BC52">
    <cfRule type="cellIs" dxfId="2019" priority="476" operator="greaterThan">
      <formula>20</formula>
    </cfRule>
  </conditionalFormatting>
  <conditionalFormatting sqref="AK87 AK84 AK81 AK78 AK75 AK72 AK69 AK66 AK63 AK60 AK57">
    <cfRule type="cellIs" dxfId="2018" priority="475" operator="greaterThan">
      <formula>20</formula>
    </cfRule>
  </conditionalFormatting>
  <conditionalFormatting sqref="AQ87 AQ84 AQ81 AQ78 AQ75 AQ72 AQ69 AQ66 AQ63 AQ60 AQ57">
    <cfRule type="cellIs" dxfId="2017" priority="474" operator="greaterThan">
      <formula>20</formula>
    </cfRule>
  </conditionalFormatting>
  <conditionalFormatting sqref="AW87 AW84 AW81 AW78 AW75 AW72 AW69 AW66 AW63 AW60 AW57">
    <cfRule type="cellIs" dxfId="2016" priority="473" operator="greaterThan">
      <formula>20</formula>
    </cfRule>
  </conditionalFormatting>
  <conditionalFormatting sqref="BC87 BC84 BC81 BC78 BC75 BC72 BC69 BC66 BC63 BC60 BC57">
    <cfRule type="cellIs" dxfId="2015" priority="472" operator="greaterThan">
      <formula>20</formula>
    </cfRule>
  </conditionalFormatting>
  <conditionalFormatting sqref="AK94">
    <cfRule type="cellIs" dxfId="2014" priority="471" operator="greaterThan">
      <formula>20</formula>
    </cfRule>
  </conditionalFormatting>
  <conditionalFormatting sqref="AQ94">
    <cfRule type="cellIs" dxfId="2013" priority="470" operator="greaterThan">
      <formula>20</formula>
    </cfRule>
  </conditionalFormatting>
  <conditionalFormatting sqref="AW94">
    <cfRule type="cellIs" dxfId="2012" priority="469" operator="greaterThan">
      <formula>20</formula>
    </cfRule>
  </conditionalFormatting>
  <conditionalFormatting sqref="BC97 BC94">
    <cfRule type="cellIs" dxfId="2011" priority="468" operator="greaterThan">
      <formula>20</formula>
    </cfRule>
  </conditionalFormatting>
  <conditionalFormatting sqref="BE87">
    <cfRule type="cellIs" dxfId="2010" priority="395" operator="between">
      <formula>80</formula>
      <formula>120</formula>
    </cfRule>
  </conditionalFormatting>
  <conditionalFormatting sqref="AL87">
    <cfRule type="cellIs" dxfId="2009" priority="467" operator="greaterThan">
      <formula>20</formula>
    </cfRule>
  </conditionalFormatting>
  <conditionalFormatting sqref="AM87:AN87">
    <cfRule type="cellIs" dxfId="2008" priority="466" operator="between">
      <formula>80</formula>
      <formula>120</formula>
    </cfRule>
  </conditionalFormatting>
  <conditionalFormatting sqref="AM87:AN87">
    <cfRule type="cellIs" dxfId="2007" priority="465" operator="between">
      <formula>80</formula>
      <formula>120</formula>
    </cfRule>
  </conditionalFormatting>
  <conditionalFormatting sqref="AR85">
    <cfRule type="cellIs" dxfId="2006" priority="413" operator="greaterThan">
      <formula>20</formula>
    </cfRule>
  </conditionalFormatting>
  <conditionalFormatting sqref="AK85 AK82 AK79 AK76 AK73 AK70 AK67 AK64 AK61 AK58 AK54">
    <cfRule type="cellIs" dxfId="2005" priority="428" operator="greaterThan">
      <formula>20</formula>
    </cfRule>
  </conditionalFormatting>
  <conditionalFormatting sqref="AQ85 AQ82 AQ79 AQ76 AQ73 AQ70 AQ67 AQ64 AQ61 AQ58 AQ54">
    <cfRule type="cellIs" dxfId="2004" priority="427" operator="greaterThan">
      <formula>20</formula>
    </cfRule>
  </conditionalFormatting>
  <conditionalFormatting sqref="AW85 AW82 AW79 AW76 AW73 AW70 AW67 AW64 AW61 AW58 AW54">
    <cfRule type="cellIs" dxfId="2003" priority="426" operator="greaterThan">
      <formula>20</formula>
    </cfRule>
  </conditionalFormatting>
  <conditionalFormatting sqref="BC85 BC82 BC79 BC76 BC73 BC70 BC67 BC64 BC61 BC58 BC54">
    <cfRule type="cellIs" dxfId="2002" priority="425" operator="greaterThan">
      <formula>20</formula>
    </cfRule>
  </conditionalFormatting>
  <conditionalFormatting sqref="AQ95 AQ92">
    <cfRule type="cellIs" dxfId="2001" priority="423" operator="greaterThan">
      <formula>20</formula>
    </cfRule>
  </conditionalFormatting>
  <conditionalFormatting sqref="AW95 AW92">
    <cfRule type="cellIs" dxfId="2000" priority="422" operator="greaterThan">
      <formula>20</formula>
    </cfRule>
  </conditionalFormatting>
  <conditionalFormatting sqref="AR87">
    <cfRule type="cellIs" dxfId="1999" priority="464" operator="greaterThan">
      <formula>20</formula>
    </cfRule>
  </conditionalFormatting>
  <conditionalFormatting sqref="AS87:AT87">
    <cfRule type="cellIs" dxfId="1998" priority="463" operator="between">
      <formula>80</formula>
      <formula>120</formula>
    </cfRule>
  </conditionalFormatting>
  <conditionalFormatting sqref="AS87:AT87">
    <cfRule type="cellIs" dxfId="1997" priority="462" operator="between">
      <formula>80</formula>
      <formula>120</formula>
    </cfRule>
  </conditionalFormatting>
  <conditionalFormatting sqref="AS87:AT87">
    <cfRule type="cellIs" dxfId="1996" priority="461" operator="between">
      <formula>80</formula>
      <formula>120</formula>
    </cfRule>
  </conditionalFormatting>
  <conditionalFormatting sqref="AM98:AN99">
    <cfRule type="cellIs" dxfId="1995" priority="386" operator="between">
      <formula>80</formula>
      <formula>120</formula>
    </cfRule>
  </conditionalFormatting>
  <conditionalFormatting sqref="AX87">
    <cfRule type="cellIs" dxfId="1994" priority="460" operator="greaterThan">
      <formula>20</formula>
    </cfRule>
  </conditionalFormatting>
  <conditionalFormatting sqref="AY87:AZ87">
    <cfRule type="cellIs" dxfId="1993" priority="459" operator="between">
      <formula>80</formula>
      <formula>120</formula>
    </cfRule>
  </conditionalFormatting>
  <conditionalFormatting sqref="AY87:AZ87">
    <cfRule type="cellIs" dxfId="1992" priority="457" operator="between">
      <formula>80</formula>
      <formula>120</formula>
    </cfRule>
  </conditionalFormatting>
  <conditionalFormatting sqref="AY87:AZ87">
    <cfRule type="cellIs" dxfId="1991" priority="458" operator="between">
      <formula>80</formula>
      <formula>120</formula>
    </cfRule>
  </conditionalFormatting>
  <conditionalFormatting sqref="AS100:AT100 AY100:AZ100 BE100 AM100:AN100">
    <cfRule type="cellIs" dxfId="1990" priority="381" operator="between">
      <formula>80</formula>
      <formula>120</formula>
    </cfRule>
  </conditionalFormatting>
  <conditionalFormatting sqref="BD87">
    <cfRule type="cellIs" dxfId="1989" priority="456" operator="greaterThan">
      <formula>20</formula>
    </cfRule>
  </conditionalFormatting>
  <conditionalFormatting sqref="BE87">
    <cfRule type="cellIs" dxfId="1988" priority="455" operator="between">
      <formula>80</formula>
      <formula>120</formula>
    </cfRule>
  </conditionalFormatting>
  <conditionalFormatting sqref="BE87">
    <cfRule type="cellIs" dxfId="1987" priority="454" operator="between">
      <formula>80</formula>
      <formula>120</formula>
    </cfRule>
  </conditionalFormatting>
  <conditionalFormatting sqref="BE87">
    <cfRule type="cellIs" dxfId="1986" priority="452" operator="between">
      <formula>80</formula>
      <formula>120</formula>
    </cfRule>
  </conditionalFormatting>
  <conditionalFormatting sqref="BE87">
    <cfRule type="cellIs" dxfId="1985" priority="453" operator="between">
      <formula>80</formula>
      <formula>120</formula>
    </cfRule>
  </conditionalFormatting>
  <conditionalFormatting sqref="AW96 AW93">
    <cfRule type="cellIs" dxfId="1984" priority="392" operator="greaterThan">
      <formula>20</formula>
    </cfRule>
  </conditionalFormatting>
  <conditionalFormatting sqref="AQ94">
    <cfRule type="cellIs" dxfId="1983" priority="389" operator="greaterThan">
      <formula>20</formula>
    </cfRule>
  </conditionalFormatting>
  <conditionalFormatting sqref="AS98:AT99">
    <cfRule type="cellIs" dxfId="1982" priority="385" operator="between">
      <formula>80</formula>
      <formula>120</formula>
    </cfRule>
  </conditionalFormatting>
  <conditionalFormatting sqref="BE98:BE99">
    <cfRule type="cellIs" dxfId="1981" priority="382" operator="between">
      <formula>80</formula>
      <formula>120</formula>
    </cfRule>
  </conditionalFormatting>
  <conditionalFormatting sqref="BC100:BD100 AW100:AX100 AK100:AL100">
    <cfRule type="cellIs" dxfId="1980" priority="380" operator="greaterThan">
      <formula>20</formula>
    </cfRule>
  </conditionalFormatting>
  <conditionalFormatting sqref="BC43">
    <cfRule type="cellIs" dxfId="1979" priority="451" operator="greaterThan">
      <formula>20</formula>
    </cfRule>
  </conditionalFormatting>
  <conditionalFormatting sqref="AK47:AL47 AW47:AX47 BC47:BD47">
    <cfRule type="cellIs" dxfId="1978" priority="450" operator="greaterThan">
      <formula>20</formula>
    </cfRule>
  </conditionalFormatting>
  <conditionalFormatting sqref="AQ47:AR47">
    <cfRule type="cellIs" dxfId="1977" priority="449" operator="greaterThan">
      <formula>20</formula>
    </cfRule>
  </conditionalFormatting>
  <conditionalFormatting sqref="AQ47">
    <cfRule type="cellIs" dxfId="1976" priority="447" operator="greaterThan">
      <formula>20</formula>
    </cfRule>
  </conditionalFormatting>
  <conditionalFormatting sqref="BC47 BC49">
    <cfRule type="cellIs" dxfId="1975" priority="445" operator="greaterThan">
      <formula>20</formula>
    </cfRule>
  </conditionalFormatting>
  <conditionalFormatting sqref="AK47">
    <cfRule type="cellIs" dxfId="1974" priority="448" operator="greaterThan">
      <formula>20</formula>
    </cfRule>
  </conditionalFormatting>
  <conditionalFormatting sqref="AW47 AW49">
    <cfRule type="cellIs" dxfId="1973" priority="446" operator="greaterThan">
      <formula>20</formula>
    </cfRule>
  </conditionalFormatting>
  <conditionalFormatting sqref="AK49:AL49 AW49:AX49 BC49:BD49">
    <cfRule type="cellIs" dxfId="1972" priority="444" operator="greaterThan">
      <formula>20</formula>
    </cfRule>
  </conditionalFormatting>
  <conditionalFormatting sqref="AM49:AN49 BE49 AY49:AZ49">
    <cfRule type="cellIs" dxfId="1971" priority="443" operator="between">
      <formula>80</formula>
      <formula>120</formula>
    </cfRule>
  </conditionalFormatting>
  <conditionalFormatting sqref="AQ49:AR49">
    <cfRule type="cellIs" dxfId="1970" priority="442" operator="greaterThan">
      <formula>20</formula>
    </cfRule>
  </conditionalFormatting>
  <conditionalFormatting sqref="AS49:AT49">
    <cfRule type="cellIs" dxfId="1969" priority="441" operator="between">
      <formula>80</formula>
      <formula>120</formula>
    </cfRule>
  </conditionalFormatting>
  <conditionalFormatting sqref="AK46">
    <cfRule type="cellIs" dxfId="1968" priority="440" operator="greaterThan">
      <formula>20</formula>
    </cfRule>
  </conditionalFormatting>
  <conditionalFormatting sqref="AQ46">
    <cfRule type="cellIs" dxfId="1967" priority="439" operator="greaterThan">
      <formula>20</formula>
    </cfRule>
  </conditionalFormatting>
  <conditionalFormatting sqref="AW46">
    <cfRule type="cellIs" dxfId="1966" priority="438" operator="greaterThan">
      <formula>20</formula>
    </cfRule>
  </conditionalFormatting>
  <conditionalFormatting sqref="BC46">
    <cfRule type="cellIs" dxfId="1965" priority="437" operator="greaterThan">
      <formula>20</formula>
    </cfRule>
  </conditionalFormatting>
  <conditionalFormatting sqref="AK50">
    <cfRule type="cellIs" dxfId="1964" priority="436" operator="greaterThan">
      <formula>20</formula>
    </cfRule>
  </conditionalFormatting>
  <conditionalFormatting sqref="AQ50">
    <cfRule type="cellIs" dxfId="1963" priority="435" operator="greaterThan">
      <formula>20</formula>
    </cfRule>
  </conditionalFormatting>
  <conditionalFormatting sqref="AW50">
    <cfRule type="cellIs" dxfId="1962" priority="434" operator="greaterThan">
      <formula>20</formula>
    </cfRule>
  </conditionalFormatting>
  <conditionalFormatting sqref="BC50">
    <cfRule type="cellIs" dxfId="1961" priority="433" operator="greaterThan">
      <formula>20</formula>
    </cfRule>
  </conditionalFormatting>
  <conditionalFormatting sqref="AK51">
    <cfRule type="cellIs" dxfId="1960" priority="432" operator="greaterThan">
      <formula>20</formula>
    </cfRule>
  </conditionalFormatting>
  <conditionalFormatting sqref="AQ51">
    <cfRule type="cellIs" dxfId="1959" priority="431" operator="greaterThan">
      <formula>20</formula>
    </cfRule>
  </conditionalFormatting>
  <conditionalFormatting sqref="AW51">
    <cfRule type="cellIs" dxfId="1958" priority="430" operator="greaterThan">
      <formula>20</formula>
    </cfRule>
  </conditionalFormatting>
  <conditionalFormatting sqref="BC51">
    <cfRule type="cellIs" dxfId="1957" priority="429" operator="greaterThan">
      <formula>20</formula>
    </cfRule>
  </conditionalFormatting>
  <conditionalFormatting sqref="AK95 AK92">
    <cfRule type="cellIs" dxfId="1956" priority="424" operator="greaterThan">
      <formula>20</formula>
    </cfRule>
  </conditionalFormatting>
  <conditionalFormatting sqref="BC95 BC92">
    <cfRule type="cellIs" dxfId="1955" priority="421" operator="greaterThan">
      <formula>20</formula>
    </cfRule>
  </conditionalFormatting>
  <conditionalFormatting sqref="AM86:AN86">
    <cfRule type="cellIs" dxfId="1954" priority="420" operator="between">
      <formula>80</formula>
      <formula>120</formula>
    </cfRule>
  </conditionalFormatting>
  <conditionalFormatting sqref="AL85">
    <cfRule type="cellIs" dxfId="1953" priority="419" operator="greaterThan">
      <formula>20</formula>
    </cfRule>
  </conditionalFormatting>
  <conditionalFormatting sqref="AM85:AN85">
    <cfRule type="cellIs" dxfId="1952" priority="418" operator="between">
      <formula>80</formula>
      <formula>120</formula>
    </cfRule>
  </conditionalFormatting>
  <conditionalFormatting sqref="AM85:AN85">
    <cfRule type="cellIs" dxfId="1951" priority="417" operator="between">
      <formula>80</formula>
      <formula>120</formula>
    </cfRule>
  </conditionalFormatting>
  <conditionalFormatting sqref="AM87:AN87">
    <cfRule type="cellIs" dxfId="1950" priority="416" operator="between">
      <formula>80</formula>
      <formula>120</formula>
    </cfRule>
  </conditionalFormatting>
  <conditionalFormatting sqref="AS86:AT86">
    <cfRule type="cellIs" dxfId="1949" priority="415" operator="between">
      <formula>80</formula>
      <formula>120</formula>
    </cfRule>
  </conditionalFormatting>
  <conditionalFormatting sqref="AS86:AT86">
    <cfRule type="cellIs" dxfId="1948" priority="414" operator="between">
      <formula>80</formula>
      <formula>120</formula>
    </cfRule>
  </conditionalFormatting>
  <conditionalFormatting sqref="AS85:AT85">
    <cfRule type="cellIs" dxfId="1947" priority="412" operator="between">
      <formula>80</formula>
      <formula>120</formula>
    </cfRule>
  </conditionalFormatting>
  <conditionalFormatting sqref="AS85:AT85">
    <cfRule type="cellIs" dxfId="1946" priority="411" operator="between">
      <formula>80</formula>
      <formula>120</formula>
    </cfRule>
  </conditionalFormatting>
  <conditionalFormatting sqref="AS85:AT85">
    <cfRule type="cellIs" dxfId="1945" priority="410" operator="between">
      <formula>80</formula>
      <formula>120</formula>
    </cfRule>
  </conditionalFormatting>
  <conditionalFormatting sqref="AS87:AT87">
    <cfRule type="cellIs" dxfId="1944" priority="409" operator="between">
      <formula>80</formula>
      <formula>120</formula>
    </cfRule>
  </conditionalFormatting>
  <conditionalFormatting sqref="AS87:AT87">
    <cfRule type="cellIs" dxfId="1943" priority="408" operator="between">
      <formula>80</formula>
      <formula>120</formula>
    </cfRule>
  </conditionalFormatting>
  <conditionalFormatting sqref="BD85">
    <cfRule type="cellIs" dxfId="1942" priority="400" operator="greaterThan">
      <formula>20</formula>
    </cfRule>
  </conditionalFormatting>
  <conditionalFormatting sqref="AY86:AZ86">
    <cfRule type="cellIs" dxfId="1941" priority="407" operator="between">
      <formula>80</formula>
      <formula>120</formula>
    </cfRule>
  </conditionalFormatting>
  <conditionalFormatting sqref="AX85">
    <cfRule type="cellIs" dxfId="1940" priority="406" operator="greaterThan">
      <formula>20</formula>
    </cfRule>
  </conditionalFormatting>
  <conditionalFormatting sqref="AY85:AZ85">
    <cfRule type="cellIs" dxfId="1939" priority="405" operator="between">
      <formula>80</formula>
      <formula>120</formula>
    </cfRule>
  </conditionalFormatting>
  <conditionalFormatting sqref="AY85:AZ85">
    <cfRule type="cellIs" dxfId="1938" priority="403" operator="between">
      <formula>80</formula>
      <formula>120</formula>
    </cfRule>
  </conditionalFormatting>
  <conditionalFormatting sqref="AY85:AZ85">
    <cfRule type="cellIs" dxfId="1937" priority="404" operator="between">
      <formula>80</formula>
      <formula>120</formula>
    </cfRule>
  </conditionalFormatting>
  <conditionalFormatting sqref="AY87:AZ87">
    <cfRule type="cellIs" dxfId="1936" priority="402" operator="between">
      <formula>80</formula>
      <formula>120</formula>
    </cfRule>
  </conditionalFormatting>
  <conditionalFormatting sqref="BE86">
    <cfRule type="cellIs" dxfId="1935" priority="401" operator="between">
      <formula>80</formula>
      <formula>120</formula>
    </cfRule>
  </conditionalFormatting>
  <conditionalFormatting sqref="BE85">
    <cfRule type="cellIs" dxfId="1934" priority="399" operator="between">
      <formula>80</formula>
      <formula>120</formula>
    </cfRule>
  </conditionalFormatting>
  <conditionalFormatting sqref="BE85">
    <cfRule type="cellIs" dxfId="1933" priority="396" operator="between">
      <formula>80</formula>
      <formula>120</formula>
    </cfRule>
  </conditionalFormatting>
  <conditionalFormatting sqref="BE85">
    <cfRule type="cellIs" dxfId="1932" priority="397" operator="between">
      <formula>80</formula>
      <formula>120</formula>
    </cfRule>
  </conditionalFormatting>
  <conditionalFormatting sqref="AK94">
    <cfRule type="cellIs" dxfId="1931" priority="390" operator="greaterThan">
      <formula>20</formula>
    </cfRule>
  </conditionalFormatting>
  <conditionalFormatting sqref="AW94">
    <cfRule type="cellIs" dxfId="1930" priority="388" operator="greaterThan">
      <formula>20</formula>
    </cfRule>
  </conditionalFormatting>
  <conditionalFormatting sqref="BC96 BC93">
    <cfRule type="cellIs" dxfId="1929" priority="391" operator="greaterThan">
      <formula>20</formula>
    </cfRule>
  </conditionalFormatting>
  <conditionalFormatting sqref="BC97 BC94">
    <cfRule type="cellIs" dxfId="1928" priority="387" operator="greaterThan">
      <formula>20</formula>
    </cfRule>
  </conditionalFormatting>
  <conditionalFormatting sqref="AS98:AT99">
    <cfRule type="cellIs" dxfId="1927" priority="384" operator="between">
      <formula>80</formula>
      <formula>120</formula>
    </cfRule>
  </conditionalFormatting>
  <conditionalFormatting sqref="AY98:AZ99">
    <cfRule type="cellIs" dxfId="1926" priority="383" operator="between">
      <formula>80</formula>
      <formula>120</formula>
    </cfRule>
  </conditionalFormatting>
  <conditionalFormatting sqref="AK100">
    <cfRule type="cellIs" dxfId="1925" priority="378" operator="greaterThan">
      <formula>20</formula>
    </cfRule>
  </conditionalFormatting>
  <conditionalFormatting sqref="BC100">
    <cfRule type="cellIs" dxfId="1924" priority="375" operator="greaterThan">
      <formula>20</formula>
    </cfRule>
  </conditionalFormatting>
  <conditionalFormatting sqref="AQ100:AR100">
    <cfRule type="cellIs" dxfId="1923" priority="379" operator="greaterThan">
      <formula>20</formula>
    </cfRule>
  </conditionalFormatting>
  <conditionalFormatting sqref="AQ100">
    <cfRule type="cellIs" dxfId="1922" priority="377" operator="greaterThan">
      <formula>20</formula>
    </cfRule>
  </conditionalFormatting>
  <conditionalFormatting sqref="AW100">
    <cfRule type="cellIs" dxfId="1921" priority="376" operator="greaterThan">
      <formula>20</formula>
    </cfRule>
  </conditionalFormatting>
  <conditionalFormatting sqref="BC100">
    <cfRule type="cellIs" dxfId="1920" priority="373" operator="greaterThan">
      <formula>20</formula>
    </cfRule>
  </conditionalFormatting>
  <conditionalFormatting sqref="AW100">
    <cfRule type="cellIs" dxfId="1919" priority="374" operator="greaterThan">
      <formula>20</formula>
    </cfRule>
  </conditionalFormatting>
  <conditionalFormatting sqref="AK109 AK106 AK103">
    <cfRule type="cellIs" dxfId="1918" priority="372" operator="greaterThan">
      <formula>20</formula>
    </cfRule>
  </conditionalFormatting>
  <conditionalFormatting sqref="AQ109 AQ106 AQ103">
    <cfRule type="cellIs" dxfId="1917" priority="371" operator="greaterThan">
      <formula>20</formula>
    </cfRule>
  </conditionalFormatting>
  <conditionalFormatting sqref="AW109 AW106 AW103">
    <cfRule type="cellIs" dxfId="1916" priority="370" operator="greaterThan">
      <formula>20</formula>
    </cfRule>
  </conditionalFormatting>
  <conditionalFormatting sqref="BC109 BC106 BC103">
    <cfRule type="cellIs" dxfId="1915" priority="369" operator="greaterThan">
      <formula>20</formula>
    </cfRule>
  </conditionalFormatting>
  <conditionalFormatting sqref="AK110 AK107 AK104 AK101">
    <cfRule type="cellIs" dxfId="1914" priority="368" operator="greaterThan">
      <formula>20</formula>
    </cfRule>
  </conditionalFormatting>
  <conditionalFormatting sqref="AQ110 AQ107 AQ104 AQ101">
    <cfRule type="cellIs" dxfId="1913" priority="367" operator="greaterThan">
      <formula>20</formula>
    </cfRule>
  </conditionalFormatting>
  <conditionalFormatting sqref="AW110 AW107 AW104 AW101">
    <cfRule type="cellIs" dxfId="1912" priority="366" operator="greaterThan">
      <formula>20</formula>
    </cfRule>
  </conditionalFormatting>
  <conditionalFormatting sqref="BC110 BC107 BC104 BC101">
    <cfRule type="cellIs" dxfId="1911" priority="365" operator="greaterThan">
      <formula>20</formula>
    </cfRule>
  </conditionalFormatting>
  <conditionalFormatting sqref="BC29">
    <cfRule type="cellIs" dxfId="1910" priority="338" operator="greaterThan">
      <formula>20</formula>
    </cfRule>
  </conditionalFormatting>
  <conditionalFormatting sqref="AI29">
    <cfRule type="cellIs" dxfId="1909" priority="337" operator="between">
      <formula>80</formula>
      <formula>120</formula>
    </cfRule>
  </conditionalFormatting>
  <conditionalFormatting sqref="BA29">
    <cfRule type="cellIs" dxfId="1908" priority="334" operator="between">
      <formula>80</formula>
      <formula>120</formula>
    </cfRule>
  </conditionalFormatting>
  <conditionalFormatting sqref="AI110">
    <cfRule type="cellIs" dxfId="1907" priority="333" operator="between">
      <formula>80</formula>
      <formula>120</formula>
    </cfRule>
  </conditionalFormatting>
  <conditionalFormatting sqref="AK130">
    <cfRule type="cellIs" dxfId="1906" priority="332" operator="greaterThan">
      <formula>20</formula>
    </cfRule>
  </conditionalFormatting>
  <conditionalFormatting sqref="AL130">
    <cfRule type="cellIs" dxfId="1905" priority="327" operator="greaterThan">
      <formula>20</formula>
    </cfRule>
  </conditionalFormatting>
  <conditionalFormatting sqref="AM130:AN130">
    <cfRule type="cellIs" dxfId="1904" priority="326" operator="between">
      <formula>80</formula>
      <formula>120</formula>
    </cfRule>
  </conditionalFormatting>
  <conditionalFormatting sqref="AM130:AN130">
    <cfRule type="cellIs" dxfId="1903" priority="325" operator="between">
      <formula>80</formula>
      <formula>120</formula>
    </cfRule>
  </conditionalFormatting>
  <conditionalFormatting sqref="AR130">
    <cfRule type="cellIs" dxfId="1902" priority="321" operator="greaterThan">
      <formula>20</formula>
    </cfRule>
  </conditionalFormatting>
  <conditionalFormatting sqref="AS130:AT130">
    <cfRule type="cellIs" dxfId="1901" priority="320" operator="between">
      <formula>80</formula>
      <formula>120</formula>
    </cfRule>
  </conditionalFormatting>
  <conditionalFormatting sqref="AS130:AT130">
    <cfRule type="cellIs" dxfId="1900" priority="318" operator="between">
      <formula>80</formula>
      <formula>120</formula>
    </cfRule>
  </conditionalFormatting>
  <conditionalFormatting sqref="AS130:AT130">
    <cfRule type="cellIs" dxfId="1899" priority="319" operator="between">
      <formula>80</formula>
      <formula>120</formula>
    </cfRule>
  </conditionalFormatting>
  <conditionalFormatting sqref="AY130:AZ130">
    <cfRule type="cellIs" dxfId="1898" priority="312" operator="between">
      <formula>80</formula>
      <formula>120</formula>
    </cfRule>
  </conditionalFormatting>
  <conditionalFormatting sqref="BD130">
    <cfRule type="cellIs" dxfId="1897" priority="308" operator="greaterThan">
      <formula>20</formula>
    </cfRule>
  </conditionalFormatting>
  <conditionalFormatting sqref="BE130">
    <cfRule type="cellIs" dxfId="1896" priority="307" operator="between">
      <formula>80</formula>
      <formula>120</formula>
    </cfRule>
  </conditionalFormatting>
  <conditionalFormatting sqref="BE130">
    <cfRule type="cellIs" dxfId="1895" priority="306" operator="between">
      <formula>80</formula>
      <formula>120</formula>
    </cfRule>
  </conditionalFormatting>
  <conditionalFormatting sqref="BE130">
    <cfRule type="cellIs" dxfId="1894" priority="304" operator="between">
      <formula>80</formula>
      <formula>120</formula>
    </cfRule>
  </conditionalFormatting>
  <conditionalFormatting sqref="BE130">
    <cfRule type="cellIs" dxfId="1893" priority="305" operator="between">
      <formula>80</formula>
      <formula>120</formula>
    </cfRule>
  </conditionalFormatting>
  <conditionalFormatting sqref="AK135">
    <cfRule type="cellIs" dxfId="1892" priority="298" operator="greaterThan">
      <formula>20</formula>
    </cfRule>
  </conditionalFormatting>
  <conditionalFormatting sqref="AW135">
    <cfRule type="cellIs" dxfId="1891" priority="296" operator="greaterThan">
      <formula>20</formula>
    </cfRule>
  </conditionalFormatting>
  <conditionalFormatting sqref="AK26 AK33 AK36 AK39 AK42 AK45 AK48">
    <cfRule type="cellIs" dxfId="1890" priority="364" operator="greaterThan">
      <formula>20</formula>
    </cfRule>
  </conditionalFormatting>
  <conditionalFormatting sqref="AQ26 AQ33 AQ36 AQ39 AQ42 AQ45 AQ48">
    <cfRule type="cellIs" dxfId="1889" priority="363" operator="greaterThan">
      <formula>20</formula>
    </cfRule>
  </conditionalFormatting>
  <conditionalFormatting sqref="AW26 AW33 AW36 AW39 AW42 AW45 AW48">
    <cfRule type="cellIs" dxfId="1888" priority="362" operator="greaterThan">
      <formula>20</formula>
    </cfRule>
  </conditionalFormatting>
  <conditionalFormatting sqref="BC26 BC33 BC36 BC39 BC42 BC45 BC48">
    <cfRule type="cellIs" dxfId="1887" priority="361" operator="greaterThan">
      <formula>20</formula>
    </cfRule>
  </conditionalFormatting>
  <conditionalFormatting sqref="AJ36 AJ39 AJ42 AJ45 AJ48">
    <cfRule type="cellIs" dxfId="1886" priority="360" operator="lessThan">
      <formula>20.1</formula>
    </cfRule>
  </conditionalFormatting>
  <conditionalFormatting sqref="AP36 AP39 AP42 AP45 AP48">
    <cfRule type="cellIs" dxfId="1885" priority="359" operator="lessThan">
      <formula>20.1</formula>
    </cfRule>
  </conditionalFormatting>
  <conditionalFormatting sqref="AV36 AV39 AV42 AV45 AV48">
    <cfRule type="cellIs" dxfId="1884" priority="358" operator="lessThan">
      <formula>20.1</formula>
    </cfRule>
  </conditionalFormatting>
  <conditionalFormatting sqref="BB36 BB39 BB42 BB45 BB48">
    <cfRule type="cellIs" dxfId="1883" priority="357" operator="lessThan">
      <formula>20.1</formula>
    </cfRule>
  </conditionalFormatting>
  <conditionalFormatting sqref="AI26">
    <cfRule type="cellIs" dxfId="1882" priority="356" operator="between">
      <formula>80</formula>
      <formula>120</formula>
    </cfRule>
  </conditionalFormatting>
  <conditionalFormatting sqref="AO26">
    <cfRule type="cellIs" dxfId="1881" priority="355" operator="between">
      <formula>80</formula>
      <formula>120</formula>
    </cfRule>
  </conditionalFormatting>
  <conditionalFormatting sqref="AU26">
    <cfRule type="cellIs" dxfId="1880" priority="354" operator="between">
      <formula>80</formula>
      <formula>120</formula>
    </cfRule>
  </conditionalFormatting>
  <conditionalFormatting sqref="BA26">
    <cfRule type="cellIs" dxfId="1879" priority="353" operator="between">
      <formula>80</formula>
      <formula>120</formula>
    </cfRule>
  </conditionalFormatting>
  <conditionalFormatting sqref="BA97">
    <cfRule type="cellIs" dxfId="1878" priority="343" operator="between">
      <formula>80</formula>
      <formula>120</formula>
    </cfRule>
  </conditionalFormatting>
  <conditionalFormatting sqref="AK97">
    <cfRule type="cellIs" dxfId="1877" priority="348" operator="greaterThan">
      <formula>20</formula>
    </cfRule>
  </conditionalFormatting>
  <conditionalFormatting sqref="AQ97">
    <cfRule type="cellIs" dxfId="1876" priority="347" operator="greaterThan">
      <formula>20</formula>
    </cfRule>
  </conditionalFormatting>
  <conditionalFormatting sqref="AO97">
    <cfRule type="cellIs" dxfId="1875" priority="345" operator="between">
      <formula>80</formula>
      <formula>120</formula>
    </cfRule>
  </conditionalFormatting>
  <conditionalFormatting sqref="AU97">
    <cfRule type="cellIs" dxfId="1874" priority="344" operator="between">
      <formula>80</formula>
      <formula>120</formula>
    </cfRule>
  </conditionalFormatting>
  <conditionalFormatting sqref="AO51">
    <cfRule type="cellIs" dxfId="1873" priority="352" operator="between">
      <formula>80</formula>
      <formula>120</formula>
    </cfRule>
  </conditionalFormatting>
  <conditionalFormatting sqref="AU51">
    <cfRule type="cellIs" dxfId="1872" priority="351" operator="between">
      <formula>80</formula>
      <formula>120</formula>
    </cfRule>
  </conditionalFormatting>
  <conditionalFormatting sqref="BA51">
    <cfRule type="cellIs" dxfId="1871" priority="350" operator="between">
      <formula>80</formula>
      <formula>120</formula>
    </cfRule>
  </conditionalFormatting>
  <conditionalFormatting sqref="AI51">
    <cfRule type="cellIs" dxfId="1870" priority="349" operator="between">
      <formula>80</formula>
      <formula>120</formula>
    </cfRule>
  </conditionalFormatting>
  <conditionalFormatting sqref="AW97">
    <cfRule type="cellIs" dxfId="1869" priority="346" operator="greaterThan">
      <formula>20</formula>
    </cfRule>
  </conditionalFormatting>
  <conditionalFormatting sqref="AI97">
    <cfRule type="cellIs" dxfId="1868" priority="342" operator="between">
      <formula>80</formula>
      <formula>120</formula>
    </cfRule>
  </conditionalFormatting>
  <conditionalFormatting sqref="AK29">
    <cfRule type="cellIs" dxfId="1867" priority="341" operator="greaterThan">
      <formula>20</formula>
    </cfRule>
  </conditionalFormatting>
  <conditionalFormatting sqref="AQ29">
    <cfRule type="cellIs" dxfId="1866" priority="340" operator="greaterThan">
      <formula>20</formula>
    </cfRule>
  </conditionalFormatting>
  <conditionalFormatting sqref="AW29">
    <cfRule type="cellIs" dxfId="1865" priority="339" operator="greaterThan">
      <formula>20</formula>
    </cfRule>
  </conditionalFormatting>
  <conditionalFormatting sqref="AO29">
    <cfRule type="cellIs" dxfId="1864" priority="336" operator="between">
      <formula>80</formula>
      <formula>120</formula>
    </cfRule>
  </conditionalFormatting>
  <conditionalFormatting sqref="AU29">
    <cfRule type="cellIs" dxfId="1863" priority="335" operator="between">
      <formula>80</formula>
      <formula>120</formula>
    </cfRule>
  </conditionalFormatting>
  <conditionalFormatting sqref="AQ130">
    <cfRule type="cellIs" dxfId="1862" priority="331" operator="greaterThan">
      <formula>20</formula>
    </cfRule>
  </conditionalFormatting>
  <conditionalFormatting sqref="AW130">
    <cfRule type="cellIs" dxfId="1861" priority="330" operator="greaterThan">
      <formula>20</formula>
    </cfRule>
  </conditionalFormatting>
  <conditionalFormatting sqref="BC130">
    <cfRule type="cellIs" dxfId="1860" priority="329" operator="greaterThan">
      <formula>20</formula>
    </cfRule>
  </conditionalFormatting>
  <conditionalFormatting sqref="AQ135">
    <cfRule type="cellIs" dxfId="1859" priority="297" operator="greaterThan">
      <formula>20</formula>
    </cfRule>
  </conditionalFormatting>
  <conditionalFormatting sqref="AX130">
    <cfRule type="cellIs" dxfId="1858" priority="314" operator="greaterThan">
      <formula>20</formula>
    </cfRule>
  </conditionalFormatting>
  <conditionalFormatting sqref="AY130:AZ130">
    <cfRule type="cellIs" dxfId="1857" priority="313" operator="between">
      <formula>80</formula>
      <formula>120</formula>
    </cfRule>
  </conditionalFormatting>
  <conditionalFormatting sqref="AY130:AZ130">
    <cfRule type="cellIs" dxfId="1856" priority="311" operator="between">
      <formula>80</formula>
      <formula>120</formula>
    </cfRule>
  </conditionalFormatting>
  <conditionalFormatting sqref="BC135">
    <cfRule type="cellIs" dxfId="1855" priority="295" operator="greaterThan">
      <formula>20</formula>
    </cfRule>
  </conditionalFormatting>
  <conditionalFormatting sqref="AM130:AN130">
    <cfRule type="cellIs" dxfId="1854" priority="294" operator="between">
      <formula>80</formula>
      <formula>120</formula>
    </cfRule>
  </conditionalFormatting>
  <conditionalFormatting sqref="AS130:AT130">
    <cfRule type="cellIs" dxfId="1853" priority="293" operator="between">
      <formula>80</formula>
      <formula>120</formula>
    </cfRule>
  </conditionalFormatting>
  <conditionalFormatting sqref="AS130:AT130">
    <cfRule type="cellIs" dxfId="1852" priority="292" operator="between">
      <formula>80</formula>
      <formula>120</formula>
    </cfRule>
  </conditionalFormatting>
  <conditionalFormatting sqref="AY130:AZ130">
    <cfRule type="cellIs" dxfId="1851" priority="291" operator="between">
      <formula>80</formula>
      <formula>120</formula>
    </cfRule>
  </conditionalFormatting>
  <conditionalFormatting sqref="BE130">
    <cfRule type="cellIs" dxfId="1850" priority="290" operator="between">
      <formula>80</formula>
      <formula>120</formula>
    </cfRule>
  </conditionalFormatting>
  <conditionalFormatting sqref="AK128 AK125 AK122 AK119 AK116 AK113">
    <cfRule type="cellIs" dxfId="1849" priority="222" operator="greaterThan">
      <formula>20</formula>
    </cfRule>
  </conditionalFormatting>
  <conditionalFormatting sqref="AQ128 AQ125 AQ122 AQ119 AQ116 AQ113">
    <cfRule type="cellIs" dxfId="1848" priority="221" operator="greaterThan">
      <formula>20</formula>
    </cfRule>
  </conditionalFormatting>
  <conditionalFormatting sqref="AW128 AW125 AW122 AW119 AW116 AW113">
    <cfRule type="cellIs" dxfId="1847" priority="220" operator="greaterThan">
      <formula>20</formula>
    </cfRule>
  </conditionalFormatting>
  <conditionalFormatting sqref="BC128 BC125 BC122 BC119 BC116 BC113">
    <cfRule type="cellIs" dxfId="1846" priority="219" operator="greaterThan">
      <formula>20</formula>
    </cfRule>
  </conditionalFormatting>
  <conditionalFormatting sqref="BD91">
    <cfRule type="cellIs" dxfId="1845" priority="137" operator="lessThan">
      <formula>20</formula>
    </cfRule>
  </conditionalFormatting>
  <conditionalFormatting sqref="AW90">
    <cfRule type="cellIs" dxfId="1844" priority="197" operator="greaterThan">
      <formula>20</formula>
    </cfRule>
  </conditionalFormatting>
  <conditionalFormatting sqref="BC90">
    <cfRule type="cellIs" dxfId="1843" priority="196" operator="greaterThan">
      <formula>20</formula>
    </cfRule>
  </conditionalFormatting>
  <conditionalFormatting sqref="AM88:AN88">
    <cfRule type="cellIs" dxfId="1842" priority="218" operator="between">
      <formula>80</formula>
      <formula>120</formula>
    </cfRule>
  </conditionalFormatting>
  <conditionalFormatting sqref="AM89:AN89">
    <cfRule type="cellIs" dxfId="1841" priority="217" operator="between">
      <formula>80</formula>
      <formula>120</formula>
    </cfRule>
  </conditionalFormatting>
  <conditionalFormatting sqref="AK88">
    <cfRule type="cellIs" dxfId="1840" priority="208" operator="greaterThan">
      <formula>20</formula>
    </cfRule>
  </conditionalFormatting>
  <conditionalFormatting sqref="AQ88">
    <cfRule type="cellIs" dxfId="1839" priority="207" operator="greaterThan">
      <formula>20</formula>
    </cfRule>
  </conditionalFormatting>
  <conditionalFormatting sqref="AW88">
    <cfRule type="cellIs" dxfId="1838" priority="206" operator="greaterThan">
      <formula>20</formula>
    </cfRule>
  </conditionalFormatting>
  <conditionalFormatting sqref="BC88">
    <cfRule type="cellIs" dxfId="1837" priority="205" operator="greaterThan">
      <formula>20</formula>
    </cfRule>
  </conditionalFormatting>
  <conditionalFormatting sqref="AS88:AT88">
    <cfRule type="cellIs" dxfId="1836" priority="216" operator="between">
      <formula>80</formula>
      <formula>120</formula>
    </cfRule>
  </conditionalFormatting>
  <conditionalFormatting sqref="AS88:AT88">
    <cfRule type="cellIs" dxfId="1835" priority="215" operator="between">
      <formula>80</formula>
      <formula>120</formula>
    </cfRule>
  </conditionalFormatting>
  <conditionalFormatting sqref="AS89:AT89">
    <cfRule type="cellIs" dxfId="1834" priority="214" operator="between">
      <formula>80</formula>
      <formula>120</formula>
    </cfRule>
  </conditionalFormatting>
  <conditionalFormatting sqref="AS89:AT89">
    <cfRule type="cellIs" dxfId="1833" priority="213" operator="between">
      <formula>80</formula>
      <formula>120</formula>
    </cfRule>
  </conditionalFormatting>
  <conditionalFormatting sqref="AY88:AZ88">
    <cfRule type="cellIs" dxfId="1832" priority="212" operator="between">
      <formula>80</formula>
      <formula>120</formula>
    </cfRule>
  </conditionalFormatting>
  <conditionalFormatting sqref="AY89:AZ89">
    <cfRule type="cellIs" dxfId="1831" priority="211" operator="between">
      <formula>80</formula>
      <formula>120</formula>
    </cfRule>
  </conditionalFormatting>
  <conditionalFormatting sqref="BE88">
    <cfRule type="cellIs" dxfId="1830" priority="210" operator="between">
      <formula>80</formula>
      <formula>120</formula>
    </cfRule>
  </conditionalFormatting>
  <conditionalFormatting sqref="BE89">
    <cfRule type="cellIs" dxfId="1829" priority="209" operator="between">
      <formula>80</formula>
      <formula>120</formula>
    </cfRule>
  </conditionalFormatting>
  <conditionalFormatting sqref="AQ91">
    <cfRule type="cellIs" dxfId="1828" priority="194" operator="greaterThan">
      <formula>20</formula>
    </cfRule>
  </conditionalFormatting>
  <conditionalFormatting sqref="AM88:AN88">
    <cfRule type="cellIs" dxfId="1827" priority="204" operator="between">
      <formula>80</formula>
      <formula>120</formula>
    </cfRule>
  </conditionalFormatting>
  <conditionalFormatting sqref="AS88:AT88">
    <cfRule type="cellIs" dxfId="1826" priority="203" operator="between">
      <formula>80</formula>
      <formula>120</formula>
    </cfRule>
  </conditionalFormatting>
  <conditionalFormatting sqref="AS88:AT88">
    <cfRule type="cellIs" dxfId="1825" priority="202" operator="between">
      <formula>80</formula>
      <formula>120</formula>
    </cfRule>
  </conditionalFormatting>
  <conditionalFormatting sqref="AY88:AZ88">
    <cfRule type="cellIs" dxfId="1824" priority="201" operator="between">
      <formula>80</formula>
      <formula>120</formula>
    </cfRule>
  </conditionalFormatting>
  <conditionalFormatting sqref="AK90">
    <cfRule type="cellIs" dxfId="1823" priority="199" operator="greaterThan">
      <formula>20</formula>
    </cfRule>
  </conditionalFormatting>
  <conditionalFormatting sqref="AK91">
    <cfRule type="cellIs" dxfId="1822" priority="195" operator="greaterThan">
      <formula>20</formula>
    </cfRule>
  </conditionalFormatting>
  <conditionalFormatting sqref="BE88">
    <cfRule type="cellIs" dxfId="1821" priority="200" operator="between">
      <formula>80</formula>
      <formula>120</formula>
    </cfRule>
  </conditionalFormatting>
  <conditionalFormatting sqref="AW91">
    <cfRule type="cellIs" dxfId="1820" priority="193" operator="greaterThan">
      <formula>20</formula>
    </cfRule>
  </conditionalFormatting>
  <conditionalFormatting sqref="AQ90">
    <cfRule type="cellIs" dxfId="1819" priority="198" operator="greaterThan">
      <formula>20</formula>
    </cfRule>
  </conditionalFormatting>
  <conditionalFormatting sqref="BC91">
    <cfRule type="cellIs" dxfId="1818" priority="192" operator="greaterThan">
      <formula>20</formula>
    </cfRule>
  </conditionalFormatting>
  <conditionalFormatting sqref="AM91:AN91">
    <cfRule type="cellIs" dxfId="1817" priority="191" operator="between">
      <formula>80</formula>
      <formula>120</formula>
    </cfRule>
  </conditionalFormatting>
  <conditionalFormatting sqref="AL90">
    <cfRule type="cellIs" dxfId="1816" priority="190" operator="greaterThan">
      <formula>20</formula>
    </cfRule>
  </conditionalFormatting>
  <conditionalFormatting sqref="AM90:AN90">
    <cfRule type="cellIs" dxfId="1815" priority="189" operator="between">
      <formula>80</formula>
      <formula>120</formula>
    </cfRule>
  </conditionalFormatting>
  <conditionalFormatting sqref="AM90:AN90">
    <cfRule type="cellIs" dxfId="1814" priority="188" operator="between">
      <formula>80</formula>
      <formula>120</formula>
    </cfRule>
  </conditionalFormatting>
  <conditionalFormatting sqref="AL91">
    <cfRule type="cellIs" dxfId="1813" priority="181" operator="lessThan">
      <formula>20</formula>
    </cfRule>
  </conditionalFormatting>
  <conditionalFormatting sqref="AM89:AN89">
    <cfRule type="cellIs" dxfId="1812" priority="187" operator="between">
      <formula>80</formula>
      <formula>120</formula>
    </cfRule>
  </conditionalFormatting>
  <conditionalFormatting sqref="AM88:AN88">
    <cfRule type="cellIs" dxfId="1811" priority="186" operator="between">
      <formula>80</formula>
      <formula>120</formula>
    </cfRule>
  </conditionalFormatting>
  <conditionalFormatting sqref="AM88:AN88">
    <cfRule type="cellIs" dxfId="1810" priority="185" operator="between">
      <formula>80</formula>
      <formula>120</formula>
    </cfRule>
  </conditionalFormatting>
  <conditionalFormatting sqref="AL91">
    <cfRule type="cellIs" dxfId="1809" priority="184" operator="greaterThan">
      <formula>20</formula>
    </cfRule>
  </conditionalFormatting>
  <conditionalFormatting sqref="AM90:AN91">
    <cfRule type="cellIs" dxfId="1808" priority="183" operator="between">
      <formula>80</formula>
      <formula>120</formula>
    </cfRule>
  </conditionalFormatting>
  <conditionalFormatting sqref="AL91">
    <cfRule type="cellIs" dxfId="1807" priority="182" operator="greaterThan">
      <formula>20</formula>
    </cfRule>
  </conditionalFormatting>
  <conditionalFormatting sqref="AS91:AT91">
    <cfRule type="cellIs" dxfId="1806" priority="180" operator="between">
      <formula>80</formula>
      <formula>120</formula>
    </cfRule>
  </conditionalFormatting>
  <conditionalFormatting sqref="AS91:AT91">
    <cfRule type="cellIs" dxfId="1805" priority="179" operator="between">
      <formula>80</formula>
      <formula>120</formula>
    </cfRule>
  </conditionalFormatting>
  <conditionalFormatting sqref="AR90">
    <cfRule type="cellIs" dxfId="1804" priority="178" operator="greaterThan">
      <formula>20</formula>
    </cfRule>
  </conditionalFormatting>
  <conditionalFormatting sqref="AS90:AT90">
    <cfRule type="cellIs" dxfId="1803" priority="177" operator="between">
      <formula>80</formula>
      <formula>120</formula>
    </cfRule>
  </conditionalFormatting>
  <conditionalFormatting sqref="AS90:AT90">
    <cfRule type="cellIs" dxfId="1802" priority="176" operator="between">
      <formula>80</formula>
      <formula>120</formula>
    </cfRule>
  </conditionalFormatting>
  <conditionalFormatting sqref="AS90:AT90">
    <cfRule type="cellIs" dxfId="1801" priority="175" operator="between">
      <formula>80</formula>
      <formula>120</formula>
    </cfRule>
  </conditionalFormatting>
  <conditionalFormatting sqref="AS89:AT89">
    <cfRule type="cellIs" dxfId="1800" priority="174" operator="between">
      <formula>80</formula>
      <formula>120</formula>
    </cfRule>
  </conditionalFormatting>
  <conditionalFormatting sqref="AS89:AT89">
    <cfRule type="cellIs" dxfId="1799" priority="173" operator="between">
      <formula>80</formula>
      <formula>120</formula>
    </cfRule>
  </conditionalFormatting>
  <conditionalFormatting sqref="AS88:AT88">
    <cfRule type="cellIs" dxfId="1798" priority="172" operator="between">
      <formula>80</formula>
      <formula>120</formula>
    </cfRule>
  </conditionalFormatting>
  <conditionalFormatting sqref="AS88:AT88">
    <cfRule type="cellIs" dxfId="1797" priority="171" operator="between">
      <formula>80</formula>
      <formula>120</formula>
    </cfRule>
  </conditionalFormatting>
  <conditionalFormatting sqref="AS88:AT88">
    <cfRule type="cellIs" dxfId="1796" priority="170" operator="between">
      <formula>80</formula>
      <formula>120</formula>
    </cfRule>
  </conditionalFormatting>
  <conditionalFormatting sqref="AR91">
    <cfRule type="cellIs" dxfId="1795" priority="169" operator="greaterThan">
      <formula>20</formula>
    </cfRule>
  </conditionalFormatting>
  <conditionalFormatting sqref="AS90:AT91">
    <cfRule type="cellIs" dxfId="1794" priority="168" operator="between">
      <formula>80</formula>
      <formula>120</formula>
    </cfRule>
  </conditionalFormatting>
  <conditionalFormatting sqref="AS90:AT91">
    <cfRule type="cellIs" dxfId="1793" priority="167" operator="between">
      <formula>80</formula>
      <formula>120</formula>
    </cfRule>
  </conditionalFormatting>
  <conditionalFormatting sqref="AR91">
    <cfRule type="cellIs" dxfId="1792" priority="166" operator="greaterThan">
      <formula>20</formula>
    </cfRule>
  </conditionalFormatting>
  <conditionalFormatting sqref="AR91">
    <cfRule type="cellIs" dxfId="1791" priority="165" operator="lessThan">
      <formula>20</formula>
    </cfRule>
  </conditionalFormatting>
  <conditionalFormatting sqref="AY91:AZ91">
    <cfRule type="cellIs" dxfId="1790" priority="164" operator="between">
      <formula>80</formula>
      <formula>120</formula>
    </cfRule>
  </conditionalFormatting>
  <conditionalFormatting sqref="AX90">
    <cfRule type="cellIs" dxfId="1789" priority="163" operator="greaterThan">
      <formula>20</formula>
    </cfRule>
  </conditionalFormatting>
  <conditionalFormatting sqref="AY90:AZ90">
    <cfRule type="cellIs" dxfId="1788" priority="162" operator="between">
      <formula>80</formula>
      <formula>120</formula>
    </cfRule>
  </conditionalFormatting>
  <conditionalFormatting sqref="AY90:AZ90">
    <cfRule type="cellIs" dxfId="1787" priority="160" operator="between">
      <formula>80</formula>
      <formula>120</formula>
    </cfRule>
  </conditionalFormatting>
  <conditionalFormatting sqref="AY90:AZ90">
    <cfRule type="cellIs" dxfId="1786" priority="161" operator="between">
      <formula>80</formula>
      <formula>120</formula>
    </cfRule>
  </conditionalFormatting>
  <conditionalFormatting sqref="AY89:AZ89">
    <cfRule type="cellIs" dxfId="1785" priority="159" operator="between">
      <formula>80</formula>
      <formula>120</formula>
    </cfRule>
  </conditionalFormatting>
  <conditionalFormatting sqref="AY88:AZ88">
    <cfRule type="cellIs" dxfId="1784" priority="158" operator="between">
      <formula>80</formula>
      <formula>120</formula>
    </cfRule>
  </conditionalFormatting>
  <conditionalFormatting sqref="AY88:AZ88">
    <cfRule type="cellIs" dxfId="1783" priority="156" operator="between">
      <formula>80</formula>
      <formula>120</formula>
    </cfRule>
  </conditionalFormatting>
  <conditionalFormatting sqref="AY88:AZ88">
    <cfRule type="cellIs" dxfId="1782" priority="157" operator="between">
      <formula>80</formula>
      <formula>120</formula>
    </cfRule>
  </conditionalFormatting>
  <conditionalFormatting sqref="AX91">
    <cfRule type="cellIs" dxfId="1781" priority="155" operator="greaterThan">
      <formula>20</formula>
    </cfRule>
  </conditionalFormatting>
  <conditionalFormatting sqref="AY90:AZ91">
    <cfRule type="cellIs" dxfId="1780" priority="154" operator="between">
      <formula>80</formula>
      <formula>120</formula>
    </cfRule>
  </conditionalFormatting>
  <conditionalFormatting sqref="AX91">
    <cfRule type="cellIs" dxfId="1779" priority="153" operator="greaterThan">
      <formula>20</formula>
    </cfRule>
  </conditionalFormatting>
  <conditionalFormatting sqref="AX91">
    <cfRule type="cellIs" dxfId="1778" priority="152" operator="lessThan">
      <formula>20</formula>
    </cfRule>
  </conditionalFormatting>
  <conditionalFormatting sqref="BE88">
    <cfRule type="cellIs" dxfId="1777" priority="143" operator="between">
      <formula>80</formula>
      <formula>120</formula>
    </cfRule>
  </conditionalFormatting>
  <conditionalFormatting sqref="BE91">
    <cfRule type="cellIs" dxfId="1776" priority="151" operator="between">
      <formula>80</formula>
      <formula>120</formula>
    </cfRule>
  </conditionalFormatting>
  <conditionalFormatting sqref="BD90">
    <cfRule type="cellIs" dxfId="1775" priority="150" operator="greaterThan">
      <formula>20</formula>
    </cfRule>
  </conditionalFormatting>
  <conditionalFormatting sqref="BE90">
    <cfRule type="cellIs" dxfId="1774" priority="149" operator="between">
      <formula>80</formula>
      <formula>120</formula>
    </cfRule>
  </conditionalFormatting>
  <conditionalFormatting sqref="BE90">
    <cfRule type="cellIs" dxfId="1773" priority="148" operator="between">
      <formula>80</formula>
      <formula>120</formula>
    </cfRule>
  </conditionalFormatting>
  <conditionalFormatting sqref="BE90">
    <cfRule type="cellIs" dxfId="1772" priority="146" operator="between">
      <formula>80</formula>
      <formula>120</formula>
    </cfRule>
  </conditionalFormatting>
  <conditionalFormatting sqref="BE90">
    <cfRule type="cellIs" dxfId="1771" priority="147" operator="between">
      <formula>80</formula>
      <formula>120</formula>
    </cfRule>
  </conditionalFormatting>
  <conditionalFormatting sqref="BE89">
    <cfRule type="cellIs" dxfId="1770" priority="145" operator="between">
      <formula>80</formula>
      <formula>120</formula>
    </cfRule>
  </conditionalFormatting>
  <conditionalFormatting sqref="BE88">
    <cfRule type="cellIs" dxfId="1769" priority="144" operator="between">
      <formula>80</formula>
      <formula>120</formula>
    </cfRule>
  </conditionalFormatting>
  <conditionalFormatting sqref="BE88">
    <cfRule type="cellIs" dxfId="1768" priority="141" operator="between">
      <formula>80</formula>
      <formula>120</formula>
    </cfRule>
  </conditionalFormatting>
  <conditionalFormatting sqref="BE88">
    <cfRule type="cellIs" dxfId="1767" priority="142" operator="between">
      <formula>80</formula>
      <formula>120</formula>
    </cfRule>
  </conditionalFormatting>
  <conditionalFormatting sqref="BD91">
    <cfRule type="cellIs" dxfId="1766" priority="140" operator="greaterThan">
      <formula>20</formula>
    </cfRule>
  </conditionalFormatting>
  <conditionalFormatting sqref="BE90:BE91">
    <cfRule type="cellIs" dxfId="1765" priority="139" operator="between">
      <formula>80</formula>
      <formula>120</formula>
    </cfRule>
  </conditionalFormatting>
  <conditionalFormatting sqref="BD91">
    <cfRule type="cellIs" dxfId="1764" priority="138" operator="greaterThan">
      <formula>20</formula>
    </cfRule>
  </conditionalFormatting>
  <conditionalFormatting sqref="AQ136">
    <cfRule type="cellIs" dxfId="1763" priority="114" operator="greaterThan">
      <formula>20</formula>
    </cfRule>
  </conditionalFormatting>
  <conditionalFormatting sqref="AW136">
    <cfRule type="cellIs" dxfId="1762" priority="113" operator="greaterThan">
      <formula>20</formula>
    </cfRule>
  </conditionalFormatting>
  <conditionalFormatting sqref="BC136">
    <cfRule type="cellIs" dxfId="1761" priority="112" operator="greaterThan">
      <formula>20</formula>
    </cfRule>
  </conditionalFormatting>
  <conditionalFormatting sqref="AK136">
    <cfRule type="cellIs" dxfId="1760" priority="115" operator="greaterThan">
      <formula>20</formula>
    </cfRule>
  </conditionalFormatting>
  <conditionalFormatting sqref="BD134">
    <cfRule type="cellIs" dxfId="1759" priority="1" operator="lessThan">
      <formula>20</formula>
    </cfRule>
  </conditionalFormatting>
  <conditionalFormatting sqref="AW133">
    <cfRule type="cellIs" dxfId="1758" priority="61" operator="greaterThan">
      <formula>20</formula>
    </cfRule>
  </conditionalFormatting>
  <conditionalFormatting sqref="BC133">
    <cfRule type="cellIs" dxfId="1757" priority="60" operator="greaterThan">
      <formula>20</formula>
    </cfRule>
  </conditionalFormatting>
  <conditionalFormatting sqref="AM131:AN131">
    <cfRule type="cellIs" dxfId="1756" priority="82" operator="between">
      <formula>80</formula>
      <formula>120</formula>
    </cfRule>
  </conditionalFormatting>
  <conditionalFormatting sqref="AM132:AN132">
    <cfRule type="cellIs" dxfId="1755" priority="81" operator="between">
      <formula>80</formula>
      <formula>120</formula>
    </cfRule>
  </conditionalFormatting>
  <conditionalFormatting sqref="AK131">
    <cfRule type="cellIs" dxfId="1754" priority="72" operator="greaterThan">
      <formula>20</formula>
    </cfRule>
  </conditionalFormatting>
  <conditionalFormatting sqref="AQ131">
    <cfRule type="cellIs" dxfId="1753" priority="71" operator="greaterThan">
      <formula>20</formula>
    </cfRule>
  </conditionalFormatting>
  <conditionalFormatting sqref="AW131">
    <cfRule type="cellIs" dxfId="1752" priority="70" operator="greaterThan">
      <formula>20</formula>
    </cfRule>
  </conditionalFormatting>
  <conditionalFormatting sqref="BC131">
    <cfRule type="cellIs" dxfId="1751" priority="69" operator="greaterThan">
      <formula>20</formula>
    </cfRule>
  </conditionalFormatting>
  <conditionalFormatting sqref="AS131:AT131">
    <cfRule type="cellIs" dxfId="1750" priority="80" operator="between">
      <formula>80</formula>
      <formula>120</formula>
    </cfRule>
  </conditionalFormatting>
  <conditionalFormatting sqref="AS131:AT131">
    <cfRule type="cellIs" dxfId="1749" priority="79" operator="between">
      <formula>80</formula>
      <formula>120</formula>
    </cfRule>
  </conditionalFormatting>
  <conditionalFormatting sqref="AS132:AT132">
    <cfRule type="cellIs" dxfId="1748" priority="78" operator="between">
      <formula>80</formula>
      <formula>120</formula>
    </cfRule>
  </conditionalFormatting>
  <conditionalFormatting sqref="AS132:AT132">
    <cfRule type="cellIs" dxfId="1747" priority="77" operator="between">
      <formula>80</formula>
      <formula>120</formula>
    </cfRule>
  </conditionalFormatting>
  <conditionalFormatting sqref="AY131:AZ131">
    <cfRule type="cellIs" dxfId="1746" priority="76" operator="between">
      <formula>80</formula>
      <formula>120</formula>
    </cfRule>
  </conditionalFormatting>
  <conditionalFormatting sqref="AY132:AZ132">
    <cfRule type="cellIs" dxfId="1745" priority="75" operator="between">
      <formula>80</formula>
      <formula>120</formula>
    </cfRule>
  </conditionalFormatting>
  <conditionalFormatting sqref="BE131">
    <cfRule type="cellIs" dxfId="1744" priority="74" operator="between">
      <formula>80</formula>
      <formula>120</formula>
    </cfRule>
  </conditionalFormatting>
  <conditionalFormatting sqref="BE132">
    <cfRule type="cellIs" dxfId="1743" priority="73" operator="between">
      <formula>80</formula>
      <formula>120</formula>
    </cfRule>
  </conditionalFormatting>
  <conditionalFormatting sqref="AQ134">
    <cfRule type="cellIs" dxfId="1742" priority="58" operator="greaterThan">
      <formula>20</formula>
    </cfRule>
  </conditionalFormatting>
  <conditionalFormatting sqref="AM131:AN131">
    <cfRule type="cellIs" dxfId="1741" priority="68" operator="between">
      <formula>80</formula>
      <formula>120</formula>
    </cfRule>
  </conditionalFormatting>
  <conditionalFormatting sqref="AS131:AT131">
    <cfRule type="cellIs" dxfId="1740" priority="67" operator="between">
      <formula>80</formula>
      <formula>120</formula>
    </cfRule>
  </conditionalFormatting>
  <conditionalFormatting sqref="AS131:AT131">
    <cfRule type="cellIs" dxfId="1739" priority="66" operator="between">
      <formula>80</formula>
      <formula>120</formula>
    </cfRule>
  </conditionalFormatting>
  <conditionalFormatting sqref="AY131:AZ131">
    <cfRule type="cellIs" dxfId="1738" priority="65" operator="between">
      <formula>80</formula>
      <formula>120</formula>
    </cfRule>
  </conditionalFormatting>
  <conditionalFormatting sqref="AK133">
    <cfRule type="cellIs" dxfId="1737" priority="63" operator="greaterThan">
      <formula>20</formula>
    </cfRule>
  </conditionalFormatting>
  <conditionalFormatting sqref="AK134">
    <cfRule type="cellIs" dxfId="1736" priority="59" operator="greaterThan">
      <formula>20</formula>
    </cfRule>
  </conditionalFormatting>
  <conditionalFormatting sqref="BE131">
    <cfRule type="cellIs" dxfId="1735" priority="64" operator="between">
      <formula>80</formula>
      <formula>120</formula>
    </cfRule>
  </conditionalFormatting>
  <conditionalFormatting sqref="AW134">
    <cfRule type="cellIs" dxfId="1734" priority="57" operator="greaterThan">
      <formula>20</formula>
    </cfRule>
  </conditionalFormatting>
  <conditionalFormatting sqref="AQ133">
    <cfRule type="cellIs" dxfId="1733" priority="62" operator="greaterThan">
      <formula>20</formula>
    </cfRule>
  </conditionalFormatting>
  <conditionalFormatting sqref="BC134">
    <cfRule type="cellIs" dxfId="1732" priority="56" operator="greaterThan">
      <formula>20</formula>
    </cfRule>
  </conditionalFormatting>
  <conditionalFormatting sqref="AM134:AN134">
    <cfRule type="cellIs" dxfId="1731" priority="55" operator="between">
      <formula>80</formula>
      <formula>120</formula>
    </cfRule>
  </conditionalFormatting>
  <conditionalFormatting sqref="AL133">
    <cfRule type="cellIs" dxfId="1730" priority="54" operator="greaterThan">
      <formula>20</formula>
    </cfRule>
  </conditionalFormatting>
  <conditionalFormatting sqref="AM133:AN133">
    <cfRule type="cellIs" dxfId="1729" priority="53" operator="between">
      <formula>80</formula>
      <formula>120</formula>
    </cfRule>
  </conditionalFormatting>
  <conditionalFormatting sqref="AM133:AN133">
    <cfRule type="cellIs" dxfId="1728" priority="52" operator="between">
      <formula>80</formula>
      <formula>120</formula>
    </cfRule>
  </conditionalFormatting>
  <conditionalFormatting sqref="AL134">
    <cfRule type="cellIs" dxfId="1727" priority="45" operator="lessThan">
      <formula>20</formula>
    </cfRule>
  </conditionalFormatting>
  <conditionalFormatting sqref="AM132:AN132">
    <cfRule type="cellIs" dxfId="1726" priority="51" operator="between">
      <formula>80</formula>
      <formula>120</formula>
    </cfRule>
  </conditionalFormatting>
  <conditionalFormatting sqref="AM131:AN131">
    <cfRule type="cellIs" dxfId="1725" priority="50" operator="between">
      <formula>80</formula>
      <formula>120</formula>
    </cfRule>
  </conditionalFormatting>
  <conditionalFormatting sqref="AM131:AN131">
    <cfRule type="cellIs" dxfId="1724" priority="49" operator="between">
      <formula>80</formula>
      <formula>120</formula>
    </cfRule>
  </conditionalFormatting>
  <conditionalFormatting sqref="AL134">
    <cfRule type="cellIs" dxfId="1723" priority="48" operator="greaterThan">
      <formula>20</formula>
    </cfRule>
  </conditionalFormatting>
  <conditionalFormatting sqref="AM133:AN134">
    <cfRule type="cellIs" dxfId="1722" priority="47" operator="between">
      <formula>80</formula>
      <formula>120</formula>
    </cfRule>
  </conditionalFormatting>
  <conditionalFormatting sqref="AL134">
    <cfRule type="cellIs" dxfId="1721" priority="46" operator="greaterThan">
      <formula>20</formula>
    </cfRule>
  </conditionalFormatting>
  <conditionalFormatting sqref="AS134:AT134">
    <cfRule type="cellIs" dxfId="1720" priority="44" operator="between">
      <formula>80</formula>
      <formula>120</formula>
    </cfRule>
  </conditionalFormatting>
  <conditionalFormatting sqref="AS134:AT134">
    <cfRule type="cellIs" dxfId="1719" priority="43" operator="between">
      <formula>80</formula>
      <formula>120</formula>
    </cfRule>
  </conditionalFormatting>
  <conditionalFormatting sqref="AR133">
    <cfRule type="cellIs" dxfId="1718" priority="42" operator="greaterThan">
      <formula>20</formula>
    </cfRule>
  </conditionalFormatting>
  <conditionalFormatting sqref="AS133:AT133">
    <cfRule type="cellIs" dxfId="1717" priority="41" operator="between">
      <formula>80</formula>
      <formula>120</formula>
    </cfRule>
  </conditionalFormatting>
  <conditionalFormatting sqref="AS133:AT133">
    <cfRule type="cellIs" dxfId="1716" priority="40" operator="between">
      <formula>80</formula>
      <formula>120</formula>
    </cfRule>
  </conditionalFormatting>
  <conditionalFormatting sqref="AS133:AT133">
    <cfRule type="cellIs" dxfId="1715" priority="39" operator="between">
      <formula>80</formula>
      <formula>120</formula>
    </cfRule>
  </conditionalFormatting>
  <conditionalFormatting sqref="AS132:AT132">
    <cfRule type="cellIs" dxfId="1714" priority="38" operator="between">
      <formula>80</formula>
      <formula>120</formula>
    </cfRule>
  </conditionalFormatting>
  <conditionalFormatting sqref="AS132:AT132">
    <cfRule type="cellIs" dxfId="1713" priority="37" operator="between">
      <formula>80</formula>
      <formula>120</formula>
    </cfRule>
  </conditionalFormatting>
  <conditionalFormatting sqref="AS131:AT131">
    <cfRule type="cellIs" dxfId="1712" priority="36" operator="between">
      <formula>80</formula>
      <formula>120</formula>
    </cfRule>
  </conditionalFormatting>
  <conditionalFormatting sqref="AS131:AT131">
    <cfRule type="cellIs" dxfId="1711" priority="35" operator="between">
      <formula>80</formula>
      <formula>120</formula>
    </cfRule>
  </conditionalFormatting>
  <conditionalFormatting sqref="AS131:AT131">
    <cfRule type="cellIs" dxfId="1710" priority="34" operator="between">
      <formula>80</formula>
      <formula>120</formula>
    </cfRule>
  </conditionalFormatting>
  <conditionalFormatting sqref="AR134">
    <cfRule type="cellIs" dxfId="1709" priority="33" operator="greaterThan">
      <formula>20</formula>
    </cfRule>
  </conditionalFormatting>
  <conditionalFormatting sqref="AS133:AT134">
    <cfRule type="cellIs" dxfId="1708" priority="32" operator="between">
      <formula>80</formula>
      <formula>120</formula>
    </cfRule>
  </conditionalFormatting>
  <conditionalFormatting sqref="AS133:AT134">
    <cfRule type="cellIs" dxfId="1707" priority="31" operator="between">
      <formula>80</formula>
      <formula>120</formula>
    </cfRule>
  </conditionalFormatting>
  <conditionalFormatting sqref="AR134">
    <cfRule type="cellIs" dxfId="1706" priority="30" operator="greaterThan">
      <formula>20</formula>
    </cfRule>
  </conditionalFormatting>
  <conditionalFormatting sqref="AR134">
    <cfRule type="cellIs" dxfId="1705" priority="29" operator="lessThan">
      <formula>20</formula>
    </cfRule>
  </conditionalFormatting>
  <conditionalFormatting sqref="AY134:AZ134">
    <cfRule type="cellIs" dxfId="1704" priority="28" operator="between">
      <formula>80</formula>
      <formula>120</formula>
    </cfRule>
  </conditionalFormatting>
  <conditionalFormatting sqref="AX133">
    <cfRule type="cellIs" dxfId="1703" priority="27" operator="greaterThan">
      <formula>20</formula>
    </cfRule>
  </conditionalFormatting>
  <conditionalFormatting sqref="AY133:AZ133">
    <cfRule type="cellIs" dxfId="1702" priority="26" operator="between">
      <formula>80</formula>
      <formula>120</formula>
    </cfRule>
  </conditionalFormatting>
  <conditionalFormatting sqref="AY133:AZ133">
    <cfRule type="cellIs" dxfId="1701" priority="24" operator="between">
      <formula>80</formula>
      <formula>120</formula>
    </cfRule>
  </conditionalFormatting>
  <conditionalFormatting sqref="AY133:AZ133">
    <cfRule type="cellIs" dxfId="1700" priority="25" operator="between">
      <formula>80</formula>
      <formula>120</formula>
    </cfRule>
  </conditionalFormatting>
  <conditionalFormatting sqref="AY132:AZ132">
    <cfRule type="cellIs" dxfId="1699" priority="23" operator="between">
      <formula>80</formula>
      <formula>120</formula>
    </cfRule>
  </conditionalFormatting>
  <conditionalFormatting sqref="AY131:AZ131">
    <cfRule type="cellIs" dxfId="1698" priority="22" operator="between">
      <formula>80</formula>
      <formula>120</formula>
    </cfRule>
  </conditionalFormatting>
  <conditionalFormatting sqref="AY131:AZ131">
    <cfRule type="cellIs" dxfId="1697" priority="20" operator="between">
      <formula>80</formula>
      <formula>120</formula>
    </cfRule>
  </conditionalFormatting>
  <conditionalFormatting sqref="AY131:AZ131">
    <cfRule type="cellIs" dxfId="1696" priority="21" operator="between">
      <formula>80</formula>
      <formula>120</formula>
    </cfRule>
  </conditionalFormatting>
  <conditionalFormatting sqref="AX134">
    <cfRule type="cellIs" dxfId="1695" priority="19" operator="greaterThan">
      <formula>20</formula>
    </cfRule>
  </conditionalFormatting>
  <conditionalFormatting sqref="AY133:AZ134">
    <cfRule type="cellIs" dxfId="1694" priority="18" operator="between">
      <formula>80</formula>
      <formula>120</formula>
    </cfRule>
  </conditionalFormatting>
  <conditionalFormatting sqref="AX134">
    <cfRule type="cellIs" dxfId="1693" priority="17" operator="greaterThan">
      <formula>20</formula>
    </cfRule>
  </conditionalFormatting>
  <conditionalFormatting sqref="AX134">
    <cfRule type="cellIs" dxfId="1692" priority="16" operator="lessThan">
      <formula>20</formula>
    </cfRule>
  </conditionalFormatting>
  <conditionalFormatting sqref="BE131">
    <cfRule type="cellIs" dxfId="1691" priority="7" operator="between">
      <formula>80</formula>
      <formula>120</formula>
    </cfRule>
  </conditionalFormatting>
  <conditionalFormatting sqref="BE134">
    <cfRule type="cellIs" dxfId="1690" priority="15" operator="between">
      <formula>80</formula>
      <formula>120</formula>
    </cfRule>
  </conditionalFormatting>
  <conditionalFormatting sqref="BD133">
    <cfRule type="cellIs" dxfId="1689" priority="14" operator="greaterThan">
      <formula>20</formula>
    </cfRule>
  </conditionalFormatting>
  <conditionalFormatting sqref="BE133">
    <cfRule type="cellIs" dxfId="1688" priority="13" operator="between">
      <formula>80</formula>
      <formula>120</formula>
    </cfRule>
  </conditionalFormatting>
  <conditionalFormatting sqref="BE133">
    <cfRule type="cellIs" dxfId="1687" priority="12" operator="between">
      <formula>80</formula>
      <formula>120</formula>
    </cfRule>
  </conditionalFormatting>
  <conditionalFormatting sqref="BE133">
    <cfRule type="cellIs" dxfId="1686" priority="10" operator="between">
      <formula>80</formula>
      <formula>120</formula>
    </cfRule>
  </conditionalFormatting>
  <conditionalFormatting sqref="BE133">
    <cfRule type="cellIs" dxfId="1685" priority="11" operator="between">
      <formula>80</formula>
      <formula>120</formula>
    </cfRule>
  </conditionalFormatting>
  <conditionalFormatting sqref="BE132">
    <cfRule type="cellIs" dxfId="1684" priority="9" operator="between">
      <formula>80</formula>
      <formula>120</formula>
    </cfRule>
  </conditionalFormatting>
  <conditionalFormatting sqref="BE131">
    <cfRule type="cellIs" dxfId="1683" priority="8" operator="between">
      <formula>80</formula>
      <formula>120</formula>
    </cfRule>
  </conditionalFormatting>
  <conditionalFormatting sqref="BE131">
    <cfRule type="cellIs" dxfId="1682" priority="5" operator="between">
      <formula>80</formula>
      <formula>120</formula>
    </cfRule>
  </conditionalFormatting>
  <conditionalFormatting sqref="BE131">
    <cfRule type="cellIs" dxfId="1681" priority="6" operator="between">
      <formula>80</formula>
      <formula>120</formula>
    </cfRule>
  </conditionalFormatting>
  <conditionalFormatting sqref="BD134">
    <cfRule type="cellIs" dxfId="1680" priority="4" operator="greaterThan">
      <formula>20</formula>
    </cfRule>
  </conditionalFormatting>
  <conditionalFormatting sqref="BE133:BE134">
    <cfRule type="cellIs" dxfId="1679" priority="3" operator="between">
      <formula>80</formula>
      <formula>120</formula>
    </cfRule>
  </conditionalFormatting>
  <conditionalFormatting sqref="BD134">
    <cfRule type="cellIs" dxfId="1678" priority="2" operator="greaterThan">
      <formula>20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136CB-7C8E-4976-80B5-62B8667681B3}">
  <dimension ref="A1:BJ142"/>
  <sheetViews>
    <sheetView topLeftCell="A102" zoomScaleNormal="100" workbookViewId="0">
      <selection activeCell="A129" sqref="A57:XFD129"/>
    </sheetView>
  </sheetViews>
  <sheetFormatPr defaultRowHeight="14.5" x14ac:dyDescent="0.35"/>
  <cols>
    <col min="3" max="3" width="26.453125" customWidth="1"/>
    <col min="5" max="5" width="11.81640625" bestFit="1" customWidth="1"/>
    <col min="6" max="6" width="9.6328125" customWidth="1"/>
    <col min="7" max="7" width="12" customWidth="1"/>
    <col min="8" max="8" width="9.6328125" customWidth="1"/>
    <col min="9" max="9" width="11.54296875" customWidth="1"/>
    <col min="10" max="10" width="9.6328125" customWidth="1"/>
    <col min="25" max="25" width="10.54296875" customWidth="1"/>
    <col min="26" max="26" width="12.453125" customWidth="1"/>
  </cols>
  <sheetData>
    <row r="1" spans="1:16" x14ac:dyDescent="0.35">
      <c r="A1" t="s">
        <v>64</v>
      </c>
    </row>
    <row r="12" spans="1:16" ht="58" x14ac:dyDescent="0.35">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5">
      <c r="A13" s="7" t="s">
        <v>71</v>
      </c>
      <c r="H13" s="2"/>
      <c r="J13" s="2"/>
    </row>
    <row r="14" spans="1:16" x14ac:dyDescent="0.35">
      <c r="A14" t="s">
        <v>70</v>
      </c>
      <c r="E14">
        <v>0</v>
      </c>
      <c r="F14" s="2">
        <f>AVERAGE(I33:I34) -(A16*G33/0.5)</f>
        <v>0</v>
      </c>
      <c r="G14">
        <v>0</v>
      </c>
      <c r="H14" s="2">
        <f>AVERAGE(J33:J34) - (B16*H33/0.5)</f>
        <v>0</v>
      </c>
      <c r="I14">
        <v>0</v>
      </c>
      <c r="J14" s="2">
        <f>AVERAGE(L33:L34) - (C16*H33/0.5)</f>
        <v>0</v>
      </c>
      <c r="L14">
        <v>0.5</v>
      </c>
      <c r="M14" s="3">
        <f>((F14*$F$21)+$F$22)*1000/L14</f>
        <v>-1.8047465029175959E-2</v>
      </c>
      <c r="N14" s="3">
        <f>((H14*$H$21)+$H$22)*1000/L14</f>
        <v>0.20536720438312644</v>
      </c>
      <c r="O14" s="3">
        <f>N14-M14</f>
        <v>0.2234146694123024</v>
      </c>
      <c r="P14" s="3">
        <f>((J14*$J$21)+$J$22)*1000/L14</f>
        <v>3.358807465006497E-2</v>
      </c>
    </row>
    <row r="15" spans="1:16" x14ac:dyDescent="0.35">
      <c r="A15" t="s">
        <v>66</v>
      </c>
      <c r="B15" t="s">
        <v>67</v>
      </c>
      <c r="C15" t="s">
        <v>65</v>
      </c>
      <c r="E15">
        <f>3*G36/1000</f>
        <v>6.0000000000000006E-4</v>
      </c>
      <c r="F15" s="2">
        <f>AVERAGE(I37) - (A16*G36/0.5)</f>
        <v>1508</v>
      </c>
      <c r="G15">
        <f>6*H36/1000</f>
        <v>1.2000000000000001E-3</v>
      </c>
      <c r="H15" s="2">
        <f>AVERAGE(J36:J37) - (B16*H36/0.5)</f>
        <v>2430.6</v>
      </c>
      <c r="I15">
        <f>0.3*H36/1000</f>
        <v>5.9999999999999995E-5</v>
      </c>
      <c r="J15" s="2">
        <f>AVERAGE(L36:L37) - (C16*H36/0.5)</f>
        <v>881</v>
      </c>
      <c r="L15">
        <v>0.2</v>
      </c>
      <c r="M15" s="3">
        <f t="shared" ref="M15:M19" si="0">((F15*$F$21)+$F$22)*1000/L15</f>
        <v>3.0515879807849005</v>
      </c>
      <c r="N15" s="3">
        <f t="shared" ref="N15:N19" si="1">((H15*$H$21)+$H$22)*1000/L15</f>
        <v>5.8027207950487769</v>
      </c>
      <c r="O15" s="3">
        <f t="shared" ref="O15:O19" si="2">N15-M15</f>
        <v>2.7511328142638765</v>
      </c>
      <c r="P15" s="3">
        <f t="shared" ref="P15:P19" si="3">((J15*$J$21)+$J$22)*1000/L15</f>
        <v>0.27491256694084976</v>
      </c>
    </row>
    <row r="16" spans="1:16" x14ac:dyDescent="0.35">
      <c r="A16">
        <f>AVERAGE(I33:I34)</f>
        <v>57.5</v>
      </c>
      <c r="B16">
        <f>AVERAGE(J33:J34)</f>
        <v>1063.5</v>
      </c>
      <c r="C16">
        <f>AVERAGE(L33:L34)</f>
        <v>1570</v>
      </c>
      <c r="E16">
        <f>3*G39/1000</f>
        <v>1.7999999999999997E-3</v>
      </c>
      <c r="F16" s="2">
        <f>AVERAGE(I39:I40) - (A16*G39/0.5)</f>
        <v>4604</v>
      </c>
      <c r="G16">
        <f>6*H39/1000</f>
        <v>3.5999999999999995E-3</v>
      </c>
      <c r="H16" s="2">
        <f>AVERAGE(J39:J40) - (B16*H39/0.5)</f>
        <v>8253.2999999999993</v>
      </c>
      <c r="I16">
        <f>0.3*H39/1000</f>
        <v>1.7999999999999998E-4</v>
      </c>
      <c r="J16" s="2">
        <f>AVERAGE(L39:L40) - (C16*H39/0.5)</f>
        <v>3369</v>
      </c>
      <c r="L16">
        <v>0.6</v>
      </c>
      <c r="M16" s="3">
        <f t="shared" si="0"/>
        <v>3.1364275956807037</v>
      </c>
      <c r="N16" s="3">
        <f t="shared" si="1"/>
        <v>6.157891945112592</v>
      </c>
      <c r="O16" s="3">
        <f t="shared" si="2"/>
        <v>3.0214643494318882</v>
      </c>
      <c r="P16" s="3">
        <f t="shared" si="3"/>
        <v>0.27138199534631818</v>
      </c>
    </row>
    <row r="17" spans="1:62" x14ac:dyDescent="0.35">
      <c r="E17">
        <f>9*G42/1000</f>
        <v>2.9970000000000005E-3</v>
      </c>
      <c r="F17" s="2">
        <f>AVERAGE(I42:I43) - (A16*G42/0.5)</f>
        <v>7060.7049999999999</v>
      </c>
      <c r="G17">
        <f>18*H42/1000</f>
        <v>5.9940000000000011E-3</v>
      </c>
      <c r="H17" s="2">
        <f>AVERAGE(J42:J43) - (B16*H42/0.5)</f>
        <v>13012.209000000001</v>
      </c>
      <c r="I17">
        <f>0.9*H42/1000</f>
        <v>2.9970000000000002E-4</v>
      </c>
      <c r="J17" s="2">
        <f>AVERAGE(L42:L43) - (C16*H42/0.5)</f>
        <v>6529.38</v>
      </c>
      <c r="L17">
        <v>0.33300000000000002</v>
      </c>
      <c r="M17" s="3">
        <f t="shared" si="0"/>
        <v>8.6811850858006245</v>
      </c>
      <c r="N17" s="3">
        <f t="shared" si="1"/>
        <v>17.315124828187244</v>
      </c>
      <c r="O17" s="3">
        <f t="shared" si="2"/>
        <v>8.6339397423866195</v>
      </c>
      <c r="P17" s="3">
        <f t="shared" si="3"/>
        <v>0.90036444635492074</v>
      </c>
    </row>
    <row r="18" spans="1:62" x14ac:dyDescent="0.35">
      <c r="E18">
        <f>9*G45/1000</f>
        <v>4.2030000000000001E-3</v>
      </c>
      <c r="F18" s="2">
        <f>AVERAGE(I45:I46) - (A16*G45/0.5)</f>
        <v>10214.295</v>
      </c>
      <c r="G18">
        <f>18*H45/1000</f>
        <v>8.4060000000000003E-3</v>
      </c>
      <c r="H18" s="2">
        <f>AVERAGE(J45:J46) - (B16*H45/0.5)</f>
        <v>18876.190999999999</v>
      </c>
      <c r="I18">
        <f>0.9*H45/1000</f>
        <v>4.2030000000000002E-4</v>
      </c>
      <c r="J18" s="2">
        <f>AVERAGE(L45:L46) - (B16*H45/0.5)</f>
        <v>9330.6910000000007</v>
      </c>
      <c r="L18">
        <v>0.46700000000000003</v>
      </c>
      <c r="M18" s="3">
        <f t="shared" si="0"/>
        <v>8.9636531618823181</v>
      </c>
      <c r="N18" s="3">
        <f t="shared" si="1"/>
        <v>17.811765695231411</v>
      </c>
      <c r="O18" s="3">
        <f t="shared" si="2"/>
        <v>8.8481125333490933</v>
      </c>
      <c r="P18" s="3">
        <f t="shared" si="3"/>
        <v>0.90203223606954785</v>
      </c>
    </row>
    <row r="19" spans="1:62" x14ac:dyDescent="0.35">
      <c r="E19">
        <f>9*G48/1000</f>
        <v>5.3999999999999994E-3</v>
      </c>
      <c r="F19" s="2">
        <f>AVERAGE(I48:I49) - (A16*G48/0.5)</f>
        <v>13267.5</v>
      </c>
      <c r="G19">
        <f>18*H48/1000</f>
        <v>1.0799999999999999E-2</v>
      </c>
      <c r="H19" s="2">
        <f>AVERAGE(J48:J49) - (B16*H48/0.5)</f>
        <v>24941.8</v>
      </c>
      <c r="I19">
        <f>0.9*H48/1000</f>
        <v>5.4000000000000001E-4</v>
      </c>
      <c r="J19" s="2">
        <f>AVERAGE(L48:L49) - (C16*H48/0.5)</f>
        <v>12170</v>
      </c>
      <c r="L19">
        <v>0.6</v>
      </c>
      <c r="M19" s="3">
        <f t="shared" si="0"/>
        <v>9.0666481979642271</v>
      </c>
      <c r="N19" s="3">
        <f t="shared" si="1"/>
        <v>18.263343207119505</v>
      </c>
      <c r="O19" s="3">
        <f t="shared" si="2"/>
        <v>9.1966950091552775</v>
      </c>
      <c r="P19" s="3">
        <f t="shared" si="3"/>
        <v>0.90720639533056524</v>
      </c>
    </row>
    <row r="20" spans="1:62" x14ac:dyDescent="0.35">
      <c r="F20" s="2"/>
      <c r="H20" s="2"/>
      <c r="J20" s="2"/>
    </row>
    <row r="21" spans="1:62" x14ac:dyDescent="0.35">
      <c r="D21" t="s">
        <v>33</v>
      </c>
      <c r="F21" s="5">
        <f>SLOPE(E13:E19,F13:F19)</f>
        <v>4.1070379885382499E-7</v>
      </c>
      <c r="G21" s="5"/>
      <c r="H21" s="5">
        <f>SLOPE(G13:G19,H13:H19)</f>
        <v>4.3522609924224152E-7</v>
      </c>
      <c r="I21" s="5"/>
      <c r="J21" s="5">
        <f>SLOPE(I13:I19,J13:J19)</f>
        <v>4.3346737869622558E-8</v>
      </c>
    </row>
    <row r="22" spans="1:62" x14ac:dyDescent="0.35">
      <c r="D22" t="s">
        <v>34</v>
      </c>
      <c r="F22" s="5">
        <f>INTERCEPT(E13:E19,F13:F19)</f>
        <v>-9.0237325145879795E-6</v>
      </c>
      <c r="G22" s="5"/>
      <c r="H22" s="5">
        <f>INTERCEPT(G13:G19,H13:H19)</f>
        <v>1.0268360219156322E-4</v>
      </c>
      <c r="I22" s="5"/>
      <c r="J22" s="5">
        <f>INTERCEPT(I13:I19,J13:J19)</f>
        <v>1.6794037325032485E-5</v>
      </c>
    </row>
    <row r="23" spans="1:62" x14ac:dyDescent="0.35">
      <c r="D23" t="s">
        <v>35</v>
      </c>
      <c r="F23" s="4">
        <f>RSQ(E13:E19,F13:F19)</f>
        <v>0.99908492758155465</v>
      </c>
      <c r="G23" s="4"/>
      <c r="H23" s="4">
        <f>RSQ(G13:G19,H13:H19)</f>
        <v>0.99879284533563939</v>
      </c>
      <c r="I23" s="4"/>
      <c r="J23" s="4">
        <f>RSQ(I13:I19,J13:J19)</f>
        <v>0.99716229449771254</v>
      </c>
    </row>
    <row r="24" spans="1:62" s="2" customFormat="1" ht="174" x14ac:dyDescent="0.35">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5">
      <c r="A25">
        <v>1</v>
      </c>
      <c r="B25">
        <v>1</v>
      </c>
      <c r="C25" t="s">
        <v>26</v>
      </c>
      <c r="D25" t="s">
        <v>27</v>
      </c>
      <c r="G25">
        <v>0.3</v>
      </c>
      <c r="H25">
        <v>0.3</v>
      </c>
      <c r="I25">
        <v>5882</v>
      </c>
      <c r="J25">
        <v>14265</v>
      </c>
      <c r="L25">
        <v>6613</v>
      </c>
      <c r="M25">
        <v>8.2119999999999997</v>
      </c>
      <c r="N25">
        <v>20.606000000000002</v>
      </c>
      <c r="O25">
        <v>12.394</v>
      </c>
      <c r="Q25">
        <v>0.95899999999999996</v>
      </c>
      <c r="R25">
        <v>1</v>
      </c>
      <c r="S25">
        <v>0</v>
      </c>
      <c r="T25">
        <v>0</v>
      </c>
      <c r="V25">
        <v>0</v>
      </c>
      <c r="Y25" s="1">
        <v>45191</v>
      </c>
      <c r="Z25" s="6">
        <v>0.67987268518518518</v>
      </c>
      <c r="AB25">
        <v>1</v>
      </c>
      <c r="AD25" s="3">
        <f t="shared" ref="AD25:AD89" si="4">((I25*$F$21)+$F$22)*1000/G25</f>
        <v>8.0224533744787028</v>
      </c>
      <c r="AE25" s="3">
        <f t="shared" ref="AE25:AE89" si="5">((J25*$H$21)+$H$22)*1000/H25</f>
        <v>21.037279692940462</v>
      </c>
      <c r="AF25" s="3">
        <f t="shared" ref="AF25:AF89" si="6">AE25-AD25</f>
        <v>13.014826318461759</v>
      </c>
      <c r="AG25" s="3">
        <f t="shared" ref="AG25:AG89" si="7">((L25*$J$21)+$J$22)*1000/H25</f>
        <v>1.0114867161894883</v>
      </c>
      <c r="AH25" s="3"/>
    </row>
    <row r="26" spans="1:62" x14ac:dyDescent="0.35">
      <c r="A26">
        <v>2</v>
      </c>
      <c r="B26">
        <v>1</v>
      </c>
      <c r="C26" t="s">
        <v>26</v>
      </c>
      <c r="D26" t="s">
        <v>27</v>
      </c>
      <c r="G26">
        <v>0.3</v>
      </c>
      <c r="H26">
        <v>0.3</v>
      </c>
      <c r="I26">
        <v>7249</v>
      </c>
      <c r="J26">
        <v>14175</v>
      </c>
      <c r="L26">
        <v>6589</v>
      </c>
      <c r="M26">
        <v>9.9600000000000009</v>
      </c>
      <c r="N26">
        <v>20.478999999999999</v>
      </c>
      <c r="O26">
        <v>10.52</v>
      </c>
      <c r="Q26">
        <v>0.95499999999999996</v>
      </c>
      <c r="R26">
        <v>1</v>
      </c>
      <c r="S26">
        <v>0</v>
      </c>
      <c r="T26">
        <v>0</v>
      </c>
      <c r="V26">
        <v>0</v>
      </c>
      <c r="Y26" s="1">
        <v>45191</v>
      </c>
      <c r="Z26" s="6">
        <v>0.68715277777777783</v>
      </c>
      <c r="AB26">
        <v>1</v>
      </c>
      <c r="AD26" s="3">
        <f t="shared" si="4"/>
        <v>9.8938936845892993</v>
      </c>
      <c r="AE26" s="3">
        <f t="shared" si="5"/>
        <v>20.906711863167789</v>
      </c>
      <c r="AF26" s="3">
        <f t="shared" si="6"/>
        <v>11.01281817857849</v>
      </c>
      <c r="AG26" s="3">
        <f t="shared" si="7"/>
        <v>1.0080189771599186</v>
      </c>
      <c r="AH26" s="3"/>
      <c r="AK26">
        <f>ABS(100*(AD26-AD27)/(AVERAGE(AD26:AD27)))</f>
        <v>2.1761360071689779</v>
      </c>
      <c r="AQ26">
        <f>ABS(100*(AE26-AE27)/(AVERAGE(AE26:AE27)))</f>
        <v>0.38238440882563113</v>
      </c>
      <c r="AW26">
        <f>ABS(100*(AF26-AF27)/(AVERAGE(AF26:AF27)))</f>
        <v>2.7380533106565896</v>
      </c>
      <c r="BC26">
        <f>ABS(100*(AG26-AG27)/(AVERAGE(AG26:AG27)))</f>
        <v>0.22908081069318956</v>
      </c>
      <c r="BG26" s="3">
        <f>AVERAGE(AD26:AD27)</f>
        <v>10.002730191285563</v>
      </c>
      <c r="BH26" s="3">
        <f>AVERAGE(AE26:AE27)</f>
        <v>20.866816137403916</v>
      </c>
      <c r="BI26" s="3">
        <f>AVERAGE(AF26:AF27)</f>
        <v>10.864085946118355</v>
      </c>
      <c r="BJ26" s="3">
        <f>AVERAGE(AG26:AG27)</f>
        <v>1.009174890169775</v>
      </c>
    </row>
    <row r="27" spans="1:62" x14ac:dyDescent="0.35">
      <c r="A27">
        <v>3</v>
      </c>
      <c r="B27">
        <v>1</v>
      </c>
      <c r="C27" t="s">
        <v>26</v>
      </c>
      <c r="D27" t="s">
        <v>27</v>
      </c>
      <c r="G27">
        <v>0.3</v>
      </c>
      <c r="H27">
        <v>0.3</v>
      </c>
      <c r="I27">
        <v>7408</v>
      </c>
      <c r="J27">
        <v>14120</v>
      </c>
      <c r="L27">
        <v>6605</v>
      </c>
      <c r="M27">
        <v>10.164</v>
      </c>
      <c r="N27">
        <v>20.402000000000001</v>
      </c>
      <c r="O27">
        <v>10.239000000000001</v>
      </c>
      <c r="Q27">
        <v>0.95799999999999996</v>
      </c>
      <c r="R27">
        <v>1</v>
      </c>
      <c r="S27">
        <v>0</v>
      </c>
      <c r="T27">
        <v>0</v>
      </c>
      <c r="V27">
        <v>0</v>
      </c>
      <c r="Y27" s="1">
        <v>45191</v>
      </c>
      <c r="Z27" s="6">
        <v>0.69483796296296296</v>
      </c>
      <c r="AB27">
        <v>1</v>
      </c>
      <c r="AD27" s="3">
        <f t="shared" si="4"/>
        <v>10.111566697981827</v>
      </c>
      <c r="AE27" s="3">
        <f t="shared" si="5"/>
        <v>20.826920411640046</v>
      </c>
      <c r="AF27" s="3">
        <f t="shared" si="6"/>
        <v>10.715353713658219</v>
      </c>
      <c r="AG27" s="3">
        <f t="shared" si="7"/>
        <v>1.0103308031796316</v>
      </c>
      <c r="AH27" s="3"/>
    </row>
    <row r="28" spans="1:62" x14ac:dyDescent="0.35">
      <c r="A28">
        <v>4</v>
      </c>
      <c r="B28">
        <v>3</v>
      </c>
      <c r="C28" t="s">
        <v>83</v>
      </c>
      <c r="D28" t="s">
        <v>27</v>
      </c>
      <c r="G28">
        <v>0.5</v>
      </c>
      <c r="H28">
        <v>0.5</v>
      </c>
      <c r="I28">
        <v>3108</v>
      </c>
      <c r="J28">
        <v>1247</v>
      </c>
      <c r="L28">
        <v>968</v>
      </c>
      <c r="M28">
        <v>2.7989999999999999</v>
      </c>
      <c r="N28">
        <v>1.335</v>
      </c>
      <c r="O28">
        <v>0</v>
      </c>
      <c r="Q28">
        <v>0</v>
      </c>
      <c r="R28">
        <v>1</v>
      </c>
      <c r="S28">
        <v>0</v>
      </c>
      <c r="T28">
        <v>0</v>
      </c>
      <c r="V28">
        <v>0</v>
      </c>
      <c r="Y28" s="1">
        <v>45191</v>
      </c>
      <c r="Z28" s="6">
        <v>0.70755787037037043</v>
      </c>
      <c r="AB28">
        <v>1</v>
      </c>
      <c r="AD28" s="3">
        <f t="shared" si="4"/>
        <v>2.5348873486461998</v>
      </c>
      <c r="AE28" s="3">
        <f t="shared" si="5"/>
        <v>1.2908210958932769</v>
      </c>
      <c r="AF28" s="3">
        <f t="shared" si="6"/>
        <v>-1.2440662527529229</v>
      </c>
      <c r="AG28" s="3">
        <f t="shared" si="7"/>
        <v>0.11750735916565425</v>
      </c>
      <c r="AH28" s="3"/>
    </row>
    <row r="29" spans="1:62" x14ac:dyDescent="0.35">
      <c r="A29">
        <v>5</v>
      </c>
      <c r="B29">
        <v>3</v>
      </c>
      <c r="C29" t="s">
        <v>83</v>
      </c>
      <c r="D29" t="s">
        <v>27</v>
      </c>
      <c r="G29">
        <v>0.5</v>
      </c>
      <c r="H29">
        <v>0.5</v>
      </c>
      <c r="I29">
        <v>539</v>
      </c>
      <c r="J29">
        <v>1438</v>
      </c>
      <c r="L29">
        <v>1060</v>
      </c>
      <c r="M29">
        <v>0.82799999999999996</v>
      </c>
      <c r="N29">
        <v>1.4970000000000001</v>
      </c>
      <c r="O29">
        <v>0.66800000000000004</v>
      </c>
      <c r="Q29">
        <v>0</v>
      </c>
      <c r="R29">
        <v>1</v>
      </c>
      <c r="S29">
        <v>0</v>
      </c>
      <c r="T29">
        <v>0</v>
      </c>
      <c r="V29">
        <v>0</v>
      </c>
      <c r="Y29" s="1">
        <v>45191</v>
      </c>
      <c r="Z29" s="6">
        <v>0.71416666666666673</v>
      </c>
      <c r="AB29">
        <v>1</v>
      </c>
      <c r="AD29" s="3">
        <f t="shared" si="4"/>
        <v>0.4246912301352474</v>
      </c>
      <c r="AE29" s="3">
        <f t="shared" si="5"/>
        <v>1.457077465803813</v>
      </c>
      <c r="AF29" s="3">
        <f t="shared" si="6"/>
        <v>1.0323862356685656</v>
      </c>
      <c r="AG29" s="3">
        <f t="shared" si="7"/>
        <v>0.1254831589336648</v>
      </c>
      <c r="AH29" s="3"/>
      <c r="AK29">
        <f>ABS(100*(AD29-AD30)/(AVERAGE(AD29:AD30)))</f>
        <v>4.3475802509901325</v>
      </c>
      <c r="AQ29">
        <f>ABS(100*(AE29-AE30)/(AVERAGE(AE29:AE30)))</f>
        <v>1.423545273117641</v>
      </c>
      <c r="AW29">
        <f>ABS(100*(AF29-AF30)/(AVERAGE(AF29:AF30)))</f>
        <v>3.7040628253523211</v>
      </c>
      <c r="BC29">
        <f>ABS(100*(AG29-AG30)/(AVERAGE(AG29:AG30)))</f>
        <v>6.49102911881584</v>
      </c>
      <c r="BG29" s="3">
        <f>AVERAGE(AD29:AD30)</f>
        <v>0.41565574656046322</v>
      </c>
      <c r="BH29" s="3">
        <f>AVERAGE(AE29:AE30)</f>
        <v>1.4675228921856269</v>
      </c>
      <c r="BI29" s="3">
        <f>AVERAGE(AF29:AF30)</f>
        <v>1.0518671456251636</v>
      </c>
      <c r="BJ29" s="3">
        <f>AVERAGE(AG29:AG30)</f>
        <v>0.12153860578752915</v>
      </c>
    </row>
    <row r="30" spans="1:62" x14ac:dyDescent="0.35">
      <c r="A30">
        <v>6</v>
      </c>
      <c r="B30">
        <v>3</v>
      </c>
      <c r="C30" t="s">
        <v>83</v>
      </c>
      <c r="D30" t="s">
        <v>27</v>
      </c>
      <c r="G30">
        <v>0.5</v>
      </c>
      <c r="H30">
        <v>0.5</v>
      </c>
      <c r="I30">
        <v>517</v>
      </c>
      <c r="J30">
        <v>1462</v>
      </c>
      <c r="L30">
        <v>969</v>
      </c>
      <c r="M30">
        <v>0.81200000000000006</v>
      </c>
      <c r="N30">
        <v>1.5169999999999999</v>
      </c>
      <c r="O30">
        <v>0.70499999999999996</v>
      </c>
      <c r="Q30">
        <v>0</v>
      </c>
      <c r="R30">
        <v>1</v>
      </c>
      <c r="S30">
        <v>0</v>
      </c>
      <c r="T30">
        <v>0</v>
      </c>
      <c r="V30">
        <v>0</v>
      </c>
      <c r="Y30" s="1">
        <v>45191</v>
      </c>
      <c r="Z30" s="6">
        <v>0.72149305555555554</v>
      </c>
      <c r="AB30">
        <v>1</v>
      </c>
      <c r="AD30" s="3">
        <f t="shared" si="4"/>
        <v>0.4066202629856791</v>
      </c>
      <c r="AE30" s="3">
        <f t="shared" si="5"/>
        <v>1.4779683185674408</v>
      </c>
      <c r="AF30" s="3">
        <f t="shared" si="6"/>
        <v>1.0713480555817618</v>
      </c>
      <c r="AG30" s="3">
        <f t="shared" si="7"/>
        <v>0.11759405264139348</v>
      </c>
      <c r="AH30" s="3"/>
    </row>
    <row r="31" spans="1:62" x14ac:dyDescent="0.35">
      <c r="A31">
        <v>7</v>
      </c>
      <c r="B31">
        <v>3</v>
      </c>
      <c r="D31" t="s">
        <v>85</v>
      </c>
      <c r="Y31" s="1">
        <v>45191</v>
      </c>
      <c r="Z31" s="6">
        <v>0.72559027777777774</v>
      </c>
      <c r="AB31">
        <v>1</v>
      </c>
      <c r="AD31" s="3"/>
      <c r="AE31" s="3"/>
      <c r="AF31" s="3"/>
      <c r="AG31" s="3"/>
      <c r="AH31" s="3"/>
    </row>
    <row r="32" spans="1:62" x14ac:dyDescent="0.35">
      <c r="A32">
        <v>8</v>
      </c>
      <c r="B32">
        <v>3</v>
      </c>
      <c r="C32" t="s">
        <v>84</v>
      </c>
      <c r="D32" t="s">
        <v>27</v>
      </c>
      <c r="G32">
        <v>0.5</v>
      </c>
      <c r="H32">
        <v>0.5</v>
      </c>
      <c r="I32">
        <v>61</v>
      </c>
      <c r="J32">
        <v>1078</v>
      </c>
      <c r="L32">
        <v>1465</v>
      </c>
      <c r="M32">
        <v>0.46200000000000002</v>
      </c>
      <c r="N32">
        <v>1.1919999999999999</v>
      </c>
      <c r="O32">
        <v>0.73</v>
      </c>
      <c r="Q32">
        <v>3.6999999999999998E-2</v>
      </c>
      <c r="R32">
        <v>1</v>
      </c>
      <c r="S32">
        <v>0</v>
      </c>
      <c r="T32">
        <v>0</v>
      </c>
      <c r="V32">
        <v>0</v>
      </c>
      <c r="Y32" s="1">
        <v>45191</v>
      </c>
      <c r="Z32" s="6">
        <v>0.73724537037037041</v>
      </c>
      <c r="AB32">
        <v>1</v>
      </c>
      <c r="AD32" s="3">
        <f t="shared" si="4"/>
        <v>3.2058398430990689E-2</v>
      </c>
      <c r="AE32" s="3">
        <f t="shared" si="5"/>
        <v>1.1437146743493991</v>
      </c>
      <c r="AF32" s="3">
        <f t="shared" si="6"/>
        <v>1.1116562759184083</v>
      </c>
      <c r="AG32" s="3">
        <f t="shared" si="7"/>
        <v>0.16059401660805908</v>
      </c>
      <c r="AH32" s="3"/>
    </row>
    <row r="33" spans="1:62" x14ac:dyDescent="0.35">
      <c r="A33">
        <v>9</v>
      </c>
      <c r="B33">
        <v>3</v>
      </c>
      <c r="C33" t="s">
        <v>84</v>
      </c>
      <c r="D33" t="s">
        <v>27</v>
      </c>
      <c r="G33">
        <v>0.5</v>
      </c>
      <c r="H33">
        <v>0.5</v>
      </c>
      <c r="I33">
        <v>85</v>
      </c>
      <c r="J33">
        <v>1116</v>
      </c>
      <c r="L33">
        <v>1687</v>
      </c>
      <c r="M33">
        <v>0.48</v>
      </c>
      <c r="N33">
        <v>1.224</v>
      </c>
      <c r="O33">
        <v>0.74399999999999999</v>
      </c>
      <c r="Q33">
        <v>0.06</v>
      </c>
      <c r="R33">
        <v>1</v>
      </c>
      <c r="S33">
        <v>0</v>
      </c>
      <c r="T33">
        <v>0</v>
      </c>
      <c r="V33">
        <v>0</v>
      </c>
      <c r="Y33" s="1">
        <v>45191</v>
      </c>
      <c r="Z33" s="6">
        <v>0.74321759259259268</v>
      </c>
      <c r="AB33">
        <v>1</v>
      </c>
      <c r="AD33" s="3">
        <f t="shared" si="4"/>
        <v>5.1772180775974286E-2</v>
      </c>
      <c r="AE33" s="3">
        <f t="shared" si="5"/>
        <v>1.1767918578918097</v>
      </c>
      <c r="AF33" s="3">
        <f t="shared" si="6"/>
        <v>1.1250196771158354</v>
      </c>
      <c r="AG33" s="3">
        <f t="shared" si="7"/>
        <v>0.17983996822217149</v>
      </c>
      <c r="AH33" s="3"/>
      <c r="AK33">
        <f>ABS(100*(AD33-AD34)/(AVERAGE(AD33:AD34)))</f>
        <v>154.80480911638941</v>
      </c>
      <c r="AQ33">
        <f>ABS(100*(AE33-AE34)/(AVERAGE(AE33:AE34)))</f>
        <v>8.0804559261394271</v>
      </c>
      <c r="AW33">
        <f>ABS(100*(AF33-AF34)/(AVERAGE(AF33:AF34)))</f>
        <v>4.1945420071557136</v>
      </c>
      <c r="BC33">
        <f>ABS(100*(AG33-AG34)/(AVERAGE(AG33:AG34)))</f>
        <v>11.954420796436281</v>
      </c>
      <c r="BG33" s="3">
        <f>AVERAGE(AD33:AD34)</f>
        <v>2.9183471839013913E-2</v>
      </c>
      <c r="BH33" s="3">
        <f>AVERAGE(AE33:AE34)</f>
        <v>1.1310931174713743</v>
      </c>
      <c r="BI33" s="3">
        <f>AVERAGE(AF33:AF34)</f>
        <v>1.1019096456323605</v>
      </c>
      <c r="BJ33" s="3">
        <f>AVERAGE(AG33:AG34)</f>
        <v>0.16969683156067983</v>
      </c>
    </row>
    <row r="34" spans="1:62" x14ac:dyDescent="0.35">
      <c r="A34">
        <v>10</v>
      </c>
      <c r="B34">
        <v>3</v>
      </c>
      <c r="C34" t="s">
        <v>84</v>
      </c>
      <c r="D34" t="s">
        <v>27</v>
      </c>
      <c r="G34">
        <v>0.5</v>
      </c>
      <c r="H34">
        <v>0.5</v>
      </c>
      <c r="I34">
        <v>30</v>
      </c>
      <c r="J34">
        <v>1011</v>
      </c>
      <c r="L34">
        <v>1453</v>
      </c>
      <c r="M34">
        <v>0.438</v>
      </c>
      <c r="N34">
        <v>1.135</v>
      </c>
      <c r="O34">
        <v>0.69699999999999995</v>
      </c>
      <c r="Q34">
        <v>3.5999999999999997E-2</v>
      </c>
      <c r="R34">
        <v>1</v>
      </c>
      <c r="S34">
        <v>0</v>
      </c>
      <c r="T34">
        <v>0</v>
      </c>
      <c r="V34">
        <v>0</v>
      </c>
      <c r="Y34" s="1">
        <v>45191</v>
      </c>
      <c r="Z34" s="6">
        <v>0.74973379629629633</v>
      </c>
      <c r="AB34">
        <v>1</v>
      </c>
      <c r="AD34" s="3">
        <f t="shared" si="4"/>
        <v>6.59476290205354E-3</v>
      </c>
      <c r="AE34" s="3">
        <f t="shared" si="5"/>
        <v>1.0853943770509389</v>
      </c>
      <c r="AF34" s="3">
        <f t="shared" si="6"/>
        <v>1.0787996141488854</v>
      </c>
      <c r="AG34" s="3">
        <f t="shared" si="7"/>
        <v>0.15955369489918814</v>
      </c>
      <c r="AH34" s="3"/>
    </row>
    <row r="35" spans="1:62" x14ac:dyDescent="0.35">
      <c r="A35">
        <v>11</v>
      </c>
      <c r="B35">
        <v>4</v>
      </c>
      <c r="C35" t="s">
        <v>61</v>
      </c>
      <c r="D35" t="s">
        <v>27</v>
      </c>
      <c r="G35">
        <v>0.2</v>
      </c>
      <c r="H35">
        <v>0.2</v>
      </c>
      <c r="I35">
        <v>816</v>
      </c>
      <c r="J35">
        <v>2823</v>
      </c>
      <c r="L35">
        <v>1452</v>
      </c>
      <c r="M35">
        <v>2.6019999999999999</v>
      </c>
      <c r="N35">
        <v>6.6760000000000002</v>
      </c>
      <c r="O35">
        <v>4.0739999999999998</v>
      </c>
      <c r="Q35">
        <v>0.09</v>
      </c>
      <c r="R35">
        <v>1</v>
      </c>
      <c r="S35">
        <v>0</v>
      </c>
      <c r="T35">
        <v>0</v>
      </c>
      <c r="V35">
        <v>0</v>
      </c>
      <c r="Y35" s="1">
        <v>45191</v>
      </c>
      <c r="Z35" s="6">
        <v>0.7613078703703704</v>
      </c>
      <c r="AB35">
        <v>1</v>
      </c>
      <c r="AD35" s="3">
        <f>((I35*$F$21)+$F$22)*1000/G35</f>
        <v>1.6305528367506656</v>
      </c>
      <c r="AE35" s="3">
        <f t="shared" si="5"/>
        <v>6.6566344017620542</v>
      </c>
      <c r="AF35" s="3">
        <f t="shared" si="6"/>
        <v>5.0260815650113884</v>
      </c>
      <c r="AG35" s="3">
        <f t="shared" si="7"/>
        <v>0.39866750355862213</v>
      </c>
      <c r="AH35" s="3"/>
    </row>
    <row r="36" spans="1:62" x14ac:dyDescent="0.35">
      <c r="A36">
        <v>12</v>
      </c>
      <c r="B36">
        <v>4</v>
      </c>
      <c r="C36" t="s">
        <v>61</v>
      </c>
      <c r="D36" t="s">
        <v>27</v>
      </c>
      <c r="G36">
        <v>0.2</v>
      </c>
      <c r="H36">
        <v>0.2</v>
      </c>
      <c r="I36">
        <v>1391</v>
      </c>
      <c r="J36">
        <v>2884</v>
      </c>
      <c r="L36">
        <v>1525</v>
      </c>
      <c r="M36">
        <v>3.7050000000000001</v>
      </c>
      <c r="N36">
        <v>6.8049999999999997</v>
      </c>
      <c r="O36">
        <v>3.1</v>
      </c>
      <c r="Q36">
        <v>0.109</v>
      </c>
      <c r="R36">
        <v>1</v>
      </c>
      <c r="S36">
        <v>0</v>
      </c>
      <c r="T36">
        <v>0</v>
      </c>
      <c r="V36">
        <v>0</v>
      </c>
      <c r="Y36" s="1">
        <v>45191</v>
      </c>
      <c r="Z36" s="6">
        <v>0.76776620370370363</v>
      </c>
      <c r="AB36">
        <v>1</v>
      </c>
      <c r="AD36" s="3">
        <f t="shared" si="4"/>
        <v>2.8113262584554133</v>
      </c>
      <c r="AE36" s="3">
        <f t="shared" si="5"/>
        <v>6.7893783620309387</v>
      </c>
      <c r="AF36" s="3">
        <f t="shared" si="6"/>
        <v>3.9780521035755254</v>
      </c>
      <c r="AG36" s="3">
        <f t="shared" si="7"/>
        <v>0.41448906288103443</v>
      </c>
      <c r="AH36" s="3"/>
      <c r="AJ36">
        <f>ABS(100*((AVERAGE(AD37))-3)/3)</f>
        <v>3.2939639217696679</v>
      </c>
      <c r="AK36">
        <f>ABS(100*(AD36-AD37)/(AVERAGE(AD36:AD37)))</f>
        <v>9.7287850173242063</v>
      </c>
      <c r="AP36">
        <f>ABS(100*((AVERAGE(AE36:AE37))-6)/6)</f>
        <v>12.140778468950408</v>
      </c>
      <c r="AQ36">
        <f>ABS(100*(AE36-AE37)/(AVERAGE(AE36:AE37)))</f>
        <v>1.8111655345423561</v>
      </c>
      <c r="AV36">
        <f>ABS(100*((AVERAGE(AF37))-3)/3)</f>
        <v>18.956537886334036</v>
      </c>
      <c r="AW36">
        <f>ABS(100*(AF36-AF37)/(AVERAGE(AF36:AF37)))</f>
        <v>10.848539104744921</v>
      </c>
      <c r="BB36">
        <f>ABS(100*((AVERAGE(AG36:AG37))-0.3)/0.3)</f>
        <v>37.007107950488212</v>
      </c>
      <c r="BC36">
        <f>ABS(100*(AG36-AG37)/(AVERAGE(AG36:AG37)))</f>
        <v>1.6873767020530506</v>
      </c>
      <c r="BG36" s="3">
        <f>AVERAGE(AD36:AD37)</f>
        <v>2.9550725880542519</v>
      </c>
      <c r="BH36" s="3">
        <f>AVERAGE(AE36:AE37)</f>
        <v>6.7284467081370245</v>
      </c>
      <c r="BI36" s="3">
        <f>AVERAGE(AF36:AF37)</f>
        <v>3.7733741200827735</v>
      </c>
      <c r="BJ36" s="3">
        <f>AVERAGE(AG36:AG37)</f>
        <v>0.41102132385146462</v>
      </c>
    </row>
    <row r="37" spans="1:62" x14ac:dyDescent="0.35">
      <c r="A37">
        <v>13</v>
      </c>
      <c r="B37">
        <v>4</v>
      </c>
      <c r="C37" t="s">
        <v>61</v>
      </c>
      <c r="D37" t="s">
        <v>27</v>
      </c>
      <c r="G37">
        <v>0.2</v>
      </c>
      <c r="H37">
        <v>0.2</v>
      </c>
      <c r="I37">
        <v>1531</v>
      </c>
      <c r="J37">
        <v>2828</v>
      </c>
      <c r="L37">
        <v>1493</v>
      </c>
      <c r="M37">
        <v>3.9740000000000002</v>
      </c>
      <c r="N37">
        <v>6.6870000000000003</v>
      </c>
      <c r="O37">
        <v>2.7120000000000002</v>
      </c>
      <c r="Q37">
        <v>0.1</v>
      </c>
      <c r="R37">
        <v>1</v>
      </c>
      <c r="S37">
        <v>0</v>
      </c>
      <c r="T37">
        <v>0</v>
      </c>
      <c r="V37">
        <v>0</v>
      </c>
      <c r="Y37" s="1">
        <v>45191</v>
      </c>
      <c r="Z37" s="6">
        <v>0.77476851851851858</v>
      </c>
      <c r="AB37">
        <v>1</v>
      </c>
      <c r="AD37" s="3">
        <f t="shared" si="4"/>
        <v>3.09881891765309</v>
      </c>
      <c r="AE37" s="3">
        <f t="shared" si="5"/>
        <v>6.6675150542431112</v>
      </c>
      <c r="AF37" s="3">
        <f t="shared" si="6"/>
        <v>3.5686961365900212</v>
      </c>
      <c r="AG37" s="3">
        <f t="shared" si="7"/>
        <v>0.4075535848218948</v>
      </c>
      <c r="AH37" s="3"/>
    </row>
    <row r="38" spans="1:62" x14ac:dyDescent="0.35">
      <c r="A38">
        <v>14</v>
      </c>
      <c r="B38">
        <v>5</v>
      </c>
      <c r="C38" t="s">
        <v>61</v>
      </c>
      <c r="D38" t="s">
        <v>27</v>
      </c>
      <c r="G38">
        <v>0.6</v>
      </c>
      <c r="H38">
        <v>0.6</v>
      </c>
      <c r="I38">
        <v>4629</v>
      </c>
      <c r="J38">
        <v>9614</v>
      </c>
      <c r="L38">
        <v>5425</v>
      </c>
      <c r="M38">
        <v>3.3050000000000002</v>
      </c>
      <c r="N38">
        <v>7.0190000000000001</v>
      </c>
      <c r="O38">
        <v>3.714</v>
      </c>
      <c r="Q38">
        <v>0.376</v>
      </c>
      <c r="R38">
        <v>1</v>
      </c>
      <c r="S38">
        <v>0</v>
      </c>
      <c r="T38">
        <v>0</v>
      </c>
      <c r="V38">
        <v>0</v>
      </c>
      <c r="Y38" s="1">
        <v>45191</v>
      </c>
      <c r="Z38" s="6">
        <v>0.79218749999999993</v>
      </c>
      <c r="AB38">
        <v>1</v>
      </c>
      <c r="AD38" s="3">
        <f t="shared" si="4"/>
        <v>3.15354025396628</v>
      </c>
      <c r="AE38" s="3">
        <f t="shared" si="5"/>
        <v>7.144912200510789</v>
      </c>
      <c r="AF38" s="3">
        <f t="shared" si="6"/>
        <v>3.991371946544509</v>
      </c>
      <c r="AG38" s="3">
        <f t="shared" si="7"/>
        <v>0.41991681711289142</v>
      </c>
      <c r="AH38" s="3"/>
    </row>
    <row r="39" spans="1:62" x14ac:dyDescent="0.35">
      <c r="A39">
        <v>15</v>
      </c>
      <c r="B39">
        <v>5</v>
      </c>
      <c r="C39" t="s">
        <v>61</v>
      </c>
      <c r="D39" t="s">
        <v>27</v>
      </c>
      <c r="G39">
        <v>0.6</v>
      </c>
      <c r="H39">
        <v>0.6</v>
      </c>
      <c r="I39">
        <v>4600</v>
      </c>
      <c r="J39">
        <v>9466</v>
      </c>
      <c r="L39">
        <v>5179</v>
      </c>
      <c r="M39">
        <v>3.2869999999999999</v>
      </c>
      <c r="N39">
        <v>6.915</v>
      </c>
      <c r="O39">
        <v>3.6280000000000001</v>
      </c>
      <c r="Q39">
        <v>0.35499999999999998</v>
      </c>
      <c r="R39">
        <v>1</v>
      </c>
      <c r="S39">
        <v>0</v>
      </c>
      <c r="T39">
        <v>0</v>
      </c>
      <c r="V39">
        <v>0</v>
      </c>
      <c r="Y39" s="1">
        <v>45191</v>
      </c>
      <c r="Z39" s="6">
        <v>0.79993055555555559</v>
      </c>
      <c r="AB39">
        <v>1</v>
      </c>
      <c r="AD39" s="3">
        <f t="shared" si="4"/>
        <v>3.1336895703550116</v>
      </c>
      <c r="AE39" s="3">
        <f t="shared" si="5"/>
        <v>7.0375564293643702</v>
      </c>
      <c r="AF39" s="3">
        <f t="shared" si="6"/>
        <v>3.9038668590093586</v>
      </c>
      <c r="AG39" s="3">
        <f t="shared" si="7"/>
        <v>0.40214465458634618</v>
      </c>
      <c r="AH39" s="3"/>
      <c r="AJ39">
        <f>ABS(100*((AVERAGE(AD39:AD40))-3)/3)</f>
        <v>6.1219510849631247</v>
      </c>
      <c r="AK39">
        <f>ABS(100*(AD39-AD40)/(AVERAGE(AD39:AD40)))</f>
        <v>3.1390905577977359</v>
      </c>
      <c r="AP39">
        <f>ABS(100*((AVERAGE(AE39:AE40))-6)/6)</f>
        <v>18.060297636680673</v>
      </c>
      <c r="AQ39">
        <f>ABS(100*(AE39-AE40)/(AVERAGE(AE39:AE40)))</f>
        <v>1.3005057516800977</v>
      </c>
      <c r="AV39">
        <f>ABS(100*((AVERAGE(AF39:AF40))-3)/3)</f>
        <v>29.99864418839822</v>
      </c>
      <c r="AW39">
        <f>ABS(100*(AF39-AF40)/(AVERAGE(AF39:AF40)))</f>
        <v>0.20038841593603973</v>
      </c>
      <c r="BB39">
        <f>ABS(100*((AVERAGE(AG39:AG40))-0.3)/0.3)</f>
        <v>35.830250752311002</v>
      </c>
      <c r="BC39">
        <f>ABS(100*(AG39-AG40)/(AVERAGE(AG39:AG40)))</f>
        <v>2.6239111641070707</v>
      </c>
      <c r="BG39" s="3">
        <f>AVERAGE(AD39:AD40)</f>
        <v>3.1836585325488937</v>
      </c>
      <c r="BH39" s="3">
        <f>AVERAGE(AE39:AE40)</f>
        <v>7.0836178582008404</v>
      </c>
      <c r="BI39" s="3">
        <f>AVERAGE(AF39:AF40)</f>
        <v>3.8999593256519467</v>
      </c>
      <c r="BJ39" s="3">
        <f>AVERAGE(AG39:AG40)</f>
        <v>0.40749075225693299</v>
      </c>
    </row>
    <row r="40" spans="1:62" x14ac:dyDescent="0.35">
      <c r="A40">
        <v>16</v>
      </c>
      <c r="B40">
        <v>5</v>
      </c>
      <c r="C40" t="s">
        <v>61</v>
      </c>
      <c r="D40" t="s">
        <v>27</v>
      </c>
      <c r="G40">
        <v>0.6</v>
      </c>
      <c r="H40">
        <v>0.6</v>
      </c>
      <c r="I40">
        <v>4746</v>
      </c>
      <c r="J40">
        <v>9593</v>
      </c>
      <c r="L40">
        <v>5327</v>
      </c>
      <c r="M40">
        <v>3.38</v>
      </c>
      <c r="N40">
        <v>7.0049999999999999</v>
      </c>
      <c r="O40">
        <v>3.625</v>
      </c>
      <c r="Q40">
        <v>0.36799999999999999</v>
      </c>
      <c r="R40">
        <v>1</v>
      </c>
      <c r="S40">
        <v>0</v>
      </c>
      <c r="T40">
        <v>0</v>
      </c>
      <c r="V40">
        <v>0</v>
      </c>
      <c r="Y40" s="1">
        <v>45191</v>
      </c>
      <c r="Z40" s="6">
        <v>0.8080208333333333</v>
      </c>
      <c r="AB40">
        <v>1</v>
      </c>
      <c r="AD40" s="3">
        <f t="shared" si="4"/>
        <v>3.2336274947427759</v>
      </c>
      <c r="AE40" s="3">
        <f t="shared" si="5"/>
        <v>7.1296792870373107</v>
      </c>
      <c r="AF40" s="3">
        <f t="shared" si="6"/>
        <v>3.8960517922945348</v>
      </c>
      <c r="AG40" s="3">
        <f t="shared" si="7"/>
        <v>0.41283684992751973</v>
      </c>
      <c r="AH40" s="3"/>
    </row>
    <row r="41" spans="1:62" x14ac:dyDescent="0.35">
      <c r="A41">
        <v>17</v>
      </c>
      <c r="B41">
        <v>6</v>
      </c>
      <c r="C41" t="s">
        <v>63</v>
      </c>
      <c r="D41" t="s">
        <v>27</v>
      </c>
      <c r="G41">
        <v>0.33300000000000002</v>
      </c>
      <c r="H41">
        <v>0.33300000000000002</v>
      </c>
      <c r="I41">
        <v>5679</v>
      </c>
      <c r="J41">
        <v>13925</v>
      </c>
      <c r="L41">
        <v>7587</v>
      </c>
      <c r="M41">
        <v>7.1639999999999997</v>
      </c>
      <c r="N41">
        <v>18.132000000000001</v>
      </c>
      <c r="O41">
        <v>10.967000000000001</v>
      </c>
      <c r="Q41">
        <v>1.0169999999999999</v>
      </c>
      <c r="R41">
        <v>1</v>
      </c>
      <c r="S41">
        <v>0</v>
      </c>
      <c r="T41">
        <v>0</v>
      </c>
      <c r="V41">
        <v>0</v>
      </c>
      <c r="Y41" s="1">
        <v>45191</v>
      </c>
      <c r="Z41" s="6">
        <v>0.82136574074074076</v>
      </c>
      <c r="AB41">
        <v>1</v>
      </c>
      <c r="AD41" s="3">
        <f t="shared" si="4"/>
        <v>6.9770664900188706</v>
      </c>
      <c r="AE41" s="3">
        <f t="shared" si="5"/>
        <v>18.50812923165098</v>
      </c>
      <c r="AF41" s="3">
        <f t="shared" si="6"/>
        <v>11.531062741632109</v>
      </c>
      <c r="AG41" s="3">
        <f t="shared" si="7"/>
        <v>1.03803524787345</v>
      </c>
      <c r="AH41" s="3"/>
    </row>
    <row r="42" spans="1:62" x14ac:dyDescent="0.35">
      <c r="A42">
        <v>18</v>
      </c>
      <c r="B42">
        <v>6</v>
      </c>
      <c r="C42" t="s">
        <v>63</v>
      </c>
      <c r="D42" t="s">
        <v>27</v>
      </c>
      <c r="G42">
        <v>0.33300000000000002</v>
      </c>
      <c r="H42">
        <v>0.33300000000000002</v>
      </c>
      <c r="I42">
        <v>6980</v>
      </c>
      <c r="J42">
        <v>13646</v>
      </c>
      <c r="L42">
        <v>7527</v>
      </c>
      <c r="M42">
        <v>8.6630000000000003</v>
      </c>
      <c r="N42">
        <v>17.776</v>
      </c>
      <c r="O42">
        <v>9.1129999999999995</v>
      </c>
      <c r="Q42">
        <v>1.008</v>
      </c>
      <c r="R42">
        <v>1</v>
      </c>
      <c r="S42">
        <v>0</v>
      </c>
      <c r="T42">
        <v>0</v>
      </c>
      <c r="V42">
        <v>0</v>
      </c>
      <c r="Y42" s="1">
        <v>45191</v>
      </c>
      <c r="Z42" s="6">
        <v>0.82884259259259263</v>
      </c>
      <c r="AB42">
        <v>1</v>
      </c>
      <c r="AD42" s="3">
        <f t="shared" si="4"/>
        <v>8.5816479984537839</v>
      </c>
      <c r="AE42" s="3">
        <f t="shared" si="5"/>
        <v>18.143480337691262</v>
      </c>
      <c r="AF42" s="3">
        <f t="shared" si="6"/>
        <v>9.561832339237478</v>
      </c>
      <c r="AG42" s="3">
        <f t="shared" si="7"/>
        <v>1.0302250248338785</v>
      </c>
      <c r="AH42" s="3"/>
      <c r="AJ42">
        <f>ABS(100*((AVERAGE(AD42:AD43))-9)/9)</f>
        <v>3.0175997481242924</v>
      </c>
      <c r="AK42">
        <f>ABS(100*(AD42-AD43)/(AVERAGE(AD42:AD43)))</f>
        <v>3.3629933273999617</v>
      </c>
      <c r="AP42">
        <f>ABS(100*((AVERAGE(AE42:AE43))-18)/18)</f>
        <v>1.3380596737527068</v>
      </c>
      <c r="AQ42">
        <f>ABS(100*(AE42-AE43)/(AVERAGE(AE42:AE43)))</f>
        <v>1.0676081391740693</v>
      </c>
      <c r="AV42">
        <f>ABS(100*((AVERAGE(AF42:AF43))-9)/9)</f>
        <v>5.6937190956297066</v>
      </c>
      <c r="AW42">
        <f>ABS(100*(AF42-AF43)/(AVERAGE(AF42:AF43)))</f>
        <v>1.0385904785066595</v>
      </c>
      <c r="BB42">
        <f>ABS(100*((AVERAGE(AG42:AG43))-0.9)/0.9)</f>
        <v>15.163689251726163</v>
      </c>
      <c r="BC42">
        <f>ABS(100*(AG42-AG43)/(AVERAGE(AG42:AG43)))</f>
        <v>1.2056613546730388</v>
      </c>
      <c r="BG42" s="3">
        <f>AVERAGE(AD42:AD43)</f>
        <v>8.7284160226688137</v>
      </c>
      <c r="BH42" s="3">
        <f>AVERAGE(AE42:AE43)</f>
        <v>18.240850741275487</v>
      </c>
      <c r="BI42" s="3">
        <f>AVERAGE(AF42:AF43)</f>
        <v>9.5124347186066736</v>
      </c>
      <c r="BJ42" s="3">
        <f>AVERAGE(AG42:AG43)</f>
        <v>1.0364732032655355</v>
      </c>
    </row>
    <row r="43" spans="1:62" x14ac:dyDescent="0.35">
      <c r="A43">
        <v>19</v>
      </c>
      <c r="B43">
        <v>6</v>
      </c>
      <c r="C43" t="s">
        <v>63</v>
      </c>
      <c r="D43" t="s">
        <v>27</v>
      </c>
      <c r="G43">
        <v>0.33300000000000002</v>
      </c>
      <c r="H43">
        <v>0.33300000000000002</v>
      </c>
      <c r="I43">
        <v>7218</v>
      </c>
      <c r="J43">
        <v>13795</v>
      </c>
      <c r="L43">
        <v>7623</v>
      </c>
      <c r="M43">
        <v>8.9369999999999994</v>
      </c>
      <c r="N43">
        <v>17.966000000000001</v>
      </c>
      <c r="O43">
        <v>9.0289999999999999</v>
      </c>
      <c r="Q43">
        <v>1.0229999999999999</v>
      </c>
      <c r="R43">
        <v>1</v>
      </c>
      <c r="S43">
        <v>0</v>
      </c>
      <c r="T43">
        <v>0</v>
      </c>
      <c r="V43">
        <v>0</v>
      </c>
      <c r="Y43" s="1">
        <v>45191</v>
      </c>
      <c r="Z43" s="6">
        <v>0.83693287037037034</v>
      </c>
      <c r="AB43">
        <v>1</v>
      </c>
      <c r="AD43" s="3">
        <f t="shared" si="4"/>
        <v>8.8751840468838452</v>
      </c>
      <c r="AE43" s="3">
        <f t="shared" si="5"/>
        <v>18.338221144859713</v>
      </c>
      <c r="AF43" s="3">
        <f t="shared" si="6"/>
        <v>9.4630370979758673</v>
      </c>
      <c r="AG43" s="3">
        <f t="shared" si="7"/>
        <v>1.0427213816971928</v>
      </c>
      <c r="AH43" s="3"/>
      <c r="BG43" s="3"/>
      <c r="BH43" s="3"/>
      <c r="BI43" s="3"/>
      <c r="BJ43" s="3"/>
    </row>
    <row r="44" spans="1:62" x14ac:dyDescent="0.35">
      <c r="A44">
        <v>20</v>
      </c>
      <c r="B44">
        <v>7</v>
      </c>
      <c r="C44" t="s">
        <v>63</v>
      </c>
      <c r="D44" t="s">
        <v>27</v>
      </c>
      <c r="G44">
        <v>0.46700000000000003</v>
      </c>
      <c r="H44">
        <v>0.46700000000000003</v>
      </c>
      <c r="I44">
        <v>10261</v>
      </c>
      <c r="J44">
        <v>20124</v>
      </c>
      <c r="L44">
        <v>10400</v>
      </c>
      <c r="M44">
        <v>8.8729999999999993</v>
      </c>
      <c r="N44">
        <v>18.550999999999998</v>
      </c>
      <c r="O44">
        <v>9.6780000000000008</v>
      </c>
      <c r="Q44">
        <v>1.04</v>
      </c>
      <c r="R44">
        <v>1</v>
      </c>
      <c r="S44">
        <v>0</v>
      </c>
      <c r="T44">
        <v>0</v>
      </c>
      <c r="V44">
        <v>0</v>
      </c>
      <c r="Y44" s="1">
        <v>45191</v>
      </c>
      <c r="Z44" s="6">
        <v>0.85120370370370368</v>
      </c>
      <c r="AB44">
        <v>1</v>
      </c>
      <c r="AD44" s="3">
        <f t="shared" si="4"/>
        <v>9.0047279390246491</v>
      </c>
      <c r="AE44" s="3">
        <f t="shared" si="5"/>
        <v>18.974675852981651</v>
      </c>
      <c r="AF44" s="3">
        <f t="shared" si="6"/>
        <v>9.969947913957002</v>
      </c>
      <c r="AG44" s="3">
        <f t="shared" si="7"/>
        <v>1.0012850346233557</v>
      </c>
      <c r="AH44" s="3"/>
      <c r="BG44" s="3"/>
      <c r="BH44" s="3"/>
      <c r="BI44" s="3"/>
      <c r="BJ44" s="3"/>
    </row>
    <row r="45" spans="1:62" x14ac:dyDescent="0.35">
      <c r="A45">
        <v>21</v>
      </c>
      <c r="B45">
        <v>7</v>
      </c>
      <c r="C45" t="s">
        <v>63</v>
      </c>
      <c r="D45" t="s">
        <v>27</v>
      </c>
      <c r="G45">
        <v>0.46700000000000003</v>
      </c>
      <c r="H45">
        <v>0.46700000000000003</v>
      </c>
      <c r="I45">
        <v>10210</v>
      </c>
      <c r="J45">
        <v>19986</v>
      </c>
      <c r="L45">
        <v>10368</v>
      </c>
      <c r="M45">
        <v>8.83</v>
      </c>
      <c r="N45">
        <v>18.427</v>
      </c>
      <c r="O45">
        <v>9.5960000000000001</v>
      </c>
      <c r="Q45">
        <v>1.0369999999999999</v>
      </c>
      <c r="R45">
        <v>1</v>
      </c>
      <c r="S45">
        <v>0</v>
      </c>
      <c r="T45">
        <v>0</v>
      </c>
      <c r="V45">
        <v>0</v>
      </c>
      <c r="Y45" s="1">
        <v>45191</v>
      </c>
      <c r="Z45" s="6">
        <v>0.85883101851851851</v>
      </c>
      <c r="AB45">
        <v>1</v>
      </c>
      <c r="AD45" s="3">
        <f t="shared" si="4"/>
        <v>8.9598759181648067</v>
      </c>
      <c r="AE45" s="3">
        <f t="shared" si="5"/>
        <v>18.846065142713066</v>
      </c>
      <c r="AF45" s="3">
        <f t="shared" si="6"/>
        <v>9.886189224548259</v>
      </c>
      <c r="AG45" s="3">
        <f t="shared" si="7"/>
        <v>0.99831480847383103</v>
      </c>
      <c r="AH45" s="3"/>
      <c r="AJ45">
        <f>ABS(100*((AVERAGE(AD45:AD46))-9)/9)</f>
        <v>0.1209344305611716</v>
      </c>
      <c r="AK45">
        <f>ABS(100*(AD45-AD46)/(AVERAGE(AD45:AD46)))</f>
        <v>1.1321459698449061</v>
      </c>
      <c r="AP45">
        <f>ABS(100*((AVERAGE(AE45:AE46))-18)/18)</f>
        <v>4.097175601775878</v>
      </c>
      <c r="AQ45">
        <f>ABS(100*(AE45-AE46)/(AVERAGE(AE45:AE46)))</f>
        <v>1.1588908127403743</v>
      </c>
      <c r="AV45">
        <f>ABS(100*((AVERAGE(AF45:AF46))-9)/9)</f>
        <v>8.0734167729905852</v>
      </c>
      <c r="AW45">
        <f>ABS(100*(AF45-AF46)/(AVERAGE(AF45:AF46)))</f>
        <v>3.2813437742215634</v>
      </c>
      <c r="BB45">
        <f>ABS(100*((AVERAGE(AG45:AG46))-0.9)/0.9)</f>
        <v>10.470083057581668</v>
      </c>
      <c r="BC45">
        <f>ABS(100*(AG45-AG46)/(AVERAGE(AG45:AG46)))</f>
        <v>0.82155193163972073</v>
      </c>
      <c r="BG45" s="3">
        <f>AVERAGE(AD45:AD46)</f>
        <v>9.0108840987505054</v>
      </c>
      <c r="BH45" s="3">
        <f>AVERAGE(AE45:AE46)</f>
        <v>18.737491608319658</v>
      </c>
      <c r="BI45" s="3">
        <f>AVERAGE(AF45:AF46)</f>
        <v>9.7266075095691527</v>
      </c>
      <c r="BJ45" s="3">
        <f>AVERAGE(AG45:AG46)</f>
        <v>0.99423074751823504</v>
      </c>
    </row>
    <row r="46" spans="1:62" x14ac:dyDescent="0.35">
      <c r="A46">
        <v>22</v>
      </c>
      <c r="B46">
        <v>7</v>
      </c>
      <c r="C46" t="s">
        <v>63</v>
      </c>
      <c r="D46" t="s">
        <v>27</v>
      </c>
      <c r="G46">
        <v>0.46700000000000003</v>
      </c>
      <c r="H46">
        <v>0.46700000000000003</v>
      </c>
      <c r="I46">
        <v>10326</v>
      </c>
      <c r="J46">
        <v>19753</v>
      </c>
      <c r="L46">
        <v>10280</v>
      </c>
      <c r="M46">
        <v>8.9260000000000002</v>
      </c>
      <c r="N46">
        <v>18.215</v>
      </c>
      <c r="O46">
        <v>9.2899999999999991</v>
      </c>
      <c r="Q46">
        <v>1.0269999999999999</v>
      </c>
      <c r="R46">
        <v>1</v>
      </c>
      <c r="S46">
        <v>0</v>
      </c>
      <c r="T46">
        <v>0</v>
      </c>
      <c r="V46">
        <v>0</v>
      </c>
      <c r="Y46" s="1">
        <v>45191</v>
      </c>
      <c r="Z46" s="6">
        <v>0.86719907407407415</v>
      </c>
      <c r="AB46">
        <v>1</v>
      </c>
      <c r="AD46" s="3">
        <f t="shared" si="4"/>
        <v>9.061892279336206</v>
      </c>
      <c r="AE46" s="3">
        <f t="shared" si="5"/>
        <v>18.628918073926251</v>
      </c>
      <c r="AF46" s="3">
        <f t="shared" si="6"/>
        <v>9.5670257945900445</v>
      </c>
      <c r="AG46" s="3">
        <f t="shared" si="7"/>
        <v>0.99014668656263893</v>
      </c>
      <c r="AH46" s="3"/>
      <c r="BG46" s="3"/>
      <c r="BH46" s="3"/>
      <c r="BI46" s="3"/>
      <c r="BJ46" s="3"/>
    </row>
    <row r="47" spans="1:62" x14ac:dyDescent="0.35">
      <c r="A47">
        <v>23</v>
      </c>
      <c r="B47">
        <v>8</v>
      </c>
      <c r="C47" t="s">
        <v>63</v>
      </c>
      <c r="D47" t="s">
        <v>27</v>
      </c>
      <c r="G47">
        <v>0.6</v>
      </c>
      <c r="H47">
        <v>0.6</v>
      </c>
      <c r="I47">
        <v>13359</v>
      </c>
      <c r="J47">
        <v>25840</v>
      </c>
      <c r="L47">
        <v>13793</v>
      </c>
      <c r="M47">
        <v>8.8859999999999992</v>
      </c>
      <c r="N47">
        <v>18.475000000000001</v>
      </c>
      <c r="O47">
        <v>9.5890000000000004</v>
      </c>
      <c r="Q47">
        <v>1.1060000000000001</v>
      </c>
      <c r="R47">
        <v>1</v>
      </c>
      <c r="S47">
        <v>0</v>
      </c>
      <c r="T47">
        <v>0</v>
      </c>
      <c r="V47">
        <v>0</v>
      </c>
      <c r="Y47" s="1">
        <v>45191</v>
      </c>
      <c r="Z47" s="6">
        <v>0.88253472222222218</v>
      </c>
      <c r="AB47">
        <v>1</v>
      </c>
      <c r="AD47" s="3">
        <f t="shared" si="4"/>
        <v>9.1292805272894348</v>
      </c>
      <c r="AE47" s="3">
        <f t="shared" si="5"/>
        <v>18.91487667768514</v>
      </c>
      <c r="AF47" s="3">
        <f t="shared" si="6"/>
        <v>9.7855961503957047</v>
      </c>
      <c r="AG47" s="3">
        <f t="shared" si="7"/>
        <v>1.0244593212678941</v>
      </c>
      <c r="AH47" s="3"/>
      <c r="BG47" s="3"/>
      <c r="BH47" s="3"/>
      <c r="BI47" s="3"/>
      <c r="BJ47" s="3"/>
    </row>
    <row r="48" spans="1:62" x14ac:dyDescent="0.35">
      <c r="A48">
        <v>24</v>
      </c>
      <c r="B48">
        <v>8</v>
      </c>
      <c r="C48" t="s">
        <v>63</v>
      </c>
      <c r="D48" t="s">
        <v>27</v>
      </c>
      <c r="G48">
        <v>0.6</v>
      </c>
      <c r="H48">
        <v>0.6</v>
      </c>
      <c r="I48">
        <v>13299</v>
      </c>
      <c r="J48">
        <v>25927</v>
      </c>
      <c r="L48">
        <v>13832</v>
      </c>
      <c r="M48">
        <v>8.8480000000000008</v>
      </c>
      <c r="N48">
        <v>18.536000000000001</v>
      </c>
      <c r="O48">
        <v>9.6890000000000001</v>
      </c>
      <c r="Q48">
        <v>1.109</v>
      </c>
      <c r="R48">
        <v>1</v>
      </c>
      <c r="S48">
        <v>0</v>
      </c>
      <c r="T48">
        <v>0</v>
      </c>
      <c r="V48">
        <v>0</v>
      </c>
      <c r="Y48" s="1">
        <v>45191</v>
      </c>
      <c r="Z48" s="6">
        <v>0.89118055555555553</v>
      </c>
      <c r="AB48">
        <v>1</v>
      </c>
      <c r="AD48" s="3">
        <f t="shared" si="4"/>
        <v>9.0882101474040518</v>
      </c>
      <c r="AE48" s="3">
        <f t="shared" si="5"/>
        <v>18.977984462075266</v>
      </c>
      <c r="AF48" s="3">
        <f t="shared" si="6"/>
        <v>9.8897743146712145</v>
      </c>
      <c r="AG48" s="3">
        <f t="shared" si="7"/>
        <v>1.0272768592294197</v>
      </c>
      <c r="AH48" s="3"/>
      <c r="AJ48">
        <f>ABS(100*((AVERAGE(AD48:AD49))-9)/9)</f>
        <v>1.2653237203601799</v>
      </c>
      <c r="AK48">
        <f>ABS(100*(AD48-AD49)/(AVERAGE(AD48:AD49)))</f>
        <v>0.56329444462915934</v>
      </c>
      <c r="AP48">
        <f>ABS(100*((AVERAGE(AE48:AE49))-18)/18)</f>
        <v>6.6059395567097488</v>
      </c>
      <c r="AQ48">
        <f>ABS(100*(AE48-AE49)/(AVERAGE(AE48:AE49)))</f>
        <v>2.2000510479186959</v>
      </c>
      <c r="AV48">
        <f>ABS(100*((AVERAGE(AF48:AF49))-9)/9)</f>
        <v>11.946555393059318</v>
      </c>
      <c r="AW48">
        <f>ABS(100*(AF48-AF49)/(AVERAGE(AF48:AF49)))</f>
        <v>3.6806386971017662</v>
      </c>
      <c r="BB48">
        <f>ABS(100*((AVERAGE(AG48:AG49))-0.9)/0.9)</f>
        <v>15.92390580457554</v>
      </c>
      <c r="BC48">
        <f>ABS(100*(AG48-AG49)/(AVERAGE(AG48:AG49)))</f>
        <v>3.074486741097914</v>
      </c>
      <c r="BG48" s="3">
        <f>AVERAGE(AD48:AD49)</f>
        <v>9.1138791348324162</v>
      </c>
      <c r="BH48" s="3">
        <f>AVERAGE(AE48:AE49)</f>
        <v>19.189069120207755</v>
      </c>
      <c r="BI48" s="3">
        <f>AVERAGE(AF48:AF49)</f>
        <v>10.075189985375339</v>
      </c>
      <c r="BJ48" s="3">
        <f>AVERAGE(AG48:AG49)</f>
        <v>1.0433151522411799</v>
      </c>
    </row>
    <row r="49" spans="1:62" x14ac:dyDescent="0.35">
      <c r="A49">
        <v>25</v>
      </c>
      <c r="B49">
        <v>8</v>
      </c>
      <c r="C49" t="s">
        <v>63</v>
      </c>
      <c r="D49" t="s">
        <v>27</v>
      </c>
      <c r="G49">
        <v>0.6</v>
      </c>
      <c r="H49">
        <v>0.6</v>
      </c>
      <c r="I49">
        <v>13374</v>
      </c>
      <c r="J49">
        <v>26509</v>
      </c>
      <c r="L49">
        <v>14276</v>
      </c>
      <c r="M49">
        <v>8.8960000000000008</v>
      </c>
      <c r="N49">
        <v>18.946999999999999</v>
      </c>
      <c r="O49">
        <v>10.052</v>
      </c>
      <c r="Q49">
        <v>1.1479999999999999</v>
      </c>
      <c r="R49">
        <v>1</v>
      </c>
      <c r="S49">
        <v>0</v>
      </c>
      <c r="T49">
        <v>0</v>
      </c>
      <c r="V49">
        <v>0</v>
      </c>
      <c r="Y49" s="1">
        <v>45191</v>
      </c>
      <c r="Z49" s="6">
        <v>0.89967592592592593</v>
      </c>
      <c r="AB49">
        <v>1</v>
      </c>
      <c r="AD49" s="3">
        <f t="shared" si="4"/>
        <v>9.1395481222607788</v>
      </c>
      <c r="AE49" s="3">
        <f t="shared" si="5"/>
        <v>19.40015377834024</v>
      </c>
      <c r="AF49" s="3">
        <f t="shared" si="6"/>
        <v>10.260605656079461</v>
      </c>
      <c r="AG49" s="3">
        <f t="shared" si="7"/>
        <v>1.0593534452529403</v>
      </c>
      <c r="AH49" s="3"/>
    </row>
    <row r="50" spans="1:62" x14ac:dyDescent="0.35">
      <c r="A50">
        <v>26</v>
      </c>
      <c r="B50">
        <v>1</v>
      </c>
      <c r="C50" t="s">
        <v>69</v>
      </c>
      <c r="D50" t="s">
        <v>27</v>
      </c>
      <c r="G50">
        <v>0.3</v>
      </c>
      <c r="H50">
        <v>0.3</v>
      </c>
      <c r="I50">
        <v>6264</v>
      </c>
      <c r="J50">
        <v>13381</v>
      </c>
      <c r="L50">
        <v>6361</v>
      </c>
      <c r="M50">
        <v>8.6999999999999993</v>
      </c>
      <c r="N50">
        <v>19.358000000000001</v>
      </c>
      <c r="O50">
        <v>10.657999999999999</v>
      </c>
      <c r="Q50">
        <v>0.91500000000000004</v>
      </c>
      <c r="R50">
        <v>1</v>
      </c>
      <c r="S50">
        <v>0</v>
      </c>
      <c r="T50">
        <v>0</v>
      </c>
      <c r="V50">
        <v>0</v>
      </c>
      <c r="Y50" s="1">
        <v>45191</v>
      </c>
      <c r="Z50" s="6">
        <v>0.91309027777777774</v>
      </c>
      <c r="AB50">
        <v>1</v>
      </c>
      <c r="AD50" s="3">
        <f t="shared" si="4"/>
        <v>8.5454162116859056</v>
      </c>
      <c r="AE50" s="3">
        <f t="shared" si="5"/>
        <v>19.75481345383999</v>
      </c>
      <c r="AF50" s="3">
        <f t="shared" si="6"/>
        <v>11.209397242154084</v>
      </c>
      <c r="AG50" s="3">
        <f t="shared" si="7"/>
        <v>0.97507545637900528</v>
      </c>
      <c r="AH50" s="3"/>
      <c r="BG50" s="3"/>
      <c r="BH50" s="3"/>
      <c r="BI50" s="3"/>
      <c r="BJ50" s="3"/>
    </row>
    <row r="51" spans="1:62" x14ac:dyDescent="0.35">
      <c r="A51">
        <v>27</v>
      </c>
      <c r="B51">
        <v>1</v>
      </c>
      <c r="C51" t="s">
        <v>69</v>
      </c>
      <c r="D51" t="s">
        <v>27</v>
      </c>
      <c r="G51">
        <v>0.3</v>
      </c>
      <c r="H51">
        <v>0.3</v>
      </c>
      <c r="I51">
        <v>6308</v>
      </c>
      <c r="J51">
        <v>13444</v>
      </c>
      <c r="L51">
        <v>6455</v>
      </c>
      <c r="M51">
        <v>8.7569999999999997</v>
      </c>
      <c r="N51">
        <v>19.446999999999999</v>
      </c>
      <c r="O51">
        <v>10.691000000000001</v>
      </c>
      <c r="Q51">
        <v>0.93200000000000005</v>
      </c>
      <c r="R51">
        <v>1</v>
      </c>
      <c r="S51">
        <v>0</v>
      </c>
      <c r="T51">
        <v>0</v>
      </c>
      <c r="V51">
        <v>0</v>
      </c>
      <c r="Y51" s="1">
        <v>45191</v>
      </c>
      <c r="Z51" s="6">
        <v>0.92033564814814817</v>
      </c>
      <c r="AB51">
        <v>1</v>
      </c>
      <c r="AD51" s="3">
        <f t="shared" si="4"/>
        <v>8.6056527688511348</v>
      </c>
      <c r="AE51" s="3">
        <f t="shared" si="5"/>
        <v>19.846210934680862</v>
      </c>
      <c r="AF51" s="3">
        <f t="shared" si="6"/>
        <v>11.240558165829727</v>
      </c>
      <c r="AG51" s="3">
        <f t="shared" si="7"/>
        <v>0.98865743424482033</v>
      </c>
      <c r="AH51" s="3"/>
      <c r="AI51">
        <f>100*(AVERAGE(I51:I52))/(AVERAGE(I$51:I$52))</f>
        <v>100</v>
      </c>
      <c r="AK51">
        <f>ABS(100*(AD51-AD52)/(AVERAGE(AD51:AD52)))</f>
        <v>1.8301408951669553</v>
      </c>
      <c r="AO51">
        <f>100*(AVERAGE(J51:J52))/(AVERAGE(J$51:J$52))</f>
        <v>100</v>
      </c>
      <c r="AQ51">
        <f>ABS(100*(AE51-AE52)/(AVERAGE(AE51:AE52)))</f>
        <v>4.8223947578990343</v>
      </c>
      <c r="AU51">
        <f>100*(((AVERAGE(J51:J52))-(AVERAGE(I51:I52)))/((AVERAGE(J$51:J$52))-(AVERAGE($I$51:I52))))</f>
        <v>100</v>
      </c>
      <c r="AW51">
        <f>ABS(100*(AF51-AF52)/(AVERAGE(AF51:AF52)))</f>
        <v>9.6264040859661524</v>
      </c>
      <c r="BA51">
        <f>100*(AVERAGE(L51:L52))/(AVERAGE(L$51:L$52))</f>
        <v>100</v>
      </c>
      <c r="BC51">
        <f>ABS(100*(AG51-AG52)/(AVERAGE(AG51:AG52)))</f>
        <v>0.89548713034142047</v>
      </c>
      <c r="BG51" s="3">
        <f>AVERAGE(AD51:AD52)</f>
        <v>8.5276190470689066</v>
      </c>
      <c r="BH51" s="3">
        <f>AVERAGE(AE51:AE52)</f>
        <v>20.336565673160454</v>
      </c>
      <c r="BI51" s="3">
        <f>AVERAGE(AF51:AF52)</f>
        <v>11.808946626091547</v>
      </c>
      <c r="BJ51" s="3">
        <f>AVERAGE(AG51:AG52)</f>
        <v>0.98425051589474211</v>
      </c>
    </row>
    <row r="52" spans="1:62" x14ac:dyDescent="0.35">
      <c r="A52">
        <v>28</v>
      </c>
      <c r="B52">
        <v>1</v>
      </c>
      <c r="C52" t="s">
        <v>69</v>
      </c>
      <c r="D52" t="s">
        <v>27</v>
      </c>
      <c r="G52">
        <v>0.3</v>
      </c>
      <c r="H52">
        <v>0.3</v>
      </c>
      <c r="I52">
        <v>6194</v>
      </c>
      <c r="J52">
        <v>14120</v>
      </c>
      <c r="L52">
        <v>6394</v>
      </c>
      <c r="M52">
        <v>8.6110000000000007</v>
      </c>
      <c r="N52">
        <v>20.401</v>
      </c>
      <c r="O52">
        <v>11.79</v>
      </c>
      <c r="Q52">
        <v>0.92100000000000004</v>
      </c>
      <c r="R52">
        <v>1</v>
      </c>
      <c r="S52">
        <v>0</v>
      </c>
      <c r="T52">
        <v>0</v>
      </c>
      <c r="V52">
        <v>0</v>
      </c>
      <c r="Y52" s="1">
        <v>45191</v>
      </c>
      <c r="Z52" s="6">
        <v>0.9280787037037036</v>
      </c>
      <c r="AB52">
        <v>1</v>
      </c>
      <c r="AD52" s="3">
        <f t="shared" si="4"/>
        <v>8.4495853252866802</v>
      </c>
      <c r="AE52" s="3">
        <f t="shared" si="5"/>
        <v>20.826920411640046</v>
      </c>
      <c r="AF52" s="3">
        <f t="shared" si="6"/>
        <v>12.377335086353366</v>
      </c>
      <c r="AG52" s="3">
        <f t="shared" si="7"/>
        <v>0.97984359754466388</v>
      </c>
      <c r="AH52" s="3"/>
      <c r="BG52" s="3"/>
      <c r="BH52" s="3"/>
      <c r="BI52" s="3"/>
      <c r="BJ52" s="3"/>
    </row>
    <row r="53" spans="1:62" x14ac:dyDescent="0.35">
      <c r="A53">
        <v>29</v>
      </c>
      <c r="B53">
        <v>2</v>
      </c>
      <c r="C53" t="s">
        <v>68</v>
      </c>
      <c r="D53" t="s">
        <v>27</v>
      </c>
      <c r="G53">
        <v>0.5</v>
      </c>
      <c r="H53">
        <v>0.5</v>
      </c>
      <c r="I53">
        <v>5500</v>
      </c>
      <c r="J53">
        <v>8490</v>
      </c>
      <c r="L53">
        <v>4010</v>
      </c>
      <c r="M53">
        <v>4.6340000000000003</v>
      </c>
      <c r="N53">
        <v>7.4710000000000001</v>
      </c>
      <c r="O53">
        <v>2.8370000000000002</v>
      </c>
      <c r="Q53">
        <v>0.30299999999999999</v>
      </c>
      <c r="R53">
        <v>1</v>
      </c>
      <c r="S53">
        <v>0</v>
      </c>
      <c r="T53">
        <v>0</v>
      </c>
      <c r="V53">
        <v>0</v>
      </c>
      <c r="Y53" s="1">
        <v>45191</v>
      </c>
      <c r="Z53" s="6">
        <v>0.94134259259259256</v>
      </c>
      <c r="AB53">
        <v>1</v>
      </c>
      <c r="AD53" s="3">
        <f t="shared" si="4"/>
        <v>4.4996943223628989</v>
      </c>
      <c r="AE53" s="3">
        <f t="shared" si="5"/>
        <v>7.5955063695163876</v>
      </c>
      <c r="AF53" s="3">
        <f t="shared" si="6"/>
        <v>3.0958120471534887</v>
      </c>
      <c r="AG53" s="3">
        <f t="shared" si="7"/>
        <v>0.3812289123644379</v>
      </c>
      <c r="AH53" s="3"/>
    </row>
    <row r="54" spans="1:62" x14ac:dyDescent="0.35">
      <c r="A54">
        <v>30</v>
      </c>
      <c r="B54">
        <v>2</v>
      </c>
      <c r="C54" t="s">
        <v>68</v>
      </c>
      <c r="D54" t="s">
        <v>27</v>
      </c>
      <c r="G54">
        <v>0.5</v>
      </c>
      <c r="H54">
        <v>0.5</v>
      </c>
      <c r="I54">
        <v>4184</v>
      </c>
      <c r="J54">
        <v>7982</v>
      </c>
      <c r="L54">
        <v>3717</v>
      </c>
      <c r="M54">
        <v>3.625</v>
      </c>
      <c r="N54">
        <v>7.0410000000000004</v>
      </c>
      <c r="O54">
        <v>3.4159999999999999</v>
      </c>
      <c r="Q54">
        <v>0.27300000000000002</v>
      </c>
      <c r="R54">
        <v>1</v>
      </c>
      <c r="S54">
        <v>0</v>
      </c>
      <c r="T54">
        <v>0</v>
      </c>
      <c r="V54">
        <v>0</v>
      </c>
      <c r="Y54" s="1">
        <v>45191</v>
      </c>
      <c r="Z54" s="6">
        <v>0.94887731481481474</v>
      </c>
      <c r="AB54">
        <v>1</v>
      </c>
      <c r="AD54" s="3">
        <f t="shared" si="4"/>
        <v>3.4187219237796316</v>
      </c>
      <c r="AE54" s="3">
        <f t="shared" si="5"/>
        <v>7.1533166526862706</v>
      </c>
      <c r="AF54" s="3">
        <f t="shared" si="6"/>
        <v>3.734594728906639</v>
      </c>
      <c r="AG54" s="3">
        <f t="shared" si="7"/>
        <v>0.35582772397283907</v>
      </c>
      <c r="AH54" s="3"/>
      <c r="AK54">
        <f>ABS(100*(AD54-AD55)/(AVERAGE(AD54:AD55)))</f>
        <v>0.31186063980832157</v>
      </c>
      <c r="AQ54">
        <f>ABS(100*(AE54-AE55)/(AVERAGE(AE54:AE55)))</f>
        <v>2.130878913165815</v>
      </c>
      <c r="AW54">
        <f>ABS(100*(AF54-AF55)/(AVERAGE(AF54:AF55)))</f>
        <v>3.7672304998449886</v>
      </c>
      <c r="BC54">
        <f>ABS(100*(AG54-AG55)/(AVERAGE(AG54:AG55)))</f>
        <v>0.34167718286665194</v>
      </c>
      <c r="BG54" s="3">
        <f>AVERAGE(AD54:AD55)</f>
        <v>3.4240610731647312</v>
      </c>
      <c r="BH54" s="3">
        <f>AVERAGE(AE54:AE55)</f>
        <v>7.230351672252147</v>
      </c>
      <c r="BI54" s="3">
        <f>AVERAGE(AF54:AF55)</f>
        <v>3.8062905990874158</v>
      </c>
      <c r="BJ54" s="3">
        <f>AVERAGE(AG54:AG55)</f>
        <v>0.35522086964266431</v>
      </c>
    </row>
    <row r="55" spans="1:62" x14ac:dyDescent="0.35">
      <c r="A55">
        <v>31</v>
      </c>
      <c r="B55">
        <v>2</v>
      </c>
      <c r="C55" t="s">
        <v>68</v>
      </c>
      <c r="D55" t="s">
        <v>27</v>
      </c>
      <c r="G55">
        <v>0.5</v>
      </c>
      <c r="H55">
        <v>0.5</v>
      </c>
      <c r="I55">
        <v>4197</v>
      </c>
      <c r="J55">
        <v>8159</v>
      </c>
      <c r="L55">
        <v>3703</v>
      </c>
      <c r="M55">
        <v>3.6339999999999999</v>
      </c>
      <c r="N55">
        <v>7.1909999999999998</v>
      </c>
      <c r="O55">
        <v>3.556</v>
      </c>
      <c r="Q55">
        <v>0.27100000000000002</v>
      </c>
      <c r="R55">
        <v>1</v>
      </c>
      <c r="S55">
        <v>0</v>
      </c>
      <c r="T55">
        <v>0</v>
      </c>
      <c r="V55">
        <v>0</v>
      </c>
      <c r="Y55" s="1">
        <v>45191</v>
      </c>
      <c r="Z55" s="6">
        <v>0.9572222222222222</v>
      </c>
      <c r="AB55">
        <v>1</v>
      </c>
      <c r="AD55" s="3">
        <f t="shared" si="4"/>
        <v>3.4294002225498308</v>
      </c>
      <c r="AE55" s="3">
        <f t="shared" si="5"/>
        <v>7.3073866918180235</v>
      </c>
      <c r="AF55" s="3">
        <f t="shared" si="6"/>
        <v>3.8779864692681927</v>
      </c>
      <c r="AG55" s="3">
        <f t="shared" si="7"/>
        <v>0.35461401531248959</v>
      </c>
      <c r="AH55" s="3"/>
      <c r="BG55" s="3"/>
      <c r="BH55" s="3"/>
      <c r="BI55" s="3"/>
      <c r="BJ55" s="3"/>
    </row>
    <row r="56" spans="1:62" x14ac:dyDescent="0.35">
      <c r="A56">
        <v>32</v>
      </c>
      <c r="B56">
        <v>3</v>
      </c>
      <c r="D56" t="s">
        <v>85</v>
      </c>
      <c r="Y56" s="1">
        <v>45191</v>
      </c>
      <c r="Z56" s="6">
        <v>0.96134259259259258</v>
      </c>
      <c r="AB56">
        <v>1</v>
      </c>
      <c r="AD56" s="3"/>
      <c r="AE56" s="3"/>
      <c r="AF56" s="3"/>
      <c r="AG56" s="3"/>
      <c r="AH56" s="3"/>
      <c r="BG56" s="3"/>
      <c r="BH56" s="3"/>
      <c r="BI56" s="3"/>
      <c r="BJ56" s="3"/>
    </row>
    <row r="57" spans="1:62" x14ac:dyDescent="0.35">
      <c r="A57">
        <v>33</v>
      </c>
      <c r="B57">
        <v>9</v>
      </c>
      <c r="C57" t="s">
        <v>206</v>
      </c>
      <c r="D57" t="s">
        <v>27</v>
      </c>
      <c r="G57">
        <v>0.5</v>
      </c>
      <c r="H57">
        <v>0.5</v>
      </c>
      <c r="I57">
        <v>5307</v>
      </c>
      <c r="J57">
        <v>9942</v>
      </c>
      <c r="L57">
        <v>4193</v>
      </c>
      <c r="M57">
        <v>4.4870000000000001</v>
      </c>
      <c r="N57">
        <v>8.7010000000000005</v>
      </c>
      <c r="O57">
        <v>4.2140000000000004</v>
      </c>
      <c r="Q57">
        <v>0.32300000000000001</v>
      </c>
      <c r="R57">
        <v>1</v>
      </c>
      <c r="S57">
        <v>0</v>
      </c>
      <c r="T57">
        <v>0</v>
      </c>
      <c r="V57">
        <v>0</v>
      </c>
      <c r="Y57" s="1">
        <v>45191</v>
      </c>
      <c r="Z57" s="6">
        <v>0.97479166666666661</v>
      </c>
      <c r="AB57">
        <v>1</v>
      </c>
      <c r="AD57" s="3">
        <f t="shared" si="4"/>
        <v>4.3411626560053218</v>
      </c>
      <c r="AE57" s="3">
        <f t="shared" si="5"/>
        <v>8.8594029617158565</v>
      </c>
      <c r="AF57" s="3">
        <f t="shared" si="6"/>
        <v>4.5182403057105347</v>
      </c>
      <c r="AG57" s="3">
        <f t="shared" si="7"/>
        <v>0.39709381842471975</v>
      </c>
      <c r="AH57" s="3"/>
      <c r="BG57" s="3"/>
      <c r="BH57" s="3"/>
      <c r="BI57" s="3"/>
      <c r="BJ57" s="3"/>
    </row>
    <row r="58" spans="1:62" x14ac:dyDescent="0.35">
      <c r="A58">
        <v>34</v>
      </c>
      <c r="B58">
        <v>9</v>
      </c>
      <c r="C58" t="s">
        <v>206</v>
      </c>
      <c r="D58" t="s">
        <v>27</v>
      </c>
      <c r="G58">
        <v>0.5</v>
      </c>
      <c r="H58">
        <v>0.5</v>
      </c>
      <c r="I58">
        <v>6798</v>
      </c>
      <c r="J58">
        <v>9951</v>
      </c>
      <c r="L58">
        <v>4223</v>
      </c>
      <c r="M58">
        <v>5.63</v>
      </c>
      <c r="N58">
        <v>8.7089999999999996</v>
      </c>
      <c r="O58">
        <v>3.0790000000000002</v>
      </c>
      <c r="Q58">
        <v>0.32600000000000001</v>
      </c>
      <c r="R58">
        <v>1</v>
      </c>
      <c r="S58">
        <v>0</v>
      </c>
      <c r="T58">
        <v>0</v>
      </c>
      <c r="V58">
        <v>0</v>
      </c>
      <c r="Y58" s="1">
        <v>45191</v>
      </c>
      <c r="Z58" s="6">
        <v>0.98259259259259257</v>
      </c>
      <c r="AB58">
        <v>1</v>
      </c>
      <c r="AD58" s="3">
        <f t="shared" si="4"/>
        <v>5.5658813841874286</v>
      </c>
      <c r="AE58" s="3">
        <f t="shared" si="5"/>
        <v>8.8672370315022171</v>
      </c>
      <c r="AF58" s="3">
        <f t="shared" si="6"/>
        <v>3.3013556473147885</v>
      </c>
      <c r="AG58" s="3">
        <f t="shared" si="7"/>
        <v>0.39969462269689709</v>
      </c>
      <c r="AH58" s="3"/>
      <c r="AK58">
        <f>ABS(100*(AD58-AD59)/(AVERAGE(AD58:AD59)))</f>
        <v>1.6538533011250434</v>
      </c>
      <c r="AQ58">
        <f>ABS(100*(AE58-AE59)/(AVERAGE(AE58:AE59)))</f>
        <v>0.61048067543476825</v>
      </c>
      <c r="AW58">
        <f>ABS(100*(AF58-AF59)/(AVERAGE(AF58:AF59)))</f>
        <v>4.547361161766573</v>
      </c>
      <c r="BC58">
        <f>ABS(100*(AG58-AG59)/(AVERAGE(AG58:AG59)))</f>
        <v>6.5090961166117595E-2</v>
      </c>
      <c r="BG58" s="3">
        <f>AVERAGE(AD58:AD59)</f>
        <v>5.6122909134579109</v>
      </c>
      <c r="BH58" s="3">
        <f>AVERAGE(AE58:AE59)</f>
        <v>8.8402530133491979</v>
      </c>
      <c r="BI58" s="3">
        <f>AVERAGE(AF58:AF59)</f>
        <v>3.2279620998912879</v>
      </c>
      <c r="BJ58" s="3">
        <f>AVERAGE(AG58:AG59)</f>
        <v>0.39956458248328819</v>
      </c>
    </row>
    <row r="59" spans="1:62" x14ac:dyDescent="0.35">
      <c r="A59">
        <v>35</v>
      </c>
      <c r="B59">
        <v>9</v>
      </c>
      <c r="C59" t="s">
        <v>206</v>
      </c>
      <c r="D59" t="s">
        <v>27</v>
      </c>
      <c r="G59">
        <v>0.5</v>
      </c>
      <c r="H59">
        <v>0.5</v>
      </c>
      <c r="I59">
        <v>6911</v>
      </c>
      <c r="J59">
        <v>9889</v>
      </c>
      <c r="L59">
        <v>4220</v>
      </c>
      <c r="M59">
        <v>5.7169999999999996</v>
      </c>
      <c r="N59">
        <v>8.6560000000000006</v>
      </c>
      <c r="O59">
        <v>2.94</v>
      </c>
      <c r="Q59">
        <v>0.32500000000000001</v>
      </c>
      <c r="R59">
        <v>1</v>
      </c>
      <c r="S59">
        <v>0</v>
      </c>
      <c r="T59">
        <v>0</v>
      </c>
      <c r="V59">
        <v>0</v>
      </c>
      <c r="Y59" s="1">
        <v>45191</v>
      </c>
      <c r="Z59" s="6">
        <v>0.99062499999999998</v>
      </c>
      <c r="AB59">
        <v>1</v>
      </c>
      <c r="AD59" s="3">
        <f t="shared" si="4"/>
        <v>5.6587004427283931</v>
      </c>
      <c r="AE59" s="3">
        <f t="shared" si="5"/>
        <v>8.8132689951961805</v>
      </c>
      <c r="AF59" s="3">
        <f t="shared" si="6"/>
        <v>3.1545685524677873</v>
      </c>
      <c r="AG59" s="3">
        <f t="shared" si="7"/>
        <v>0.39943454226967934</v>
      </c>
      <c r="AH59" s="3"/>
      <c r="BG59" s="3"/>
      <c r="BH59" s="3"/>
      <c r="BI59" s="3"/>
      <c r="BJ59" s="3"/>
    </row>
    <row r="60" spans="1:62" x14ac:dyDescent="0.35">
      <c r="A60">
        <v>36</v>
      </c>
      <c r="B60">
        <v>10</v>
      </c>
      <c r="C60" t="s">
        <v>207</v>
      </c>
      <c r="D60" t="s">
        <v>27</v>
      </c>
      <c r="G60">
        <v>0.5</v>
      </c>
      <c r="H60">
        <v>0.5</v>
      </c>
      <c r="I60">
        <v>5800</v>
      </c>
      <c r="J60">
        <v>8096</v>
      </c>
      <c r="L60">
        <v>4001</v>
      </c>
      <c r="M60">
        <v>4.8650000000000002</v>
      </c>
      <c r="N60">
        <v>7.1379999999999999</v>
      </c>
      <c r="O60">
        <v>2.2730000000000001</v>
      </c>
      <c r="Q60">
        <v>0.30199999999999999</v>
      </c>
      <c r="R60">
        <v>1</v>
      </c>
      <c r="S60">
        <v>0</v>
      </c>
      <c r="T60">
        <v>0</v>
      </c>
      <c r="V60">
        <v>0</v>
      </c>
      <c r="Y60" s="1">
        <v>45192</v>
      </c>
      <c r="Z60" s="6">
        <v>3.9351851851851857E-3</v>
      </c>
      <c r="AB60">
        <v>1</v>
      </c>
      <c r="AD60" s="3">
        <f t="shared" si="4"/>
        <v>4.7461166016751939</v>
      </c>
      <c r="AE60" s="3">
        <f t="shared" si="5"/>
        <v>7.2525482033135011</v>
      </c>
      <c r="AF60" s="3">
        <f t="shared" si="6"/>
        <v>2.5064316016383072</v>
      </c>
      <c r="AG60" s="3">
        <f t="shared" si="7"/>
        <v>0.38044867108278468</v>
      </c>
      <c r="AH60" s="3"/>
      <c r="BG60" s="3"/>
      <c r="BH60" s="3"/>
      <c r="BI60" s="3"/>
      <c r="BJ60" s="3"/>
    </row>
    <row r="61" spans="1:62" x14ac:dyDescent="0.35">
      <c r="A61">
        <v>37</v>
      </c>
      <c r="B61">
        <v>10</v>
      </c>
      <c r="C61" t="s">
        <v>207</v>
      </c>
      <c r="D61" t="s">
        <v>27</v>
      </c>
      <c r="G61">
        <v>0.5</v>
      </c>
      <c r="H61">
        <v>0.5</v>
      </c>
      <c r="I61">
        <v>5734</v>
      </c>
      <c r="J61">
        <v>8195</v>
      </c>
      <c r="L61">
        <v>4073</v>
      </c>
      <c r="M61">
        <v>4.8140000000000001</v>
      </c>
      <c r="N61">
        <v>7.2210000000000001</v>
      </c>
      <c r="O61">
        <v>2.407</v>
      </c>
      <c r="Q61">
        <v>0.31</v>
      </c>
      <c r="R61">
        <v>1</v>
      </c>
      <c r="S61">
        <v>0</v>
      </c>
      <c r="T61">
        <v>0</v>
      </c>
      <c r="V61">
        <v>0</v>
      </c>
      <c r="Y61" s="1">
        <v>45192</v>
      </c>
      <c r="Z61" s="6">
        <v>1.1493055555555555E-2</v>
      </c>
      <c r="AB61">
        <v>1</v>
      </c>
      <c r="AD61" s="3">
        <f t="shared" si="4"/>
        <v>4.6919037002264883</v>
      </c>
      <c r="AE61" s="3">
        <f t="shared" si="5"/>
        <v>7.3387229709634649</v>
      </c>
      <c r="AF61" s="3">
        <f t="shared" si="6"/>
        <v>2.6468192707369766</v>
      </c>
      <c r="AG61" s="3">
        <f t="shared" si="7"/>
        <v>0.3866906013360103</v>
      </c>
      <c r="AH61" s="3"/>
      <c r="AK61">
        <f>ABS(100*(AD61-AD62)/(AVERAGE(AD61:AD62)))</f>
        <v>0.19276167260168395</v>
      </c>
      <c r="AQ61">
        <f>ABS(100*(AE61-AE62)/(AVERAGE(AE61:AE62)))</f>
        <v>0.5351770935443555</v>
      </c>
      <c r="AW61">
        <f>ABS(100*(AF61-AF62)/(AVERAGE(AF61:AF62)))</f>
        <v>1.1450496555651646</v>
      </c>
      <c r="BC61">
        <f>ABS(100*(AG61-AG62)/(AVERAGE(AG61:AG62)))</f>
        <v>0.93719983243211025</v>
      </c>
      <c r="BG61" s="3">
        <f>AVERAGE(AD61:AD62)</f>
        <v>4.687385958439096</v>
      </c>
      <c r="BH61" s="3">
        <f>AVERAGE(AE61:AE62)</f>
        <v>7.3191377964975644</v>
      </c>
      <c r="BI61" s="3">
        <f>AVERAGE(AF61:AF62)</f>
        <v>2.6317518380584675</v>
      </c>
      <c r="BJ61" s="3">
        <f>AVERAGE(AG61:AG62)</f>
        <v>0.38851116432653443</v>
      </c>
    </row>
    <row r="62" spans="1:62" x14ac:dyDescent="0.35">
      <c r="A62">
        <v>38</v>
      </c>
      <c r="B62">
        <v>10</v>
      </c>
      <c r="C62" t="s">
        <v>207</v>
      </c>
      <c r="D62" t="s">
        <v>27</v>
      </c>
      <c r="G62">
        <v>0.5</v>
      </c>
      <c r="H62">
        <v>0.5</v>
      </c>
      <c r="I62">
        <v>5723</v>
      </c>
      <c r="J62">
        <v>8150</v>
      </c>
      <c r="L62">
        <v>4115</v>
      </c>
      <c r="M62">
        <v>4.8049999999999997</v>
      </c>
      <c r="N62">
        <v>7.1829999999999998</v>
      </c>
      <c r="O62">
        <v>2.3780000000000001</v>
      </c>
      <c r="Q62">
        <v>0.314</v>
      </c>
      <c r="R62">
        <v>1</v>
      </c>
      <c r="S62">
        <v>0</v>
      </c>
      <c r="T62">
        <v>0</v>
      </c>
      <c r="V62">
        <v>0</v>
      </c>
      <c r="Y62" s="1">
        <v>45192</v>
      </c>
      <c r="Z62" s="6">
        <v>1.9317129629629629E-2</v>
      </c>
      <c r="AB62">
        <v>1</v>
      </c>
      <c r="AD62" s="3">
        <f t="shared" si="4"/>
        <v>4.6828682166517046</v>
      </c>
      <c r="AE62" s="3">
        <f t="shared" si="5"/>
        <v>7.2995526220316629</v>
      </c>
      <c r="AF62" s="3">
        <f t="shared" si="6"/>
        <v>2.6166844053799583</v>
      </c>
      <c r="AG62" s="3">
        <f t="shared" si="7"/>
        <v>0.39033172731705862</v>
      </c>
      <c r="AH62" s="3"/>
      <c r="BG62" s="3"/>
      <c r="BH62" s="3"/>
      <c r="BI62" s="3"/>
      <c r="BJ62" s="3"/>
    </row>
    <row r="63" spans="1:62" x14ac:dyDescent="0.35">
      <c r="A63">
        <v>39</v>
      </c>
      <c r="B63">
        <v>11</v>
      </c>
      <c r="C63" t="s">
        <v>208</v>
      </c>
      <c r="D63" t="s">
        <v>27</v>
      </c>
      <c r="G63">
        <v>0.5</v>
      </c>
      <c r="H63">
        <v>0.5</v>
      </c>
      <c r="I63">
        <v>4191</v>
      </c>
      <c r="J63">
        <v>9377</v>
      </c>
      <c r="L63">
        <v>2779</v>
      </c>
      <c r="M63">
        <v>3.63</v>
      </c>
      <c r="N63">
        <v>8.2219999999999995</v>
      </c>
      <c r="O63">
        <v>4.5919999999999996</v>
      </c>
      <c r="Q63">
        <v>0.17499999999999999</v>
      </c>
      <c r="R63">
        <v>1</v>
      </c>
      <c r="S63">
        <v>0</v>
      </c>
      <c r="T63">
        <v>0</v>
      </c>
      <c r="V63">
        <v>0</v>
      </c>
      <c r="X63" t="s">
        <v>100</v>
      </c>
      <c r="Y63" s="1">
        <v>45192</v>
      </c>
      <c r="Z63" s="6">
        <v>3.6284722222222225E-2</v>
      </c>
      <c r="AB63">
        <v>1</v>
      </c>
      <c r="AD63" s="3">
        <f t="shared" si="4"/>
        <v>3.4244717769635851</v>
      </c>
      <c r="AE63" s="3">
        <f t="shared" si="5"/>
        <v>8.3675974695721234</v>
      </c>
      <c r="AF63" s="3">
        <f t="shared" si="6"/>
        <v>4.9431256926085378</v>
      </c>
      <c r="AG63" s="3">
        <f t="shared" si="7"/>
        <v>0.27450924372942714</v>
      </c>
      <c r="AH63" s="3"/>
      <c r="BG63" s="3"/>
      <c r="BH63" s="3"/>
      <c r="BI63" s="3"/>
      <c r="BJ63" s="3"/>
    </row>
    <row r="64" spans="1:62" x14ac:dyDescent="0.35">
      <c r="A64">
        <v>40</v>
      </c>
      <c r="B64">
        <v>11</v>
      </c>
      <c r="C64" t="s">
        <v>208</v>
      </c>
      <c r="D64" t="s">
        <v>27</v>
      </c>
      <c r="G64">
        <v>0.5</v>
      </c>
      <c r="H64">
        <v>0.5</v>
      </c>
      <c r="I64">
        <v>3839</v>
      </c>
      <c r="J64">
        <v>7872</v>
      </c>
      <c r="L64">
        <v>2721</v>
      </c>
      <c r="M64">
        <v>3.36</v>
      </c>
      <c r="N64">
        <v>6.9480000000000004</v>
      </c>
      <c r="O64">
        <v>3.5870000000000002</v>
      </c>
      <c r="Q64">
        <v>0.16900000000000001</v>
      </c>
      <c r="R64">
        <v>1</v>
      </c>
      <c r="S64">
        <v>0</v>
      </c>
      <c r="T64">
        <v>0</v>
      </c>
      <c r="V64">
        <v>0</v>
      </c>
      <c r="Y64" s="1">
        <v>45192</v>
      </c>
      <c r="Z64" s="6">
        <v>4.372685185185185E-2</v>
      </c>
      <c r="AB64">
        <v>1</v>
      </c>
      <c r="AD64" s="3">
        <f t="shared" si="4"/>
        <v>3.1353363025704923</v>
      </c>
      <c r="AE64" s="3">
        <f t="shared" si="5"/>
        <v>7.0575669108529766</v>
      </c>
      <c r="AF64" s="3">
        <f t="shared" si="6"/>
        <v>3.9222306082824843</v>
      </c>
      <c r="AG64" s="3">
        <f t="shared" si="7"/>
        <v>0.26948102213655095</v>
      </c>
      <c r="AH64" s="3"/>
      <c r="AK64">
        <f>ABS(100*(AD64-AD65)/(AVERAGE(AD64:AD65)))</f>
        <v>0.75687807495728565</v>
      </c>
      <c r="AQ64">
        <f>ABS(100*(AE64-AE65)/(AVERAGE(AE64:AE65)))</f>
        <v>7.402900203608466E-2</v>
      </c>
      <c r="AW64">
        <f>ABS(100*(AF64-AF65)/(AVERAGE(AF64:AF65)))</f>
        <v>0.74323688642906005</v>
      </c>
      <c r="BC64">
        <f>ABS(100*(AG64-AG65)/(AVERAGE(AG64:AG65)))</f>
        <v>1.067292860052778</v>
      </c>
      <c r="BG64" s="3">
        <f>AVERAGE(AD64:AD65)</f>
        <v>3.1472467127372532</v>
      </c>
      <c r="BH64" s="3">
        <f>AVERAGE(AE64:AE65)</f>
        <v>7.0549555542575231</v>
      </c>
      <c r="BI64" s="3">
        <f>AVERAGE(AF64:AF65)</f>
        <v>3.9077088415202699</v>
      </c>
      <c r="BJ64" s="3">
        <f>AVERAGE(AG64:AG65)</f>
        <v>0.26805057978685337</v>
      </c>
    </row>
    <row r="65" spans="1:62" x14ac:dyDescent="0.35">
      <c r="A65">
        <v>41</v>
      </c>
      <c r="B65">
        <v>11</v>
      </c>
      <c r="C65" t="s">
        <v>208</v>
      </c>
      <c r="D65" t="s">
        <v>27</v>
      </c>
      <c r="G65">
        <v>0.5</v>
      </c>
      <c r="H65">
        <v>0.5</v>
      </c>
      <c r="I65">
        <v>3868</v>
      </c>
      <c r="J65">
        <v>7866</v>
      </c>
      <c r="L65">
        <v>2688</v>
      </c>
      <c r="M65">
        <v>3.3820000000000001</v>
      </c>
      <c r="N65">
        <v>6.9420000000000002</v>
      </c>
      <c r="O65">
        <v>3.56</v>
      </c>
      <c r="Q65">
        <v>0.16500000000000001</v>
      </c>
      <c r="R65">
        <v>1</v>
      </c>
      <c r="S65">
        <v>0</v>
      </c>
      <c r="T65">
        <v>0</v>
      </c>
      <c r="V65">
        <v>0</v>
      </c>
      <c r="Y65" s="1">
        <v>45192</v>
      </c>
      <c r="Z65" s="6">
        <v>5.1203703703703703E-2</v>
      </c>
      <c r="AB65">
        <v>1</v>
      </c>
      <c r="AD65" s="3">
        <f t="shared" si="4"/>
        <v>3.1591571229040145</v>
      </c>
      <c r="AE65" s="3">
        <f t="shared" si="5"/>
        <v>7.0523441976620704</v>
      </c>
      <c r="AF65" s="3">
        <f t="shared" si="6"/>
        <v>3.8931870747580559</v>
      </c>
      <c r="AG65" s="3">
        <f t="shared" si="7"/>
        <v>0.26662013743715579</v>
      </c>
      <c r="AH65" s="3"/>
      <c r="BG65" s="3"/>
      <c r="BH65" s="3"/>
      <c r="BI65" s="3"/>
      <c r="BJ65" s="3"/>
    </row>
    <row r="66" spans="1:62" x14ac:dyDescent="0.35">
      <c r="A66">
        <v>42</v>
      </c>
      <c r="B66">
        <v>12</v>
      </c>
      <c r="C66" t="s">
        <v>209</v>
      </c>
      <c r="D66" t="s">
        <v>27</v>
      </c>
      <c r="G66">
        <v>0.5</v>
      </c>
      <c r="H66">
        <v>0.5</v>
      </c>
      <c r="I66">
        <v>7015</v>
      </c>
      <c r="J66">
        <v>9747</v>
      </c>
      <c r="L66">
        <v>14796</v>
      </c>
      <c r="M66">
        <v>5.7969999999999997</v>
      </c>
      <c r="N66">
        <v>8.5359999999999996</v>
      </c>
      <c r="O66">
        <v>2.74</v>
      </c>
      <c r="Q66">
        <v>1.4319999999999999</v>
      </c>
      <c r="R66">
        <v>1</v>
      </c>
      <c r="S66">
        <v>0</v>
      </c>
      <c r="T66">
        <v>0</v>
      </c>
      <c r="V66">
        <v>0</v>
      </c>
      <c r="Y66" s="1">
        <v>45192</v>
      </c>
      <c r="Z66" s="6">
        <v>6.4641203703703701E-2</v>
      </c>
      <c r="AB66">
        <v>1</v>
      </c>
      <c r="AD66" s="3">
        <f t="shared" si="4"/>
        <v>5.7441268328899886</v>
      </c>
      <c r="AE66" s="3">
        <f t="shared" si="5"/>
        <v>8.6896647830113825</v>
      </c>
      <c r="AF66" s="3">
        <f t="shared" si="6"/>
        <v>2.9455379501213939</v>
      </c>
      <c r="AG66" s="3">
        <f t="shared" si="7"/>
        <v>1.3163047416879359</v>
      </c>
      <c r="AH66" s="3"/>
      <c r="BG66" s="3"/>
      <c r="BH66" s="3"/>
      <c r="BI66" s="3"/>
      <c r="BJ66" s="3"/>
    </row>
    <row r="67" spans="1:62" x14ac:dyDescent="0.35">
      <c r="A67">
        <v>43</v>
      </c>
      <c r="B67">
        <v>12</v>
      </c>
      <c r="C67" t="s">
        <v>209</v>
      </c>
      <c r="D67" t="s">
        <v>27</v>
      </c>
      <c r="G67">
        <v>0.5</v>
      </c>
      <c r="H67">
        <v>0.5</v>
      </c>
      <c r="I67">
        <v>8115</v>
      </c>
      <c r="J67">
        <v>9723</v>
      </c>
      <c r="L67">
        <v>14980</v>
      </c>
      <c r="M67">
        <v>6.641</v>
      </c>
      <c r="N67">
        <v>8.516</v>
      </c>
      <c r="O67">
        <v>1.875</v>
      </c>
      <c r="Q67">
        <v>1.4510000000000001</v>
      </c>
      <c r="R67">
        <v>1</v>
      </c>
      <c r="S67">
        <v>0</v>
      </c>
      <c r="T67">
        <v>0</v>
      </c>
      <c r="V67">
        <v>0</v>
      </c>
      <c r="Y67" s="1">
        <v>45192</v>
      </c>
      <c r="Z67" s="6">
        <v>7.2256944444444443E-2</v>
      </c>
      <c r="AB67">
        <v>1</v>
      </c>
      <c r="AD67" s="3">
        <f t="shared" si="4"/>
        <v>6.6476751903684042</v>
      </c>
      <c r="AE67" s="3">
        <f t="shared" si="5"/>
        <v>8.6687739302477542</v>
      </c>
      <c r="AF67" s="3">
        <f t="shared" si="6"/>
        <v>2.0210987398793501</v>
      </c>
      <c r="AG67" s="3">
        <f t="shared" si="7"/>
        <v>1.3322563412239568</v>
      </c>
      <c r="AH67" s="3"/>
      <c r="AK67">
        <f>ABS(100*(AD67-AD68)/(AVERAGE(AD67:AD68)))</f>
        <v>1.2158385277763304</v>
      </c>
      <c r="AQ67">
        <f>ABS(100*(AE67-AE68)/(AVERAGE(AE67:AE68)))</f>
        <v>0.61064535271786091</v>
      </c>
      <c r="AW67">
        <f>ABS(100*(AF67-AF68)/(AVERAGE(AF67:AF68)))</f>
        <v>1.4061753280314431</v>
      </c>
      <c r="BC67">
        <f>ABS(100*(AG67-AG68)/(AVERAGE(AG67:AG68)))</f>
        <v>0.54512057555828919</v>
      </c>
      <c r="BG67" s="3">
        <f>AVERAGE(AD67:AD68)</f>
        <v>6.688334866454932</v>
      </c>
      <c r="BH67" s="3">
        <f>AVERAGE(AE67:AE68)</f>
        <v>8.6953227223015315</v>
      </c>
      <c r="BI67" s="3">
        <f>AVERAGE(AF67:AF68)</f>
        <v>2.006987855846599</v>
      </c>
      <c r="BJ67" s="3">
        <f>AVERAGE(AG67:AG68)</f>
        <v>1.335897467205005</v>
      </c>
    </row>
    <row r="68" spans="1:62" x14ac:dyDescent="0.35">
      <c r="A68">
        <v>44</v>
      </c>
      <c r="B68">
        <v>12</v>
      </c>
      <c r="C68" t="s">
        <v>209</v>
      </c>
      <c r="D68" t="s">
        <v>27</v>
      </c>
      <c r="G68">
        <v>0.5</v>
      </c>
      <c r="H68">
        <v>0.5</v>
      </c>
      <c r="I68">
        <v>8214</v>
      </c>
      <c r="J68">
        <v>9784</v>
      </c>
      <c r="L68">
        <v>15064</v>
      </c>
      <c r="M68">
        <v>6.7160000000000002</v>
      </c>
      <c r="N68">
        <v>8.5670000000000002</v>
      </c>
      <c r="O68">
        <v>1.851</v>
      </c>
      <c r="Q68">
        <v>1.46</v>
      </c>
      <c r="R68">
        <v>1</v>
      </c>
      <c r="S68">
        <v>0</v>
      </c>
      <c r="T68">
        <v>0</v>
      </c>
      <c r="V68">
        <v>0</v>
      </c>
      <c r="Y68" s="1">
        <v>45192</v>
      </c>
      <c r="Z68" s="6">
        <v>8.038194444444445E-2</v>
      </c>
      <c r="AB68">
        <v>1</v>
      </c>
      <c r="AD68" s="3">
        <f t="shared" si="4"/>
        <v>6.7289945425414608</v>
      </c>
      <c r="AE68" s="3">
        <f t="shared" si="5"/>
        <v>8.7218715143553087</v>
      </c>
      <c r="AF68" s="3">
        <f t="shared" si="6"/>
        <v>1.9928769718138479</v>
      </c>
      <c r="AG68" s="3">
        <f t="shared" si="7"/>
        <v>1.3395385931860533</v>
      </c>
      <c r="AH68" s="3"/>
      <c r="BG68" s="3"/>
      <c r="BH68" s="3"/>
      <c r="BI68" s="3"/>
      <c r="BJ68" s="3"/>
    </row>
    <row r="69" spans="1:62" x14ac:dyDescent="0.35">
      <c r="A69">
        <v>45</v>
      </c>
      <c r="B69">
        <v>13</v>
      </c>
      <c r="C69" t="s">
        <v>210</v>
      </c>
      <c r="D69" t="s">
        <v>27</v>
      </c>
      <c r="G69">
        <v>0.5</v>
      </c>
      <c r="H69">
        <v>0.5</v>
      </c>
      <c r="I69">
        <v>7846</v>
      </c>
      <c r="J69">
        <v>9453</v>
      </c>
      <c r="L69">
        <v>12835</v>
      </c>
      <c r="M69">
        <v>6.4340000000000002</v>
      </c>
      <c r="N69">
        <v>8.2870000000000008</v>
      </c>
      <c r="O69">
        <v>1.853</v>
      </c>
      <c r="Q69">
        <v>1.226</v>
      </c>
      <c r="R69">
        <v>1</v>
      </c>
      <c r="S69">
        <v>0</v>
      </c>
      <c r="T69">
        <v>0</v>
      </c>
      <c r="V69">
        <v>0</v>
      </c>
      <c r="Y69" s="1">
        <v>45192</v>
      </c>
      <c r="Z69" s="6">
        <v>9.4120370370370368E-2</v>
      </c>
      <c r="AB69">
        <v>1</v>
      </c>
      <c r="AD69" s="3">
        <f t="shared" si="4"/>
        <v>6.4267165465850464</v>
      </c>
      <c r="AE69" s="3">
        <f t="shared" si="5"/>
        <v>8.4337518366569455</v>
      </c>
      <c r="AF69" s="3">
        <f t="shared" si="6"/>
        <v>2.0070352900718991</v>
      </c>
      <c r="AG69" s="3">
        <f t="shared" si="7"/>
        <v>1.1462988357632762</v>
      </c>
      <c r="AH69" s="3"/>
      <c r="BG69" s="3"/>
      <c r="BH69" s="3"/>
      <c r="BI69" s="3"/>
      <c r="BJ69" s="3"/>
    </row>
    <row r="70" spans="1:62" x14ac:dyDescent="0.35">
      <c r="A70">
        <v>46</v>
      </c>
      <c r="B70">
        <v>13</v>
      </c>
      <c r="C70" t="s">
        <v>210</v>
      </c>
      <c r="D70" t="s">
        <v>27</v>
      </c>
      <c r="G70">
        <v>0.5</v>
      </c>
      <c r="H70">
        <v>0.5</v>
      </c>
      <c r="I70">
        <v>8010</v>
      </c>
      <c r="J70">
        <v>9658</v>
      </c>
      <c r="L70">
        <v>13397</v>
      </c>
      <c r="M70">
        <v>6.56</v>
      </c>
      <c r="N70">
        <v>8.4610000000000003</v>
      </c>
      <c r="O70">
        <v>1.901</v>
      </c>
      <c r="Q70">
        <v>1.2849999999999999</v>
      </c>
      <c r="R70">
        <v>1</v>
      </c>
      <c r="S70">
        <v>0</v>
      </c>
      <c r="T70">
        <v>0</v>
      </c>
      <c r="V70">
        <v>0</v>
      </c>
      <c r="Y70" s="1">
        <v>45192</v>
      </c>
      <c r="Z70" s="6">
        <v>0.10158564814814815</v>
      </c>
      <c r="AB70">
        <v>1</v>
      </c>
      <c r="AD70" s="3">
        <f t="shared" si="4"/>
        <v>6.5614273926091009</v>
      </c>
      <c r="AE70" s="3">
        <f t="shared" si="5"/>
        <v>8.6121945373462623</v>
      </c>
      <c r="AF70" s="3">
        <f t="shared" si="6"/>
        <v>2.0507671447371614</v>
      </c>
      <c r="AG70" s="3">
        <f t="shared" si="7"/>
        <v>1.1950205691287317</v>
      </c>
      <c r="AH70" s="3"/>
      <c r="AK70">
        <f>ABS(100*(AD70-AD71)/(AVERAGE(AD70:AD71)))</f>
        <v>2.4969806142812372</v>
      </c>
      <c r="AQ70">
        <f>ABS(100*(AE70-AE71)/(AVERAGE(AE70:AE71)))</f>
        <v>0.32290838323467236</v>
      </c>
      <c r="AW70">
        <f>ABS(100*(AF70-AF71)/(AVERAGE(AF70:AF71)))</f>
        <v>8.8400214111988529</v>
      </c>
      <c r="BC70">
        <f>ABS(100*(AG70-AG71)/(AVERAGE(AG70:AG71)))</f>
        <v>1.3144025426242327</v>
      </c>
      <c r="BG70" s="3">
        <f>AVERAGE(AD70:AD71)</f>
        <v>6.4805187442348977</v>
      </c>
      <c r="BH70" s="3">
        <f>AVERAGE(AE70:AE71)</f>
        <v>8.6261217725220156</v>
      </c>
      <c r="BI70" s="3">
        <f>AVERAGE(AF70:AF71)</f>
        <v>2.1456030282871175</v>
      </c>
      <c r="BJ70" s="3">
        <f>AVERAGE(AG70:AG71)</f>
        <v>1.1872181563121997</v>
      </c>
    </row>
    <row r="71" spans="1:62" x14ac:dyDescent="0.35">
      <c r="A71">
        <v>47</v>
      </c>
      <c r="B71">
        <v>13</v>
      </c>
      <c r="C71" t="s">
        <v>210</v>
      </c>
      <c r="D71" t="s">
        <v>27</v>
      </c>
      <c r="G71">
        <v>0.5</v>
      </c>
      <c r="H71">
        <v>0.5</v>
      </c>
      <c r="I71">
        <v>7813</v>
      </c>
      <c r="J71">
        <v>9690</v>
      </c>
      <c r="L71">
        <v>13217</v>
      </c>
      <c r="M71">
        <v>6.4089999999999998</v>
      </c>
      <c r="N71">
        <v>8.4879999999999995</v>
      </c>
      <c r="O71">
        <v>2.0790000000000002</v>
      </c>
      <c r="Q71">
        <v>1.266</v>
      </c>
      <c r="R71">
        <v>1</v>
      </c>
      <c r="S71">
        <v>0</v>
      </c>
      <c r="T71">
        <v>0</v>
      </c>
      <c r="V71">
        <v>0</v>
      </c>
      <c r="Y71" s="1">
        <v>45192</v>
      </c>
      <c r="Z71" s="6">
        <v>0.10956018518518518</v>
      </c>
      <c r="AB71">
        <v>1</v>
      </c>
      <c r="AD71" s="3">
        <f t="shared" si="4"/>
        <v>6.3996100958606936</v>
      </c>
      <c r="AE71" s="3">
        <f t="shared" si="5"/>
        <v>8.6400490076977672</v>
      </c>
      <c r="AF71" s="3">
        <f t="shared" si="6"/>
        <v>2.2404389118370736</v>
      </c>
      <c r="AG71" s="3">
        <f t="shared" si="7"/>
        <v>1.1794157434956676</v>
      </c>
      <c r="AH71" s="3"/>
      <c r="BG71" s="3"/>
      <c r="BH71" s="3"/>
      <c r="BI71" s="3"/>
      <c r="BJ71" s="3"/>
    </row>
    <row r="72" spans="1:62" x14ac:dyDescent="0.35">
      <c r="A72">
        <v>48</v>
      </c>
      <c r="B72">
        <v>14</v>
      </c>
      <c r="C72" t="s">
        <v>211</v>
      </c>
      <c r="D72" t="s">
        <v>27</v>
      </c>
      <c r="G72">
        <v>0.5</v>
      </c>
      <c r="H72">
        <v>0.5</v>
      </c>
      <c r="I72">
        <v>7049</v>
      </c>
      <c r="J72">
        <v>9768</v>
      </c>
      <c r="L72">
        <v>8961</v>
      </c>
      <c r="M72">
        <v>5.8230000000000004</v>
      </c>
      <c r="N72">
        <v>8.5540000000000003</v>
      </c>
      <c r="O72">
        <v>2.7309999999999999</v>
      </c>
      <c r="Q72">
        <v>0.82099999999999995</v>
      </c>
      <c r="R72">
        <v>1</v>
      </c>
      <c r="S72">
        <v>0</v>
      </c>
      <c r="T72">
        <v>0</v>
      </c>
      <c r="V72">
        <v>0</v>
      </c>
      <c r="Y72" s="1">
        <v>45192</v>
      </c>
      <c r="Z72" s="6">
        <v>0.12297453703703703</v>
      </c>
      <c r="AB72">
        <v>1</v>
      </c>
      <c r="AD72" s="3">
        <f t="shared" si="4"/>
        <v>5.7720546912120492</v>
      </c>
      <c r="AE72" s="3">
        <f t="shared" si="5"/>
        <v>8.7079442791795572</v>
      </c>
      <c r="AF72" s="3">
        <f t="shared" si="6"/>
        <v>2.935889587967508</v>
      </c>
      <c r="AG72" s="3">
        <f t="shared" si="7"/>
        <v>0.81044831074944046</v>
      </c>
      <c r="AH72" s="3"/>
      <c r="BG72" s="3"/>
      <c r="BH72" s="3"/>
      <c r="BI72" s="3"/>
      <c r="BJ72" s="3"/>
    </row>
    <row r="73" spans="1:62" x14ac:dyDescent="0.35">
      <c r="A73">
        <v>49</v>
      </c>
      <c r="B73">
        <v>14</v>
      </c>
      <c r="C73" t="s">
        <v>211</v>
      </c>
      <c r="D73" t="s">
        <v>27</v>
      </c>
      <c r="G73">
        <v>0.5</v>
      </c>
      <c r="H73">
        <v>0.5</v>
      </c>
      <c r="I73">
        <v>6958</v>
      </c>
      <c r="J73">
        <v>9723</v>
      </c>
      <c r="L73">
        <v>8799</v>
      </c>
      <c r="M73">
        <v>5.7530000000000001</v>
      </c>
      <c r="N73">
        <v>8.516</v>
      </c>
      <c r="O73">
        <v>2.762</v>
      </c>
      <c r="Q73">
        <v>0.80400000000000005</v>
      </c>
      <c r="R73">
        <v>1</v>
      </c>
      <c r="S73">
        <v>0</v>
      </c>
      <c r="T73">
        <v>0</v>
      </c>
      <c r="V73">
        <v>0</v>
      </c>
      <c r="Y73" s="1">
        <v>45192</v>
      </c>
      <c r="Z73" s="6">
        <v>0.13075231481481481</v>
      </c>
      <c r="AB73">
        <v>1</v>
      </c>
      <c r="AD73" s="3">
        <f t="shared" si="4"/>
        <v>5.697306599820652</v>
      </c>
      <c r="AE73" s="3">
        <f t="shared" si="5"/>
        <v>8.6687739302477542</v>
      </c>
      <c r="AF73" s="3">
        <f t="shared" si="6"/>
        <v>2.9714673304271022</v>
      </c>
      <c r="AG73" s="3">
        <f t="shared" si="7"/>
        <v>0.79640396767968269</v>
      </c>
      <c r="AH73" s="3"/>
      <c r="AK73">
        <f>ABS(100*(AD73-AD74)/(AVERAGE(AD73:AD74)))</f>
        <v>2.8144874871162466</v>
      </c>
      <c r="AQ73">
        <f>ABS(100*(AE73-AE74)/(AVERAGE(AE73:AE74)))</f>
        <v>0.13045094768728199</v>
      </c>
      <c r="AW73">
        <f>ABS(100*(AF73-AF74)/(AVERAGE(AF73:AF74)))</f>
        <v>5.2255859016320221</v>
      </c>
      <c r="BC73">
        <f>ABS(100*(AG73-AG74)/(AVERAGE(AG73:AG74)))</f>
        <v>0.72668626206342302</v>
      </c>
      <c r="BG73" s="3">
        <f>AVERAGE(AD73:AD74)</f>
        <v>5.7786259519937095</v>
      </c>
      <c r="BH73" s="3">
        <f>AVERAGE(AE73:AE74)</f>
        <v>8.674431869537905</v>
      </c>
      <c r="BI73" s="3">
        <f>AVERAGE(AF73:AF74)</f>
        <v>2.8958059175441946</v>
      </c>
      <c r="BJ73" s="3">
        <f>AVERAGE(AG73:AG74)</f>
        <v>0.79930819911694739</v>
      </c>
    </row>
    <row r="74" spans="1:62" x14ac:dyDescent="0.35">
      <c r="A74">
        <v>50</v>
      </c>
      <c r="B74">
        <v>14</v>
      </c>
      <c r="C74" t="s">
        <v>211</v>
      </c>
      <c r="D74" t="s">
        <v>27</v>
      </c>
      <c r="G74">
        <v>0.5</v>
      </c>
      <c r="H74">
        <v>0.5</v>
      </c>
      <c r="I74">
        <v>7156</v>
      </c>
      <c r="J74">
        <v>9736</v>
      </c>
      <c r="L74">
        <v>8866</v>
      </c>
      <c r="M74">
        <v>5.9050000000000002</v>
      </c>
      <c r="N74">
        <v>8.5269999999999992</v>
      </c>
      <c r="O74">
        <v>2.6219999999999999</v>
      </c>
      <c r="Q74">
        <v>0.81100000000000005</v>
      </c>
      <c r="R74">
        <v>1</v>
      </c>
      <c r="S74">
        <v>0</v>
      </c>
      <c r="T74">
        <v>0</v>
      </c>
      <c r="V74">
        <v>0</v>
      </c>
      <c r="Y74" s="1">
        <v>45192</v>
      </c>
      <c r="Z74" s="6">
        <v>0.13877314814814815</v>
      </c>
      <c r="AB74">
        <v>1</v>
      </c>
      <c r="AD74" s="3">
        <f t="shared" si="4"/>
        <v>5.8599453041667671</v>
      </c>
      <c r="AE74" s="3">
        <f t="shared" si="5"/>
        <v>8.680089808828054</v>
      </c>
      <c r="AF74" s="3">
        <f t="shared" si="6"/>
        <v>2.820144504661287</v>
      </c>
      <c r="AG74" s="3">
        <f t="shared" si="7"/>
        <v>0.8022124305542121</v>
      </c>
      <c r="AH74" s="3"/>
      <c r="BG74" s="3"/>
      <c r="BH74" s="3"/>
      <c r="BI74" s="3"/>
      <c r="BJ74" s="3"/>
    </row>
    <row r="75" spans="1:62" x14ac:dyDescent="0.35">
      <c r="A75">
        <v>51</v>
      </c>
      <c r="B75">
        <v>15</v>
      </c>
      <c r="C75" t="s">
        <v>212</v>
      </c>
      <c r="D75" t="s">
        <v>27</v>
      </c>
      <c r="G75">
        <v>0.5</v>
      </c>
      <c r="H75">
        <v>0.5</v>
      </c>
      <c r="I75">
        <v>6880</v>
      </c>
      <c r="J75">
        <v>8865</v>
      </c>
      <c r="L75">
        <v>8020</v>
      </c>
      <c r="M75">
        <v>5.6929999999999996</v>
      </c>
      <c r="N75">
        <v>7.7889999999999997</v>
      </c>
      <c r="O75">
        <v>2.0960000000000001</v>
      </c>
      <c r="Q75">
        <v>0.72299999999999998</v>
      </c>
      <c r="R75">
        <v>1</v>
      </c>
      <c r="S75">
        <v>0</v>
      </c>
      <c r="T75">
        <v>0</v>
      </c>
      <c r="V75">
        <v>0</v>
      </c>
      <c r="Y75" s="1">
        <v>45192</v>
      </c>
      <c r="Z75" s="6">
        <v>0.15253472222222222</v>
      </c>
      <c r="AB75">
        <v>1</v>
      </c>
      <c r="AD75" s="3">
        <f t="shared" si="4"/>
        <v>5.6332368071994559</v>
      </c>
      <c r="AE75" s="3">
        <f t="shared" si="5"/>
        <v>7.9219259439480689</v>
      </c>
      <c r="AF75" s="3">
        <f t="shared" si="6"/>
        <v>2.2886891367486131</v>
      </c>
      <c r="AG75" s="3">
        <f t="shared" si="7"/>
        <v>0.72886975007881083</v>
      </c>
      <c r="AH75" s="3"/>
      <c r="BG75" s="3"/>
      <c r="BH75" s="3"/>
      <c r="BI75" s="3"/>
      <c r="BJ75" s="3"/>
    </row>
    <row r="76" spans="1:62" x14ac:dyDescent="0.35">
      <c r="A76">
        <v>52</v>
      </c>
      <c r="B76">
        <v>15</v>
      </c>
      <c r="C76" t="s">
        <v>212</v>
      </c>
      <c r="D76" t="s">
        <v>27</v>
      </c>
      <c r="G76">
        <v>0.5</v>
      </c>
      <c r="H76">
        <v>0.5</v>
      </c>
      <c r="I76">
        <v>6989</v>
      </c>
      <c r="J76">
        <v>8875</v>
      </c>
      <c r="L76">
        <v>8052</v>
      </c>
      <c r="M76">
        <v>5.7770000000000001</v>
      </c>
      <c r="N76">
        <v>7.798</v>
      </c>
      <c r="O76">
        <v>2.0209999999999999</v>
      </c>
      <c r="Q76">
        <v>0.72599999999999998</v>
      </c>
      <c r="R76">
        <v>1</v>
      </c>
      <c r="S76">
        <v>0</v>
      </c>
      <c r="T76">
        <v>0</v>
      </c>
      <c r="V76">
        <v>0</v>
      </c>
      <c r="Y76" s="1">
        <v>45192</v>
      </c>
      <c r="Z76" s="6">
        <v>0.16010416666666666</v>
      </c>
      <c r="AB76">
        <v>1</v>
      </c>
      <c r="AD76" s="3">
        <f t="shared" si="4"/>
        <v>5.7227702353495902</v>
      </c>
      <c r="AE76" s="3">
        <f t="shared" si="5"/>
        <v>7.9306304659329134</v>
      </c>
      <c r="AF76" s="3">
        <f t="shared" si="6"/>
        <v>2.2078602305833233</v>
      </c>
      <c r="AG76" s="3">
        <f t="shared" si="7"/>
        <v>0.73164394130246668</v>
      </c>
      <c r="AH76" s="3"/>
      <c r="AK76">
        <f>ABS(100*(AD76-AD77)/(AVERAGE(AD76:AD77)))</f>
        <v>1.4816865089007545</v>
      </c>
      <c r="AQ76">
        <f>ABS(100*(AE76-AE77)/(AVERAGE(AE76:AE77)))</f>
        <v>1.037077549310333</v>
      </c>
      <c r="AW76">
        <f>ABS(100*(AF76-AF77)/(AVERAGE(AF76:AF77)))</f>
        <v>7.8733678352781213</v>
      </c>
      <c r="BC76">
        <f>ABS(100*(AG76-AG77)/(AVERAGE(AG76:AG77)))</f>
        <v>0.66576037181504966</v>
      </c>
      <c r="BG76" s="3">
        <f>AVERAGE(AD76:AD77)</f>
        <v>5.7654834304303879</v>
      </c>
      <c r="BH76" s="3">
        <f>AVERAGE(AE76:AE77)</f>
        <v>7.8897192126041427</v>
      </c>
      <c r="BI76" s="3">
        <f>AVERAGE(AF76:AF77)</f>
        <v>2.1242357821737547</v>
      </c>
      <c r="BJ76" s="3">
        <f>AVERAGE(AG76:AG77)</f>
        <v>0.72921652398176784</v>
      </c>
    </row>
    <row r="77" spans="1:62" x14ac:dyDescent="0.35">
      <c r="A77">
        <v>53</v>
      </c>
      <c r="B77">
        <v>15</v>
      </c>
      <c r="C77" t="s">
        <v>212</v>
      </c>
      <c r="D77" t="s">
        <v>27</v>
      </c>
      <c r="G77">
        <v>0.5</v>
      </c>
      <c r="H77">
        <v>0.5</v>
      </c>
      <c r="I77">
        <v>7093</v>
      </c>
      <c r="J77">
        <v>8781</v>
      </c>
      <c r="L77">
        <v>7996</v>
      </c>
      <c r="M77">
        <v>5.8559999999999999</v>
      </c>
      <c r="N77">
        <v>7.718</v>
      </c>
      <c r="O77">
        <v>1.861</v>
      </c>
      <c r="Q77">
        <v>0.72</v>
      </c>
      <c r="R77">
        <v>1</v>
      </c>
      <c r="S77">
        <v>0</v>
      </c>
      <c r="T77">
        <v>0</v>
      </c>
      <c r="V77">
        <v>0</v>
      </c>
      <c r="Y77" s="1">
        <v>45192</v>
      </c>
      <c r="Z77" s="6">
        <v>0.16817129629629632</v>
      </c>
      <c r="AB77">
        <v>1</v>
      </c>
      <c r="AD77" s="3">
        <f t="shared" si="4"/>
        <v>5.8081966255111857</v>
      </c>
      <c r="AE77" s="3">
        <f t="shared" si="5"/>
        <v>7.8488079592753719</v>
      </c>
      <c r="AF77" s="3">
        <f t="shared" si="6"/>
        <v>2.0406113337641862</v>
      </c>
      <c r="AG77" s="3">
        <f t="shared" si="7"/>
        <v>0.72678910666106888</v>
      </c>
      <c r="AH77" s="3"/>
      <c r="BG77" s="3"/>
      <c r="BH77" s="3"/>
      <c r="BI77" s="3"/>
      <c r="BJ77" s="3"/>
    </row>
    <row r="78" spans="1:62" x14ac:dyDescent="0.35">
      <c r="A78">
        <v>54</v>
      </c>
      <c r="B78">
        <v>16</v>
      </c>
      <c r="C78" t="s">
        <v>213</v>
      </c>
      <c r="D78" t="s">
        <v>27</v>
      </c>
      <c r="G78">
        <v>0.5</v>
      </c>
      <c r="H78">
        <v>0.5</v>
      </c>
      <c r="I78">
        <v>5237</v>
      </c>
      <c r="J78">
        <v>8194</v>
      </c>
      <c r="L78">
        <v>2474</v>
      </c>
      <c r="M78">
        <v>4.4320000000000004</v>
      </c>
      <c r="N78">
        <v>7.22</v>
      </c>
      <c r="O78">
        <v>2.7879999999999998</v>
      </c>
      <c r="Q78">
        <v>0.14299999999999999</v>
      </c>
      <c r="R78">
        <v>1</v>
      </c>
      <c r="S78">
        <v>0</v>
      </c>
      <c r="T78">
        <v>0</v>
      </c>
      <c r="V78">
        <v>0</v>
      </c>
      <c r="Y78" s="1">
        <v>45192</v>
      </c>
      <c r="Z78" s="6">
        <v>0.1820023148148148</v>
      </c>
      <c r="AB78">
        <v>1</v>
      </c>
      <c r="AD78" s="3">
        <f t="shared" si="4"/>
        <v>4.2836641241657878</v>
      </c>
      <c r="AE78" s="3">
        <f t="shared" si="5"/>
        <v>7.3378525187649801</v>
      </c>
      <c r="AF78" s="3">
        <f t="shared" si="6"/>
        <v>3.0541883945991923</v>
      </c>
      <c r="AG78" s="3">
        <f t="shared" si="7"/>
        <v>0.24806773362895743</v>
      </c>
      <c r="AH78" s="3"/>
      <c r="BG78" s="3"/>
      <c r="BH78" s="3"/>
      <c r="BI78" s="3"/>
      <c r="BJ78" s="3"/>
    </row>
    <row r="79" spans="1:62" x14ac:dyDescent="0.35">
      <c r="A79">
        <v>55</v>
      </c>
      <c r="B79">
        <v>16</v>
      </c>
      <c r="C79" t="s">
        <v>213</v>
      </c>
      <c r="D79" t="s">
        <v>27</v>
      </c>
      <c r="G79">
        <v>0.5</v>
      </c>
      <c r="H79">
        <v>0.5</v>
      </c>
      <c r="I79">
        <v>4913</v>
      </c>
      <c r="J79">
        <v>8026</v>
      </c>
      <c r="L79">
        <v>2408</v>
      </c>
      <c r="M79">
        <v>4.1840000000000002</v>
      </c>
      <c r="N79">
        <v>7.0780000000000003</v>
      </c>
      <c r="O79">
        <v>2.8940000000000001</v>
      </c>
      <c r="Q79">
        <v>0.13600000000000001</v>
      </c>
      <c r="R79">
        <v>1</v>
      </c>
      <c r="S79">
        <v>0</v>
      </c>
      <c r="T79">
        <v>0</v>
      </c>
      <c r="V79">
        <v>0</v>
      </c>
      <c r="Y79" s="1">
        <v>45192</v>
      </c>
      <c r="Z79" s="6">
        <v>0.18944444444444444</v>
      </c>
      <c r="AB79">
        <v>1</v>
      </c>
      <c r="AD79" s="3">
        <f t="shared" si="4"/>
        <v>4.0175280625085081</v>
      </c>
      <c r="AE79" s="3">
        <f t="shared" si="5"/>
        <v>7.1916165494195878</v>
      </c>
      <c r="AF79" s="3">
        <f t="shared" si="6"/>
        <v>3.1740884869110797</v>
      </c>
      <c r="AG79" s="3">
        <f t="shared" si="7"/>
        <v>0.24234596423016722</v>
      </c>
      <c r="AH79" s="3"/>
      <c r="AK79">
        <f>ABS(100*(AD79-AD80)/(AVERAGE(AD79:AD80)))</f>
        <v>1.4210230088670257</v>
      </c>
      <c r="AQ79">
        <f>ABS(100*(AE79-AE80)/(AVERAGE(AE79:AE80)))</f>
        <v>1.489680664617699</v>
      </c>
      <c r="AW79">
        <f>ABS(100*(AF79-AF80)/(AVERAGE(AF79:AF80)))</f>
        <v>1.5765144362891526</v>
      </c>
      <c r="BC79">
        <f>ABS(100*(AG79-AG80)/(AVERAGE(AG79:AG80)))</f>
        <v>0</v>
      </c>
      <c r="BG79" s="3">
        <f>AVERAGE(AD79:AD80)</f>
        <v>4.0462773284282765</v>
      </c>
      <c r="BH79" s="3">
        <f>AVERAGE(AE79:AE80)</f>
        <v>7.2455845857256254</v>
      </c>
      <c r="BI79" s="3">
        <f>AVERAGE(AF79:AF80)</f>
        <v>3.1993072572973493</v>
      </c>
      <c r="BJ79" s="3">
        <f>AVERAGE(AG79:AG80)</f>
        <v>0.24234596423016722</v>
      </c>
    </row>
    <row r="80" spans="1:62" x14ac:dyDescent="0.35">
      <c r="A80">
        <v>56</v>
      </c>
      <c r="B80">
        <v>16</v>
      </c>
      <c r="C80" t="s">
        <v>213</v>
      </c>
      <c r="D80" t="s">
        <v>27</v>
      </c>
      <c r="G80">
        <v>0.5</v>
      </c>
      <c r="H80">
        <v>0.5</v>
      </c>
      <c r="I80">
        <v>4983</v>
      </c>
      <c r="J80">
        <v>8150</v>
      </c>
      <c r="L80">
        <v>2408</v>
      </c>
      <c r="M80">
        <v>4.2380000000000004</v>
      </c>
      <c r="N80">
        <v>7.1829999999999998</v>
      </c>
      <c r="O80">
        <v>2.9449999999999998</v>
      </c>
      <c r="Q80">
        <v>0.13600000000000001</v>
      </c>
      <c r="R80">
        <v>1</v>
      </c>
      <c r="S80">
        <v>0</v>
      </c>
      <c r="T80">
        <v>0</v>
      </c>
      <c r="V80">
        <v>0</v>
      </c>
      <c r="Y80" s="1">
        <v>45192</v>
      </c>
      <c r="Z80" s="6">
        <v>0.19743055555555555</v>
      </c>
      <c r="AB80">
        <v>1</v>
      </c>
      <c r="AD80" s="3">
        <f t="shared" si="4"/>
        <v>4.0750265943480439</v>
      </c>
      <c r="AE80" s="3">
        <f t="shared" si="5"/>
        <v>7.2995526220316629</v>
      </c>
      <c r="AF80" s="3">
        <f t="shared" si="6"/>
        <v>3.224526027683619</v>
      </c>
      <c r="AG80" s="3">
        <f t="shared" si="7"/>
        <v>0.24234596423016722</v>
      </c>
      <c r="AH80" s="3"/>
      <c r="BG80" s="3"/>
      <c r="BH80" s="3"/>
      <c r="BI80" s="3"/>
      <c r="BJ80" s="3"/>
    </row>
    <row r="81" spans="1:62" x14ac:dyDescent="0.35">
      <c r="A81">
        <v>57</v>
      </c>
      <c r="B81">
        <v>17</v>
      </c>
      <c r="C81" t="s">
        <v>214</v>
      </c>
      <c r="D81" t="s">
        <v>27</v>
      </c>
      <c r="G81">
        <v>0.5</v>
      </c>
      <c r="H81">
        <v>0.5</v>
      </c>
      <c r="I81">
        <v>4309</v>
      </c>
      <c r="J81">
        <v>8873</v>
      </c>
      <c r="L81">
        <v>4002</v>
      </c>
      <c r="M81">
        <v>3.7210000000000001</v>
      </c>
      <c r="N81">
        <v>7.7960000000000003</v>
      </c>
      <c r="O81">
        <v>4.0750000000000002</v>
      </c>
      <c r="Q81">
        <v>0.30299999999999999</v>
      </c>
      <c r="R81">
        <v>1</v>
      </c>
      <c r="S81">
        <v>0</v>
      </c>
      <c r="T81">
        <v>0</v>
      </c>
      <c r="V81">
        <v>0</v>
      </c>
      <c r="Y81" s="1">
        <v>45192</v>
      </c>
      <c r="Z81" s="6">
        <v>0.21085648148148148</v>
      </c>
      <c r="AB81">
        <v>1</v>
      </c>
      <c r="AD81" s="3">
        <f t="shared" si="4"/>
        <v>3.5213978734930875</v>
      </c>
      <c r="AE81" s="3">
        <f t="shared" si="5"/>
        <v>7.9288895615359438</v>
      </c>
      <c r="AF81" s="3">
        <f t="shared" si="6"/>
        <v>4.4074916880428567</v>
      </c>
      <c r="AG81" s="3">
        <f t="shared" si="7"/>
        <v>0.38053536455852394</v>
      </c>
      <c r="AH81" s="3"/>
      <c r="BG81" s="3"/>
      <c r="BH81" s="3"/>
      <c r="BI81" s="3"/>
      <c r="BJ81" s="3"/>
    </row>
    <row r="82" spans="1:62" x14ac:dyDescent="0.35">
      <c r="A82">
        <v>58</v>
      </c>
      <c r="B82">
        <v>17</v>
      </c>
      <c r="C82" t="s">
        <v>214</v>
      </c>
      <c r="D82" t="s">
        <v>27</v>
      </c>
      <c r="G82">
        <v>0.5</v>
      </c>
      <c r="H82">
        <v>0.5</v>
      </c>
      <c r="I82">
        <v>4383</v>
      </c>
      <c r="J82">
        <v>8990</v>
      </c>
      <c r="L82">
        <v>4141</v>
      </c>
      <c r="M82">
        <v>3.7770000000000001</v>
      </c>
      <c r="N82">
        <v>7.8949999999999996</v>
      </c>
      <c r="O82">
        <v>4.1180000000000003</v>
      </c>
      <c r="Q82">
        <v>0.317</v>
      </c>
      <c r="R82">
        <v>1</v>
      </c>
      <c r="S82">
        <v>0</v>
      </c>
      <c r="T82">
        <v>0</v>
      </c>
      <c r="V82">
        <v>0</v>
      </c>
      <c r="Y82" s="1">
        <v>45192</v>
      </c>
      <c r="Z82" s="6">
        <v>0.21829861111111112</v>
      </c>
      <c r="AB82">
        <v>1</v>
      </c>
      <c r="AD82" s="3">
        <f t="shared" si="4"/>
        <v>3.582182035723454</v>
      </c>
      <c r="AE82" s="3">
        <f t="shared" si="5"/>
        <v>8.0307324687586288</v>
      </c>
      <c r="AF82" s="3">
        <f t="shared" si="6"/>
        <v>4.4485504330351748</v>
      </c>
      <c r="AG82" s="3">
        <f t="shared" si="7"/>
        <v>0.39258575768627901</v>
      </c>
      <c r="AH82" s="3"/>
      <c r="AK82">
        <f>ABS(100*(AD82-AD83)/(AVERAGE(AD82:AD83)))</f>
        <v>1.5948120580666509</v>
      </c>
      <c r="AQ82">
        <f>ABS(100*(AE82-AE83)/(AVERAGE(AE82:AE83)))</f>
        <v>0.43262271027807103</v>
      </c>
      <c r="AW82">
        <f>ABS(100*(AF82-AF83)/(AVERAGE(AF82:AF83)))</f>
        <v>2.0358065127119445</v>
      </c>
      <c r="BC82">
        <f>ABS(100*(AG82-AG83)/(AVERAGE(AG82:AG83)))</f>
        <v>0.553595230536578</v>
      </c>
      <c r="BG82" s="3">
        <f>AVERAGE(AD82:AD83)</f>
        <v>3.5538434736025399</v>
      </c>
      <c r="BH82" s="3">
        <f>AVERAGE(AE82:AE83)</f>
        <v>8.0481415127283178</v>
      </c>
      <c r="BI82" s="3">
        <f>AVERAGE(AF82:AF83)</f>
        <v>4.4942980391257787</v>
      </c>
      <c r="BJ82" s="3">
        <f>AVERAGE(AG82:AG83)</f>
        <v>0.39150208923953844</v>
      </c>
    </row>
    <row r="83" spans="1:62" x14ac:dyDescent="0.35">
      <c r="A83">
        <v>59</v>
      </c>
      <c r="B83">
        <v>17</v>
      </c>
      <c r="C83" t="s">
        <v>214</v>
      </c>
      <c r="D83" t="s">
        <v>27</v>
      </c>
      <c r="G83">
        <v>0.5</v>
      </c>
      <c r="H83">
        <v>0.5</v>
      </c>
      <c r="I83">
        <v>4314</v>
      </c>
      <c r="J83">
        <v>9030</v>
      </c>
      <c r="L83">
        <v>4116</v>
      </c>
      <c r="M83">
        <v>3.7250000000000001</v>
      </c>
      <c r="N83">
        <v>7.9290000000000003</v>
      </c>
      <c r="O83">
        <v>4.2039999999999997</v>
      </c>
      <c r="Q83">
        <v>0.314</v>
      </c>
      <c r="R83">
        <v>1</v>
      </c>
      <c r="S83">
        <v>0</v>
      </c>
      <c r="T83">
        <v>0</v>
      </c>
      <c r="V83">
        <v>0</v>
      </c>
      <c r="Y83" s="1">
        <v>45192</v>
      </c>
      <c r="Z83" s="6">
        <v>0.22613425925925926</v>
      </c>
      <c r="AB83">
        <v>1</v>
      </c>
      <c r="AD83" s="3">
        <f t="shared" si="4"/>
        <v>3.5255049114816259</v>
      </c>
      <c r="AE83" s="3">
        <f t="shared" si="5"/>
        <v>8.0655505566980086</v>
      </c>
      <c r="AF83" s="3">
        <f t="shared" si="6"/>
        <v>4.5400456452163827</v>
      </c>
      <c r="AG83" s="3">
        <f t="shared" si="7"/>
        <v>0.39041842079279787</v>
      </c>
      <c r="AH83" s="3"/>
      <c r="BG83" s="3"/>
      <c r="BH83" s="3"/>
      <c r="BI83" s="3"/>
      <c r="BJ83" s="3"/>
    </row>
    <row r="84" spans="1:62" x14ac:dyDescent="0.35">
      <c r="A84">
        <v>60</v>
      </c>
      <c r="B84">
        <v>18</v>
      </c>
      <c r="C84" t="s">
        <v>215</v>
      </c>
      <c r="D84" t="s">
        <v>27</v>
      </c>
      <c r="G84">
        <v>0.5</v>
      </c>
      <c r="H84">
        <v>0.5</v>
      </c>
      <c r="I84">
        <v>6405</v>
      </c>
      <c r="J84">
        <v>9740</v>
      </c>
      <c r="L84">
        <v>5924</v>
      </c>
      <c r="M84">
        <v>5.3289999999999997</v>
      </c>
      <c r="N84">
        <v>8.5299999999999994</v>
      </c>
      <c r="O84">
        <v>3.202</v>
      </c>
      <c r="Q84">
        <v>0.504</v>
      </c>
      <c r="R84">
        <v>1</v>
      </c>
      <c r="S84">
        <v>0</v>
      </c>
      <c r="T84">
        <v>0</v>
      </c>
      <c r="V84">
        <v>0</v>
      </c>
      <c r="Y84" s="1">
        <v>45192</v>
      </c>
      <c r="Z84" s="6">
        <v>0.23912037037037037</v>
      </c>
      <c r="AB84">
        <v>1</v>
      </c>
      <c r="AD84" s="3">
        <f t="shared" si="4"/>
        <v>5.2430681982883227</v>
      </c>
      <c r="AE84" s="3">
        <f t="shared" si="5"/>
        <v>8.6835716176219915</v>
      </c>
      <c r="AF84" s="3">
        <f t="shared" si="6"/>
        <v>3.4405034193336688</v>
      </c>
      <c r="AG84" s="3">
        <f t="shared" si="7"/>
        <v>0.54716022492935301</v>
      </c>
      <c r="AH84" s="3"/>
      <c r="BG84" s="3"/>
      <c r="BH84" s="3"/>
      <c r="BI84" s="3"/>
      <c r="BJ84" s="3"/>
    </row>
    <row r="85" spans="1:62" x14ac:dyDescent="0.35">
      <c r="A85">
        <v>61</v>
      </c>
      <c r="B85">
        <v>18</v>
      </c>
      <c r="C85" t="s">
        <v>215</v>
      </c>
      <c r="D85" t="s">
        <v>27</v>
      </c>
      <c r="G85">
        <v>0.5</v>
      </c>
      <c r="H85">
        <v>0.5</v>
      </c>
      <c r="I85">
        <v>7221</v>
      </c>
      <c r="J85">
        <v>9515</v>
      </c>
      <c r="L85">
        <v>5856</v>
      </c>
      <c r="M85">
        <v>5.9550000000000001</v>
      </c>
      <c r="N85">
        <v>8.3390000000000004</v>
      </c>
      <c r="O85">
        <v>2.3839999999999999</v>
      </c>
      <c r="Q85">
        <v>0.496</v>
      </c>
      <c r="R85">
        <v>1</v>
      </c>
      <c r="S85">
        <v>0</v>
      </c>
      <c r="T85">
        <v>0</v>
      </c>
      <c r="V85">
        <v>0</v>
      </c>
      <c r="Y85" s="1">
        <v>45192</v>
      </c>
      <c r="Z85" s="6">
        <v>0.24701388888888889</v>
      </c>
      <c r="AB85">
        <v>1</v>
      </c>
      <c r="AD85" s="3">
        <f t="shared" si="4"/>
        <v>5.9133367980177649</v>
      </c>
      <c r="AE85" s="3">
        <f t="shared" si="5"/>
        <v>8.4877198729629821</v>
      </c>
      <c r="AF85" s="3">
        <f t="shared" si="6"/>
        <v>2.5743830749452172</v>
      </c>
      <c r="AG85" s="3">
        <f t="shared" si="7"/>
        <v>0.5412650685790843</v>
      </c>
      <c r="AH85" s="3"/>
      <c r="AK85">
        <f>ABS(100*(AD85-AD86)/(AVERAGE(AD85:AD86)))</f>
        <v>0.12493876938306378</v>
      </c>
      <c r="AQ85">
        <f>ABS(100*(AE85-AE86)/(AVERAGE(AE85:AE86)))</f>
        <v>0.87552761615850827</v>
      </c>
      <c r="AW85">
        <f>ABS(100*(AF85-AF86)/(AVERAGE(AF85:AF86)))</f>
        <v>3.2119566416856191</v>
      </c>
      <c r="BC85">
        <f>ABS(100*(AG85-AG86)/(AVERAGE(AG85:AG86)))</f>
        <v>0.51385523443535563</v>
      </c>
      <c r="BG85" s="3">
        <f>AVERAGE(AD85:AD86)</f>
        <v>5.9170331322074485</v>
      </c>
      <c r="BH85" s="3">
        <f>AVERAGE(AE85:AE86)</f>
        <v>8.4507256545273925</v>
      </c>
      <c r="BI85" s="3">
        <f>AVERAGE(AF85:AF86)</f>
        <v>2.5336925223199436</v>
      </c>
      <c r="BJ85" s="3">
        <f>AVERAGE(AG85:AG86)</f>
        <v>0.53987797296725648</v>
      </c>
    </row>
    <row r="86" spans="1:62" x14ac:dyDescent="0.35">
      <c r="A86">
        <v>62</v>
      </c>
      <c r="B86">
        <v>18</v>
      </c>
      <c r="C86" t="s">
        <v>215</v>
      </c>
      <c r="D86" t="s">
        <v>27</v>
      </c>
      <c r="G86">
        <v>0.5</v>
      </c>
      <c r="H86">
        <v>0.5</v>
      </c>
      <c r="I86">
        <v>7230</v>
      </c>
      <c r="J86">
        <v>9430</v>
      </c>
      <c r="L86">
        <v>5824</v>
      </c>
      <c r="M86">
        <v>5.9619999999999997</v>
      </c>
      <c r="N86">
        <v>8.2669999999999995</v>
      </c>
      <c r="O86">
        <v>2.3050000000000002</v>
      </c>
      <c r="Q86">
        <v>0.49299999999999999</v>
      </c>
      <c r="R86">
        <v>1</v>
      </c>
      <c r="S86">
        <v>0</v>
      </c>
      <c r="T86">
        <v>0</v>
      </c>
      <c r="V86">
        <v>0</v>
      </c>
      <c r="Y86" s="1">
        <v>45192</v>
      </c>
      <c r="Z86" s="6">
        <v>0.25502314814814814</v>
      </c>
      <c r="AB86">
        <v>1</v>
      </c>
      <c r="AD86" s="3">
        <f t="shared" si="4"/>
        <v>5.920729466397133</v>
      </c>
      <c r="AE86" s="3">
        <f t="shared" si="5"/>
        <v>8.413731436091803</v>
      </c>
      <c r="AF86" s="3">
        <f t="shared" si="6"/>
        <v>2.4930019696946699</v>
      </c>
      <c r="AG86" s="3">
        <f t="shared" si="7"/>
        <v>0.53849087735542855</v>
      </c>
      <c r="AH86" s="3"/>
    </row>
    <row r="87" spans="1:62" x14ac:dyDescent="0.35">
      <c r="A87">
        <v>63</v>
      </c>
      <c r="B87">
        <v>19</v>
      </c>
      <c r="C87" t="s">
        <v>216</v>
      </c>
      <c r="D87" t="s">
        <v>27</v>
      </c>
      <c r="G87">
        <v>0.5</v>
      </c>
      <c r="H87">
        <v>0.5</v>
      </c>
      <c r="I87">
        <v>11419</v>
      </c>
      <c r="J87">
        <v>17608</v>
      </c>
      <c r="L87">
        <v>16711</v>
      </c>
      <c r="M87">
        <v>9.1760000000000002</v>
      </c>
      <c r="N87">
        <v>15.196</v>
      </c>
      <c r="O87">
        <v>6.02</v>
      </c>
      <c r="Q87">
        <v>1.6319999999999999</v>
      </c>
      <c r="R87">
        <v>1</v>
      </c>
      <c r="S87">
        <v>0</v>
      </c>
      <c r="T87">
        <v>0</v>
      </c>
      <c r="V87">
        <v>0</v>
      </c>
      <c r="Y87" s="1">
        <v>45192</v>
      </c>
      <c r="Z87" s="6">
        <v>0.26884259259259258</v>
      </c>
      <c r="AB87">
        <v>1</v>
      </c>
      <c r="AD87" s="3">
        <f t="shared" si="4"/>
        <v>9.3616058931944792</v>
      </c>
      <c r="AE87" s="3">
        <f t="shared" si="5"/>
        <v>15.532289515297904</v>
      </c>
      <c r="AF87" s="3">
        <f t="shared" si="6"/>
        <v>6.1706836221034251</v>
      </c>
      <c r="AG87" s="3">
        <f t="shared" si="7"/>
        <v>1.4823227477285901</v>
      </c>
      <c r="AH87" s="3"/>
      <c r="BG87" s="3"/>
      <c r="BH87" s="3"/>
      <c r="BI87" s="3"/>
      <c r="BJ87" s="3"/>
    </row>
    <row r="88" spans="1:62" x14ac:dyDescent="0.35">
      <c r="A88">
        <v>64</v>
      </c>
      <c r="B88">
        <v>19</v>
      </c>
      <c r="C88" t="s">
        <v>216</v>
      </c>
      <c r="D88" t="s">
        <v>27</v>
      </c>
      <c r="G88">
        <v>0.5</v>
      </c>
      <c r="H88">
        <v>0.5</v>
      </c>
      <c r="I88">
        <v>12968</v>
      </c>
      <c r="J88">
        <v>17592</v>
      </c>
      <c r="L88">
        <v>16785</v>
      </c>
      <c r="M88">
        <v>10.364000000000001</v>
      </c>
      <c r="N88">
        <v>15.183</v>
      </c>
      <c r="O88">
        <v>4.819</v>
      </c>
      <c r="Q88">
        <v>1.639</v>
      </c>
      <c r="R88">
        <v>1</v>
      </c>
      <c r="S88">
        <v>0</v>
      </c>
      <c r="T88">
        <v>0</v>
      </c>
      <c r="V88">
        <v>0</v>
      </c>
      <c r="Y88" s="1">
        <v>45192</v>
      </c>
      <c r="Z88" s="6">
        <v>0.27693287037037034</v>
      </c>
      <c r="AB88">
        <v>1</v>
      </c>
      <c r="AD88" s="3">
        <f t="shared" si="4"/>
        <v>10.633966262043629</v>
      </c>
      <c r="AE88" s="3">
        <f t="shared" si="5"/>
        <v>15.518362280122153</v>
      </c>
      <c r="AF88" s="3">
        <f t="shared" si="6"/>
        <v>4.8843960180785242</v>
      </c>
      <c r="AG88" s="3">
        <f t="shared" si="7"/>
        <v>1.4887380649332942</v>
      </c>
      <c r="AH88" s="3"/>
      <c r="AK88">
        <f>ABS(100*(AD88-AD89)/(AVERAGE(AD88:AD89)))</f>
        <v>0.48782268321759548</v>
      </c>
      <c r="AM88">
        <f>100*((AVERAGE(AD88:AD89)*25.24)-(AVERAGE(AD70:AD71)*25))/(1000*0.08)</f>
        <v>132.16908940434411</v>
      </c>
      <c r="AQ88">
        <f>ABS(100*(AE88-AE89)/(AVERAGE(AE88:AE89)))</f>
        <v>2.1254832444462761</v>
      </c>
      <c r="AS88">
        <f>100*((AVERAGE(AE88:AE89)*25.24)-(AVERAGE(AE70:AE71)*25))/(2000*0.08)</f>
        <v>112.64857220032471</v>
      </c>
      <c r="AW88">
        <f>ABS(100*(AF88-AF89)/(AVERAGE(AF88:AF89)))</f>
        <v>7.5858726972731461</v>
      </c>
      <c r="AY88">
        <f>100*((AVERAGE(AF88:AF89)*25.24)-(AVERAGE(AF70:AF71)*25))/(1000*0.08)</f>
        <v>93.128054996305281</v>
      </c>
      <c r="BC88">
        <f>ABS(100*(AG88-AG89)/(AVERAGE(AG88:AG89)))</f>
        <v>3.011195649486341</v>
      </c>
      <c r="BE88">
        <f>100*((AVERAGE(AG88:AG89)*25.24)-(AVERAGE(AG70:AG71)*25))/(100*0.08)</f>
        <v>105.87103093277146</v>
      </c>
      <c r="BG88" s="3">
        <f>AVERAGE(AD88:AD89)</f>
        <v>10.608091922715838</v>
      </c>
      <c r="BH88" s="3">
        <f>AVERAGE(AE88:AE89)</f>
        <v>15.685053876131931</v>
      </c>
      <c r="BI88" s="3">
        <f>AVERAGE(AF88:AF89)</f>
        <v>5.0769619534160926</v>
      </c>
      <c r="BJ88" s="3">
        <f>AVERAGE(AG88:AG89)</f>
        <v>1.511495102314846</v>
      </c>
    </row>
    <row r="89" spans="1:62" x14ac:dyDescent="0.35">
      <c r="A89">
        <v>65</v>
      </c>
      <c r="B89">
        <v>19</v>
      </c>
      <c r="C89" t="s">
        <v>216</v>
      </c>
      <c r="D89" t="s">
        <v>27</v>
      </c>
      <c r="G89">
        <v>0.5</v>
      </c>
      <c r="H89">
        <v>0.5</v>
      </c>
      <c r="I89">
        <v>12905</v>
      </c>
      <c r="J89">
        <v>17975</v>
      </c>
      <c r="L89">
        <v>17310</v>
      </c>
      <c r="M89">
        <v>10.315</v>
      </c>
      <c r="N89">
        <v>15.506</v>
      </c>
      <c r="O89">
        <v>5.1909999999999998</v>
      </c>
      <c r="Q89">
        <v>1.694</v>
      </c>
      <c r="R89">
        <v>1</v>
      </c>
      <c r="S89">
        <v>0</v>
      </c>
      <c r="T89">
        <v>0</v>
      </c>
      <c r="V89">
        <v>0</v>
      </c>
      <c r="Y89" s="1">
        <v>45192</v>
      </c>
      <c r="Z89" s="6">
        <v>0.28523148148148147</v>
      </c>
      <c r="AB89">
        <v>1</v>
      </c>
      <c r="AD89" s="3">
        <f t="shared" si="4"/>
        <v>10.582217583388047</v>
      </c>
      <c r="AE89" s="3">
        <f t="shared" si="5"/>
        <v>15.851745472141708</v>
      </c>
      <c r="AF89" s="3">
        <f t="shared" si="6"/>
        <v>5.269527888753661</v>
      </c>
      <c r="AG89" s="3">
        <f t="shared" si="7"/>
        <v>1.534252139696398</v>
      </c>
      <c r="AH89" s="3"/>
    </row>
    <row r="90" spans="1:62" x14ac:dyDescent="0.35">
      <c r="A90">
        <v>66</v>
      </c>
      <c r="B90">
        <v>20</v>
      </c>
      <c r="C90" t="s">
        <v>217</v>
      </c>
      <c r="D90" t="s">
        <v>27</v>
      </c>
      <c r="G90">
        <v>0.5</v>
      </c>
      <c r="H90">
        <v>0.5</v>
      </c>
      <c r="I90">
        <v>8517</v>
      </c>
      <c r="J90">
        <v>9715</v>
      </c>
      <c r="L90">
        <v>6209</v>
      </c>
      <c r="M90">
        <v>6.9489999999999998</v>
      </c>
      <c r="N90">
        <v>8.5090000000000003</v>
      </c>
      <c r="O90">
        <v>1.56</v>
      </c>
      <c r="Q90">
        <v>0.53300000000000003</v>
      </c>
      <c r="R90">
        <v>1</v>
      </c>
      <c r="S90">
        <v>0</v>
      </c>
      <c r="T90">
        <v>0</v>
      </c>
      <c r="V90">
        <v>0</v>
      </c>
      <c r="Y90" s="1">
        <v>45192</v>
      </c>
      <c r="Z90" s="6">
        <v>0.2991435185185185</v>
      </c>
      <c r="AB90">
        <v>1</v>
      </c>
      <c r="AD90" s="3">
        <f t="shared" ref="AD90:AD136" si="8">((I90*$F$21)+$F$22)*1000/G90</f>
        <v>6.9778810446468791</v>
      </c>
      <c r="AE90" s="3">
        <f t="shared" ref="AE90:AE136" si="9">((J90*$H$21)+$H$22)*1000/H90</f>
        <v>8.6618103126598793</v>
      </c>
      <c r="AF90" s="3">
        <f t="shared" ref="AF90:AF136" si="10">AE90-AD90</f>
        <v>1.6839292680130002</v>
      </c>
      <c r="AG90" s="3">
        <f t="shared" ref="AG90:AG136" si="11">((L90*$J$21)+$J$22)*1000/H90</f>
        <v>0.57186786551503788</v>
      </c>
      <c r="AH90" s="3"/>
      <c r="BG90" s="3"/>
      <c r="BH90" s="3"/>
      <c r="BI90" s="3"/>
      <c r="BJ90" s="3"/>
    </row>
    <row r="91" spans="1:62" x14ac:dyDescent="0.35">
      <c r="A91">
        <v>67</v>
      </c>
      <c r="B91">
        <v>20</v>
      </c>
      <c r="C91" t="s">
        <v>217</v>
      </c>
      <c r="D91" t="s">
        <v>27</v>
      </c>
      <c r="G91">
        <v>0.5</v>
      </c>
      <c r="H91">
        <v>0.5</v>
      </c>
      <c r="I91">
        <v>7493</v>
      </c>
      <c r="J91">
        <v>9653</v>
      </c>
      <c r="L91">
        <v>6095</v>
      </c>
      <c r="M91">
        <v>6.1639999999999997</v>
      </c>
      <c r="N91">
        <v>8.4570000000000007</v>
      </c>
      <c r="O91">
        <v>2.2930000000000001</v>
      </c>
      <c r="Q91">
        <v>0.52100000000000002</v>
      </c>
      <c r="R91">
        <v>1</v>
      </c>
      <c r="S91">
        <v>0</v>
      </c>
      <c r="T91">
        <v>0</v>
      </c>
      <c r="V91">
        <v>0</v>
      </c>
      <c r="Y91" s="1">
        <v>45192</v>
      </c>
      <c r="Z91" s="6">
        <v>0.30679398148148146</v>
      </c>
      <c r="AB91">
        <v>1</v>
      </c>
      <c r="AD91" s="3">
        <f t="shared" si="8"/>
        <v>6.136759664594245</v>
      </c>
      <c r="AE91" s="3">
        <f t="shared" si="9"/>
        <v>8.6078422763538427</v>
      </c>
      <c r="AF91" s="3">
        <f t="shared" si="10"/>
        <v>2.4710826117595976</v>
      </c>
      <c r="AG91" s="3">
        <f t="shared" si="11"/>
        <v>0.561984809280764</v>
      </c>
      <c r="AH91" s="3"/>
      <c r="AK91">
        <f>ABS(100*(AD91-AD92)/(AVERAGE(AD91:AD92)))</f>
        <v>1.1842147717700737</v>
      </c>
      <c r="AL91">
        <f>ABS(100*((AVERAGE(AD91:AD92)-AVERAGE(AD85:AD86))/(AVERAGE(AD85:AD86,AD91:AD92))))</f>
        <v>4.23940195695348</v>
      </c>
      <c r="AQ91">
        <f>ABS(100*(AE91-AE92)/(AVERAGE(AE91:AE92)))</f>
        <v>0.31299120599718716</v>
      </c>
      <c r="AR91">
        <f>ABS(100*((AVERAGE(AE91:AE92)-AVERAGE(AE85:AE86))/(AVERAGE(AE85:AE86,AE91:AE92))))</f>
        <v>1.998688283698473</v>
      </c>
      <c r="AW91">
        <f>ABS(100*(AF91-AF92)/(AVERAGE(AF91:AF92)))</f>
        <v>1.8840214004686595</v>
      </c>
      <c r="AX91">
        <f>ABS(100*((AVERAGE(AF91:AF92)-AVERAGE(AF85:AF86))/(AVERAGE(AF85:AF86,AF91:AF92))))</f>
        <v>3.4393998088346547</v>
      </c>
      <c r="BC91">
        <f>ABS(100*(AG91-AG92)/(AVERAGE(AG91:AG92)))</f>
        <v>0.58448636058544701</v>
      </c>
      <c r="BD91">
        <f>ABS(100*((AVERAGE(AG91:AG92)-AVERAGE(AG85:AG86))/(AVERAGE(AG85:AG86,AG91:AG92))))</f>
        <v>4.3051740809707857</v>
      </c>
      <c r="BG91" s="3">
        <f>AVERAGE(AD91:AD92)</f>
        <v>6.173312302692235</v>
      </c>
      <c r="BH91" s="3">
        <f>AVERAGE(AE91:AE92)</f>
        <v>8.6213342854303505</v>
      </c>
      <c r="BI91" s="3">
        <f>AVERAGE(AF91:AF92)</f>
        <v>2.448021982738116</v>
      </c>
      <c r="BJ91" s="3">
        <f>AVERAGE(AG91:AG92)</f>
        <v>0.56363198531980963</v>
      </c>
    </row>
    <row r="92" spans="1:62" x14ac:dyDescent="0.35">
      <c r="A92">
        <v>68</v>
      </c>
      <c r="B92">
        <v>20</v>
      </c>
      <c r="C92" t="s">
        <v>217</v>
      </c>
      <c r="D92" t="s">
        <v>27</v>
      </c>
      <c r="G92">
        <v>0.5</v>
      </c>
      <c r="H92">
        <v>0.5</v>
      </c>
      <c r="I92">
        <v>7582</v>
      </c>
      <c r="J92">
        <v>9684</v>
      </c>
      <c r="L92">
        <v>6133</v>
      </c>
      <c r="M92">
        <v>6.2320000000000002</v>
      </c>
      <c r="N92">
        <v>8.4819999999999993</v>
      </c>
      <c r="O92">
        <v>2.2509999999999999</v>
      </c>
      <c r="Q92">
        <v>0.52500000000000002</v>
      </c>
      <c r="R92">
        <v>1</v>
      </c>
      <c r="S92">
        <v>0</v>
      </c>
      <c r="T92">
        <v>0</v>
      </c>
      <c r="V92">
        <v>0</v>
      </c>
      <c r="Y92" s="1">
        <v>45192</v>
      </c>
      <c r="Z92" s="6">
        <v>0.31472222222222224</v>
      </c>
      <c r="AB92">
        <v>1</v>
      </c>
      <c r="AD92" s="3">
        <f t="shared" si="8"/>
        <v>6.2098649407902258</v>
      </c>
      <c r="AE92" s="3">
        <f t="shared" si="9"/>
        <v>8.6348262945068601</v>
      </c>
      <c r="AF92" s="3">
        <f t="shared" si="10"/>
        <v>2.4249613537166343</v>
      </c>
      <c r="AG92" s="3">
        <f t="shared" si="11"/>
        <v>0.56527916135885525</v>
      </c>
      <c r="AH92" s="3"/>
      <c r="BG92" s="3"/>
      <c r="BH92" s="3"/>
      <c r="BI92" s="3"/>
      <c r="BJ92" s="3"/>
    </row>
    <row r="93" spans="1:62" x14ac:dyDescent="0.35">
      <c r="A93">
        <v>69</v>
      </c>
      <c r="B93">
        <v>3</v>
      </c>
      <c r="C93" t="s">
        <v>28</v>
      </c>
      <c r="D93" t="s">
        <v>27</v>
      </c>
      <c r="G93">
        <v>0.5</v>
      </c>
      <c r="H93">
        <v>0.5</v>
      </c>
      <c r="I93">
        <v>1956</v>
      </c>
      <c r="J93">
        <v>968</v>
      </c>
      <c r="L93">
        <v>902</v>
      </c>
      <c r="M93">
        <v>1.9159999999999999</v>
      </c>
      <c r="N93">
        <v>1.0980000000000001</v>
      </c>
      <c r="O93">
        <v>0</v>
      </c>
      <c r="Q93">
        <v>0</v>
      </c>
      <c r="R93">
        <v>1</v>
      </c>
      <c r="S93">
        <v>0</v>
      </c>
      <c r="T93">
        <v>0</v>
      </c>
      <c r="V93">
        <v>0</v>
      </c>
      <c r="Y93" s="1">
        <v>45192</v>
      </c>
      <c r="Z93" s="6">
        <v>0.32771990740740742</v>
      </c>
      <c r="AB93">
        <v>1</v>
      </c>
      <c r="AD93" s="3">
        <f t="shared" si="8"/>
        <v>1.5886257960869874</v>
      </c>
      <c r="AE93" s="3">
        <f t="shared" si="9"/>
        <v>1.0479649325161062</v>
      </c>
      <c r="AF93" s="3">
        <f t="shared" si="10"/>
        <v>-0.54066086357088117</v>
      </c>
      <c r="AG93" s="3">
        <f t="shared" si="11"/>
        <v>0.11178558976686406</v>
      </c>
      <c r="AH93" s="3"/>
    </row>
    <row r="94" spans="1:62" x14ac:dyDescent="0.35">
      <c r="A94">
        <v>70</v>
      </c>
      <c r="B94">
        <v>3</v>
      </c>
      <c r="C94" t="s">
        <v>28</v>
      </c>
      <c r="D94" t="s">
        <v>27</v>
      </c>
      <c r="G94">
        <v>0.5</v>
      </c>
      <c r="H94">
        <v>0.5</v>
      </c>
      <c r="I94">
        <v>396</v>
      </c>
      <c r="J94">
        <v>973</v>
      </c>
      <c r="L94">
        <v>935</v>
      </c>
      <c r="M94">
        <v>0.71899999999999997</v>
      </c>
      <c r="N94">
        <v>1.103</v>
      </c>
      <c r="O94">
        <v>0.38400000000000001</v>
      </c>
      <c r="Q94">
        <v>0</v>
      </c>
      <c r="R94">
        <v>1</v>
      </c>
      <c r="S94">
        <v>0</v>
      </c>
      <c r="T94">
        <v>0</v>
      </c>
      <c r="V94">
        <v>0</v>
      </c>
      <c r="Y94" s="1">
        <v>45192</v>
      </c>
      <c r="Z94" s="6">
        <v>0.33412037037037035</v>
      </c>
      <c r="AB94">
        <v>1</v>
      </c>
      <c r="AD94" s="3">
        <f t="shared" si="8"/>
        <v>0.3072299436630534</v>
      </c>
      <c r="AE94" s="3">
        <f t="shared" si="9"/>
        <v>1.0523171935085283</v>
      </c>
      <c r="AF94" s="3">
        <f t="shared" si="10"/>
        <v>0.74508724984547481</v>
      </c>
      <c r="AG94" s="3">
        <f t="shared" si="11"/>
        <v>0.11464647446625915</v>
      </c>
      <c r="AH94" s="3"/>
      <c r="AK94">
        <f>ABS(100*(AD94-AD95)/(AVERAGE(AD94:AD95)))</f>
        <v>9.8168839249451665</v>
      </c>
      <c r="AQ94">
        <f>ABS(100*(AE94-AE95)/(AVERAGE(AE94:AE95)))</f>
        <v>3.6542832726288439</v>
      </c>
      <c r="AW94">
        <f>ABS(100*(AF94-AF95)/(AVERAGE(AF94:AF95)))</f>
        <v>8.7182942567640698</v>
      </c>
      <c r="BC94">
        <f>ABS(100*(AG94-AG95)/(AVERAGE(AG94:AG95)))</f>
        <v>6.3990767341525174</v>
      </c>
      <c r="BG94" s="3">
        <f>AVERAGE(AD94:AD95)</f>
        <v>0.29285531070316956</v>
      </c>
      <c r="BH94" s="3">
        <f>AVERAGE(AE94:AE95)</f>
        <v>1.0719023679744293</v>
      </c>
      <c r="BI94" s="3">
        <f>AVERAGE(AF94:AF95)</f>
        <v>0.77904705727125967</v>
      </c>
      <c r="BJ94" s="3">
        <f>AVERAGE(AG94:AG95)</f>
        <v>0.1110920419609501</v>
      </c>
    </row>
    <row r="95" spans="1:62" x14ac:dyDescent="0.35">
      <c r="A95">
        <v>71</v>
      </c>
      <c r="B95">
        <v>3</v>
      </c>
      <c r="C95" t="s">
        <v>28</v>
      </c>
      <c r="D95" t="s">
        <v>27</v>
      </c>
      <c r="G95">
        <v>0.5</v>
      </c>
      <c r="H95">
        <v>0.5</v>
      </c>
      <c r="I95">
        <v>361</v>
      </c>
      <c r="J95">
        <v>1018</v>
      </c>
      <c r="L95">
        <v>853</v>
      </c>
      <c r="M95">
        <v>0.69099999999999995</v>
      </c>
      <c r="N95">
        <v>1.141</v>
      </c>
      <c r="O95">
        <v>0.44900000000000001</v>
      </c>
      <c r="Q95">
        <v>0</v>
      </c>
      <c r="R95">
        <v>1</v>
      </c>
      <c r="S95">
        <v>0</v>
      </c>
      <c r="T95">
        <v>0</v>
      </c>
      <c r="V95">
        <v>0</v>
      </c>
      <c r="Y95" s="1">
        <v>45192</v>
      </c>
      <c r="Z95" s="6">
        <v>0.3414699074074074</v>
      </c>
      <c r="AB95">
        <v>1</v>
      </c>
      <c r="AD95" s="3">
        <f t="shared" si="8"/>
        <v>0.27848067774328572</v>
      </c>
      <c r="AE95" s="3">
        <f t="shared" si="9"/>
        <v>1.0914875424403303</v>
      </c>
      <c r="AF95" s="3">
        <f t="shared" si="10"/>
        <v>0.81300686469704453</v>
      </c>
      <c r="AG95" s="3">
        <f t="shared" si="11"/>
        <v>0.10753760945564105</v>
      </c>
      <c r="AH95" s="3"/>
      <c r="BG95" s="3"/>
      <c r="BH95" s="3"/>
      <c r="BI95" s="3"/>
      <c r="BJ95" s="3"/>
    </row>
    <row r="96" spans="1:62" x14ac:dyDescent="0.35">
      <c r="A96">
        <v>72</v>
      </c>
      <c r="B96">
        <v>1</v>
      </c>
      <c r="C96" t="s">
        <v>69</v>
      </c>
      <c r="D96" t="s">
        <v>27</v>
      </c>
      <c r="G96">
        <v>0.3</v>
      </c>
      <c r="H96">
        <v>0.3</v>
      </c>
      <c r="I96">
        <v>3933</v>
      </c>
      <c r="J96">
        <v>12114</v>
      </c>
      <c r="L96">
        <v>6266</v>
      </c>
      <c r="M96">
        <v>5.7210000000000001</v>
      </c>
      <c r="N96">
        <v>17.568999999999999</v>
      </c>
      <c r="O96">
        <v>11.849</v>
      </c>
      <c r="Q96">
        <v>0.89900000000000002</v>
      </c>
      <c r="R96">
        <v>1</v>
      </c>
      <c r="S96">
        <v>0</v>
      </c>
      <c r="T96">
        <v>0</v>
      </c>
      <c r="V96">
        <v>0</v>
      </c>
      <c r="Y96" s="1">
        <v>45192</v>
      </c>
      <c r="Z96" s="6">
        <v>0.35372685185185188</v>
      </c>
      <c r="AB96">
        <v>1</v>
      </c>
      <c r="AD96" s="3">
        <f t="shared" si="8"/>
        <v>5.3542476945916864</v>
      </c>
      <c r="AE96" s="3">
        <f t="shared" si="9"/>
        <v>17.916708561373593</v>
      </c>
      <c r="AF96" s="3">
        <f t="shared" si="10"/>
        <v>12.562460866781906</v>
      </c>
      <c r="AG96" s="3">
        <f t="shared" si="11"/>
        <v>0.96134898938695812</v>
      </c>
      <c r="AH96" s="3"/>
    </row>
    <row r="97" spans="1:62" x14ac:dyDescent="0.35">
      <c r="A97">
        <v>73</v>
      </c>
      <c r="B97">
        <v>1</v>
      </c>
      <c r="C97" t="s">
        <v>69</v>
      </c>
      <c r="D97" t="s">
        <v>27</v>
      </c>
      <c r="G97">
        <v>0.3</v>
      </c>
      <c r="H97">
        <v>0.3</v>
      </c>
      <c r="I97">
        <v>5775</v>
      </c>
      <c r="J97">
        <v>12759</v>
      </c>
      <c r="L97">
        <v>6441</v>
      </c>
      <c r="M97">
        <v>8.0760000000000005</v>
      </c>
      <c r="N97">
        <v>18.48</v>
      </c>
      <c r="O97">
        <v>10.404</v>
      </c>
      <c r="Q97">
        <v>0.92900000000000005</v>
      </c>
      <c r="R97">
        <v>1</v>
      </c>
      <c r="S97">
        <v>0</v>
      </c>
      <c r="T97">
        <v>0</v>
      </c>
      <c r="V97">
        <v>0</v>
      </c>
      <c r="Y97" s="1">
        <v>45192</v>
      </c>
      <c r="Z97" s="6">
        <v>0.36099537037037038</v>
      </c>
      <c r="AB97">
        <v>1</v>
      </c>
      <c r="AD97" s="3">
        <f t="shared" si="8"/>
        <v>7.8759690195541712</v>
      </c>
      <c r="AE97" s="3">
        <f t="shared" si="9"/>
        <v>18.852444674744412</v>
      </c>
      <c r="AF97" s="3">
        <f t="shared" si="10"/>
        <v>10.97647565519024</v>
      </c>
      <c r="AG97" s="3">
        <f t="shared" si="11"/>
        <v>0.9866345864775713</v>
      </c>
      <c r="AH97" s="3"/>
      <c r="AI97">
        <f>100*(AVERAGE(I97:I98))/(AVERAGE(I$51:I$52))</f>
        <v>90.777475603903369</v>
      </c>
      <c r="AK97">
        <f>ABS(100*(AD97-AD98)/(AVERAGE(AD97:AD98)))</f>
        <v>3.5559306957424108</v>
      </c>
      <c r="AO97">
        <f>100*(AVERAGE(J97:J98))/(AVERAGE(J$51:J$52))</f>
        <v>92.410390364243213</v>
      </c>
      <c r="AQ97">
        <f>ABS(100*(AE97-AE98)/(AVERAGE(AE97:AE98)))</f>
        <v>0.35461179814043825</v>
      </c>
      <c r="AU97">
        <f>100*(((AVERAGE(J97:J98))-(AVERAGE(I97:I98)))/((AVERAGE(J$51:J$52))-(AVERAGE($I$51:I52))))</f>
        <v>93.765768158279116</v>
      </c>
      <c r="AW97">
        <f>ABS(100*(AF97-AF98)/(AVERAGE(AF97:AF98)))</f>
        <v>1.8810814099025592</v>
      </c>
      <c r="BA97">
        <f>100*(AVERAGE(L97:L98))/(AVERAGE(L$51:L$52))</f>
        <v>100.17121955015955</v>
      </c>
      <c r="BC97">
        <f>ABS(100*(AG97-AG98)/(AVERAGE(AG97:AG98)))</f>
        <v>0.16122094414569113</v>
      </c>
      <c r="BG97" s="3">
        <f>AVERAGE(AD97:AD98)</f>
        <v>7.7383832469381399</v>
      </c>
      <c r="BH97" s="3">
        <f>AVERAGE(AE97:AE98)</f>
        <v>18.819077340469171</v>
      </c>
      <c r="BI97" s="3">
        <f>AVERAGE(AF97:AF98)</f>
        <v>11.080694093531033</v>
      </c>
      <c r="BJ97" s="3">
        <f>AVERAGE(AG97:AG98)</f>
        <v>0.98583989628329483</v>
      </c>
    </row>
    <row r="98" spans="1:62" x14ac:dyDescent="0.35">
      <c r="A98">
        <v>74</v>
      </c>
      <c r="B98">
        <v>1</v>
      </c>
      <c r="C98" t="s">
        <v>69</v>
      </c>
      <c r="D98" t="s">
        <v>27</v>
      </c>
      <c r="G98">
        <v>0.3</v>
      </c>
      <c r="H98">
        <v>0.3</v>
      </c>
      <c r="I98">
        <v>5574</v>
      </c>
      <c r="J98">
        <v>12713</v>
      </c>
      <c r="L98">
        <v>6430</v>
      </c>
      <c r="M98">
        <v>7.8179999999999996</v>
      </c>
      <c r="N98">
        <v>18.414000000000001</v>
      </c>
      <c r="O98">
        <v>10.596</v>
      </c>
      <c r="Q98">
        <v>0.92800000000000005</v>
      </c>
      <c r="R98">
        <v>1</v>
      </c>
      <c r="S98">
        <v>0</v>
      </c>
      <c r="T98">
        <v>0</v>
      </c>
      <c r="V98">
        <v>0</v>
      </c>
      <c r="Y98" s="1">
        <v>45192</v>
      </c>
      <c r="Z98" s="6">
        <v>0.36832175925925931</v>
      </c>
      <c r="AB98">
        <v>1</v>
      </c>
      <c r="AD98" s="3">
        <f t="shared" si="8"/>
        <v>7.6007974743221096</v>
      </c>
      <c r="AE98" s="3">
        <f t="shared" si="9"/>
        <v>18.785710006193934</v>
      </c>
      <c r="AF98" s="3">
        <f t="shared" si="10"/>
        <v>11.184912531871824</v>
      </c>
      <c r="AG98" s="3">
        <f t="shared" si="11"/>
        <v>0.98504520608901847</v>
      </c>
      <c r="AH98" s="3"/>
    </row>
    <row r="99" spans="1:62" x14ac:dyDescent="0.35">
      <c r="A99">
        <v>75</v>
      </c>
      <c r="B99">
        <v>3</v>
      </c>
      <c r="D99" t="s">
        <v>85</v>
      </c>
      <c r="Y99" s="1">
        <v>45192</v>
      </c>
      <c r="Z99" s="6">
        <v>0.37270833333333336</v>
      </c>
      <c r="AB99">
        <v>1</v>
      </c>
      <c r="AD99" s="3"/>
      <c r="AE99" s="3"/>
      <c r="AF99" s="3"/>
      <c r="AG99" s="3"/>
      <c r="AH99" s="3"/>
    </row>
    <row r="100" spans="1:62" x14ac:dyDescent="0.35">
      <c r="A100">
        <v>76</v>
      </c>
      <c r="B100">
        <v>21</v>
      </c>
      <c r="C100" t="s">
        <v>218</v>
      </c>
      <c r="D100" t="s">
        <v>27</v>
      </c>
      <c r="G100">
        <v>0.5</v>
      </c>
      <c r="H100">
        <v>0.5</v>
      </c>
      <c r="I100">
        <v>3271</v>
      </c>
      <c r="J100">
        <v>7016</v>
      </c>
      <c r="L100">
        <v>2172</v>
      </c>
      <c r="M100">
        <v>2.9249999999999998</v>
      </c>
      <c r="N100">
        <v>6.2229999999999999</v>
      </c>
      <c r="O100">
        <v>3.298</v>
      </c>
      <c r="Q100">
        <v>0.111</v>
      </c>
      <c r="R100">
        <v>1</v>
      </c>
      <c r="S100">
        <v>0</v>
      </c>
      <c r="T100">
        <v>0</v>
      </c>
      <c r="V100">
        <v>0</v>
      </c>
      <c r="Y100" s="1">
        <v>45192</v>
      </c>
      <c r="Z100" s="6">
        <v>0.38574074074074072</v>
      </c>
      <c r="AB100">
        <v>1</v>
      </c>
      <c r="AD100" s="3">
        <f t="shared" si="8"/>
        <v>2.6687767870725474</v>
      </c>
      <c r="AE100" s="3">
        <f t="shared" si="9"/>
        <v>6.3124598289502591</v>
      </c>
      <c r="AF100" s="3">
        <f t="shared" si="10"/>
        <v>3.6436830418777117</v>
      </c>
      <c r="AG100" s="3">
        <f t="shared" si="11"/>
        <v>0.22188630395570536</v>
      </c>
      <c r="AH100" s="3"/>
    </row>
    <row r="101" spans="1:62" x14ac:dyDescent="0.35">
      <c r="A101">
        <v>77</v>
      </c>
      <c r="B101">
        <v>21</v>
      </c>
      <c r="C101" t="s">
        <v>218</v>
      </c>
      <c r="D101" t="s">
        <v>27</v>
      </c>
      <c r="G101">
        <v>0.5</v>
      </c>
      <c r="H101">
        <v>0.5</v>
      </c>
      <c r="I101">
        <v>3843</v>
      </c>
      <c r="J101">
        <v>7157</v>
      </c>
      <c r="L101">
        <v>2136</v>
      </c>
      <c r="M101">
        <v>3.363</v>
      </c>
      <c r="N101">
        <v>6.3419999999999996</v>
      </c>
      <c r="O101">
        <v>2.9790000000000001</v>
      </c>
      <c r="Q101">
        <v>0.107</v>
      </c>
      <c r="R101">
        <v>1</v>
      </c>
      <c r="S101">
        <v>0</v>
      </c>
      <c r="T101">
        <v>0</v>
      </c>
      <c r="V101">
        <v>0</v>
      </c>
      <c r="Y101" s="1">
        <v>45192</v>
      </c>
      <c r="Z101" s="6">
        <v>0.39317129629629632</v>
      </c>
      <c r="AB101">
        <v>1</v>
      </c>
      <c r="AD101" s="3">
        <f t="shared" si="8"/>
        <v>3.138621932961323</v>
      </c>
      <c r="AE101" s="3">
        <f t="shared" si="9"/>
        <v>6.4351935889365723</v>
      </c>
      <c r="AF101" s="3">
        <f t="shared" si="10"/>
        <v>3.2965716559752494</v>
      </c>
      <c r="AG101" s="3">
        <f t="shared" si="11"/>
        <v>0.21876533882909255</v>
      </c>
      <c r="AH101" s="3"/>
      <c r="AK101">
        <f>ABS(100*(AD101-AD102)/(AVERAGE(AD101:AD102)))</f>
        <v>3.2693799604777602</v>
      </c>
      <c r="AQ101">
        <f>ABS(100*(AE101-AE102)/(AVERAGE(AE101:AE102)))</f>
        <v>2.3123976333022433</v>
      </c>
      <c r="AW101">
        <f>ABS(100*(AF101-AF102)/(AVERAGE(AF101:AF102)))</f>
        <v>7.929245087127442</v>
      </c>
      <c r="BC101">
        <f>ABS(100*(AG101-AG102)/(AVERAGE(AG101:AG102)))</f>
        <v>0.75011798758923365</v>
      </c>
      <c r="BG101" s="3">
        <f>AVERAGE(AD101:AD102)</f>
        <v>3.1907813154157587</v>
      </c>
      <c r="BH101" s="3">
        <f>AVERAGE(AE101:AE102)</f>
        <v>6.3616403781646333</v>
      </c>
      <c r="BI101" s="3">
        <f>AVERAGE(AF101:AF102)</f>
        <v>3.1708590627488742</v>
      </c>
      <c r="BJ101" s="3">
        <f>AVERAGE(AG101:AG102)</f>
        <v>0.21958892684861536</v>
      </c>
    </row>
    <row r="102" spans="1:62" x14ac:dyDescent="0.35">
      <c r="A102">
        <v>78</v>
      </c>
      <c r="B102">
        <v>21</v>
      </c>
      <c r="C102" t="s">
        <v>218</v>
      </c>
      <c r="D102" t="s">
        <v>27</v>
      </c>
      <c r="G102">
        <v>0.5</v>
      </c>
      <c r="H102">
        <v>0.5</v>
      </c>
      <c r="I102">
        <v>3970</v>
      </c>
      <c r="J102">
        <v>6988</v>
      </c>
      <c r="L102">
        <v>2155</v>
      </c>
      <c r="M102">
        <v>3.4609999999999999</v>
      </c>
      <c r="N102">
        <v>6.1989999999999998</v>
      </c>
      <c r="O102">
        <v>2.738</v>
      </c>
      <c r="Q102">
        <v>0.109</v>
      </c>
      <c r="R102">
        <v>1</v>
      </c>
      <c r="S102">
        <v>0</v>
      </c>
      <c r="T102">
        <v>0</v>
      </c>
      <c r="V102">
        <v>0</v>
      </c>
      <c r="Y102" s="1">
        <v>45192</v>
      </c>
      <c r="Z102" s="6">
        <v>0.40099537037037036</v>
      </c>
      <c r="AB102">
        <v>1</v>
      </c>
      <c r="AD102" s="3">
        <f t="shared" si="8"/>
        <v>3.2429406978701945</v>
      </c>
      <c r="AE102" s="3">
        <f t="shared" si="9"/>
        <v>6.2880871673926935</v>
      </c>
      <c r="AF102" s="3">
        <f t="shared" si="10"/>
        <v>3.045146469522499</v>
      </c>
      <c r="AG102" s="3">
        <f t="shared" si="11"/>
        <v>0.22041251486813818</v>
      </c>
      <c r="AH102" s="3"/>
      <c r="BG102" s="3"/>
      <c r="BH102" s="3"/>
      <c r="BI102" s="3"/>
      <c r="BJ102" s="3"/>
    </row>
    <row r="103" spans="1:62" x14ac:dyDescent="0.35">
      <c r="A103">
        <v>79</v>
      </c>
      <c r="B103">
        <v>22</v>
      </c>
      <c r="C103" t="s">
        <v>219</v>
      </c>
      <c r="D103" t="s">
        <v>27</v>
      </c>
      <c r="G103">
        <v>0.5</v>
      </c>
      <c r="H103">
        <v>0.5</v>
      </c>
      <c r="I103">
        <v>6041</v>
      </c>
      <c r="J103">
        <v>8474</v>
      </c>
      <c r="L103">
        <v>7994</v>
      </c>
      <c r="M103">
        <v>5.05</v>
      </c>
      <c r="N103">
        <v>7.4569999999999999</v>
      </c>
      <c r="O103">
        <v>2.4079999999999999</v>
      </c>
      <c r="Q103">
        <v>0.72</v>
      </c>
      <c r="R103">
        <v>1</v>
      </c>
      <c r="S103">
        <v>0</v>
      </c>
      <c r="T103">
        <v>0</v>
      </c>
      <c r="V103">
        <v>0</v>
      </c>
      <c r="Y103" s="1">
        <v>45192</v>
      </c>
      <c r="Z103" s="6">
        <v>0.41435185185185186</v>
      </c>
      <c r="AB103">
        <v>1</v>
      </c>
      <c r="AD103" s="3">
        <f t="shared" si="8"/>
        <v>4.9440758327227377</v>
      </c>
      <c r="AE103" s="3">
        <f t="shared" si="9"/>
        <v>7.581579134340636</v>
      </c>
      <c r="AF103" s="3">
        <f t="shared" si="10"/>
        <v>2.6375033016178984</v>
      </c>
      <c r="AG103" s="3">
        <f t="shared" si="11"/>
        <v>0.72661571970959038</v>
      </c>
      <c r="AH103" s="3"/>
      <c r="BG103" s="3"/>
      <c r="BH103" s="3"/>
      <c r="BI103" s="3"/>
      <c r="BJ103" s="3"/>
    </row>
    <row r="104" spans="1:62" x14ac:dyDescent="0.35">
      <c r="A104">
        <v>80</v>
      </c>
      <c r="B104">
        <v>22</v>
      </c>
      <c r="C104" t="s">
        <v>219</v>
      </c>
      <c r="D104" t="s">
        <v>27</v>
      </c>
      <c r="G104">
        <v>0.5</v>
      </c>
      <c r="H104">
        <v>0.5</v>
      </c>
      <c r="I104">
        <v>6749</v>
      </c>
      <c r="J104">
        <v>8443</v>
      </c>
      <c r="L104">
        <v>8072</v>
      </c>
      <c r="M104">
        <v>5.593</v>
      </c>
      <c r="N104">
        <v>7.4320000000000004</v>
      </c>
      <c r="O104">
        <v>1.839</v>
      </c>
      <c r="Q104">
        <v>0.72799999999999998</v>
      </c>
      <c r="R104">
        <v>1</v>
      </c>
      <c r="S104">
        <v>0</v>
      </c>
      <c r="T104">
        <v>0</v>
      </c>
      <c r="V104">
        <v>0</v>
      </c>
      <c r="Y104" s="1">
        <v>45192</v>
      </c>
      <c r="Z104" s="6">
        <v>0.42195601851851849</v>
      </c>
      <c r="AB104">
        <v>1</v>
      </c>
      <c r="AD104" s="3">
        <f t="shared" si="8"/>
        <v>5.5256324118997542</v>
      </c>
      <c r="AE104" s="3">
        <f t="shared" si="9"/>
        <v>7.5545951161876168</v>
      </c>
      <c r="AF104" s="3">
        <f t="shared" si="10"/>
        <v>2.0289627042878626</v>
      </c>
      <c r="AG104" s="3">
        <f t="shared" si="11"/>
        <v>0.73337781081725162</v>
      </c>
      <c r="AH104" s="3"/>
      <c r="AK104">
        <f>ABS(100*(AD104-AD105)/(AVERAGE(AD104:AD105)))</f>
        <v>1.9140084270283202</v>
      </c>
      <c r="AQ104">
        <f>ABS(100*(AE104-AE105)/(AVERAGE(AE104:AE105)))</f>
        <v>0.82616827156438177</v>
      </c>
      <c r="AW104">
        <f>ABS(100*(AF104-AF105)/(AVERAGE(AF104:AF105)))</f>
        <v>2.1979303799544634</v>
      </c>
      <c r="BC104">
        <f>ABS(100*(AG104-AG105)/(AVERAGE(AG104:AG105)))</f>
        <v>2.3827781596427426</v>
      </c>
      <c r="BG104" s="3">
        <f>AVERAGE(AD104:AD105)</f>
        <v>5.5790239057507511</v>
      </c>
      <c r="BH104" s="3">
        <f>AVERAGE(AE104:AE105)</f>
        <v>7.5859313953330583</v>
      </c>
      <c r="BI104" s="3">
        <f>AVERAGE(AF104:AF105)</f>
        <v>2.0069074895823071</v>
      </c>
      <c r="BJ104" s="3">
        <f>AVERAGE(AG104:AG105)</f>
        <v>0.74222054534265469</v>
      </c>
    </row>
    <row r="105" spans="1:62" x14ac:dyDescent="0.35">
      <c r="A105">
        <v>81</v>
      </c>
      <c r="B105">
        <v>22</v>
      </c>
      <c r="C105" t="s">
        <v>219</v>
      </c>
      <c r="D105" t="s">
        <v>27</v>
      </c>
      <c r="G105">
        <v>0.5</v>
      </c>
      <c r="H105">
        <v>0.5</v>
      </c>
      <c r="I105">
        <v>6879</v>
      </c>
      <c r="J105">
        <v>8515</v>
      </c>
      <c r="L105">
        <v>8276</v>
      </c>
      <c r="M105">
        <v>5.6920000000000002</v>
      </c>
      <c r="N105">
        <v>7.4930000000000003</v>
      </c>
      <c r="O105">
        <v>1.8</v>
      </c>
      <c r="Q105">
        <v>0.75</v>
      </c>
      <c r="R105">
        <v>1</v>
      </c>
      <c r="S105">
        <v>0</v>
      </c>
      <c r="T105">
        <v>0</v>
      </c>
      <c r="V105">
        <v>0</v>
      </c>
      <c r="Y105" s="1">
        <v>45192</v>
      </c>
      <c r="Z105" s="6">
        <v>0.42983796296296295</v>
      </c>
      <c r="AB105">
        <v>1</v>
      </c>
      <c r="AD105" s="3">
        <f t="shared" si="8"/>
        <v>5.6324153996017481</v>
      </c>
      <c r="AE105" s="3">
        <f t="shared" si="9"/>
        <v>7.6172676744784997</v>
      </c>
      <c r="AF105" s="3">
        <f t="shared" si="10"/>
        <v>1.9848522748767516</v>
      </c>
      <c r="AG105" s="3">
        <f t="shared" si="11"/>
        <v>0.75106327986805765</v>
      </c>
      <c r="AH105" s="3"/>
      <c r="BG105" s="3"/>
      <c r="BH105" s="3"/>
      <c r="BI105" s="3"/>
      <c r="BJ105" s="3"/>
    </row>
    <row r="106" spans="1:62" x14ac:dyDescent="0.35">
      <c r="A106">
        <v>82</v>
      </c>
      <c r="B106">
        <v>23</v>
      </c>
      <c r="C106" t="s">
        <v>220</v>
      </c>
      <c r="D106" t="s">
        <v>27</v>
      </c>
      <c r="G106">
        <v>0.5</v>
      </c>
      <c r="H106">
        <v>0.5</v>
      </c>
      <c r="I106">
        <v>7778</v>
      </c>
      <c r="J106">
        <v>10027</v>
      </c>
      <c r="L106">
        <v>14072</v>
      </c>
      <c r="M106">
        <v>6.3819999999999997</v>
      </c>
      <c r="N106">
        <v>8.7729999999999997</v>
      </c>
      <c r="O106">
        <v>2.391</v>
      </c>
      <c r="Q106">
        <v>1.3560000000000001</v>
      </c>
      <c r="R106">
        <v>1</v>
      </c>
      <c r="S106">
        <v>0</v>
      </c>
      <c r="T106">
        <v>0</v>
      </c>
      <c r="V106">
        <v>0</v>
      </c>
      <c r="Y106" s="1">
        <v>45192</v>
      </c>
      <c r="Z106" s="6">
        <v>0.44372685185185184</v>
      </c>
      <c r="AB106">
        <v>1</v>
      </c>
      <c r="AD106" s="3">
        <f t="shared" si="8"/>
        <v>6.3708608299409262</v>
      </c>
      <c r="AE106" s="3">
        <f t="shared" si="9"/>
        <v>8.9333913985870375</v>
      </c>
      <c r="AF106" s="3">
        <f t="shared" si="10"/>
        <v>2.5625305686461113</v>
      </c>
      <c r="AG106" s="3">
        <f t="shared" si="11"/>
        <v>1.2535386652527223</v>
      </c>
      <c r="AH106" s="3"/>
      <c r="BG106" s="3"/>
      <c r="BH106" s="3"/>
      <c r="BI106" s="3"/>
      <c r="BJ106" s="3"/>
    </row>
    <row r="107" spans="1:62" x14ac:dyDescent="0.35">
      <c r="A107">
        <v>83</v>
      </c>
      <c r="B107">
        <v>23</v>
      </c>
      <c r="C107" t="s">
        <v>220</v>
      </c>
      <c r="D107" t="s">
        <v>27</v>
      </c>
      <c r="G107">
        <v>0.5</v>
      </c>
      <c r="H107">
        <v>0.5</v>
      </c>
      <c r="I107">
        <v>8455</v>
      </c>
      <c r="J107">
        <v>10092</v>
      </c>
      <c r="L107">
        <v>14289</v>
      </c>
      <c r="M107">
        <v>6.9009999999999998</v>
      </c>
      <c r="N107">
        <v>8.8279999999999994</v>
      </c>
      <c r="O107">
        <v>1.927</v>
      </c>
      <c r="Q107">
        <v>1.3779999999999999</v>
      </c>
      <c r="R107">
        <v>1</v>
      </c>
      <c r="S107">
        <v>0</v>
      </c>
      <c r="T107">
        <v>0</v>
      </c>
      <c r="V107">
        <v>0</v>
      </c>
      <c r="Y107" s="1">
        <v>45192</v>
      </c>
      <c r="Z107" s="6">
        <v>0.45148148148148143</v>
      </c>
      <c r="AB107">
        <v>1</v>
      </c>
      <c r="AD107" s="3">
        <f t="shared" si="8"/>
        <v>6.9269537735890045</v>
      </c>
      <c r="AE107" s="3">
        <f t="shared" si="9"/>
        <v>8.9899707914885294</v>
      </c>
      <c r="AF107" s="3">
        <f t="shared" si="10"/>
        <v>2.0630170178995249</v>
      </c>
      <c r="AG107" s="3">
        <f t="shared" si="11"/>
        <v>1.2723511494881383</v>
      </c>
      <c r="AH107" s="3"/>
      <c r="AK107">
        <f>ABS(100*(AD107-AD108)/(AVERAGE(AD107:AD108)))</f>
        <v>2.4972900165108833</v>
      </c>
      <c r="AQ107">
        <f>ABS(100*(AE107-AE108)/(AVERAGE(AE107:AE108)))</f>
        <v>3.0473025017027093</v>
      </c>
      <c r="AW107">
        <f>ABS(100*(AF107-AF108)/(AVERAGE(AF107:AF108)))</f>
        <v>4.9161288750273027</v>
      </c>
      <c r="BC107">
        <f>ABS(100*(AG107-AG108)/(AVERAGE(AG107:AG108)))</f>
        <v>1.9031634197236662</v>
      </c>
      <c r="BG107" s="3">
        <f>AVERAGE(AD107:AD108)</f>
        <v>6.8415273834274091</v>
      </c>
      <c r="BH107" s="3">
        <f>AVERAGE(AE107:AE108)</f>
        <v>8.8550507007234351</v>
      </c>
      <c r="BI107" s="3">
        <f>AVERAGE(AF107:AF108)</f>
        <v>2.0135233172960261</v>
      </c>
      <c r="BJ107" s="3">
        <f>AVERAGE(AG107:AG108)</f>
        <v>1.2845749295673721</v>
      </c>
    </row>
    <row r="108" spans="1:62" x14ac:dyDescent="0.35">
      <c r="A108">
        <v>84</v>
      </c>
      <c r="B108">
        <v>23</v>
      </c>
      <c r="C108" t="s">
        <v>220</v>
      </c>
      <c r="D108" t="s">
        <v>27</v>
      </c>
      <c r="G108">
        <v>0.5</v>
      </c>
      <c r="H108">
        <v>0.5</v>
      </c>
      <c r="I108">
        <v>8247</v>
      </c>
      <c r="J108">
        <v>9782</v>
      </c>
      <c r="L108">
        <v>14571</v>
      </c>
      <c r="M108">
        <v>6.742</v>
      </c>
      <c r="N108">
        <v>8.5649999999999995</v>
      </c>
      <c r="O108">
        <v>1.823</v>
      </c>
      <c r="Q108">
        <v>1.4079999999999999</v>
      </c>
      <c r="R108">
        <v>1</v>
      </c>
      <c r="S108">
        <v>0</v>
      </c>
      <c r="T108">
        <v>0</v>
      </c>
      <c r="V108">
        <v>0</v>
      </c>
      <c r="Y108" s="1">
        <v>45192</v>
      </c>
      <c r="Z108" s="6">
        <v>0.45906249999999998</v>
      </c>
      <c r="AB108">
        <v>1</v>
      </c>
      <c r="AD108" s="3">
        <f t="shared" si="8"/>
        <v>6.7561009932658136</v>
      </c>
      <c r="AE108" s="3">
        <f t="shared" si="9"/>
        <v>8.7201306099583409</v>
      </c>
      <c r="AF108" s="3">
        <f t="shared" si="10"/>
        <v>1.9640296166925273</v>
      </c>
      <c r="AG108" s="3">
        <f t="shared" si="11"/>
        <v>1.2967987096466056</v>
      </c>
      <c r="AH108" s="3"/>
      <c r="BG108" s="3"/>
      <c r="BH108" s="3"/>
      <c r="BI108" s="3"/>
      <c r="BJ108" s="3"/>
    </row>
    <row r="109" spans="1:62" x14ac:dyDescent="0.35">
      <c r="A109">
        <v>85</v>
      </c>
      <c r="B109">
        <v>24</v>
      </c>
      <c r="C109" t="s">
        <v>221</v>
      </c>
      <c r="D109" t="s">
        <v>27</v>
      </c>
      <c r="G109">
        <v>0.5</v>
      </c>
      <c r="H109">
        <v>0.5</v>
      </c>
      <c r="I109">
        <v>5757</v>
      </c>
      <c r="J109">
        <v>10411</v>
      </c>
      <c r="L109">
        <v>5215</v>
      </c>
      <c r="M109">
        <v>4.8310000000000004</v>
      </c>
      <c r="N109">
        <v>9.0980000000000008</v>
      </c>
      <c r="O109">
        <v>4.2670000000000003</v>
      </c>
      <c r="Q109">
        <v>0.42899999999999999</v>
      </c>
      <c r="R109">
        <v>1</v>
      </c>
      <c r="S109">
        <v>0</v>
      </c>
      <c r="T109">
        <v>0</v>
      </c>
      <c r="V109">
        <v>0</v>
      </c>
      <c r="Y109" s="1">
        <v>45192</v>
      </c>
      <c r="Z109" s="6">
        <v>0.47269675925925925</v>
      </c>
      <c r="AB109">
        <v>1</v>
      </c>
      <c r="AD109" s="3">
        <f t="shared" si="8"/>
        <v>4.7107960749737652</v>
      </c>
      <c r="AE109" s="3">
        <f t="shared" si="9"/>
        <v>9.2676450428050785</v>
      </c>
      <c r="AF109" s="3">
        <f t="shared" si="10"/>
        <v>4.5568489678313133</v>
      </c>
      <c r="AG109" s="3">
        <f t="shared" si="11"/>
        <v>0.48569455063022826</v>
      </c>
      <c r="AH109" s="3"/>
      <c r="BG109" s="3"/>
      <c r="BH109" s="3"/>
      <c r="BI109" s="3"/>
      <c r="BJ109" s="3"/>
    </row>
    <row r="110" spans="1:62" x14ac:dyDescent="0.35">
      <c r="A110">
        <v>86</v>
      </c>
      <c r="B110">
        <v>24</v>
      </c>
      <c r="C110" t="s">
        <v>221</v>
      </c>
      <c r="D110" t="s">
        <v>27</v>
      </c>
      <c r="G110">
        <v>0.5</v>
      </c>
      <c r="H110">
        <v>0.5</v>
      </c>
      <c r="I110">
        <v>5344</v>
      </c>
      <c r="J110">
        <v>7884</v>
      </c>
      <c r="L110">
        <v>3531</v>
      </c>
      <c r="M110">
        <v>4.5149999999999997</v>
      </c>
      <c r="N110">
        <v>6.9580000000000002</v>
      </c>
      <c r="O110">
        <v>2.4430000000000001</v>
      </c>
      <c r="Q110">
        <v>0.253</v>
      </c>
      <c r="R110">
        <v>1</v>
      </c>
      <c r="S110">
        <v>0</v>
      </c>
      <c r="T110">
        <v>0</v>
      </c>
      <c r="V110">
        <v>0</v>
      </c>
      <c r="Y110" s="1">
        <v>45192</v>
      </c>
      <c r="Z110" s="6">
        <v>0.48031249999999998</v>
      </c>
      <c r="AB110">
        <v>1</v>
      </c>
      <c r="AD110" s="3">
        <f t="shared" si="8"/>
        <v>4.3715547371205057</v>
      </c>
      <c r="AE110" s="3">
        <f t="shared" si="9"/>
        <v>7.0680123372347907</v>
      </c>
      <c r="AF110" s="3">
        <f t="shared" si="10"/>
        <v>2.696457600114285</v>
      </c>
      <c r="AG110" s="3">
        <f t="shared" si="11"/>
        <v>0.33970273748533952</v>
      </c>
      <c r="AH110" s="3"/>
      <c r="AK110">
        <f>ABS(100*(AD110-AD111)/(AVERAGE(AD110:AD111)))</f>
        <v>3.5181451890637332</v>
      </c>
      <c r="AQ110">
        <f>ABS(100*(AE110-AE111)/(AVERAGE(AE110:AE111)))</f>
        <v>4.4198593598029765</v>
      </c>
      <c r="AW110">
        <f>ABS(100*(AF110-AF111)/(AVERAGE(AF110:AF111)))</f>
        <v>16.051646279376278</v>
      </c>
      <c r="BC110">
        <f>ABS(100*(AG110-AG111)/(AVERAGE(AG110:AG111)))</f>
        <v>0.66133615142545399</v>
      </c>
      <c r="BG110" s="3">
        <f>AVERAGE(AD110:AD111)</f>
        <v>4.2959852381314017</v>
      </c>
      <c r="BH110" s="3">
        <f>AVERAGE(AE110:AE111)</f>
        <v>7.2277403156566935</v>
      </c>
      <c r="BI110" s="3">
        <f>AVERAGE(AF110:AF111)</f>
        <v>2.9317550775252919</v>
      </c>
      <c r="BJ110" s="3">
        <f>AVERAGE(AG110:AG111)</f>
        <v>0.34082975266994969</v>
      </c>
    </row>
    <row r="111" spans="1:62" x14ac:dyDescent="0.35">
      <c r="A111">
        <v>87</v>
      </c>
      <c r="B111">
        <v>24</v>
      </c>
      <c r="C111" t="s">
        <v>221</v>
      </c>
      <c r="D111" t="s">
        <v>27</v>
      </c>
      <c r="G111">
        <v>0.5</v>
      </c>
      <c r="H111">
        <v>0.5</v>
      </c>
      <c r="I111">
        <v>5160</v>
      </c>
      <c r="J111">
        <v>8251</v>
      </c>
      <c r="L111">
        <v>3557</v>
      </c>
      <c r="M111">
        <v>4.3730000000000002</v>
      </c>
      <c r="N111">
        <v>7.2679999999999998</v>
      </c>
      <c r="O111">
        <v>2.895</v>
      </c>
      <c r="Q111">
        <v>0.25600000000000001</v>
      </c>
      <c r="R111">
        <v>1</v>
      </c>
      <c r="S111">
        <v>0</v>
      </c>
      <c r="T111">
        <v>0</v>
      </c>
      <c r="V111">
        <v>0</v>
      </c>
      <c r="Y111" s="1">
        <v>45192</v>
      </c>
      <c r="Z111" s="6">
        <v>0.48850694444444448</v>
      </c>
      <c r="AB111">
        <v>1</v>
      </c>
      <c r="AD111" s="3">
        <f t="shared" si="8"/>
        <v>4.2204157391422976</v>
      </c>
      <c r="AE111" s="3">
        <f t="shared" si="9"/>
        <v>7.3874682940785963</v>
      </c>
      <c r="AF111" s="3">
        <f t="shared" si="10"/>
        <v>3.1670525549362987</v>
      </c>
      <c r="AG111" s="3">
        <f t="shared" si="11"/>
        <v>0.34195676785455986</v>
      </c>
      <c r="AH111" s="3"/>
      <c r="BG111" s="3"/>
      <c r="BH111" s="3"/>
      <c r="BI111" s="3"/>
      <c r="BJ111" s="3"/>
    </row>
    <row r="112" spans="1:62" x14ac:dyDescent="0.35">
      <c r="A112">
        <v>88</v>
      </c>
      <c r="B112">
        <v>25</v>
      </c>
      <c r="C112" t="s">
        <v>222</v>
      </c>
      <c r="D112" t="s">
        <v>27</v>
      </c>
      <c r="G112">
        <v>0.5</v>
      </c>
      <c r="H112">
        <v>0.5</v>
      </c>
      <c r="I112">
        <v>5247</v>
      </c>
      <c r="J112">
        <v>7598</v>
      </c>
      <c r="L112">
        <v>1825</v>
      </c>
      <c r="M112">
        <v>4.4409999999999998</v>
      </c>
      <c r="N112">
        <v>6.7160000000000002</v>
      </c>
      <c r="O112">
        <v>2.2749999999999999</v>
      </c>
      <c r="Q112">
        <v>7.4999999999999997E-2</v>
      </c>
      <c r="R112">
        <v>1</v>
      </c>
      <c r="S112">
        <v>0</v>
      </c>
      <c r="T112">
        <v>0</v>
      </c>
      <c r="V112">
        <v>0</v>
      </c>
      <c r="Y112" s="1">
        <v>45192</v>
      </c>
      <c r="Z112" s="6">
        <v>0.50216435185185182</v>
      </c>
      <c r="AB112">
        <v>1</v>
      </c>
      <c r="AD112" s="3">
        <f t="shared" si="8"/>
        <v>4.2918782001428637</v>
      </c>
      <c r="AE112" s="3">
        <f t="shared" si="9"/>
        <v>6.8190630084682287</v>
      </c>
      <c r="AF112" s="3">
        <f t="shared" si="10"/>
        <v>2.527184808325365</v>
      </c>
      <c r="AG112" s="3">
        <f t="shared" si="11"/>
        <v>0.19180366787418732</v>
      </c>
    </row>
    <row r="113" spans="1:62" x14ac:dyDescent="0.35">
      <c r="A113">
        <v>89</v>
      </c>
      <c r="B113">
        <v>25</v>
      </c>
      <c r="C113" t="s">
        <v>222</v>
      </c>
      <c r="D113" t="s">
        <v>27</v>
      </c>
      <c r="G113">
        <v>0.5</v>
      </c>
      <c r="H113">
        <v>0.5</v>
      </c>
      <c r="I113">
        <v>5572</v>
      </c>
      <c r="J113">
        <v>7649</v>
      </c>
      <c r="L113">
        <v>1907</v>
      </c>
      <c r="M113">
        <v>4.6900000000000004</v>
      </c>
      <c r="N113">
        <v>6.7590000000000003</v>
      </c>
      <c r="O113">
        <v>2.069</v>
      </c>
      <c r="Q113">
        <v>8.3000000000000004E-2</v>
      </c>
      <c r="R113">
        <v>1</v>
      </c>
      <c r="S113">
        <v>0</v>
      </c>
      <c r="T113">
        <v>0</v>
      </c>
      <c r="V113">
        <v>0</v>
      </c>
      <c r="Y113" s="1">
        <v>45192</v>
      </c>
      <c r="Z113" s="6">
        <v>0.50993055555555555</v>
      </c>
      <c r="AB113">
        <v>1</v>
      </c>
      <c r="AD113" s="3">
        <f t="shared" si="8"/>
        <v>4.5588356693978493</v>
      </c>
      <c r="AE113" s="3">
        <f t="shared" si="9"/>
        <v>6.8634560705909369</v>
      </c>
      <c r="AF113" s="3">
        <f t="shared" si="10"/>
        <v>2.3046204011930875</v>
      </c>
      <c r="AG113" s="3">
        <f t="shared" si="11"/>
        <v>0.1989125328848054</v>
      </c>
      <c r="AH113" s="3"/>
      <c r="AK113">
        <f>ABS(100*(AD113-AD114)/(AVERAGE(AD113:AD114)))</f>
        <v>5.4039170283868287E-2</v>
      </c>
      <c r="AQ113">
        <f>ABS(100*(AE113-AE114)/(AVERAGE(AE113:AE114)))</f>
        <v>1.8470976050195977</v>
      </c>
      <c r="AW113">
        <f>ABS(100*(AF113-AF114)/(AVERAGE(AF113:AF114)))</f>
        <v>5.3009218887502474</v>
      </c>
      <c r="BC113">
        <f>ABS(100*(AG113-AG114)/(AVERAGE(AG113:AG114)))</f>
        <v>1.9362491207711381</v>
      </c>
      <c r="BG113" s="3">
        <f>AVERAGE(AD113:AD114)</f>
        <v>4.5600677807944106</v>
      </c>
      <c r="BH113" s="3">
        <f>AVERAGE(AE113:AE114)</f>
        <v>6.9274343071795466</v>
      </c>
      <c r="BI113" s="3">
        <f>AVERAGE(AF113:AF114)</f>
        <v>2.3673665263851356</v>
      </c>
      <c r="BJ113" s="3">
        <f>AVERAGE(AG113:AG114)</f>
        <v>0.19700527641854201</v>
      </c>
    </row>
    <row r="114" spans="1:62" x14ac:dyDescent="0.35">
      <c r="A114">
        <v>90</v>
      </c>
      <c r="B114">
        <v>25</v>
      </c>
      <c r="C114" t="s">
        <v>222</v>
      </c>
      <c r="D114" t="s">
        <v>27</v>
      </c>
      <c r="G114">
        <v>0.5</v>
      </c>
      <c r="H114">
        <v>0.5</v>
      </c>
      <c r="I114">
        <v>5575</v>
      </c>
      <c r="J114">
        <v>7796</v>
      </c>
      <c r="L114">
        <v>1863</v>
      </c>
      <c r="M114">
        <v>4.6920000000000002</v>
      </c>
      <c r="N114">
        <v>6.8840000000000003</v>
      </c>
      <c r="O114">
        <v>2.1909999999999998</v>
      </c>
      <c r="Q114">
        <v>7.9000000000000001E-2</v>
      </c>
      <c r="R114">
        <v>1</v>
      </c>
      <c r="S114">
        <v>0</v>
      </c>
      <c r="T114">
        <v>0</v>
      </c>
      <c r="V114">
        <v>0</v>
      </c>
      <c r="Y114" s="1">
        <v>45192</v>
      </c>
      <c r="Z114" s="6">
        <v>0.5177546296296297</v>
      </c>
      <c r="AB114">
        <v>1</v>
      </c>
      <c r="AD114" s="3">
        <f t="shared" si="8"/>
        <v>4.5612998921909726</v>
      </c>
      <c r="AE114" s="3">
        <f t="shared" si="9"/>
        <v>6.9914125437681562</v>
      </c>
      <c r="AF114" s="3">
        <f t="shared" si="10"/>
        <v>2.4301126515771836</v>
      </c>
      <c r="AG114" s="3">
        <f t="shared" si="11"/>
        <v>0.19509801995227863</v>
      </c>
    </row>
    <row r="115" spans="1:62" x14ac:dyDescent="0.35">
      <c r="A115">
        <v>91</v>
      </c>
      <c r="B115">
        <v>26</v>
      </c>
      <c r="C115" t="s">
        <v>223</v>
      </c>
      <c r="D115" t="s">
        <v>27</v>
      </c>
      <c r="G115">
        <v>0.5</v>
      </c>
      <c r="H115">
        <v>0.5</v>
      </c>
      <c r="I115">
        <v>5707</v>
      </c>
      <c r="J115">
        <v>7960</v>
      </c>
      <c r="L115">
        <v>1958</v>
      </c>
      <c r="M115">
        <v>4.7930000000000001</v>
      </c>
      <c r="N115">
        <v>7.0220000000000002</v>
      </c>
      <c r="O115">
        <v>2.2290000000000001</v>
      </c>
      <c r="Q115">
        <v>8.8999999999999996E-2</v>
      </c>
      <c r="R115">
        <v>1</v>
      </c>
      <c r="S115">
        <v>0</v>
      </c>
      <c r="T115">
        <v>0</v>
      </c>
      <c r="V115">
        <v>0</v>
      </c>
      <c r="Y115" s="1">
        <v>45192</v>
      </c>
      <c r="Z115" s="6">
        <v>0.53151620370370367</v>
      </c>
      <c r="AB115">
        <v>1</v>
      </c>
      <c r="AD115" s="3">
        <f t="shared" si="8"/>
        <v>4.6697256950883821</v>
      </c>
      <c r="AE115" s="3">
        <f t="shared" si="9"/>
        <v>7.1341667043196111</v>
      </c>
      <c r="AF115" s="3">
        <f t="shared" si="10"/>
        <v>2.464441009231229</v>
      </c>
      <c r="AG115" s="3">
        <f t="shared" si="11"/>
        <v>0.20333390014750691</v>
      </c>
    </row>
    <row r="116" spans="1:62" x14ac:dyDescent="0.35">
      <c r="A116">
        <v>92</v>
      </c>
      <c r="B116">
        <v>26</v>
      </c>
      <c r="C116" t="s">
        <v>223</v>
      </c>
      <c r="D116" t="s">
        <v>27</v>
      </c>
      <c r="G116">
        <v>0.5</v>
      </c>
      <c r="H116">
        <v>0.5</v>
      </c>
      <c r="I116">
        <v>6020</v>
      </c>
      <c r="J116">
        <v>8003</v>
      </c>
      <c r="L116">
        <v>1970</v>
      </c>
      <c r="M116">
        <v>5.0330000000000004</v>
      </c>
      <c r="N116">
        <v>7.0590000000000002</v>
      </c>
      <c r="O116">
        <v>2.0259999999999998</v>
      </c>
      <c r="Q116">
        <v>0.09</v>
      </c>
      <c r="R116">
        <v>1</v>
      </c>
      <c r="S116">
        <v>0</v>
      </c>
      <c r="T116">
        <v>0</v>
      </c>
      <c r="V116">
        <v>0</v>
      </c>
      <c r="Y116" s="1">
        <v>45192</v>
      </c>
      <c r="Z116" s="6">
        <v>0.53930555555555559</v>
      </c>
      <c r="AB116">
        <v>1</v>
      </c>
      <c r="AD116" s="3">
        <f t="shared" si="8"/>
        <v>4.9268262731708772</v>
      </c>
      <c r="AE116" s="3">
        <f t="shared" si="9"/>
        <v>7.1715961488544444</v>
      </c>
      <c r="AF116" s="3">
        <f t="shared" si="10"/>
        <v>2.2447698756835672</v>
      </c>
      <c r="AG116" s="3">
        <f t="shared" si="11"/>
        <v>0.20437422185637782</v>
      </c>
      <c r="AH116" s="3"/>
      <c r="AK116">
        <f>ABS(100*(AD116-AD117)/(AVERAGE(AD116:AD117)))</f>
        <v>1.7490665919430608</v>
      </c>
      <c r="AQ116">
        <f>ABS(100*(AE116-AE117)/(AVERAGE(AE116:AE117)))</f>
        <v>7.2851503277653759E-2</v>
      </c>
      <c r="AW116">
        <f>ABS(100*(AF116-AF117)/(AVERAGE(AF116:AF117)))</f>
        <v>3.5102048168976232</v>
      </c>
      <c r="BC116">
        <f>ABS(100*(AG116-AG117)/(AVERAGE(AG116:AG117)))</f>
        <v>1.5155119849311542</v>
      </c>
      <c r="BG116" s="3">
        <f>AVERAGE(AD116:AD117)</f>
        <v>4.8841130780900794</v>
      </c>
      <c r="BH116" s="3">
        <f>AVERAGE(AE116:AE117)</f>
        <v>7.1689847922589909</v>
      </c>
      <c r="BI116" s="3">
        <f>AVERAGE(AF116:AF117)</f>
        <v>2.2848717141689114</v>
      </c>
      <c r="BJ116" s="3">
        <f>AVERAGE(AG116:AG117)</f>
        <v>0.20593470441968426</v>
      </c>
    </row>
    <row r="117" spans="1:62" x14ac:dyDescent="0.35">
      <c r="A117">
        <v>93</v>
      </c>
      <c r="B117">
        <v>26</v>
      </c>
      <c r="C117" t="s">
        <v>223</v>
      </c>
      <c r="D117" t="s">
        <v>27</v>
      </c>
      <c r="G117">
        <v>0.5</v>
      </c>
      <c r="H117">
        <v>0.5</v>
      </c>
      <c r="I117">
        <v>5916</v>
      </c>
      <c r="J117">
        <v>7997</v>
      </c>
      <c r="L117">
        <v>2006</v>
      </c>
      <c r="M117">
        <v>4.9539999999999997</v>
      </c>
      <c r="N117">
        <v>7.0540000000000003</v>
      </c>
      <c r="O117">
        <v>2.1</v>
      </c>
      <c r="Q117">
        <v>9.4E-2</v>
      </c>
      <c r="R117">
        <v>1</v>
      </c>
      <c r="S117">
        <v>0</v>
      </c>
      <c r="T117">
        <v>0</v>
      </c>
      <c r="V117">
        <v>0</v>
      </c>
      <c r="Y117" s="1">
        <v>45192</v>
      </c>
      <c r="Z117" s="6">
        <v>0.54708333333333337</v>
      </c>
      <c r="AB117">
        <v>1</v>
      </c>
      <c r="AD117" s="3">
        <f t="shared" si="8"/>
        <v>4.8413998830092817</v>
      </c>
      <c r="AE117" s="3">
        <f t="shared" si="9"/>
        <v>7.1663734356635374</v>
      </c>
      <c r="AF117" s="3">
        <f t="shared" si="10"/>
        <v>2.3249735526542556</v>
      </c>
      <c r="AG117" s="3">
        <f t="shared" si="11"/>
        <v>0.20749518698299069</v>
      </c>
    </row>
    <row r="118" spans="1:62" x14ac:dyDescent="0.35">
      <c r="A118">
        <v>94</v>
      </c>
      <c r="B118">
        <v>27</v>
      </c>
      <c r="C118" t="s">
        <v>224</v>
      </c>
      <c r="D118" t="s">
        <v>27</v>
      </c>
      <c r="G118">
        <v>0.5</v>
      </c>
      <c r="H118">
        <v>0.5</v>
      </c>
      <c r="I118">
        <v>5991</v>
      </c>
      <c r="J118">
        <v>11363</v>
      </c>
      <c r="L118">
        <v>5000</v>
      </c>
      <c r="M118">
        <v>5.0110000000000001</v>
      </c>
      <c r="N118">
        <v>9.9049999999999994</v>
      </c>
      <c r="O118">
        <v>4.8940000000000001</v>
      </c>
      <c r="Q118">
        <v>0.40699999999999997</v>
      </c>
      <c r="R118">
        <v>1</v>
      </c>
      <c r="S118">
        <v>0</v>
      </c>
      <c r="T118">
        <v>0</v>
      </c>
      <c r="V118">
        <v>0</v>
      </c>
      <c r="Y118" s="1">
        <v>45192</v>
      </c>
      <c r="Z118" s="6">
        <v>0.56078703703703703</v>
      </c>
      <c r="AB118">
        <v>1</v>
      </c>
      <c r="AD118" s="3">
        <f t="shared" si="8"/>
        <v>4.9030054528373554</v>
      </c>
      <c r="AE118" s="3">
        <f t="shared" si="9"/>
        <v>10.096315535762308</v>
      </c>
      <c r="AF118" s="3">
        <f t="shared" si="10"/>
        <v>5.1933100829249526</v>
      </c>
      <c r="AG118" s="3">
        <f t="shared" si="11"/>
        <v>0.46705545334629056</v>
      </c>
    </row>
    <row r="119" spans="1:62" x14ac:dyDescent="0.35">
      <c r="A119">
        <v>95</v>
      </c>
      <c r="B119">
        <v>27</v>
      </c>
      <c r="C119" t="s">
        <v>224</v>
      </c>
      <c r="D119" t="s">
        <v>27</v>
      </c>
      <c r="G119">
        <v>0.5</v>
      </c>
      <c r="H119">
        <v>0.5</v>
      </c>
      <c r="I119">
        <v>6217</v>
      </c>
      <c r="J119">
        <v>11434</v>
      </c>
      <c r="L119">
        <v>5091</v>
      </c>
      <c r="M119">
        <v>5.1840000000000002</v>
      </c>
      <c r="N119">
        <v>9.9649999999999999</v>
      </c>
      <c r="O119">
        <v>4.7809999999999997</v>
      </c>
      <c r="Q119">
        <v>0.41599999999999998</v>
      </c>
      <c r="R119">
        <v>1</v>
      </c>
      <c r="S119">
        <v>0</v>
      </c>
      <c r="T119">
        <v>0</v>
      </c>
      <c r="V119">
        <v>0</v>
      </c>
      <c r="Y119" s="1">
        <v>45192</v>
      </c>
      <c r="Z119" s="6">
        <v>0.56840277777777781</v>
      </c>
      <c r="AB119">
        <v>1</v>
      </c>
      <c r="AD119" s="3">
        <f t="shared" si="8"/>
        <v>5.0886435699192836</v>
      </c>
      <c r="AE119" s="3">
        <f t="shared" si="9"/>
        <v>10.158117641854705</v>
      </c>
      <c r="AF119" s="3">
        <f t="shared" si="10"/>
        <v>5.0694740719354217</v>
      </c>
      <c r="AG119" s="3">
        <f t="shared" si="11"/>
        <v>0.47494455963856186</v>
      </c>
      <c r="AH119" s="3"/>
      <c r="AK119">
        <f>ABS(100*(AD119-AD120)/(AVERAGE(AD119:AD120)))</f>
        <v>0.81986601430552053</v>
      </c>
      <c r="AQ119">
        <f>ABS(100*(AE119-AE120)/(AVERAGE(AE119:AE120)))</f>
        <v>0.12845290366666148</v>
      </c>
      <c r="AW119">
        <f>ABS(100*(AF119-AF120)/(AVERAGE(AF119:AF120)))</f>
        <v>0.57041902713334502</v>
      </c>
      <c r="BC119">
        <f>ABS(100*(AG119-AG120)/(AVERAGE(AG119:AG120)))</f>
        <v>2.6634927401245569</v>
      </c>
      <c r="BG119" s="3">
        <f>AVERAGE(AD119:AD120)</f>
        <v>5.1095894636608286</v>
      </c>
      <c r="BH119" s="3">
        <f>AVERAGE(AE119:AE120)</f>
        <v>10.164646033343338</v>
      </c>
      <c r="BI119" s="3">
        <f>AVERAGE(AF119:AF120)</f>
        <v>5.0550565696825096</v>
      </c>
      <c r="BJ119" s="3">
        <f>AVERAGE(AG119:AG120)</f>
        <v>0.46870262938533619</v>
      </c>
    </row>
    <row r="120" spans="1:62" x14ac:dyDescent="0.35">
      <c r="A120">
        <v>96</v>
      </c>
      <c r="B120">
        <v>27</v>
      </c>
      <c r="C120" t="s">
        <v>224</v>
      </c>
      <c r="D120" t="s">
        <v>27</v>
      </c>
      <c r="G120">
        <v>0.5</v>
      </c>
      <c r="H120">
        <v>0.5</v>
      </c>
      <c r="I120">
        <v>6268</v>
      </c>
      <c r="J120">
        <v>11449</v>
      </c>
      <c r="L120">
        <v>4947</v>
      </c>
      <c r="M120">
        <v>5.2240000000000002</v>
      </c>
      <c r="N120">
        <v>9.9779999999999998</v>
      </c>
      <c r="O120">
        <v>4.7539999999999996</v>
      </c>
      <c r="Q120">
        <v>0.40100000000000002</v>
      </c>
      <c r="R120">
        <v>1</v>
      </c>
      <c r="S120">
        <v>0</v>
      </c>
      <c r="T120">
        <v>0</v>
      </c>
      <c r="V120">
        <v>0</v>
      </c>
      <c r="Y120" s="1">
        <v>45192</v>
      </c>
      <c r="Z120" s="6">
        <v>0.57655092592592594</v>
      </c>
      <c r="AB120">
        <v>1</v>
      </c>
      <c r="AD120" s="3">
        <f t="shared" si="8"/>
        <v>5.1305353574023744</v>
      </c>
      <c r="AE120" s="3">
        <f t="shared" si="9"/>
        <v>10.171174424831973</v>
      </c>
      <c r="AF120" s="3">
        <f t="shared" si="10"/>
        <v>5.0406390674295984</v>
      </c>
      <c r="AG120" s="3">
        <f t="shared" si="11"/>
        <v>0.46246069913211052</v>
      </c>
    </row>
    <row r="121" spans="1:62" x14ac:dyDescent="0.35">
      <c r="A121">
        <v>97</v>
      </c>
      <c r="B121">
        <v>28</v>
      </c>
      <c r="C121" t="s">
        <v>225</v>
      </c>
      <c r="D121" t="s">
        <v>27</v>
      </c>
      <c r="G121">
        <v>0.5</v>
      </c>
      <c r="H121">
        <v>0.5</v>
      </c>
      <c r="I121">
        <v>5284</v>
      </c>
      <c r="J121">
        <v>8157</v>
      </c>
      <c r="L121">
        <v>3211</v>
      </c>
      <c r="M121">
        <v>4.4690000000000003</v>
      </c>
      <c r="N121">
        <v>7.1890000000000001</v>
      </c>
      <c r="O121">
        <v>2.72</v>
      </c>
      <c r="Q121">
        <v>0.22</v>
      </c>
      <c r="R121">
        <v>1</v>
      </c>
      <c r="S121">
        <v>0</v>
      </c>
      <c r="T121">
        <v>0</v>
      </c>
      <c r="V121">
        <v>0</v>
      </c>
      <c r="Y121" s="1">
        <v>45192</v>
      </c>
      <c r="Z121" s="6">
        <v>0.5902546296296296</v>
      </c>
      <c r="AB121">
        <v>1</v>
      </c>
      <c r="AD121" s="3">
        <f t="shared" si="8"/>
        <v>4.3222702812580467</v>
      </c>
      <c r="AE121" s="3">
        <f t="shared" si="9"/>
        <v>7.3056457874210547</v>
      </c>
      <c r="AF121" s="3">
        <f t="shared" si="10"/>
        <v>2.9833755061630081</v>
      </c>
      <c r="AG121" s="3">
        <f t="shared" si="11"/>
        <v>0.31196082524878105</v>
      </c>
    </row>
    <row r="122" spans="1:62" x14ac:dyDescent="0.35">
      <c r="A122">
        <v>98</v>
      </c>
      <c r="B122">
        <v>28</v>
      </c>
      <c r="C122" t="s">
        <v>225</v>
      </c>
      <c r="D122" t="s">
        <v>27</v>
      </c>
      <c r="G122">
        <v>0.5</v>
      </c>
      <c r="H122">
        <v>0.5</v>
      </c>
      <c r="I122">
        <v>5332</v>
      </c>
      <c r="J122">
        <v>8186</v>
      </c>
      <c r="L122">
        <v>3264</v>
      </c>
      <c r="M122">
        <v>4.5060000000000002</v>
      </c>
      <c r="N122">
        <v>7.2140000000000004</v>
      </c>
      <c r="O122">
        <v>2.7080000000000002</v>
      </c>
      <c r="Q122">
        <v>0.22500000000000001</v>
      </c>
      <c r="R122">
        <v>1</v>
      </c>
      <c r="S122">
        <v>0</v>
      </c>
      <c r="T122">
        <v>0</v>
      </c>
      <c r="V122">
        <v>0</v>
      </c>
      <c r="Y122" s="1">
        <v>45192</v>
      </c>
      <c r="Z122" s="6">
        <v>0.59785879629629635</v>
      </c>
      <c r="AB122">
        <v>1</v>
      </c>
      <c r="AD122" s="3">
        <f t="shared" si="8"/>
        <v>4.3616978459480134</v>
      </c>
      <c r="AE122" s="3">
        <f t="shared" si="9"/>
        <v>7.3308889011771052</v>
      </c>
      <c r="AF122" s="3">
        <f t="shared" si="10"/>
        <v>2.9691910552290919</v>
      </c>
      <c r="AG122" s="3">
        <f t="shared" si="11"/>
        <v>0.31655557946296103</v>
      </c>
      <c r="AH122" s="3"/>
      <c r="AK122">
        <f>ABS(100*(AD122-AD123)/(AVERAGE(AD122:AD123)))</f>
        <v>1.0792330059598667</v>
      </c>
      <c r="AQ122">
        <f>ABS(100*(AE122-AE123)/(AVERAGE(AE122:AE123)))</f>
        <v>0.26088199181713734</v>
      </c>
      <c r="AW122">
        <f>ABS(100*(AF122-AF123)/(AVERAGE(AF122:AF123)))</f>
        <v>2.1974120847323562</v>
      </c>
      <c r="BC122">
        <f>ABS(100*(AG122-AG123)/(AVERAGE(AG122:AG123)))</f>
        <v>0.57677494397857076</v>
      </c>
      <c r="BG122" s="3">
        <f>AVERAGE(AD122:AD123)</f>
        <v>4.3382877294133451</v>
      </c>
      <c r="BH122" s="3">
        <f>AVERAGE(AE122:AE123)</f>
        <v>7.3404638753604345</v>
      </c>
      <c r="BI122" s="3">
        <f>AVERAGE(AF122:AF123)</f>
        <v>3.0021761459470886</v>
      </c>
      <c r="BJ122" s="3">
        <f>AVERAGE(AG122:AG123)</f>
        <v>0.31564529796769891</v>
      </c>
    </row>
    <row r="123" spans="1:62" x14ac:dyDescent="0.35">
      <c r="A123">
        <v>99</v>
      </c>
      <c r="B123">
        <v>28</v>
      </c>
      <c r="C123" t="s">
        <v>225</v>
      </c>
      <c r="D123" t="s">
        <v>27</v>
      </c>
      <c r="G123">
        <v>0.5</v>
      </c>
      <c r="H123">
        <v>0.5</v>
      </c>
      <c r="I123">
        <v>5275</v>
      </c>
      <c r="J123">
        <v>8208</v>
      </c>
      <c r="L123">
        <v>3243</v>
      </c>
      <c r="M123">
        <v>4.4619999999999997</v>
      </c>
      <c r="N123">
        <v>7.2320000000000002</v>
      </c>
      <c r="O123">
        <v>2.77</v>
      </c>
      <c r="Q123">
        <v>0.223</v>
      </c>
      <c r="R123">
        <v>1</v>
      </c>
      <c r="S123">
        <v>0</v>
      </c>
      <c r="T123">
        <v>0</v>
      </c>
      <c r="V123">
        <v>0</v>
      </c>
      <c r="Y123" s="1">
        <v>45192</v>
      </c>
      <c r="Z123" s="6">
        <v>0.60594907407407406</v>
      </c>
      <c r="AB123">
        <v>1</v>
      </c>
      <c r="AD123" s="3">
        <f t="shared" si="8"/>
        <v>4.3148776128786777</v>
      </c>
      <c r="AE123" s="3">
        <f t="shared" si="9"/>
        <v>7.350038849543763</v>
      </c>
      <c r="AF123" s="3">
        <f t="shared" si="10"/>
        <v>3.0351612366650853</v>
      </c>
      <c r="AG123" s="3">
        <f t="shared" si="11"/>
        <v>0.31473501647243685</v>
      </c>
    </row>
    <row r="124" spans="1:62" x14ac:dyDescent="0.35">
      <c r="A124">
        <v>100</v>
      </c>
      <c r="B124">
        <v>29</v>
      </c>
      <c r="C124" t="s">
        <v>226</v>
      </c>
      <c r="D124" t="s">
        <v>27</v>
      </c>
      <c r="G124">
        <v>0.5</v>
      </c>
      <c r="H124">
        <v>0.5</v>
      </c>
      <c r="I124">
        <v>5168</v>
      </c>
      <c r="J124">
        <v>7815</v>
      </c>
      <c r="L124">
        <v>3598</v>
      </c>
      <c r="M124">
        <v>4.3789999999999996</v>
      </c>
      <c r="N124">
        <v>6.899</v>
      </c>
      <c r="O124">
        <v>2.52</v>
      </c>
      <c r="Q124">
        <v>0.26</v>
      </c>
      <c r="R124">
        <v>1</v>
      </c>
      <c r="S124">
        <v>0</v>
      </c>
      <c r="T124">
        <v>0</v>
      </c>
      <c r="V124">
        <v>0</v>
      </c>
      <c r="Y124" s="1">
        <v>45192</v>
      </c>
      <c r="Z124" s="6">
        <v>0.61943287037037031</v>
      </c>
      <c r="AB124">
        <v>1</v>
      </c>
      <c r="AD124" s="3">
        <f t="shared" si="8"/>
        <v>4.2269869999239589</v>
      </c>
      <c r="AE124" s="3">
        <f t="shared" si="9"/>
        <v>7.0079511355393613</v>
      </c>
      <c r="AF124" s="3">
        <f t="shared" si="10"/>
        <v>2.7809641356154025</v>
      </c>
      <c r="AG124" s="3">
        <f t="shared" si="11"/>
        <v>0.34551120035986888</v>
      </c>
    </row>
    <row r="125" spans="1:62" x14ac:dyDescent="0.35">
      <c r="A125">
        <v>101</v>
      </c>
      <c r="B125">
        <v>29</v>
      </c>
      <c r="C125" t="s">
        <v>226</v>
      </c>
      <c r="D125" t="s">
        <v>27</v>
      </c>
      <c r="G125">
        <v>0.5</v>
      </c>
      <c r="H125">
        <v>0.5</v>
      </c>
      <c r="I125">
        <v>5439</v>
      </c>
      <c r="J125">
        <v>7897</v>
      </c>
      <c r="L125">
        <v>3693</v>
      </c>
      <c r="M125">
        <v>4.5880000000000001</v>
      </c>
      <c r="N125">
        <v>6.9690000000000003</v>
      </c>
      <c r="O125">
        <v>2.3809999999999998</v>
      </c>
      <c r="Q125">
        <v>0.27</v>
      </c>
      <c r="R125">
        <v>1</v>
      </c>
      <c r="S125">
        <v>0</v>
      </c>
      <c r="T125">
        <v>0</v>
      </c>
      <c r="V125">
        <v>0</v>
      </c>
      <c r="Y125" s="1">
        <v>45192</v>
      </c>
      <c r="Z125" s="6">
        <v>0.62699074074074079</v>
      </c>
      <c r="AB125">
        <v>1</v>
      </c>
      <c r="AD125" s="3">
        <f t="shared" si="8"/>
        <v>4.449588458902733</v>
      </c>
      <c r="AE125" s="3">
        <f t="shared" si="9"/>
        <v>7.0793282158150888</v>
      </c>
      <c r="AF125" s="3">
        <f t="shared" si="10"/>
        <v>2.6297397569123557</v>
      </c>
      <c r="AG125" s="3">
        <f t="shared" si="11"/>
        <v>0.35374708055509718</v>
      </c>
      <c r="AH125" s="3"/>
      <c r="AK125">
        <f>ABS(100*(AD125-AD126)/(AVERAGE(AD125:AD126)))</f>
        <v>1.9740346406334806</v>
      </c>
      <c r="AQ125">
        <f>ABS(100*(AE125-AE126)/(AVERAGE(AE125:AE126)))</f>
        <v>0.82721853922987698</v>
      </c>
      <c r="AW125">
        <f>ABS(100*(AF125-AF126)/(AVERAGE(AF125:AF126)))</f>
        <v>5.7519349233250523</v>
      </c>
      <c r="BC125">
        <f>ABS(100*(AG125-AG126)/(AVERAGE(AG125:AG126)))</f>
        <v>0.44210458028253113</v>
      </c>
      <c r="BG125" s="3">
        <f>AVERAGE(AD125:AD126)</f>
        <v>4.4939444691789454</v>
      </c>
      <c r="BH125" s="3">
        <f>AVERAGE(AE125:AE126)</f>
        <v>7.050168067165858</v>
      </c>
      <c r="BI125" s="3">
        <f>AVERAGE(AF125:AF126)</f>
        <v>2.556223597986913</v>
      </c>
      <c r="BJ125" s="3">
        <f>AVERAGE(AG125:AG126)</f>
        <v>0.35296683927344397</v>
      </c>
    </row>
    <row r="126" spans="1:62" x14ac:dyDescent="0.35">
      <c r="A126">
        <v>102</v>
      </c>
      <c r="B126">
        <v>29</v>
      </c>
      <c r="C126" t="s">
        <v>226</v>
      </c>
      <c r="D126" t="s">
        <v>27</v>
      </c>
      <c r="G126">
        <v>0.5</v>
      </c>
      <c r="H126">
        <v>0.5</v>
      </c>
      <c r="I126">
        <v>5547</v>
      </c>
      <c r="J126">
        <v>7830</v>
      </c>
      <c r="L126">
        <v>3675</v>
      </c>
      <c r="M126">
        <v>4.67</v>
      </c>
      <c r="N126">
        <v>6.9119999999999999</v>
      </c>
      <c r="O126">
        <v>2.242</v>
      </c>
      <c r="Q126">
        <v>0.26800000000000002</v>
      </c>
      <c r="R126">
        <v>1</v>
      </c>
      <c r="S126">
        <v>0</v>
      </c>
      <c r="T126">
        <v>0</v>
      </c>
      <c r="V126">
        <v>0</v>
      </c>
      <c r="Y126" s="1">
        <v>45192</v>
      </c>
      <c r="Z126" s="6">
        <v>0.63498842592592586</v>
      </c>
      <c r="AB126">
        <v>1</v>
      </c>
      <c r="AD126" s="3">
        <f t="shared" si="8"/>
        <v>4.5383004794551578</v>
      </c>
      <c r="AE126" s="3">
        <f t="shared" si="9"/>
        <v>7.0210079185166281</v>
      </c>
      <c r="AF126" s="3">
        <f t="shared" si="10"/>
        <v>2.4827074390614703</v>
      </c>
      <c r="AG126" s="3">
        <f t="shared" si="11"/>
        <v>0.35218659799179081</v>
      </c>
    </row>
    <row r="127" spans="1:62" x14ac:dyDescent="0.35">
      <c r="A127">
        <v>103</v>
      </c>
      <c r="B127">
        <v>30</v>
      </c>
      <c r="C127" t="s">
        <v>227</v>
      </c>
      <c r="D127" t="s">
        <v>27</v>
      </c>
      <c r="G127">
        <v>0.5</v>
      </c>
      <c r="H127">
        <v>0.5</v>
      </c>
      <c r="I127">
        <v>5523</v>
      </c>
      <c r="J127">
        <v>7957</v>
      </c>
      <c r="L127">
        <v>4648</v>
      </c>
      <c r="M127">
        <v>4.6520000000000001</v>
      </c>
      <c r="N127">
        <v>7.02</v>
      </c>
      <c r="O127">
        <v>2.3679999999999999</v>
      </c>
      <c r="Q127">
        <v>0.37</v>
      </c>
      <c r="R127">
        <v>1</v>
      </c>
      <c r="S127">
        <v>0</v>
      </c>
      <c r="T127">
        <v>0</v>
      </c>
      <c r="V127">
        <v>0</v>
      </c>
      <c r="Y127" s="1">
        <v>45192</v>
      </c>
      <c r="Z127" s="6">
        <v>0.64856481481481476</v>
      </c>
      <c r="AB127">
        <v>1</v>
      </c>
      <c r="AD127" s="3">
        <f t="shared" si="8"/>
        <v>4.5185866971101749</v>
      </c>
      <c r="AE127" s="3">
        <f t="shared" si="9"/>
        <v>7.1315553477241576</v>
      </c>
      <c r="AF127" s="3">
        <f t="shared" si="10"/>
        <v>2.6129686506139826</v>
      </c>
      <c r="AG127" s="3">
        <f t="shared" si="11"/>
        <v>0.43653934988607629</v>
      </c>
    </row>
    <row r="128" spans="1:62" x14ac:dyDescent="0.35">
      <c r="A128">
        <v>104</v>
      </c>
      <c r="B128">
        <v>30</v>
      </c>
      <c r="C128" t="s">
        <v>227</v>
      </c>
      <c r="D128" t="s">
        <v>27</v>
      </c>
      <c r="G128">
        <v>0.5</v>
      </c>
      <c r="H128">
        <v>0.5</v>
      </c>
      <c r="I128">
        <v>5885</v>
      </c>
      <c r="J128">
        <v>8026</v>
      </c>
      <c r="L128">
        <v>4741</v>
      </c>
      <c r="M128">
        <v>4.93</v>
      </c>
      <c r="N128">
        <v>7.0780000000000003</v>
      </c>
      <c r="O128">
        <v>2.1480000000000001</v>
      </c>
      <c r="Q128">
        <v>0.38</v>
      </c>
      <c r="R128">
        <v>1</v>
      </c>
      <c r="S128">
        <v>0</v>
      </c>
      <c r="T128">
        <v>0</v>
      </c>
      <c r="V128">
        <v>0</v>
      </c>
      <c r="Y128" s="1">
        <v>45192</v>
      </c>
      <c r="Z128" s="6">
        <v>0.6559490740740741</v>
      </c>
      <c r="AB128">
        <v>1</v>
      </c>
      <c r="AD128" s="3">
        <f t="shared" si="8"/>
        <v>4.8159362474803444</v>
      </c>
      <c r="AE128" s="3">
        <f t="shared" si="9"/>
        <v>7.1916165494195878</v>
      </c>
      <c r="AF128" s="3">
        <f t="shared" si="10"/>
        <v>2.3756803019392434</v>
      </c>
      <c r="AG128" s="3">
        <f t="shared" si="11"/>
        <v>0.44460184312982609</v>
      </c>
      <c r="AH128" s="3"/>
      <c r="AK128">
        <f>ABS(100*(AD128-AD129)/(AVERAGE(AD128:AD129)))</f>
        <v>2.3119278556077831</v>
      </c>
      <c r="AQ128">
        <f>ABS(100*(AE128-AE129)/(AVERAGE(AE128:AE129)))</f>
        <v>1.53678559250283</v>
      </c>
      <c r="AW128">
        <f>ABS(100*(AF128-AF129)/(AVERAGE(AF128:AF129)))</f>
        <v>1.6484070026783815E-2</v>
      </c>
      <c r="BC128">
        <f>ABS(100*(AG128-AG129)/(AVERAGE(AG128:AG129)))</f>
        <v>2.7075447369611312</v>
      </c>
      <c r="BG128" s="3">
        <f>AVERAGE(AD128:AD129)</f>
        <v>4.7609019384339319</v>
      </c>
      <c r="BH128" s="3">
        <f>AVERAGE(AE128:AE129)</f>
        <v>7.1367780609150646</v>
      </c>
      <c r="BI128" s="3">
        <f>AVERAGE(AF128:AF129)</f>
        <v>2.3758761224811331</v>
      </c>
      <c r="BJ128" s="3">
        <f>AVERAGE(AG128:AG129)</f>
        <v>0.43866334004168778</v>
      </c>
    </row>
    <row r="129" spans="1:62" x14ac:dyDescent="0.35">
      <c r="A129">
        <v>105</v>
      </c>
      <c r="B129">
        <v>30</v>
      </c>
      <c r="C129" t="s">
        <v>227</v>
      </c>
      <c r="D129" t="s">
        <v>27</v>
      </c>
      <c r="G129">
        <v>0.5</v>
      </c>
      <c r="H129">
        <v>0.5</v>
      </c>
      <c r="I129">
        <v>5751</v>
      </c>
      <c r="J129">
        <v>7900</v>
      </c>
      <c r="L129">
        <v>4604</v>
      </c>
      <c r="M129">
        <v>4.827</v>
      </c>
      <c r="N129">
        <v>6.9710000000000001</v>
      </c>
      <c r="O129">
        <v>2.1440000000000001</v>
      </c>
      <c r="Q129">
        <v>0.36599999999999999</v>
      </c>
      <c r="R129">
        <v>1</v>
      </c>
      <c r="S129">
        <v>0</v>
      </c>
      <c r="T129">
        <v>0</v>
      </c>
      <c r="V129">
        <v>0</v>
      </c>
      <c r="Y129" s="1">
        <v>45192</v>
      </c>
      <c r="Z129" s="6">
        <v>0.66399305555555554</v>
      </c>
      <c r="AB129">
        <v>1</v>
      </c>
      <c r="AD129" s="3">
        <f t="shared" si="8"/>
        <v>4.7058676293875195</v>
      </c>
      <c r="AE129" s="3">
        <f t="shared" si="9"/>
        <v>7.0819395724105423</v>
      </c>
      <c r="AF129" s="3">
        <f t="shared" si="10"/>
        <v>2.3760719430230228</v>
      </c>
      <c r="AG129" s="3">
        <f t="shared" si="11"/>
        <v>0.43272483695354946</v>
      </c>
    </row>
    <row r="130" spans="1:62" x14ac:dyDescent="0.35">
      <c r="A130">
        <v>106</v>
      </c>
      <c r="B130">
        <v>31</v>
      </c>
      <c r="C130" t="s">
        <v>216</v>
      </c>
      <c r="D130" t="s">
        <v>27</v>
      </c>
      <c r="G130">
        <v>0.5</v>
      </c>
      <c r="H130">
        <v>0.5</v>
      </c>
      <c r="I130">
        <v>8973</v>
      </c>
      <c r="J130">
        <v>15562</v>
      </c>
      <c r="L130">
        <v>6010</v>
      </c>
      <c r="M130">
        <v>7.2990000000000004</v>
      </c>
      <c r="N130">
        <v>13.462999999999999</v>
      </c>
      <c r="O130">
        <v>6.1639999999999997</v>
      </c>
      <c r="Q130">
        <v>0.51300000000000001</v>
      </c>
      <c r="R130">
        <v>1</v>
      </c>
      <c r="S130">
        <v>0</v>
      </c>
      <c r="T130">
        <v>0</v>
      </c>
      <c r="V130">
        <v>0</v>
      </c>
      <c r="Y130" s="1">
        <v>45192</v>
      </c>
      <c r="Z130" s="6">
        <v>0.6775578703703703</v>
      </c>
      <c r="AB130">
        <v>1</v>
      </c>
      <c r="AD130" s="3">
        <f t="shared" si="8"/>
        <v>7.3524429092015673</v>
      </c>
      <c r="AE130" s="3">
        <f t="shared" si="9"/>
        <v>13.751344317198651</v>
      </c>
      <c r="AF130" s="3">
        <f t="shared" si="10"/>
        <v>6.3989014079970836</v>
      </c>
      <c r="AG130" s="3">
        <f t="shared" si="11"/>
        <v>0.55461586384292816</v>
      </c>
      <c r="AH130" s="3"/>
      <c r="BG130" s="3"/>
      <c r="BH130" s="3"/>
      <c r="BI130" s="3"/>
      <c r="BJ130" s="3"/>
    </row>
    <row r="131" spans="1:62" x14ac:dyDescent="0.35">
      <c r="A131">
        <v>107</v>
      </c>
      <c r="B131">
        <v>31</v>
      </c>
      <c r="C131" t="s">
        <v>216</v>
      </c>
      <c r="D131" t="s">
        <v>27</v>
      </c>
      <c r="G131">
        <v>0.5</v>
      </c>
      <c r="H131">
        <v>0.5</v>
      </c>
      <c r="I131">
        <v>9969</v>
      </c>
      <c r="J131">
        <v>15759</v>
      </c>
      <c r="L131">
        <v>6108</v>
      </c>
      <c r="M131">
        <v>8.0630000000000006</v>
      </c>
      <c r="N131">
        <v>13.629</v>
      </c>
      <c r="O131">
        <v>5.5659999999999998</v>
      </c>
      <c r="Q131">
        <v>0.52300000000000002</v>
      </c>
      <c r="R131">
        <v>1</v>
      </c>
      <c r="S131">
        <v>0</v>
      </c>
      <c r="T131">
        <v>0</v>
      </c>
      <c r="V131">
        <v>0</v>
      </c>
      <c r="Y131" s="1">
        <v>45192</v>
      </c>
      <c r="Z131" s="6">
        <v>0.68526620370370372</v>
      </c>
      <c r="AB131">
        <v>1</v>
      </c>
      <c r="AD131" s="3">
        <f t="shared" si="8"/>
        <v>8.1705648765183874</v>
      </c>
      <c r="AE131" s="3">
        <f t="shared" si="9"/>
        <v>13.922823400300095</v>
      </c>
      <c r="AF131" s="3">
        <f t="shared" si="10"/>
        <v>5.7522585237817072</v>
      </c>
      <c r="AG131" s="3">
        <f t="shared" si="11"/>
        <v>0.56311182446537411</v>
      </c>
      <c r="AH131" s="3"/>
      <c r="AK131">
        <f>ABS(100*(AD131-AD132)/(AVERAGE(AD131:AD132)))</f>
        <v>3.5063360834298294</v>
      </c>
      <c r="AM131">
        <f>100*((AVERAGE(AD131:AD132)*25.24)-(AVERAGE(AD113:AD114)*25))/(1000*0.08)</f>
        <v>119.8791889274423</v>
      </c>
      <c r="AQ131">
        <f>ABS(100*(AE131-AE132)/(AVERAGE(AE131:AE132)))</f>
        <v>0.24976691083578004</v>
      </c>
      <c r="AS131">
        <f>100*((AVERAGE(AE131:AE132)*25.24)-(AVERAGE(AE113:AE114)*25))/(2000*0.08)</f>
        <v>111.66600575867544</v>
      </c>
      <c r="AW131">
        <f>ABS(100*(AF131-AF132)/(AVERAGE(AF131:AF132)))</f>
        <v>4.5659254817121893</v>
      </c>
      <c r="AY131">
        <f>100*((AVERAGE(AF131:AF132)*25.24)-(AVERAGE(AF113:AF114)*25))/(1000*0.08)</f>
        <v>103.45282258990855</v>
      </c>
      <c r="BC131">
        <f>ABS(100*(AG131-AG132)/(AVERAGE(AG131:AG132)))</f>
        <v>1.3152994843456915</v>
      </c>
      <c r="BE131">
        <f>100*((AVERAGE(AG131:AG132)*25.24)-(AVERAGE(AG113:AG114)*25))/(100*0.08)</f>
        <v>117.27375877664763</v>
      </c>
      <c r="BG131" s="3">
        <f>AVERAGE(AD131:AD132)</f>
        <v>8.3163647251114945</v>
      </c>
      <c r="BH131" s="3">
        <f>AVERAGE(AE131:AE132)</f>
        <v>13.940232444269785</v>
      </c>
      <c r="BI131" s="3">
        <f>AVERAGE(AF131:AF132)</f>
        <v>5.62386771915829</v>
      </c>
      <c r="BJ131" s="3">
        <f>AVERAGE(AG131:AG132)</f>
        <v>0.56683964392216168</v>
      </c>
    </row>
    <row r="132" spans="1:62" x14ac:dyDescent="0.35">
      <c r="A132">
        <v>108</v>
      </c>
      <c r="B132">
        <v>31</v>
      </c>
      <c r="C132" t="s">
        <v>216</v>
      </c>
      <c r="D132" t="s">
        <v>27</v>
      </c>
      <c r="G132">
        <v>0.5</v>
      </c>
      <c r="H132">
        <v>0.5</v>
      </c>
      <c r="I132">
        <v>10324</v>
      </c>
      <c r="J132">
        <v>15799</v>
      </c>
      <c r="L132">
        <v>6194</v>
      </c>
      <c r="M132">
        <v>8.3350000000000009</v>
      </c>
      <c r="N132">
        <v>13.663</v>
      </c>
      <c r="O132">
        <v>5.3280000000000003</v>
      </c>
      <c r="Q132">
        <v>0.53200000000000003</v>
      </c>
      <c r="R132">
        <v>1</v>
      </c>
      <c r="S132">
        <v>0</v>
      </c>
      <c r="T132">
        <v>0</v>
      </c>
      <c r="V132">
        <v>0</v>
      </c>
      <c r="Y132" s="1">
        <v>45192</v>
      </c>
      <c r="Z132" s="6">
        <v>0.69353009259259257</v>
      </c>
      <c r="AB132">
        <v>1</v>
      </c>
      <c r="AD132" s="3">
        <f t="shared" si="8"/>
        <v>8.4621645737046016</v>
      </c>
      <c r="AE132" s="3">
        <f t="shared" si="9"/>
        <v>13.957641488239474</v>
      </c>
      <c r="AF132" s="3">
        <f t="shared" si="10"/>
        <v>5.4954769145348727</v>
      </c>
      <c r="AG132" s="3">
        <f t="shared" si="11"/>
        <v>0.57056746337894926</v>
      </c>
      <c r="AH132" s="3"/>
    </row>
    <row r="133" spans="1:62" x14ac:dyDescent="0.35">
      <c r="A133">
        <v>109</v>
      </c>
      <c r="B133">
        <v>32</v>
      </c>
      <c r="C133" t="s">
        <v>217</v>
      </c>
      <c r="D133" t="s">
        <v>27</v>
      </c>
      <c r="G133">
        <v>0.5</v>
      </c>
      <c r="H133">
        <v>0.5</v>
      </c>
      <c r="I133">
        <v>6737</v>
      </c>
      <c r="J133">
        <v>8301</v>
      </c>
      <c r="L133">
        <v>4821</v>
      </c>
      <c r="M133">
        <v>5.5830000000000002</v>
      </c>
      <c r="N133">
        <v>7.3109999999999999</v>
      </c>
      <c r="O133">
        <v>1.728</v>
      </c>
      <c r="Q133">
        <v>0.38800000000000001</v>
      </c>
      <c r="R133">
        <v>1</v>
      </c>
      <c r="S133">
        <v>0</v>
      </c>
      <c r="T133">
        <v>0</v>
      </c>
      <c r="V133">
        <v>0</v>
      </c>
      <c r="Y133" s="1">
        <v>45192</v>
      </c>
      <c r="Z133" s="6">
        <v>0.70697916666666671</v>
      </c>
      <c r="AB133">
        <v>1</v>
      </c>
      <c r="AD133" s="3">
        <f t="shared" si="8"/>
        <v>5.5157755207272618</v>
      </c>
      <c r="AE133" s="3">
        <f t="shared" si="9"/>
        <v>7.4309909040028197</v>
      </c>
      <c r="AF133" s="3">
        <f t="shared" si="10"/>
        <v>1.9152153832755578</v>
      </c>
      <c r="AG133" s="3">
        <f t="shared" si="11"/>
        <v>0.45153732118896567</v>
      </c>
      <c r="AH133" s="3"/>
      <c r="BG133" s="3"/>
      <c r="BH133" s="3"/>
      <c r="BI133" s="3"/>
      <c r="BJ133" s="3"/>
    </row>
    <row r="134" spans="1:62" x14ac:dyDescent="0.35">
      <c r="A134">
        <v>110</v>
      </c>
      <c r="B134">
        <v>32</v>
      </c>
      <c r="C134" t="s">
        <v>217</v>
      </c>
      <c r="D134" t="s">
        <v>27</v>
      </c>
      <c r="G134">
        <v>0.5</v>
      </c>
      <c r="H134">
        <v>0.5</v>
      </c>
      <c r="I134">
        <v>5951</v>
      </c>
      <c r="J134">
        <v>8312</v>
      </c>
      <c r="L134">
        <v>4772</v>
      </c>
      <c r="M134">
        <v>4.9800000000000004</v>
      </c>
      <c r="N134">
        <v>7.3209999999999997</v>
      </c>
      <c r="O134">
        <v>2.3410000000000002</v>
      </c>
      <c r="Q134">
        <v>0.38300000000000001</v>
      </c>
      <c r="R134">
        <v>1</v>
      </c>
      <c r="S134">
        <v>0</v>
      </c>
      <c r="T134">
        <v>0</v>
      </c>
      <c r="V134">
        <v>0</v>
      </c>
      <c r="Y134" s="1">
        <v>45192</v>
      </c>
      <c r="Z134" s="6">
        <v>0.7144907407407407</v>
      </c>
      <c r="AB134">
        <v>1</v>
      </c>
      <c r="AD134" s="3">
        <f t="shared" si="8"/>
        <v>4.8701491489290492</v>
      </c>
      <c r="AE134" s="3">
        <f t="shared" si="9"/>
        <v>7.440565878186149</v>
      </c>
      <c r="AF134" s="3">
        <f t="shared" si="10"/>
        <v>2.5704167292570999</v>
      </c>
      <c r="AG134" s="3">
        <f t="shared" si="11"/>
        <v>0.44728934087774269</v>
      </c>
      <c r="AH134" s="3"/>
      <c r="AK134">
        <f>ABS(100*(AD134-AD135)/(AVERAGE(AD134:AD135)))</f>
        <v>2.9250317947429165</v>
      </c>
      <c r="AL134">
        <f>ABS(100*((AVERAGE(AD134:AD135)-AVERAGE(AD128:AD129))/(AVERAGE(AD128:AD129,AD134:AD135))))</f>
        <v>3.7416224404758154</v>
      </c>
      <c r="AQ134">
        <f>ABS(100*(AE134-AE135)/(AVERAGE(AE134:AE135)))</f>
        <v>0.66461207261487687</v>
      </c>
      <c r="AR134">
        <f>ABS(100*((AVERAGE(AE134:AE135)-AVERAGE(AE128:AE129))/(AVERAGE(AE128:AE129,AE134:AE135))))</f>
        <v>4.5006476966737177</v>
      </c>
      <c r="AW134">
        <f>ABS(100*(AF134-AF135)/(AVERAGE(AF134:AF135)))</f>
        <v>3.7635430775107008</v>
      </c>
      <c r="AX134">
        <f>ABS(100*((AVERAGE(AF134:AF135)-AVERAGE(AF128:AF129))/(AVERAGE(AF128:AF129,AF134:AF135))))</f>
        <v>6.0040875057484042</v>
      </c>
      <c r="BC134">
        <f>ABS(100*(AG134-AG135)/(AVERAGE(AG134:AG135)))</f>
        <v>1.9383846222251363E-2</v>
      </c>
      <c r="BD134">
        <f>ABS(100*((AVERAGE(AG134:AG135)-AVERAGE(AG128:AG129))/(AVERAGE(AG128:AG129,AG134:AG135))))</f>
        <v>1.9375919785548534</v>
      </c>
      <c r="BG134" s="3">
        <f>AVERAGE(AD134:AD135)</f>
        <v>4.9424330175273221</v>
      </c>
      <c r="BH134" s="3">
        <f>AVERAGE(AE134:AE135)</f>
        <v>7.4653737658429566</v>
      </c>
      <c r="BI134" s="3">
        <f>AVERAGE(AF134:AF135)</f>
        <v>2.522940748315635</v>
      </c>
      <c r="BJ134" s="3">
        <f>AVERAGE(AG134:AG135)</f>
        <v>0.44724599413987309</v>
      </c>
    </row>
    <row r="135" spans="1:62" x14ac:dyDescent="0.35">
      <c r="A135">
        <v>111</v>
      </c>
      <c r="B135">
        <v>32</v>
      </c>
      <c r="C135" t="s">
        <v>217</v>
      </c>
      <c r="D135" t="s">
        <v>27</v>
      </c>
      <c r="G135">
        <v>0.5</v>
      </c>
      <c r="H135">
        <v>0.5</v>
      </c>
      <c r="I135">
        <v>6127</v>
      </c>
      <c r="J135">
        <v>8369</v>
      </c>
      <c r="L135">
        <v>4771</v>
      </c>
      <c r="M135">
        <v>5.1159999999999997</v>
      </c>
      <c r="N135">
        <v>7.3689999999999998</v>
      </c>
      <c r="O135">
        <v>2.2530000000000001</v>
      </c>
      <c r="Q135">
        <v>0.38300000000000001</v>
      </c>
      <c r="R135">
        <v>1</v>
      </c>
      <c r="S135">
        <v>0</v>
      </c>
      <c r="T135">
        <v>0</v>
      </c>
      <c r="V135">
        <v>0</v>
      </c>
      <c r="Y135" s="1">
        <v>45192</v>
      </c>
      <c r="Z135" s="6">
        <v>0.72243055555555558</v>
      </c>
      <c r="AB135">
        <v>1</v>
      </c>
      <c r="AD135" s="3">
        <f t="shared" si="8"/>
        <v>5.0147168861255951</v>
      </c>
      <c r="AE135" s="3">
        <f t="shared" si="9"/>
        <v>7.4901816534997652</v>
      </c>
      <c r="AF135" s="3">
        <f t="shared" si="10"/>
        <v>2.4754647673741701</v>
      </c>
      <c r="AG135" s="3">
        <f t="shared" si="11"/>
        <v>0.44720264740200344</v>
      </c>
      <c r="AH135" s="3"/>
      <c r="BG135" s="3"/>
      <c r="BH135" s="3"/>
      <c r="BI135" s="3"/>
      <c r="BJ135" s="3"/>
    </row>
    <row r="136" spans="1:62" x14ac:dyDescent="0.35">
      <c r="A136">
        <v>112</v>
      </c>
      <c r="B136">
        <v>3</v>
      </c>
      <c r="C136" t="s">
        <v>28</v>
      </c>
      <c r="D136" t="s">
        <v>27</v>
      </c>
      <c r="G136">
        <v>0.5</v>
      </c>
      <c r="H136">
        <v>0.5</v>
      </c>
      <c r="I136">
        <v>1583</v>
      </c>
      <c r="J136">
        <v>956</v>
      </c>
      <c r="L136">
        <v>869</v>
      </c>
      <c r="M136">
        <v>1.629</v>
      </c>
      <c r="N136">
        <v>1.0880000000000001</v>
      </c>
      <c r="O136">
        <v>0</v>
      </c>
      <c r="Q136">
        <v>0</v>
      </c>
      <c r="R136">
        <v>1</v>
      </c>
      <c r="S136">
        <v>0</v>
      </c>
      <c r="T136">
        <v>0</v>
      </c>
      <c r="V136">
        <v>0</v>
      </c>
      <c r="Y136" s="1">
        <v>45192</v>
      </c>
      <c r="Z136" s="6">
        <v>0.73563657407407401</v>
      </c>
      <c r="AB136">
        <v>1</v>
      </c>
      <c r="AD136" s="3">
        <f t="shared" si="8"/>
        <v>1.282240762142034</v>
      </c>
      <c r="AE136" s="3">
        <f t="shared" si="9"/>
        <v>1.0375195061342923</v>
      </c>
      <c r="AF136" s="3">
        <f t="shared" si="10"/>
        <v>-0.24472125600774164</v>
      </c>
      <c r="AG136" s="3">
        <f t="shared" si="11"/>
        <v>0.10892470506746897</v>
      </c>
      <c r="AH136" s="3"/>
    </row>
    <row r="137" spans="1:62" x14ac:dyDescent="0.35">
      <c r="A137">
        <v>113</v>
      </c>
      <c r="B137">
        <v>3</v>
      </c>
      <c r="C137" t="s">
        <v>28</v>
      </c>
      <c r="D137" t="s">
        <v>27</v>
      </c>
      <c r="G137">
        <v>0.5</v>
      </c>
      <c r="H137">
        <v>0.5</v>
      </c>
      <c r="I137">
        <v>376</v>
      </c>
      <c r="J137">
        <v>931</v>
      </c>
      <c r="L137">
        <v>833</v>
      </c>
      <c r="M137">
        <v>0.70399999999999996</v>
      </c>
      <c r="N137">
        <v>1.0669999999999999</v>
      </c>
      <c r="O137">
        <v>0.36399999999999999</v>
      </c>
      <c r="Q137">
        <v>0</v>
      </c>
      <c r="R137">
        <v>1</v>
      </c>
      <c r="S137">
        <v>0</v>
      </c>
      <c r="T137">
        <v>0</v>
      </c>
      <c r="V137">
        <v>0</v>
      </c>
      <c r="Y137" s="1">
        <v>45192</v>
      </c>
      <c r="Z137" s="6">
        <v>0.74239583333333325</v>
      </c>
      <c r="AB137">
        <v>1</v>
      </c>
      <c r="AD137" s="3">
        <f t="shared" ref="AD137:AD141" si="12">((I137*$F$21)+$F$22)*1000/G137</f>
        <v>0.29080179170890047</v>
      </c>
      <c r="AE137" s="3">
        <f t="shared" ref="AE137:AE141" si="13">((J137*$H$21)+$H$22)*1000/H137</f>
        <v>1.0157582011721802</v>
      </c>
      <c r="AF137" s="3">
        <f t="shared" ref="AF137:AF141" si="14">AE137-AD137</f>
        <v>0.72495640946327966</v>
      </c>
      <c r="AG137" s="3">
        <f t="shared" ref="AG137:AG141" si="15">((L137*$J$21)+$J$22)*1000/H137</f>
        <v>0.10580373994085615</v>
      </c>
      <c r="AH137" s="3"/>
      <c r="AK137">
        <f>ABS(100*(AD137-AD138)/(AVERAGE(AD137:AD138)))</f>
        <v>6.8207499171946129</v>
      </c>
      <c r="AQ137">
        <f>ABS(100*(AE137-AE138)/(AVERAGE(AE137:AE138)))</f>
        <v>2.9550038321549899</v>
      </c>
      <c r="AW137">
        <f>ABS(100*(AF137-AF138)/(AVERAGE(AF137:AF138)))</f>
        <v>1.3605071097069903</v>
      </c>
      <c r="BC137">
        <f>ABS(100*(AG137-AG138)/(AVERAGE(AG137:AG138)))</f>
        <v>0.89727442765913668</v>
      </c>
      <c r="BG137" s="3">
        <f>AVERAGE(AD137:AD138)</f>
        <v>0.30106938668024608</v>
      </c>
      <c r="BH137" s="3">
        <f>AVERAGE(AE137:AE138)</f>
        <v>1.0309911146456585</v>
      </c>
      <c r="BI137" s="3">
        <f>AVERAGE(AF137:AF138)</f>
        <v>0.72992172796541244</v>
      </c>
      <c r="BJ137" s="3">
        <f>AVERAGE(AG137:AG138)</f>
        <v>0.106280554057422</v>
      </c>
    </row>
    <row r="138" spans="1:62" x14ac:dyDescent="0.35">
      <c r="A138">
        <v>114</v>
      </c>
      <c r="B138">
        <v>3</v>
      </c>
      <c r="C138" t="s">
        <v>28</v>
      </c>
      <c r="D138" t="s">
        <v>27</v>
      </c>
      <c r="G138">
        <v>0.5</v>
      </c>
      <c r="H138">
        <v>0.5</v>
      </c>
      <c r="I138">
        <v>401</v>
      </c>
      <c r="J138">
        <v>966</v>
      </c>
      <c r="L138">
        <v>844</v>
      </c>
      <c r="M138">
        <v>0.72299999999999998</v>
      </c>
      <c r="N138">
        <v>1.097</v>
      </c>
      <c r="O138">
        <v>0.374</v>
      </c>
      <c r="Q138">
        <v>0</v>
      </c>
      <c r="R138">
        <v>1</v>
      </c>
      <c r="S138">
        <v>0</v>
      </c>
      <c r="T138">
        <v>0</v>
      </c>
      <c r="V138">
        <v>0</v>
      </c>
      <c r="Y138" s="1">
        <v>45192</v>
      </c>
      <c r="Z138" s="6">
        <v>0.74972222222222218</v>
      </c>
      <c r="AB138">
        <v>1</v>
      </c>
      <c r="AD138" s="3">
        <f t="shared" si="12"/>
        <v>0.31133698165159168</v>
      </c>
      <c r="AE138" s="3">
        <f t="shared" si="13"/>
        <v>1.0462240281191368</v>
      </c>
      <c r="AF138" s="3">
        <f t="shared" si="14"/>
        <v>0.73488704646754521</v>
      </c>
      <c r="AG138" s="3">
        <f t="shared" si="15"/>
        <v>0.10675736817398784</v>
      </c>
    </row>
    <row r="139" spans="1:62" x14ac:dyDescent="0.35">
      <c r="A139">
        <v>115</v>
      </c>
      <c r="B139">
        <v>1</v>
      </c>
      <c r="C139" t="s">
        <v>69</v>
      </c>
      <c r="D139" t="s">
        <v>27</v>
      </c>
      <c r="G139">
        <v>0.3</v>
      </c>
      <c r="H139">
        <v>0.3</v>
      </c>
      <c r="I139">
        <v>4026</v>
      </c>
      <c r="J139">
        <v>12471</v>
      </c>
      <c r="L139">
        <v>6160</v>
      </c>
      <c r="M139">
        <v>5.84</v>
      </c>
      <c r="N139">
        <v>18.073</v>
      </c>
      <c r="O139">
        <v>12.233000000000001</v>
      </c>
      <c r="Q139">
        <v>0.88</v>
      </c>
      <c r="R139">
        <v>1</v>
      </c>
      <c r="S139">
        <v>0</v>
      </c>
      <c r="T139">
        <v>0</v>
      </c>
      <c r="V139">
        <v>0</v>
      </c>
      <c r="Y139" s="1">
        <v>45192</v>
      </c>
      <c r="Z139" s="6">
        <v>0.76230324074074074</v>
      </c>
      <c r="AB139">
        <v>1</v>
      </c>
      <c r="AD139" s="3">
        <f t="shared" si="12"/>
        <v>5.4815658722363718</v>
      </c>
      <c r="AE139" s="3">
        <f t="shared" si="13"/>
        <v>18.434627619471858</v>
      </c>
      <c r="AF139" s="3">
        <f t="shared" si="14"/>
        <v>12.953061747235486</v>
      </c>
      <c r="AG139" s="3">
        <f t="shared" si="15"/>
        <v>0.94603314200635824</v>
      </c>
    </row>
    <row r="140" spans="1:62" x14ac:dyDescent="0.35">
      <c r="A140">
        <v>116</v>
      </c>
      <c r="B140">
        <v>1</v>
      </c>
      <c r="C140" t="s">
        <v>69</v>
      </c>
      <c r="D140" t="s">
        <v>27</v>
      </c>
      <c r="G140">
        <v>0.3</v>
      </c>
      <c r="H140">
        <v>0.3</v>
      </c>
      <c r="I140">
        <v>5828</v>
      </c>
      <c r="J140">
        <v>12624</v>
      </c>
      <c r="L140">
        <v>6317</v>
      </c>
      <c r="M140">
        <v>8.1440000000000001</v>
      </c>
      <c r="N140">
        <v>18.289000000000001</v>
      </c>
      <c r="O140">
        <v>10.145</v>
      </c>
      <c r="Q140">
        <v>0.90800000000000003</v>
      </c>
      <c r="R140">
        <v>1</v>
      </c>
      <c r="S140">
        <v>0</v>
      </c>
      <c r="T140">
        <v>0</v>
      </c>
      <c r="V140">
        <v>0</v>
      </c>
      <c r="Y140" s="1">
        <v>45192</v>
      </c>
      <c r="Z140" s="6">
        <v>0.76950231481481479</v>
      </c>
      <c r="AB140">
        <v>1</v>
      </c>
      <c r="AD140" s="3">
        <f t="shared" si="12"/>
        <v>7.9485266906850152</v>
      </c>
      <c r="AE140" s="3">
        <f t="shared" si="13"/>
        <v>18.656592930085402</v>
      </c>
      <c r="AF140" s="3">
        <f t="shared" si="14"/>
        <v>10.708066239400388</v>
      </c>
      <c r="AG140" s="3">
        <f t="shared" si="15"/>
        <v>0.96871793482479396</v>
      </c>
      <c r="AH140" s="3"/>
      <c r="AI140">
        <f>100*(AVERAGE(I140:I141))/(AVERAGE(I$51:I$52))</f>
        <v>94.712845944648862</v>
      </c>
      <c r="AK140">
        <f>ABS(100*(AD140-AD141)/(AVERAGE(AD140:AD141)))</f>
        <v>3.1363753940838288</v>
      </c>
      <c r="AO140">
        <f>100*(AVERAGE(J140:J141))/(AVERAGE(J$51:J$52))</f>
        <v>91.234944130024672</v>
      </c>
      <c r="AQ140">
        <f>ABS(100*(AE140-AE141)/(AVERAGE(AE140:AE141)))</f>
        <v>0.78064429150065218</v>
      </c>
      <c r="AU140">
        <f>100*(((AVERAGE(J140:J141))-(AVERAGE(I140:I141)))/((AVERAGE(J$51:J$52))-(AVERAGE($I$51:I95))))</f>
        <v>88.680011147326454</v>
      </c>
      <c r="AW140">
        <f>ABS(100*(AF140-AF141)/(AVERAGE(AF140:AF141)))</f>
        <v>3.790529008085652</v>
      </c>
      <c r="BA140">
        <f>100*(AVERAGE(L140:L141))/(AVERAGE(L$51:L$52))</f>
        <v>97.525099229512023</v>
      </c>
      <c r="BC140">
        <f>ABS(100*(AG140-AG141)/(AVERAGE(AG140:AG141)))</f>
        <v>1.5481889145909606</v>
      </c>
      <c r="BG140" s="3">
        <f>AVERAGE(AD140:AD141)</f>
        <v>8.075160361998277</v>
      </c>
      <c r="BH140" s="3">
        <f>AVERAGE(AE140:AE141)</f>
        <v>18.584055246878361</v>
      </c>
      <c r="BI140" s="3">
        <f>AVERAGE(AF140:AF141)</f>
        <v>10.508894884880084</v>
      </c>
      <c r="BJ140" s="3">
        <f>AVERAGE(AG140:AG141)</f>
        <v>0.96127674482384218</v>
      </c>
    </row>
    <row r="141" spans="1:62" x14ac:dyDescent="0.35">
      <c r="A141">
        <v>117</v>
      </c>
      <c r="B141">
        <v>1</v>
      </c>
      <c r="C141" t="s">
        <v>69</v>
      </c>
      <c r="D141" t="s">
        <v>27</v>
      </c>
      <c r="G141">
        <v>0.3</v>
      </c>
      <c r="H141">
        <v>0.3</v>
      </c>
      <c r="I141">
        <v>6013</v>
      </c>
      <c r="J141">
        <v>12524</v>
      </c>
      <c r="L141">
        <v>6214</v>
      </c>
      <c r="M141">
        <v>8.3789999999999996</v>
      </c>
      <c r="N141">
        <v>18.148</v>
      </c>
      <c r="O141">
        <v>9.7690000000000001</v>
      </c>
      <c r="Q141">
        <v>0.89</v>
      </c>
      <c r="R141">
        <v>1</v>
      </c>
      <c r="S141">
        <v>0</v>
      </c>
      <c r="T141">
        <v>0</v>
      </c>
      <c r="V141">
        <v>0</v>
      </c>
      <c r="Y141" s="1">
        <v>45192</v>
      </c>
      <c r="Z141" s="6">
        <v>0.77722222222222215</v>
      </c>
      <c r="AB141">
        <v>1</v>
      </c>
      <c r="AD141" s="3">
        <f t="shared" si="12"/>
        <v>8.2017940333115398</v>
      </c>
      <c r="AE141" s="3">
        <f t="shared" si="13"/>
        <v>18.511517563671319</v>
      </c>
      <c r="AF141" s="3">
        <f t="shared" si="14"/>
        <v>10.309723530359779</v>
      </c>
      <c r="AG141" s="3">
        <f t="shared" si="15"/>
        <v>0.9538355548228904</v>
      </c>
    </row>
    <row r="142" spans="1:62" x14ac:dyDescent="0.35">
      <c r="A142">
        <v>118</v>
      </c>
      <c r="B142">
        <v>6</v>
      </c>
      <c r="R142">
        <v>1</v>
      </c>
    </row>
  </sheetData>
  <conditionalFormatting sqref="BC37:BD38 AK40:AL41 AW40:AX41 AQ40:AR41 AK43:AL44 AL42 AQ43:AR44 AR42 AW43:AX44 AX42 BD42 BC40:BD41 BD39 BD36">
    <cfRule type="cellIs" dxfId="1677" priority="388" operator="greaterThan">
      <formula>20</formula>
    </cfRule>
  </conditionalFormatting>
  <conditionalFormatting sqref="AS53:AT53 AY53:AZ53 BE53 AM53:AN53 BE36:BE42 AM47:AN48 BE47:BE48 AY47:AZ48 AS47:AT48 AM40:AN44 AY40:AZ44 AS40:AT44">
    <cfRule type="cellIs" dxfId="1676" priority="387" operator="between">
      <formula>80</formula>
      <formula>120</formula>
    </cfRule>
  </conditionalFormatting>
  <conditionalFormatting sqref="BC44">
    <cfRule type="cellIs" dxfId="1675" priority="386" operator="greaterThan">
      <formula>20</formula>
    </cfRule>
  </conditionalFormatting>
  <conditionalFormatting sqref="AL48 AX48 BD48 BC53:BD53 AW53:AX53 AK53:AL53">
    <cfRule type="cellIs" dxfId="1674" priority="385" operator="greaterThan">
      <formula>20</formula>
    </cfRule>
  </conditionalFormatting>
  <conditionalFormatting sqref="AK53">
    <cfRule type="cellIs" dxfId="1673" priority="383" operator="greaterThan">
      <formula>20</formula>
    </cfRule>
  </conditionalFormatting>
  <conditionalFormatting sqref="BC53">
    <cfRule type="cellIs" dxfId="1672" priority="380" operator="greaterThan">
      <formula>20</formula>
    </cfRule>
  </conditionalFormatting>
  <conditionalFormatting sqref="AM35:AN40 AY35:AZ40">
    <cfRule type="cellIs" dxfId="1671" priority="378" operator="between">
      <formula>80</formula>
      <formula>120</formula>
    </cfRule>
  </conditionalFormatting>
  <conditionalFormatting sqref="AR48 AQ53:AR53">
    <cfRule type="cellIs" dxfId="1670" priority="384" operator="greaterThan">
      <formula>20</formula>
    </cfRule>
  </conditionalFormatting>
  <conditionalFormatting sqref="AQ35:AR35 AQ40:AR40 AR39 AQ37:AR38 AR36">
    <cfRule type="cellIs" dxfId="1669" priority="377" operator="greaterThan">
      <formula>20</formula>
    </cfRule>
  </conditionalFormatting>
  <conditionalFormatting sqref="AS35:AT40">
    <cfRule type="cellIs" dxfId="1668" priority="376" operator="between">
      <formula>80</formula>
      <formula>120</formula>
    </cfRule>
  </conditionalFormatting>
  <conditionalFormatting sqref="AQ53">
    <cfRule type="cellIs" dxfId="1667" priority="382" operator="greaterThan">
      <formula>20</formula>
    </cfRule>
  </conditionalFormatting>
  <conditionalFormatting sqref="AW53">
    <cfRule type="cellIs" dxfId="1666" priority="381" operator="greaterThan">
      <formula>20</formula>
    </cfRule>
  </conditionalFormatting>
  <conditionalFormatting sqref="AK35:AL35 AW35:AX35 AK40:AL40 AL39 AK37:AL38 AL36 AW40:AX40 AX39 AW37:AX38 AX36">
    <cfRule type="cellIs" dxfId="1665" priority="379" operator="greaterThan">
      <formula>20</formula>
    </cfRule>
  </conditionalFormatting>
  <conditionalFormatting sqref="BC53">
    <cfRule type="cellIs" dxfId="1664" priority="374" operator="greaterThan">
      <formula>20</formula>
    </cfRule>
  </conditionalFormatting>
  <conditionalFormatting sqref="AW53">
    <cfRule type="cellIs" dxfId="1663" priority="375" operator="greaterThan">
      <formula>20</formula>
    </cfRule>
  </conditionalFormatting>
  <conditionalFormatting sqref="BE85">
    <cfRule type="cellIs" dxfId="1662" priority="280" operator="between">
      <formula>80</formula>
      <formula>120</formula>
    </cfRule>
  </conditionalFormatting>
  <conditionalFormatting sqref="AK49">
    <cfRule type="cellIs" dxfId="1661" priority="373" operator="greaterThan">
      <formula>20</formula>
    </cfRule>
  </conditionalFormatting>
  <conditionalFormatting sqref="AQ49">
    <cfRule type="cellIs" dxfId="1660" priority="372" operator="greaterThan">
      <formula>20</formula>
    </cfRule>
  </conditionalFormatting>
  <conditionalFormatting sqref="AW49">
    <cfRule type="cellIs" dxfId="1659" priority="371" operator="greaterThan">
      <formula>20</formula>
    </cfRule>
  </conditionalFormatting>
  <conditionalFormatting sqref="BC49">
    <cfRule type="cellIs" dxfId="1658" priority="370" operator="greaterThan">
      <formula>20</formula>
    </cfRule>
  </conditionalFormatting>
  <conditionalFormatting sqref="AK46">
    <cfRule type="cellIs" dxfId="1657" priority="369" operator="greaterThan">
      <formula>20</formula>
    </cfRule>
  </conditionalFormatting>
  <conditionalFormatting sqref="AQ46">
    <cfRule type="cellIs" dxfId="1656" priority="368" operator="greaterThan">
      <formula>20</formula>
    </cfRule>
  </conditionalFormatting>
  <conditionalFormatting sqref="AW46">
    <cfRule type="cellIs" dxfId="1655" priority="367" operator="greaterThan">
      <formula>20</formula>
    </cfRule>
  </conditionalFormatting>
  <conditionalFormatting sqref="BC46">
    <cfRule type="cellIs" dxfId="1654" priority="366" operator="greaterThan">
      <formula>20</formula>
    </cfRule>
  </conditionalFormatting>
  <conditionalFormatting sqref="AK47">
    <cfRule type="cellIs" dxfId="1653" priority="365" operator="greaterThan">
      <formula>20</formula>
    </cfRule>
  </conditionalFormatting>
  <conditionalFormatting sqref="AQ47">
    <cfRule type="cellIs" dxfId="1652" priority="364" operator="greaterThan">
      <formula>20</formula>
    </cfRule>
  </conditionalFormatting>
  <conditionalFormatting sqref="AW47">
    <cfRule type="cellIs" dxfId="1651" priority="363" operator="greaterThan">
      <formula>20</formula>
    </cfRule>
  </conditionalFormatting>
  <conditionalFormatting sqref="BC47">
    <cfRule type="cellIs" dxfId="1650" priority="362" operator="greaterThan">
      <formula>20</formula>
    </cfRule>
  </conditionalFormatting>
  <conditionalFormatting sqref="AK96 AK93">
    <cfRule type="cellIs" dxfId="1649" priority="276" operator="greaterThan">
      <formula>20</formula>
    </cfRule>
  </conditionalFormatting>
  <conditionalFormatting sqref="AQ96 AQ93">
    <cfRule type="cellIs" dxfId="1648" priority="275" operator="greaterThan">
      <formula>20</formula>
    </cfRule>
  </conditionalFormatting>
  <conditionalFormatting sqref="AK52">
    <cfRule type="cellIs" dxfId="1647" priority="361" operator="greaterThan">
      <formula>20</formula>
    </cfRule>
  </conditionalFormatting>
  <conditionalFormatting sqref="AQ52">
    <cfRule type="cellIs" dxfId="1646" priority="360" operator="greaterThan">
      <formula>20</formula>
    </cfRule>
  </conditionalFormatting>
  <conditionalFormatting sqref="AW52">
    <cfRule type="cellIs" dxfId="1645" priority="359" operator="greaterThan">
      <formula>20</formula>
    </cfRule>
  </conditionalFormatting>
  <conditionalFormatting sqref="BC52">
    <cfRule type="cellIs" dxfId="1644" priority="358" operator="greaterThan">
      <formula>20</formula>
    </cfRule>
  </conditionalFormatting>
  <conditionalFormatting sqref="AK87 AK84 AK81 AK78 AK75 AK72 AK69 AK66 AK63 AK60 AK57">
    <cfRule type="cellIs" dxfId="1643" priority="357" operator="greaterThan">
      <formula>20</formula>
    </cfRule>
  </conditionalFormatting>
  <conditionalFormatting sqref="AQ87 AQ84 AQ81 AQ78 AQ75 AQ72 AQ69 AQ66 AQ63 AQ60 AQ57">
    <cfRule type="cellIs" dxfId="1642" priority="356" operator="greaterThan">
      <formula>20</formula>
    </cfRule>
  </conditionalFormatting>
  <conditionalFormatting sqref="AW87 AW84 AW81 AW78 AW75 AW72 AW69 AW66 AW63 AW60 AW57">
    <cfRule type="cellIs" dxfId="1641" priority="355" operator="greaterThan">
      <formula>20</formula>
    </cfRule>
  </conditionalFormatting>
  <conditionalFormatting sqref="BC87 BC84 BC81 BC78 BC75 BC72 BC69 BC66 BC63 BC60 BC57">
    <cfRule type="cellIs" dxfId="1640" priority="354" operator="greaterThan">
      <formula>20</formula>
    </cfRule>
  </conditionalFormatting>
  <conditionalFormatting sqref="AK94">
    <cfRule type="cellIs" dxfId="1639" priority="353" operator="greaterThan">
      <formula>20</formula>
    </cfRule>
  </conditionalFormatting>
  <conditionalFormatting sqref="AQ94">
    <cfRule type="cellIs" dxfId="1638" priority="352" operator="greaterThan">
      <formula>20</formula>
    </cfRule>
  </conditionalFormatting>
  <conditionalFormatting sqref="AW94">
    <cfRule type="cellIs" dxfId="1637" priority="351" operator="greaterThan">
      <formula>20</formula>
    </cfRule>
  </conditionalFormatting>
  <conditionalFormatting sqref="BC97 BC94">
    <cfRule type="cellIs" dxfId="1636" priority="350" operator="greaterThan">
      <formula>20</formula>
    </cfRule>
  </conditionalFormatting>
  <conditionalFormatting sqref="BE87">
    <cfRule type="cellIs" dxfId="1635" priority="277" operator="between">
      <formula>80</formula>
      <formula>120</formula>
    </cfRule>
  </conditionalFormatting>
  <conditionalFormatting sqref="AL87">
    <cfRule type="cellIs" dxfId="1634" priority="349" operator="greaterThan">
      <formula>20</formula>
    </cfRule>
  </conditionalFormatting>
  <conditionalFormatting sqref="AM87:AN87">
    <cfRule type="cellIs" dxfId="1633" priority="348" operator="between">
      <formula>80</formula>
      <formula>120</formula>
    </cfRule>
  </conditionalFormatting>
  <conditionalFormatting sqref="AM87:AN87">
    <cfRule type="cellIs" dxfId="1632" priority="347" operator="between">
      <formula>80</formula>
      <formula>120</formula>
    </cfRule>
  </conditionalFormatting>
  <conditionalFormatting sqref="AR85">
    <cfRule type="cellIs" dxfId="1631" priority="295" operator="greaterThan">
      <formula>20</formula>
    </cfRule>
  </conditionalFormatting>
  <conditionalFormatting sqref="AK85 AK82 AK79 AK76 AK73 AK70 AK67 AK64 AK61 AK58 AK54">
    <cfRule type="cellIs" dxfId="1630" priority="310" operator="greaterThan">
      <formula>20</formula>
    </cfRule>
  </conditionalFormatting>
  <conditionalFormatting sqref="AQ85 AQ82 AQ79 AQ76 AQ73 AQ70 AQ67 AQ64 AQ61 AQ58 AQ54">
    <cfRule type="cellIs" dxfId="1629" priority="309" operator="greaterThan">
      <formula>20</formula>
    </cfRule>
  </conditionalFormatting>
  <conditionalFormatting sqref="AW85 AW82 AW79 AW76 AW73 AW70 AW67 AW64 AW61 AW58 AW54">
    <cfRule type="cellIs" dxfId="1628" priority="308" operator="greaterThan">
      <formula>20</formula>
    </cfRule>
  </conditionalFormatting>
  <conditionalFormatting sqref="BC85 BC82 BC79 BC76 BC73 BC70 BC67 BC64 BC61 BC58 BC54">
    <cfRule type="cellIs" dxfId="1627" priority="307" operator="greaterThan">
      <formula>20</formula>
    </cfRule>
  </conditionalFormatting>
  <conditionalFormatting sqref="AQ95 AQ92">
    <cfRule type="cellIs" dxfId="1626" priority="305" operator="greaterThan">
      <formula>20</formula>
    </cfRule>
  </conditionalFormatting>
  <conditionalFormatting sqref="AW95 AW92">
    <cfRule type="cellIs" dxfId="1625" priority="304" operator="greaterThan">
      <formula>20</formula>
    </cfRule>
  </conditionalFormatting>
  <conditionalFormatting sqref="AR87">
    <cfRule type="cellIs" dxfId="1624" priority="346" operator="greaterThan">
      <formula>20</formula>
    </cfRule>
  </conditionalFormatting>
  <conditionalFormatting sqref="AS87:AT87">
    <cfRule type="cellIs" dxfId="1623" priority="345" operator="between">
      <formula>80</formula>
      <formula>120</formula>
    </cfRule>
  </conditionalFormatting>
  <conditionalFormatting sqref="AS87:AT87">
    <cfRule type="cellIs" dxfId="1622" priority="344" operator="between">
      <formula>80</formula>
      <formula>120</formula>
    </cfRule>
  </conditionalFormatting>
  <conditionalFormatting sqref="AS87:AT87">
    <cfRule type="cellIs" dxfId="1621" priority="343" operator="between">
      <formula>80</formula>
      <formula>120</formula>
    </cfRule>
  </conditionalFormatting>
  <conditionalFormatting sqref="AM98:AN99">
    <cfRule type="cellIs" dxfId="1620" priority="268" operator="between">
      <formula>80</formula>
      <formula>120</formula>
    </cfRule>
  </conditionalFormatting>
  <conditionalFormatting sqref="AX87">
    <cfRule type="cellIs" dxfId="1619" priority="342" operator="greaterThan">
      <formula>20</formula>
    </cfRule>
  </conditionalFormatting>
  <conditionalFormatting sqref="AY87:AZ87">
    <cfRule type="cellIs" dxfId="1618" priority="341" operator="between">
      <formula>80</formula>
      <formula>120</formula>
    </cfRule>
  </conditionalFormatting>
  <conditionalFormatting sqref="AY87:AZ87">
    <cfRule type="cellIs" dxfId="1617" priority="339" operator="between">
      <formula>80</formula>
      <formula>120</formula>
    </cfRule>
  </conditionalFormatting>
  <conditionalFormatting sqref="AY87:AZ87">
    <cfRule type="cellIs" dxfId="1616" priority="340" operator="between">
      <formula>80</formula>
      <formula>120</formula>
    </cfRule>
  </conditionalFormatting>
  <conditionalFormatting sqref="AS100:AT100 AY100:AZ100 BE100 AM100:AN100">
    <cfRule type="cellIs" dxfId="1615" priority="263" operator="between">
      <formula>80</formula>
      <formula>120</formula>
    </cfRule>
  </conditionalFormatting>
  <conditionalFormatting sqref="BD87">
    <cfRule type="cellIs" dxfId="1614" priority="338" operator="greaterThan">
      <formula>20</formula>
    </cfRule>
  </conditionalFormatting>
  <conditionalFormatting sqref="BE87">
    <cfRule type="cellIs" dxfId="1613" priority="337" operator="between">
      <formula>80</formula>
      <formula>120</formula>
    </cfRule>
  </conditionalFormatting>
  <conditionalFormatting sqref="BE87">
    <cfRule type="cellIs" dxfId="1612" priority="336" operator="between">
      <formula>80</formula>
      <formula>120</formula>
    </cfRule>
  </conditionalFormatting>
  <conditionalFormatting sqref="BE87">
    <cfRule type="cellIs" dxfId="1611" priority="334" operator="between">
      <formula>80</formula>
      <formula>120</formula>
    </cfRule>
  </conditionalFormatting>
  <conditionalFormatting sqref="BE87">
    <cfRule type="cellIs" dxfId="1610" priority="335" operator="between">
      <formula>80</formula>
      <formula>120</formula>
    </cfRule>
  </conditionalFormatting>
  <conditionalFormatting sqref="AW96 AW93">
    <cfRule type="cellIs" dxfId="1609" priority="274" operator="greaterThan">
      <formula>20</formula>
    </cfRule>
  </conditionalFormatting>
  <conditionalFormatting sqref="AQ94">
    <cfRule type="cellIs" dxfId="1608" priority="271" operator="greaterThan">
      <formula>20</formula>
    </cfRule>
  </conditionalFormatting>
  <conditionalFormatting sqref="AS98:AT99">
    <cfRule type="cellIs" dxfId="1607" priority="267" operator="between">
      <formula>80</formula>
      <formula>120</formula>
    </cfRule>
  </conditionalFormatting>
  <conditionalFormatting sqref="BE98:BE99">
    <cfRule type="cellIs" dxfId="1606" priority="264" operator="between">
      <formula>80</formula>
      <formula>120</formula>
    </cfRule>
  </conditionalFormatting>
  <conditionalFormatting sqref="BC100:BD100 AW100:AX100 AK100:AL100">
    <cfRule type="cellIs" dxfId="1605" priority="262" operator="greaterThan">
      <formula>20</formula>
    </cfRule>
  </conditionalFormatting>
  <conditionalFormatting sqref="BC43">
    <cfRule type="cellIs" dxfId="1604" priority="333" operator="greaterThan">
      <formula>20</formula>
    </cfRule>
  </conditionalFormatting>
  <conditionalFormatting sqref="AK47:AL47 AW47:AX47 BC47:BD47">
    <cfRule type="cellIs" dxfId="1603" priority="332" operator="greaterThan">
      <formula>20</formula>
    </cfRule>
  </conditionalFormatting>
  <conditionalFormatting sqref="AQ47:AR47">
    <cfRule type="cellIs" dxfId="1602" priority="331" operator="greaterThan">
      <formula>20</formula>
    </cfRule>
  </conditionalFormatting>
  <conditionalFormatting sqref="AQ47">
    <cfRule type="cellIs" dxfId="1601" priority="329" operator="greaterThan">
      <formula>20</formula>
    </cfRule>
  </conditionalFormatting>
  <conditionalFormatting sqref="BC47 BC49">
    <cfRule type="cellIs" dxfId="1600" priority="327" operator="greaterThan">
      <formula>20</formula>
    </cfRule>
  </conditionalFormatting>
  <conditionalFormatting sqref="AK47">
    <cfRule type="cellIs" dxfId="1599" priority="330" operator="greaterThan">
      <formula>20</formula>
    </cfRule>
  </conditionalFormatting>
  <conditionalFormatting sqref="AW47 AW49">
    <cfRule type="cellIs" dxfId="1598" priority="328" operator="greaterThan">
      <formula>20</formula>
    </cfRule>
  </conditionalFormatting>
  <conditionalFormatting sqref="AK49:AL49 AW49:AX49 BC49:BD49">
    <cfRule type="cellIs" dxfId="1597" priority="326" operator="greaterThan">
      <formula>20</formula>
    </cfRule>
  </conditionalFormatting>
  <conditionalFormatting sqref="AM49:AN49 BE49 AY49:AZ49">
    <cfRule type="cellIs" dxfId="1596" priority="325" operator="between">
      <formula>80</formula>
      <formula>120</formula>
    </cfRule>
  </conditionalFormatting>
  <conditionalFormatting sqref="AQ49:AR49">
    <cfRule type="cellIs" dxfId="1595" priority="324" operator="greaterThan">
      <formula>20</formula>
    </cfRule>
  </conditionalFormatting>
  <conditionalFormatting sqref="AS49:AT49">
    <cfRule type="cellIs" dxfId="1594" priority="323" operator="between">
      <formula>80</formula>
      <formula>120</formula>
    </cfRule>
  </conditionalFormatting>
  <conditionalFormatting sqref="AK46">
    <cfRule type="cellIs" dxfId="1593" priority="322" operator="greaterThan">
      <formula>20</formula>
    </cfRule>
  </conditionalFormatting>
  <conditionalFormatting sqref="AQ46">
    <cfRule type="cellIs" dxfId="1592" priority="321" operator="greaterThan">
      <formula>20</formula>
    </cfRule>
  </conditionalFormatting>
  <conditionalFormatting sqref="AW46">
    <cfRule type="cellIs" dxfId="1591" priority="320" operator="greaterThan">
      <formula>20</formula>
    </cfRule>
  </conditionalFormatting>
  <conditionalFormatting sqref="BC46">
    <cfRule type="cellIs" dxfId="1590" priority="319" operator="greaterThan">
      <formula>20</formula>
    </cfRule>
  </conditionalFormatting>
  <conditionalFormatting sqref="AK50">
    <cfRule type="cellIs" dxfId="1589" priority="318" operator="greaterThan">
      <formula>20</formula>
    </cfRule>
  </conditionalFormatting>
  <conditionalFormatting sqref="AQ50">
    <cfRule type="cellIs" dxfId="1588" priority="317" operator="greaterThan">
      <formula>20</formula>
    </cfRule>
  </conditionalFormatting>
  <conditionalFormatting sqref="AW50">
    <cfRule type="cellIs" dxfId="1587" priority="316" operator="greaterThan">
      <formula>20</formula>
    </cfRule>
  </conditionalFormatting>
  <conditionalFormatting sqref="BC50">
    <cfRule type="cellIs" dxfId="1586" priority="315" operator="greaterThan">
      <formula>20</formula>
    </cfRule>
  </conditionalFormatting>
  <conditionalFormatting sqref="AK51">
    <cfRule type="cellIs" dxfId="1585" priority="314" operator="greaterThan">
      <formula>20</formula>
    </cfRule>
  </conditionalFormatting>
  <conditionalFormatting sqref="AQ51">
    <cfRule type="cellIs" dxfId="1584" priority="313" operator="greaterThan">
      <formula>20</formula>
    </cfRule>
  </conditionalFormatting>
  <conditionalFormatting sqref="AW51">
    <cfRule type="cellIs" dxfId="1583" priority="312" operator="greaterThan">
      <formula>20</formula>
    </cfRule>
  </conditionalFormatting>
  <conditionalFormatting sqref="BC51">
    <cfRule type="cellIs" dxfId="1582" priority="311" operator="greaterThan">
      <formula>20</formula>
    </cfRule>
  </conditionalFormatting>
  <conditionalFormatting sqref="AK95 AK92">
    <cfRule type="cellIs" dxfId="1581" priority="306" operator="greaterThan">
      <formula>20</formula>
    </cfRule>
  </conditionalFormatting>
  <conditionalFormatting sqref="BC95 BC92">
    <cfRule type="cellIs" dxfId="1580" priority="303" operator="greaterThan">
      <formula>20</formula>
    </cfRule>
  </conditionalFormatting>
  <conditionalFormatting sqref="AM86:AN86">
    <cfRule type="cellIs" dxfId="1579" priority="302" operator="between">
      <formula>80</formula>
      <formula>120</formula>
    </cfRule>
  </conditionalFormatting>
  <conditionalFormatting sqref="AL85">
    <cfRule type="cellIs" dxfId="1578" priority="301" operator="greaterThan">
      <formula>20</formula>
    </cfRule>
  </conditionalFormatting>
  <conditionalFormatting sqref="AM85:AN85">
    <cfRule type="cellIs" dxfId="1577" priority="300" operator="between">
      <formula>80</formula>
      <formula>120</formula>
    </cfRule>
  </conditionalFormatting>
  <conditionalFormatting sqref="AM85:AN85">
    <cfRule type="cellIs" dxfId="1576" priority="299" operator="between">
      <formula>80</formula>
      <formula>120</formula>
    </cfRule>
  </conditionalFormatting>
  <conditionalFormatting sqref="AM87:AN87">
    <cfRule type="cellIs" dxfId="1575" priority="298" operator="between">
      <formula>80</formula>
      <formula>120</formula>
    </cfRule>
  </conditionalFormatting>
  <conditionalFormatting sqref="AS86:AT86">
    <cfRule type="cellIs" dxfId="1574" priority="297" operator="between">
      <formula>80</formula>
      <formula>120</formula>
    </cfRule>
  </conditionalFormatting>
  <conditionalFormatting sqref="AS86:AT86">
    <cfRule type="cellIs" dxfId="1573" priority="296" operator="between">
      <formula>80</formula>
      <formula>120</formula>
    </cfRule>
  </conditionalFormatting>
  <conditionalFormatting sqref="AS85:AT85">
    <cfRule type="cellIs" dxfId="1572" priority="294" operator="between">
      <formula>80</formula>
      <formula>120</formula>
    </cfRule>
  </conditionalFormatting>
  <conditionalFormatting sqref="AS85:AT85">
    <cfRule type="cellIs" dxfId="1571" priority="293" operator="between">
      <formula>80</formula>
      <formula>120</formula>
    </cfRule>
  </conditionalFormatting>
  <conditionalFormatting sqref="AS85:AT85">
    <cfRule type="cellIs" dxfId="1570" priority="292" operator="between">
      <formula>80</formula>
      <formula>120</formula>
    </cfRule>
  </conditionalFormatting>
  <conditionalFormatting sqref="AS87:AT87">
    <cfRule type="cellIs" dxfId="1569" priority="291" operator="between">
      <formula>80</formula>
      <formula>120</formula>
    </cfRule>
  </conditionalFormatting>
  <conditionalFormatting sqref="AS87:AT87">
    <cfRule type="cellIs" dxfId="1568" priority="290" operator="between">
      <formula>80</formula>
      <formula>120</formula>
    </cfRule>
  </conditionalFormatting>
  <conditionalFormatting sqref="BD85">
    <cfRule type="cellIs" dxfId="1567" priority="282" operator="greaterThan">
      <formula>20</formula>
    </cfRule>
  </conditionalFormatting>
  <conditionalFormatting sqref="AY86:AZ86">
    <cfRule type="cellIs" dxfId="1566" priority="289" operator="between">
      <formula>80</formula>
      <formula>120</formula>
    </cfRule>
  </conditionalFormatting>
  <conditionalFormatting sqref="AX85">
    <cfRule type="cellIs" dxfId="1565" priority="288" operator="greaterThan">
      <formula>20</formula>
    </cfRule>
  </conditionalFormatting>
  <conditionalFormatting sqref="AY85:AZ85">
    <cfRule type="cellIs" dxfId="1564" priority="287" operator="between">
      <formula>80</formula>
      <formula>120</formula>
    </cfRule>
  </conditionalFormatting>
  <conditionalFormatting sqref="AY85:AZ85">
    <cfRule type="cellIs" dxfId="1563" priority="285" operator="between">
      <formula>80</formula>
      <formula>120</formula>
    </cfRule>
  </conditionalFormatting>
  <conditionalFormatting sqref="AY85:AZ85">
    <cfRule type="cellIs" dxfId="1562" priority="286" operator="between">
      <formula>80</formula>
      <formula>120</formula>
    </cfRule>
  </conditionalFormatting>
  <conditionalFormatting sqref="AY87:AZ87">
    <cfRule type="cellIs" dxfId="1561" priority="284" operator="between">
      <formula>80</formula>
      <formula>120</formula>
    </cfRule>
  </conditionalFormatting>
  <conditionalFormatting sqref="BE86">
    <cfRule type="cellIs" dxfId="1560" priority="283" operator="between">
      <formula>80</formula>
      <formula>120</formula>
    </cfRule>
  </conditionalFormatting>
  <conditionalFormatting sqref="BE85">
    <cfRule type="cellIs" dxfId="1559" priority="281" operator="between">
      <formula>80</formula>
      <formula>120</formula>
    </cfRule>
  </conditionalFormatting>
  <conditionalFormatting sqref="BE85">
    <cfRule type="cellIs" dxfId="1558" priority="278" operator="between">
      <formula>80</formula>
      <formula>120</formula>
    </cfRule>
  </conditionalFormatting>
  <conditionalFormatting sqref="BE85">
    <cfRule type="cellIs" dxfId="1557" priority="279" operator="between">
      <formula>80</formula>
      <formula>120</formula>
    </cfRule>
  </conditionalFormatting>
  <conditionalFormatting sqref="AK94">
    <cfRule type="cellIs" dxfId="1556" priority="272" operator="greaterThan">
      <formula>20</formula>
    </cfRule>
  </conditionalFormatting>
  <conditionalFormatting sqref="AW94">
    <cfRule type="cellIs" dxfId="1555" priority="270" operator="greaterThan">
      <formula>20</formula>
    </cfRule>
  </conditionalFormatting>
  <conditionalFormatting sqref="BC96 BC93">
    <cfRule type="cellIs" dxfId="1554" priority="273" operator="greaterThan">
      <formula>20</formula>
    </cfRule>
  </conditionalFormatting>
  <conditionalFormatting sqref="BC97 BC94">
    <cfRule type="cellIs" dxfId="1553" priority="269" operator="greaterThan">
      <formula>20</formula>
    </cfRule>
  </conditionalFormatting>
  <conditionalFormatting sqref="AS98:AT99">
    <cfRule type="cellIs" dxfId="1552" priority="266" operator="between">
      <formula>80</formula>
      <formula>120</formula>
    </cfRule>
  </conditionalFormatting>
  <conditionalFormatting sqref="AY98:AZ99">
    <cfRule type="cellIs" dxfId="1551" priority="265" operator="between">
      <formula>80</formula>
      <formula>120</formula>
    </cfRule>
  </conditionalFormatting>
  <conditionalFormatting sqref="AK100">
    <cfRule type="cellIs" dxfId="1550" priority="260" operator="greaterThan">
      <formula>20</formula>
    </cfRule>
  </conditionalFormatting>
  <conditionalFormatting sqref="BC100">
    <cfRule type="cellIs" dxfId="1549" priority="257" operator="greaterThan">
      <formula>20</formula>
    </cfRule>
  </conditionalFormatting>
  <conditionalFormatting sqref="AQ100:AR100">
    <cfRule type="cellIs" dxfId="1548" priority="261" operator="greaterThan">
      <formula>20</formula>
    </cfRule>
  </conditionalFormatting>
  <conditionalFormatting sqref="AQ100">
    <cfRule type="cellIs" dxfId="1547" priority="259" operator="greaterThan">
      <formula>20</formula>
    </cfRule>
  </conditionalFormatting>
  <conditionalFormatting sqref="AW100">
    <cfRule type="cellIs" dxfId="1546" priority="258" operator="greaterThan">
      <formula>20</formula>
    </cfRule>
  </conditionalFormatting>
  <conditionalFormatting sqref="BC100">
    <cfRule type="cellIs" dxfId="1545" priority="255" operator="greaterThan">
      <formula>20</formula>
    </cfRule>
  </conditionalFormatting>
  <conditionalFormatting sqref="AW100">
    <cfRule type="cellIs" dxfId="1544" priority="256" operator="greaterThan">
      <formula>20</formula>
    </cfRule>
  </conditionalFormatting>
  <conditionalFormatting sqref="AK109 AK106 AK103">
    <cfRule type="cellIs" dxfId="1543" priority="254" operator="greaterThan">
      <formula>20</formula>
    </cfRule>
  </conditionalFormatting>
  <conditionalFormatting sqref="AQ109 AQ106 AQ103">
    <cfRule type="cellIs" dxfId="1542" priority="253" operator="greaterThan">
      <formula>20</formula>
    </cfRule>
  </conditionalFormatting>
  <conditionalFormatting sqref="AW109 AW106 AW103">
    <cfRule type="cellIs" dxfId="1541" priority="252" operator="greaterThan">
      <formula>20</formula>
    </cfRule>
  </conditionalFormatting>
  <conditionalFormatting sqref="BC109 BC106 BC103">
    <cfRule type="cellIs" dxfId="1540" priority="251" operator="greaterThan">
      <formula>20</formula>
    </cfRule>
  </conditionalFormatting>
  <conditionalFormatting sqref="AK110 AK107 AK104 AK101">
    <cfRule type="cellIs" dxfId="1539" priority="250" operator="greaterThan">
      <formula>20</formula>
    </cfRule>
  </conditionalFormatting>
  <conditionalFormatting sqref="AQ110 AQ107 AQ104 AQ101">
    <cfRule type="cellIs" dxfId="1538" priority="249" operator="greaterThan">
      <formula>20</formula>
    </cfRule>
  </conditionalFormatting>
  <conditionalFormatting sqref="AW110 AW107 AW104 AW101">
    <cfRule type="cellIs" dxfId="1537" priority="248" operator="greaterThan">
      <formula>20</formula>
    </cfRule>
  </conditionalFormatting>
  <conditionalFormatting sqref="BC110 BC107 BC104 BC101">
    <cfRule type="cellIs" dxfId="1536" priority="247" operator="greaterThan">
      <formula>20</formula>
    </cfRule>
  </conditionalFormatting>
  <conditionalFormatting sqref="BC29">
    <cfRule type="cellIs" dxfId="1535" priority="220" operator="greaterThan">
      <formula>20</formula>
    </cfRule>
  </conditionalFormatting>
  <conditionalFormatting sqref="AI29">
    <cfRule type="cellIs" dxfId="1534" priority="219" operator="between">
      <formula>80</formula>
      <formula>120</formula>
    </cfRule>
  </conditionalFormatting>
  <conditionalFormatting sqref="BA29">
    <cfRule type="cellIs" dxfId="1533" priority="216" operator="between">
      <formula>80</formula>
      <formula>120</formula>
    </cfRule>
  </conditionalFormatting>
  <conditionalFormatting sqref="AI110">
    <cfRule type="cellIs" dxfId="1532" priority="215" operator="between">
      <formula>80</formula>
      <formula>120</formula>
    </cfRule>
  </conditionalFormatting>
  <conditionalFormatting sqref="AK130">
    <cfRule type="cellIs" dxfId="1531" priority="214" operator="greaterThan">
      <formula>20</formula>
    </cfRule>
  </conditionalFormatting>
  <conditionalFormatting sqref="AL130">
    <cfRule type="cellIs" dxfId="1530" priority="210" operator="greaterThan">
      <formula>20</formula>
    </cfRule>
  </conditionalFormatting>
  <conditionalFormatting sqref="AM130:AN130">
    <cfRule type="cellIs" dxfId="1529" priority="209" operator="between">
      <formula>80</formula>
      <formula>120</formula>
    </cfRule>
  </conditionalFormatting>
  <conditionalFormatting sqref="AM130:AN130">
    <cfRule type="cellIs" dxfId="1528" priority="208" operator="between">
      <formula>80</formula>
      <formula>120</formula>
    </cfRule>
  </conditionalFormatting>
  <conditionalFormatting sqref="AR130">
    <cfRule type="cellIs" dxfId="1527" priority="207" operator="greaterThan">
      <formula>20</formula>
    </cfRule>
  </conditionalFormatting>
  <conditionalFormatting sqref="AS130:AT130">
    <cfRule type="cellIs" dxfId="1526" priority="206" operator="between">
      <formula>80</formula>
      <formula>120</formula>
    </cfRule>
  </conditionalFormatting>
  <conditionalFormatting sqref="AS130:AT130">
    <cfRule type="cellIs" dxfId="1525" priority="204" operator="between">
      <formula>80</formula>
      <formula>120</formula>
    </cfRule>
  </conditionalFormatting>
  <conditionalFormatting sqref="AS130:AT130">
    <cfRule type="cellIs" dxfId="1524" priority="205" operator="between">
      <formula>80</formula>
      <formula>120</formula>
    </cfRule>
  </conditionalFormatting>
  <conditionalFormatting sqref="AY130:AZ130">
    <cfRule type="cellIs" dxfId="1523" priority="201" operator="between">
      <formula>80</formula>
      <formula>120</formula>
    </cfRule>
  </conditionalFormatting>
  <conditionalFormatting sqref="BD130">
    <cfRule type="cellIs" dxfId="1522" priority="199" operator="greaterThan">
      <formula>20</formula>
    </cfRule>
  </conditionalFormatting>
  <conditionalFormatting sqref="BE130">
    <cfRule type="cellIs" dxfId="1521" priority="198" operator="between">
      <formula>80</formula>
      <formula>120</formula>
    </cfRule>
  </conditionalFormatting>
  <conditionalFormatting sqref="BE130">
    <cfRule type="cellIs" dxfId="1520" priority="197" operator="between">
      <formula>80</formula>
      <formula>120</formula>
    </cfRule>
  </conditionalFormatting>
  <conditionalFormatting sqref="BE130">
    <cfRule type="cellIs" dxfId="1519" priority="195" operator="between">
      <formula>80</formula>
      <formula>120</formula>
    </cfRule>
  </conditionalFormatting>
  <conditionalFormatting sqref="BE130">
    <cfRule type="cellIs" dxfId="1518" priority="196" operator="between">
      <formula>80</formula>
      <formula>120</formula>
    </cfRule>
  </conditionalFormatting>
  <conditionalFormatting sqref="AK135">
    <cfRule type="cellIs" dxfId="1517" priority="194" operator="greaterThan">
      <formula>20</formula>
    </cfRule>
  </conditionalFormatting>
  <conditionalFormatting sqref="AW135">
    <cfRule type="cellIs" dxfId="1516" priority="192" operator="greaterThan">
      <formula>20</formula>
    </cfRule>
  </conditionalFormatting>
  <conditionalFormatting sqref="AK26 AK33 AK36 AK39 AK42 AK45 AK48">
    <cfRule type="cellIs" dxfId="1515" priority="246" operator="greaterThan">
      <formula>20</formula>
    </cfRule>
  </conditionalFormatting>
  <conditionalFormatting sqref="AQ26 AQ33 AQ36 AQ39 AQ42 AQ45 AQ48">
    <cfRule type="cellIs" dxfId="1514" priority="245" operator="greaterThan">
      <formula>20</formula>
    </cfRule>
  </conditionalFormatting>
  <conditionalFormatting sqref="AW26 AW33 AW36 AW39 AW42 AW45 AW48">
    <cfRule type="cellIs" dxfId="1513" priority="244" operator="greaterThan">
      <formula>20</formula>
    </cfRule>
  </conditionalFormatting>
  <conditionalFormatting sqref="BC26 BC33 BC36 BC39 BC42 BC45 BC48">
    <cfRule type="cellIs" dxfId="1512" priority="243" operator="greaterThan">
      <formula>20</formula>
    </cfRule>
  </conditionalFormatting>
  <conditionalFormatting sqref="AJ36 AJ39 AJ42 AJ45 AJ48">
    <cfRule type="cellIs" dxfId="1511" priority="242" operator="lessThan">
      <formula>20.1</formula>
    </cfRule>
  </conditionalFormatting>
  <conditionalFormatting sqref="AP36 AP39 AP42 AP45 AP48">
    <cfRule type="cellIs" dxfId="1510" priority="241" operator="lessThan">
      <formula>20.1</formula>
    </cfRule>
  </conditionalFormatting>
  <conditionalFormatting sqref="AV36 AV39 AV42 AV45 AV48">
    <cfRule type="cellIs" dxfId="1509" priority="240" operator="lessThan">
      <formula>20.1</formula>
    </cfRule>
  </conditionalFormatting>
  <conditionalFormatting sqref="BB36 BB39 BB42 BB45 BB48">
    <cfRule type="cellIs" dxfId="1508" priority="239" operator="lessThan">
      <formula>20.1</formula>
    </cfRule>
  </conditionalFormatting>
  <conditionalFormatting sqref="AI26">
    <cfRule type="cellIs" dxfId="1507" priority="238" operator="between">
      <formula>80</formula>
      <formula>120</formula>
    </cfRule>
  </conditionalFormatting>
  <conditionalFormatting sqref="AO26">
    <cfRule type="cellIs" dxfId="1506" priority="237" operator="between">
      <formula>80</formula>
      <formula>120</formula>
    </cfRule>
  </conditionalFormatting>
  <conditionalFormatting sqref="AU26">
    <cfRule type="cellIs" dxfId="1505" priority="236" operator="between">
      <formula>80</formula>
      <formula>120</formula>
    </cfRule>
  </conditionalFormatting>
  <conditionalFormatting sqref="BA26">
    <cfRule type="cellIs" dxfId="1504" priority="235" operator="between">
      <formula>80</formula>
      <formula>120</formula>
    </cfRule>
  </conditionalFormatting>
  <conditionalFormatting sqref="BA97">
    <cfRule type="cellIs" dxfId="1503" priority="225" operator="between">
      <formula>80</formula>
      <formula>120</formula>
    </cfRule>
  </conditionalFormatting>
  <conditionalFormatting sqref="AK97">
    <cfRule type="cellIs" dxfId="1502" priority="230" operator="greaterThan">
      <formula>20</formula>
    </cfRule>
  </conditionalFormatting>
  <conditionalFormatting sqref="AQ97">
    <cfRule type="cellIs" dxfId="1501" priority="229" operator="greaterThan">
      <formula>20</formula>
    </cfRule>
  </conditionalFormatting>
  <conditionalFormatting sqref="AO97">
    <cfRule type="cellIs" dxfId="1500" priority="227" operator="between">
      <formula>80</formula>
      <formula>120</formula>
    </cfRule>
  </conditionalFormatting>
  <conditionalFormatting sqref="AU97">
    <cfRule type="cellIs" dxfId="1499" priority="226" operator="between">
      <formula>80</formula>
      <formula>120</formula>
    </cfRule>
  </conditionalFormatting>
  <conditionalFormatting sqref="AO51">
    <cfRule type="cellIs" dxfId="1498" priority="234" operator="between">
      <formula>80</formula>
      <formula>120</formula>
    </cfRule>
  </conditionalFormatting>
  <conditionalFormatting sqref="AU51">
    <cfRule type="cellIs" dxfId="1497" priority="233" operator="between">
      <formula>80</formula>
      <formula>120</formula>
    </cfRule>
  </conditionalFormatting>
  <conditionalFormatting sqref="BA51">
    <cfRule type="cellIs" dxfId="1496" priority="232" operator="between">
      <formula>80</formula>
      <formula>120</formula>
    </cfRule>
  </conditionalFormatting>
  <conditionalFormatting sqref="AI51">
    <cfRule type="cellIs" dxfId="1495" priority="231" operator="between">
      <formula>80</formula>
      <formula>120</formula>
    </cfRule>
  </conditionalFormatting>
  <conditionalFormatting sqref="AW97">
    <cfRule type="cellIs" dxfId="1494" priority="228" operator="greaterThan">
      <formula>20</formula>
    </cfRule>
  </conditionalFormatting>
  <conditionalFormatting sqref="AI97">
    <cfRule type="cellIs" dxfId="1493" priority="224" operator="between">
      <formula>80</formula>
      <formula>120</formula>
    </cfRule>
  </conditionalFormatting>
  <conditionalFormatting sqref="AK29">
    <cfRule type="cellIs" dxfId="1492" priority="223" operator="greaterThan">
      <formula>20</formula>
    </cfRule>
  </conditionalFormatting>
  <conditionalFormatting sqref="AQ29">
    <cfRule type="cellIs" dxfId="1491" priority="222" operator="greaterThan">
      <formula>20</formula>
    </cfRule>
  </conditionalFormatting>
  <conditionalFormatting sqref="AW29">
    <cfRule type="cellIs" dxfId="1490" priority="221" operator="greaterThan">
      <formula>20</formula>
    </cfRule>
  </conditionalFormatting>
  <conditionalFormatting sqref="AO29">
    <cfRule type="cellIs" dxfId="1489" priority="218" operator="between">
      <formula>80</formula>
      <formula>120</formula>
    </cfRule>
  </conditionalFormatting>
  <conditionalFormatting sqref="AU29">
    <cfRule type="cellIs" dxfId="1488" priority="217" operator="between">
      <formula>80</formula>
      <formula>120</formula>
    </cfRule>
  </conditionalFormatting>
  <conditionalFormatting sqref="AQ130">
    <cfRule type="cellIs" dxfId="1487" priority="213" operator="greaterThan">
      <formula>20</formula>
    </cfRule>
  </conditionalFormatting>
  <conditionalFormatting sqref="AW130">
    <cfRule type="cellIs" dxfId="1486" priority="212" operator="greaterThan">
      <formula>20</formula>
    </cfRule>
  </conditionalFormatting>
  <conditionalFormatting sqref="BC130">
    <cfRule type="cellIs" dxfId="1485" priority="211" operator="greaterThan">
      <formula>20</formula>
    </cfRule>
  </conditionalFormatting>
  <conditionalFormatting sqref="AQ135">
    <cfRule type="cellIs" dxfId="1484" priority="193" operator="greaterThan">
      <formula>20</formula>
    </cfRule>
  </conditionalFormatting>
  <conditionalFormatting sqref="AX130">
    <cfRule type="cellIs" dxfId="1483" priority="203" operator="greaterThan">
      <formula>20</formula>
    </cfRule>
  </conditionalFormatting>
  <conditionalFormatting sqref="AY130:AZ130">
    <cfRule type="cellIs" dxfId="1482" priority="202" operator="between">
      <formula>80</formula>
      <formula>120</formula>
    </cfRule>
  </conditionalFormatting>
  <conditionalFormatting sqref="AY130:AZ130">
    <cfRule type="cellIs" dxfId="1481" priority="200" operator="between">
      <formula>80</formula>
      <formula>120</formula>
    </cfRule>
  </conditionalFormatting>
  <conditionalFormatting sqref="BC135">
    <cfRule type="cellIs" dxfId="1480" priority="191" operator="greaterThan">
      <formula>20</formula>
    </cfRule>
  </conditionalFormatting>
  <conditionalFormatting sqref="AM130:AN130">
    <cfRule type="cellIs" dxfId="1479" priority="190" operator="between">
      <formula>80</formula>
      <formula>120</formula>
    </cfRule>
  </conditionalFormatting>
  <conditionalFormatting sqref="AS130:AT130">
    <cfRule type="cellIs" dxfId="1478" priority="189" operator="between">
      <formula>80</formula>
      <formula>120</formula>
    </cfRule>
  </conditionalFormatting>
  <conditionalFormatting sqref="AS130:AT130">
    <cfRule type="cellIs" dxfId="1477" priority="188" operator="between">
      <formula>80</formula>
      <formula>120</formula>
    </cfRule>
  </conditionalFormatting>
  <conditionalFormatting sqref="AY130:AZ130">
    <cfRule type="cellIs" dxfId="1476" priority="187" operator="between">
      <formula>80</formula>
      <formula>120</formula>
    </cfRule>
  </conditionalFormatting>
  <conditionalFormatting sqref="BE130">
    <cfRule type="cellIs" dxfId="1475" priority="186" operator="between">
      <formula>80</formula>
      <formula>120</formula>
    </cfRule>
  </conditionalFormatting>
  <conditionalFormatting sqref="AK128 AK125 AK122 AK119 AK116 AK113">
    <cfRule type="cellIs" dxfId="1474" priority="185" operator="greaterThan">
      <formula>20</formula>
    </cfRule>
  </conditionalFormatting>
  <conditionalFormatting sqref="AQ128 AQ125 AQ122 AQ119 AQ116 AQ113">
    <cfRule type="cellIs" dxfId="1473" priority="184" operator="greaterThan">
      <formula>20</formula>
    </cfRule>
  </conditionalFormatting>
  <conditionalFormatting sqref="AW128 AW125 AW122 AW119 AW116 AW113">
    <cfRule type="cellIs" dxfId="1472" priority="183" operator="greaterThan">
      <formula>20</formula>
    </cfRule>
  </conditionalFormatting>
  <conditionalFormatting sqref="BC128 BC125 BC122 BC119 BC116 BC113">
    <cfRule type="cellIs" dxfId="1471" priority="182" operator="greaterThan">
      <formula>20</formula>
    </cfRule>
  </conditionalFormatting>
  <conditionalFormatting sqref="BD91">
    <cfRule type="cellIs" dxfId="1470" priority="100" operator="lessThan">
      <formula>20</formula>
    </cfRule>
  </conditionalFormatting>
  <conditionalFormatting sqref="AW90">
    <cfRule type="cellIs" dxfId="1469" priority="160" operator="greaterThan">
      <formula>20</formula>
    </cfRule>
  </conditionalFormatting>
  <conditionalFormatting sqref="BC90">
    <cfRule type="cellIs" dxfId="1468" priority="159" operator="greaterThan">
      <formula>20</formula>
    </cfRule>
  </conditionalFormatting>
  <conditionalFormatting sqref="AM88:AN88">
    <cfRule type="cellIs" dxfId="1467" priority="181" operator="between">
      <formula>80</formula>
      <formula>120</formula>
    </cfRule>
  </conditionalFormatting>
  <conditionalFormatting sqref="AM89:AN89">
    <cfRule type="cellIs" dxfId="1466" priority="180" operator="between">
      <formula>80</formula>
      <formula>120</formula>
    </cfRule>
  </conditionalFormatting>
  <conditionalFormatting sqref="AK88">
    <cfRule type="cellIs" dxfId="1465" priority="171" operator="greaterThan">
      <formula>20</formula>
    </cfRule>
  </conditionalFormatting>
  <conditionalFormatting sqref="AQ88">
    <cfRule type="cellIs" dxfId="1464" priority="170" operator="greaterThan">
      <formula>20</formula>
    </cfRule>
  </conditionalFormatting>
  <conditionalFormatting sqref="AW88">
    <cfRule type="cellIs" dxfId="1463" priority="169" operator="greaterThan">
      <formula>20</formula>
    </cfRule>
  </conditionalFormatting>
  <conditionalFormatting sqref="BC88">
    <cfRule type="cellIs" dxfId="1462" priority="168" operator="greaterThan">
      <formula>20</formula>
    </cfRule>
  </conditionalFormatting>
  <conditionalFormatting sqref="AS88:AT88">
    <cfRule type="cellIs" dxfId="1461" priority="179" operator="between">
      <formula>80</formula>
      <formula>120</formula>
    </cfRule>
  </conditionalFormatting>
  <conditionalFormatting sqref="AS88:AT88">
    <cfRule type="cellIs" dxfId="1460" priority="178" operator="between">
      <formula>80</formula>
      <formula>120</formula>
    </cfRule>
  </conditionalFormatting>
  <conditionalFormatting sqref="AS89:AT89">
    <cfRule type="cellIs" dxfId="1459" priority="177" operator="between">
      <formula>80</formula>
      <formula>120</formula>
    </cfRule>
  </conditionalFormatting>
  <conditionalFormatting sqref="AS89:AT89">
    <cfRule type="cellIs" dxfId="1458" priority="176" operator="between">
      <formula>80</formula>
      <formula>120</formula>
    </cfRule>
  </conditionalFormatting>
  <conditionalFormatting sqref="AY88:AZ88">
    <cfRule type="cellIs" dxfId="1457" priority="175" operator="between">
      <formula>80</formula>
      <formula>120</formula>
    </cfRule>
  </conditionalFormatting>
  <conditionalFormatting sqref="AY89:AZ89">
    <cfRule type="cellIs" dxfId="1456" priority="174" operator="between">
      <formula>80</formula>
      <formula>120</formula>
    </cfRule>
  </conditionalFormatting>
  <conditionalFormatting sqref="BE88">
    <cfRule type="cellIs" dxfId="1455" priority="173" operator="between">
      <formula>80</formula>
      <formula>120</formula>
    </cfRule>
  </conditionalFormatting>
  <conditionalFormatting sqref="BE89">
    <cfRule type="cellIs" dxfId="1454" priority="172" operator="between">
      <formula>80</formula>
      <formula>120</formula>
    </cfRule>
  </conditionalFormatting>
  <conditionalFormatting sqref="AQ91">
    <cfRule type="cellIs" dxfId="1453" priority="157" operator="greaterThan">
      <formula>20</formula>
    </cfRule>
  </conditionalFormatting>
  <conditionalFormatting sqref="AM88:AN88">
    <cfRule type="cellIs" dxfId="1452" priority="167" operator="between">
      <formula>80</formula>
      <formula>120</formula>
    </cfRule>
  </conditionalFormatting>
  <conditionalFormatting sqref="AS88:AT88">
    <cfRule type="cellIs" dxfId="1451" priority="166" operator="between">
      <formula>80</formula>
      <formula>120</formula>
    </cfRule>
  </conditionalFormatting>
  <conditionalFormatting sqref="AS88:AT88">
    <cfRule type="cellIs" dxfId="1450" priority="165" operator="between">
      <formula>80</formula>
      <formula>120</formula>
    </cfRule>
  </conditionalFormatting>
  <conditionalFormatting sqref="AY88:AZ88">
    <cfRule type="cellIs" dxfId="1449" priority="164" operator="between">
      <formula>80</formula>
      <formula>120</formula>
    </cfRule>
  </conditionalFormatting>
  <conditionalFormatting sqref="AK90">
    <cfRule type="cellIs" dxfId="1448" priority="162" operator="greaterThan">
      <formula>20</formula>
    </cfRule>
  </conditionalFormatting>
  <conditionalFormatting sqref="AK91">
    <cfRule type="cellIs" dxfId="1447" priority="158" operator="greaterThan">
      <formula>20</formula>
    </cfRule>
  </conditionalFormatting>
  <conditionalFormatting sqref="BE88">
    <cfRule type="cellIs" dxfId="1446" priority="163" operator="between">
      <formula>80</formula>
      <formula>120</formula>
    </cfRule>
  </conditionalFormatting>
  <conditionalFormatting sqref="AW91">
    <cfRule type="cellIs" dxfId="1445" priority="156" operator="greaterThan">
      <formula>20</formula>
    </cfRule>
  </conditionalFormatting>
  <conditionalFormatting sqref="AQ90">
    <cfRule type="cellIs" dxfId="1444" priority="161" operator="greaterThan">
      <formula>20</formula>
    </cfRule>
  </conditionalFormatting>
  <conditionalFormatting sqref="BC91">
    <cfRule type="cellIs" dxfId="1443" priority="155" operator="greaterThan">
      <formula>20</formula>
    </cfRule>
  </conditionalFormatting>
  <conditionalFormatting sqref="AM91:AN91">
    <cfRule type="cellIs" dxfId="1442" priority="154" operator="between">
      <formula>80</formula>
      <formula>120</formula>
    </cfRule>
  </conditionalFormatting>
  <conditionalFormatting sqref="AL90">
    <cfRule type="cellIs" dxfId="1441" priority="153" operator="greaterThan">
      <formula>20</formula>
    </cfRule>
  </conditionalFormatting>
  <conditionalFormatting sqref="AM90:AN90">
    <cfRule type="cellIs" dxfId="1440" priority="152" operator="between">
      <formula>80</formula>
      <formula>120</formula>
    </cfRule>
  </conditionalFormatting>
  <conditionalFormatting sqref="AM90:AN90">
    <cfRule type="cellIs" dxfId="1439" priority="151" operator="between">
      <formula>80</formula>
      <formula>120</formula>
    </cfRule>
  </conditionalFormatting>
  <conditionalFormatting sqref="AL91">
    <cfRule type="cellIs" dxfId="1438" priority="144" operator="lessThan">
      <formula>20</formula>
    </cfRule>
  </conditionalFormatting>
  <conditionalFormatting sqref="AM89:AN89">
    <cfRule type="cellIs" dxfId="1437" priority="150" operator="between">
      <formula>80</formula>
      <formula>120</formula>
    </cfRule>
  </conditionalFormatting>
  <conditionalFormatting sqref="AM88:AN88">
    <cfRule type="cellIs" dxfId="1436" priority="149" operator="between">
      <formula>80</formula>
      <formula>120</formula>
    </cfRule>
  </conditionalFormatting>
  <conditionalFormatting sqref="AM88:AN88">
    <cfRule type="cellIs" dxfId="1435" priority="148" operator="between">
      <formula>80</formula>
      <formula>120</formula>
    </cfRule>
  </conditionalFormatting>
  <conditionalFormatting sqref="AL91">
    <cfRule type="cellIs" dxfId="1434" priority="147" operator="greaterThan">
      <formula>20</formula>
    </cfRule>
  </conditionalFormatting>
  <conditionalFormatting sqref="AM90:AN91">
    <cfRule type="cellIs" dxfId="1433" priority="146" operator="between">
      <formula>80</formula>
      <formula>120</formula>
    </cfRule>
  </conditionalFormatting>
  <conditionalFormatting sqref="AL91">
    <cfRule type="cellIs" dxfId="1432" priority="145" operator="greaterThan">
      <formula>20</formula>
    </cfRule>
  </conditionalFormatting>
  <conditionalFormatting sqref="AS91:AT91">
    <cfRule type="cellIs" dxfId="1431" priority="143" operator="between">
      <formula>80</formula>
      <formula>120</formula>
    </cfRule>
  </conditionalFormatting>
  <conditionalFormatting sqref="AS91:AT91">
    <cfRule type="cellIs" dxfId="1430" priority="142" operator="between">
      <formula>80</formula>
      <formula>120</formula>
    </cfRule>
  </conditionalFormatting>
  <conditionalFormatting sqref="AR90">
    <cfRule type="cellIs" dxfId="1429" priority="141" operator="greaterThan">
      <formula>20</formula>
    </cfRule>
  </conditionalFormatting>
  <conditionalFormatting sqref="AS90:AT90">
    <cfRule type="cellIs" dxfId="1428" priority="140" operator="between">
      <formula>80</formula>
      <formula>120</formula>
    </cfRule>
  </conditionalFormatting>
  <conditionalFormatting sqref="AS90:AT90">
    <cfRule type="cellIs" dxfId="1427" priority="139" operator="between">
      <formula>80</formula>
      <formula>120</formula>
    </cfRule>
  </conditionalFormatting>
  <conditionalFormatting sqref="AS90:AT90">
    <cfRule type="cellIs" dxfId="1426" priority="138" operator="between">
      <formula>80</formula>
      <formula>120</formula>
    </cfRule>
  </conditionalFormatting>
  <conditionalFormatting sqref="AS89:AT89">
    <cfRule type="cellIs" dxfId="1425" priority="137" operator="between">
      <formula>80</formula>
      <formula>120</formula>
    </cfRule>
  </conditionalFormatting>
  <conditionalFormatting sqref="AS89:AT89">
    <cfRule type="cellIs" dxfId="1424" priority="136" operator="between">
      <formula>80</formula>
      <formula>120</formula>
    </cfRule>
  </conditionalFormatting>
  <conditionalFormatting sqref="AS88:AT88">
    <cfRule type="cellIs" dxfId="1423" priority="135" operator="between">
      <formula>80</formula>
      <formula>120</formula>
    </cfRule>
  </conditionalFormatting>
  <conditionalFormatting sqref="AS88:AT88">
    <cfRule type="cellIs" dxfId="1422" priority="134" operator="between">
      <formula>80</formula>
      <formula>120</formula>
    </cfRule>
  </conditionalFormatting>
  <conditionalFormatting sqref="AS88:AT88">
    <cfRule type="cellIs" dxfId="1421" priority="133" operator="between">
      <formula>80</formula>
      <formula>120</formula>
    </cfRule>
  </conditionalFormatting>
  <conditionalFormatting sqref="AR91">
    <cfRule type="cellIs" dxfId="1420" priority="132" operator="greaterThan">
      <formula>20</formula>
    </cfRule>
  </conditionalFormatting>
  <conditionalFormatting sqref="AS90:AT91">
    <cfRule type="cellIs" dxfId="1419" priority="131" operator="between">
      <formula>80</formula>
      <formula>120</formula>
    </cfRule>
  </conditionalFormatting>
  <conditionalFormatting sqref="AS90:AT91">
    <cfRule type="cellIs" dxfId="1418" priority="130" operator="between">
      <formula>80</formula>
      <formula>120</formula>
    </cfRule>
  </conditionalFormatting>
  <conditionalFormatting sqref="AR91">
    <cfRule type="cellIs" dxfId="1417" priority="129" operator="greaterThan">
      <formula>20</formula>
    </cfRule>
  </conditionalFormatting>
  <conditionalFormatting sqref="AR91">
    <cfRule type="cellIs" dxfId="1416" priority="128" operator="lessThan">
      <formula>20</formula>
    </cfRule>
  </conditionalFormatting>
  <conditionalFormatting sqref="AY91:AZ91">
    <cfRule type="cellIs" dxfId="1415" priority="127" operator="between">
      <formula>80</formula>
      <formula>120</formula>
    </cfRule>
  </conditionalFormatting>
  <conditionalFormatting sqref="AX90">
    <cfRule type="cellIs" dxfId="1414" priority="126" operator="greaterThan">
      <formula>20</formula>
    </cfRule>
  </conditionalFormatting>
  <conditionalFormatting sqref="AY90:AZ90">
    <cfRule type="cellIs" dxfId="1413" priority="125" operator="between">
      <formula>80</formula>
      <formula>120</formula>
    </cfRule>
  </conditionalFormatting>
  <conditionalFormatting sqref="AY90:AZ90">
    <cfRule type="cellIs" dxfId="1412" priority="123" operator="between">
      <formula>80</formula>
      <formula>120</formula>
    </cfRule>
  </conditionalFormatting>
  <conditionalFormatting sqref="AY90:AZ90">
    <cfRule type="cellIs" dxfId="1411" priority="124" operator="between">
      <formula>80</formula>
      <formula>120</formula>
    </cfRule>
  </conditionalFormatting>
  <conditionalFormatting sqref="AY89:AZ89">
    <cfRule type="cellIs" dxfId="1410" priority="122" operator="between">
      <formula>80</formula>
      <formula>120</formula>
    </cfRule>
  </conditionalFormatting>
  <conditionalFormatting sqref="AY88:AZ88">
    <cfRule type="cellIs" dxfId="1409" priority="121" operator="between">
      <formula>80</formula>
      <formula>120</formula>
    </cfRule>
  </conditionalFormatting>
  <conditionalFormatting sqref="AY88:AZ88">
    <cfRule type="cellIs" dxfId="1408" priority="119" operator="between">
      <formula>80</formula>
      <formula>120</formula>
    </cfRule>
  </conditionalFormatting>
  <conditionalFormatting sqref="AY88:AZ88">
    <cfRule type="cellIs" dxfId="1407" priority="120" operator="between">
      <formula>80</formula>
      <formula>120</formula>
    </cfRule>
  </conditionalFormatting>
  <conditionalFormatting sqref="AX91">
    <cfRule type="cellIs" dxfId="1406" priority="118" operator="greaterThan">
      <formula>20</formula>
    </cfRule>
  </conditionalFormatting>
  <conditionalFormatting sqref="AY90:AZ91">
    <cfRule type="cellIs" dxfId="1405" priority="117" operator="between">
      <formula>80</formula>
      <formula>120</formula>
    </cfRule>
  </conditionalFormatting>
  <conditionalFormatting sqref="AX91">
    <cfRule type="cellIs" dxfId="1404" priority="116" operator="greaterThan">
      <formula>20</formula>
    </cfRule>
  </conditionalFormatting>
  <conditionalFormatting sqref="AX91">
    <cfRule type="cellIs" dxfId="1403" priority="115" operator="lessThan">
      <formula>20</formula>
    </cfRule>
  </conditionalFormatting>
  <conditionalFormatting sqref="BE88">
    <cfRule type="cellIs" dxfId="1402" priority="106" operator="between">
      <formula>80</formula>
      <formula>120</formula>
    </cfRule>
  </conditionalFormatting>
  <conditionalFormatting sqref="BE91">
    <cfRule type="cellIs" dxfId="1401" priority="114" operator="between">
      <formula>80</formula>
      <formula>120</formula>
    </cfRule>
  </conditionalFormatting>
  <conditionalFormatting sqref="BD90">
    <cfRule type="cellIs" dxfId="1400" priority="113" operator="greaterThan">
      <formula>20</formula>
    </cfRule>
  </conditionalFormatting>
  <conditionalFormatting sqref="BE90">
    <cfRule type="cellIs" dxfId="1399" priority="112" operator="between">
      <formula>80</formula>
      <formula>120</formula>
    </cfRule>
  </conditionalFormatting>
  <conditionalFormatting sqref="BE90">
    <cfRule type="cellIs" dxfId="1398" priority="111" operator="between">
      <formula>80</formula>
      <formula>120</formula>
    </cfRule>
  </conditionalFormatting>
  <conditionalFormatting sqref="BE90">
    <cfRule type="cellIs" dxfId="1397" priority="109" operator="between">
      <formula>80</formula>
      <formula>120</formula>
    </cfRule>
  </conditionalFormatting>
  <conditionalFormatting sqref="BE90">
    <cfRule type="cellIs" dxfId="1396" priority="110" operator="between">
      <formula>80</formula>
      <formula>120</formula>
    </cfRule>
  </conditionalFormatting>
  <conditionalFormatting sqref="BE89">
    <cfRule type="cellIs" dxfId="1395" priority="108" operator="between">
      <formula>80</formula>
      <formula>120</formula>
    </cfRule>
  </conditionalFormatting>
  <conditionalFormatting sqref="BE88">
    <cfRule type="cellIs" dxfId="1394" priority="107" operator="between">
      <formula>80</formula>
      <formula>120</formula>
    </cfRule>
  </conditionalFormatting>
  <conditionalFormatting sqref="BE88">
    <cfRule type="cellIs" dxfId="1393" priority="104" operator="between">
      <formula>80</formula>
      <formula>120</formula>
    </cfRule>
  </conditionalFormatting>
  <conditionalFormatting sqref="BE88">
    <cfRule type="cellIs" dxfId="1392" priority="105" operator="between">
      <formula>80</formula>
      <formula>120</formula>
    </cfRule>
  </conditionalFormatting>
  <conditionalFormatting sqref="BD91">
    <cfRule type="cellIs" dxfId="1391" priority="103" operator="greaterThan">
      <formula>20</formula>
    </cfRule>
  </conditionalFormatting>
  <conditionalFormatting sqref="BE90:BE91">
    <cfRule type="cellIs" dxfId="1390" priority="102" operator="between">
      <formula>80</formula>
      <formula>120</formula>
    </cfRule>
  </conditionalFormatting>
  <conditionalFormatting sqref="BD91">
    <cfRule type="cellIs" dxfId="1389" priority="101" operator="greaterThan">
      <formula>20</formula>
    </cfRule>
  </conditionalFormatting>
  <conditionalFormatting sqref="AQ136">
    <cfRule type="cellIs" dxfId="1388" priority="98" operator="greaterThan">
      <formula>20</formula>
    </cfRule>
  </conditionalFormatting>
  <conditionalFormatting sqref="AW136">
    <cfRule type="cellIs" dxfId="1387" priority="97" operator="greaterThan">
      <formula>20</formula>
    </cfRule>
  </conditionalFormatting>
  <conditionalFormatting sqref="BC136">
    <cfRule type="cellIs" dxfId="1386" priority="96" operator="greaterThan">
      <formula>20</formula>
    </cfRule>
  </conditionalFormatting>
  <conditionalFormatting sqref="AK136">
    <cfRule type="cellIs" dxfId="1385" priority="99" operator="greaterThan">
      <formula>20</formula>
    </cfRule>
  </conditionalFormatting>
  <conditionalFormatting sqref="BD134">
    <cfRule type="cellIs" dxfId="1384" priority="14" operator="lessThan">
      <formula>20</formula>
    </cfRule>
  </conditionalFormatting>
  <conditionalFormatting sqref="AW133">
    <cfRule type="cellIs" dxfId="1383" priority="74" operator="greaterThan">
      <formula>20</formula>
    </cfRule>
  </conditionalFormatting>
  <conditionalFormatting sqref="BC133">
    <cfRule type="cellIs" dxfId="1382" priority="73" operator="greaterThan">
      <formula>20</formula>
    </cfRule>
  </conditionalFormatting>
  <conditionalFormatting sqref="AM131:AN131">
    <cfRule type="cellIs" dxfId="1381" priority="95" operator="between">
      <formula>80</formula>
      <formula>120</formula>
    </cfRule>
  </conditionalFormatting>
  <conditionalFormatting sqref="AM132:AN132">
    <cfRule type="cellIs" dxfId="1380" priority="94" operator="between">
      <formula>80</formula>
      <formula>120</formula>
    </cfRule>
  </conditionalFormatting>
  <conditionalFormatting sqref="AK131">
    <cfRule type="cellIs" dxfId="1379" priority="85" operator="greaterThan">
      <formula>20</formula>
    </cfRule>
  </conditionalFormatting>
  <conditionalFormatting sqref="AQ131">
    <cfRule type="cellIs" dxfId="1378" priority="84" operator="greaterThan">
      <formula>20</formula>
    </cfRule>
  </conditionalFormatting>
  <conditionalFormatting sqref="AW131">
    <cfRule type="cellIs" dxfId="1377" priority="83" operator="greaterThan">
      <formula>20</formula>
    </cfRule>
  </conditionalFormatting>
  <conditionalFormatting sqref="BC131">
    <cfRule type="cellIs" dxfId="1376" priority="82" operator="greaterThan">
      <formula>20</formula>
    </cfRule>
  </conditionalFormatting>
  <conditionalFormatting sqref="AS131:AT131">
    <cfRule type="cellIs" dxfId="1375" priority="93" operator="between">
      <formula>80</formula>
      <formula>120</formula>
    </cfRule>
  </conditionalFormatting>
  <conditionalFormatting sqref="AS131:AT131">
    <cfRule type="cellIs" dxfId="1374" priority="92" operator="between">
      <formula>80</formula>
      <formula>120</formula>
    </cfRule>
  </conditionalFormatting>
  <conditionalFormatting sqref="AS132:AT132">
    <cfRule type="cellIs" dxfId="1373" priority="91" operator="between">
      <formula>80</formula>
      <formula>120</formula>
    </cfRule>
  </conditionalFormatting>
  <conditionalFormatting sqref="AS132:AT132">
    <cfRule type="cellIs" dxfId="1372" priority="90" operator="between">
      <formula>80</formula>
      <formula>120</formula>
    </cfRule>
  </conditionalFormatting>
  <conditionalFormatting sqref="AY131:AZ131">
    <cfRule type="cellIs" dxfId="1371" priority="89" operator="between">
      <formula>80</formula>
      <formula>120</formula>
    </cfRule>
  </conditionalFormatting>
  <conditionalFormatting sqref="AY132:AZ132">
    <cfRule type="cellIs" dxfId="1370" priority="88" operator="between">
      <formula>80</formula>
      <formula>120</formula>
    </cfRule>
  </conditionalFormatting>
  <conditionalFormatting sqref="BE131">
    <cfRule type="cellIs" dxfId="1369" priority="87" operator="between">
      <formula>80</formula>
      <formula>120</formula>
    </cfRule>
  </conditionalFormatting>
  <conditionalFormatting sqref="BE132">
    <cfRule type="cellIs" dxfId="1368" priority="86" operator="between">
      <formula>80</formula>
      <formula>120</formula>
    </cfRule>
  </conditionalFormatting>
  <conditionalFormatting sqref="AQ134">
    <cfRule type="cellIs" dxfId="1367" priority="71" operator="greaterThan">
      <formula>20</formula>
    </cfRule>
  </conditionalFormatting>
  <conditionalFormatting sqref="AM131:AN131">
    <cfRule type="cellIs" dxfId="1366" priority="81" operator="between">
      <formula>80</formula>
      <formula>120</formula>
    </cfRule>
  </conditionalFormatting>
  <conditionalFormatting sqref="AS131:AT131">
    <cfRule type="cellIs" dxfId="1365" priority="80" operator="between">
      <formula>80</formula>
      <formula>120</formula>
    </cfRule>
  </conditionalFormatting>
  <conditionalFormatting sqref="AS131:AT131">
    <cfRule type="cellIs" dxfId="1364" priority="79" operator="between">
      <formula>80</formula>
      <formula>120</formula>
    </cfRule>
  </conditionalFormatting>
  <conditionalFormatting sqref="AY131:AZ131">
    <cfRule type="cellIs" dxfId="1363" priority="78" operator="between">
      <formula>80</formula>
      <formula>120</formula>
    </cfRule>
  </conditionalFormatting>
  <conditionalFormatting sqref="AK133">
    <cfRule type="cellIs" dxfId="1362" priority="76" operator="greaterThan">
      <formula>20</formula>
    </cfRule>
  </conditionalFormatting>
  <conditionalFormatting sqref="AK134">
    <cfRule type="cellIs" dxfId="1361" priority="72" operator="greaterThan">
      <formula>20</formula>
    </cfRule>
  </conditionalFormatting>
  <conditionalFormatting sqref="BE131">
    <cfRule type="cellIs" dxfId="1360" priority="77" operator="between">
      <formula>80</formula>
      <formula>120</formula>
    </cfRule>
  </conditionalFormatting>
  <conditionalFormatting sqref="AW134">
    <cfRule type="cellIs" dxfId="1359" priority="70" operator="greaterThan">
      <formula>20</formula>
    </cfRule>
  </conditionalFormatting>
  <conditionalFormatting sqref="AQ133">
    <cfRule type="cellIs" dxfId="1358" priority="75" operator="greaterThan">
      <formula>20</formula>
    </cfRule>
  </conditionalFormatting>
  <conditionalFormatting sqref="BC134">
    <cfRule type="cellIs" dxfId="1357" priority="69" operator="greaterThan">
      <formula>20</formula>
    </cfRule>
  </conditionalFormatting>
  <conditionalFormatting sqref="AM134:AN134">
    <cfRule type="cellIs" dxfId="1356" priority="68" operator="between">
      <formula>80</formula>
      <formula>120</formula>
    </cfRule>
  </conditionalFormatting>
  <conditionalFormatting sqref="AL133">
    <cfRule type="cellIs" dxfId="1355" priority="67" operator="greaterThan">
      <formula>20</formula>
    </cfRule>
  </conditionalFormatting>
  <conditionalFormatting sqref="AM133:AN133">
    <cfRule type="cellIs" dxfId="1354" priority="66" operator="between">
      <formula>80</formula>
      <formula>120</formula>
    </cfRule>
  </conditionalFormatting>
  <conditionalFormatting sqref="AM133:AN133">
    <cfRule type="cellIs" dxfId="1353" priority="65" operator="between">
      <formula>80</formula>
      <formula>120</formula>
    </cfRule>
  </conditionalFormatting>
  <conditionalFormatting sqref="AL134">
    <cfRule type="cellIs" dxfId="1352" priority="58" operator="lessThan">
      <formula>20</formula>
    </cfRule>
  </conditionalFormatting>
  <conditionalFormatting sqref="AM132:AN132">
    <cfRule type="cellIs" dxfId="1351" priority="64" operator="between">
      <formula>80</formula>
      <formula>120</formula>
    </cfRule>
  </conditionalFormatting>
  <conditionalFormatting sqref="AM131:AN131">
    <cfRule type="cellIs" dxfId="1350" priority="63" operator="between">
      <formula>80</formula>
      <formula>120</formula>
    </cfRule>
  </conditionalFormatting>
  <conditionalFormatting sqref="AM131:AN131">
    <cfRule type="cellIs" dxfId="1349" priority="62" operator="between">
      <formula>80</formula>
      <formula>120</formula>
    </cfRule>
  </conditionalFormatting>
  <conditionalFormatting sqref="AL134">
    <cfRule type="cellIs" dxfId="1348" priority="61" operator="greaterThan">
      <formula>20</formula>
    </cfRule>
  </conditionalFormatting>
  <conditionalFormatting sqref="AM133:AN134">
    <cfRule type="cellIs" dxfId="1347" priority="60" operator="between">
      <formula>80</formula>
      <formula>120</formula>
    </cfRule>
  </conditionalFormatting>
  <conditionalFormatting sqref="AL134">
    <cfRule type="cellIs" dxfId="1346" priority="59" operator="greaterThan">
      <formula>20</formula>
    </cfRule>
  </conditionalFormatting>
  <conditionalFormatting sqref="AS134:AT134">
    <cfRule type="cellIs" dxfId="1345" priority="57" operator="between">
      <formula>80</formula>
      <formula>120</formula>
    </cfRule>
  </conditionalFormatting>
  <conditionalFormatting sqref="AS134:AT134">
    <cfRule type="cellIs" dxfId="1344" priority="56" operator="between">
      <formula>80</formula>
      <formula>120</formula>
    </cfRule>
  </conditionalFormatting>
  <conditionalFormatting sqref="AR133">
    <cfRule type="cellIs" dxfId="1343" priority="55" operator="greaterThan">
      <formula>20</formula>
    </cfRule>
  </conditionalFormatting>
  <conditionalFormatting sqref="AS133:AT133">
    <cfRule type="cellIs" dxfId="1342" priority="54" operator="between">
      <formula>80</formula>
      <formula>120</formula>
    </cfRule>
  </conditionalFormatting>
  <conditionalFormatting sqref="AS133:AT133">
    <cfRule type="cellIs" dxfId="1341" priority="53" operator="between">
      <formula>80</formula>
      <formula>120</formula>
    </cfRule>
  </conditionalFormatting>
  <conditionalFormatting sqref="AS133:AT133">
    <cfRule type="cellIs" dxfId="1340" priority="52" operator="between">
      <formula>80</formula>
      <formula>120</formula>
    </cfRule>
  </conditionalFormatting>
  <conditionalFormatting sqref="AS132:AT132">
    <cfRule type="cellIs" dxfId="1339" priority="51" operator="between">
      <formula>80</formula>
      <formula>120</formula>
    </cfRule>
  </conditionalFormatting>
  <conditionalFormatting sqref="AS132:AT132">
    <cfRule type="cellIs" dxfId="1338" priority="50" operator="between">
      <formula>80</formula>
      <formula>120</formula>
    </cfRule>
  </conditionalFormatting>
  <conditionalFormatting sqref="AS131:AT131">
    <cfRule type="cellIs" dxfId="1337" priority="49" operator="between">
      <formula>80</formula>
      <formula>120</formula>
    </cfRule>
  </conditionalFormatting>
  <conditionalFormatting sqref="AS131:AT131">
    <cfRule type="cellIs" dxfId="1336" priority="48" operator="between">
      <formula>80</formula>
      <formula>120</formula>
    </cfRule>
  </conditionalFormatting>
  <conditionalFormatting sqref="AS131:AT131">
    <cfRule type="cellIs" dxfId="1335" priority="47" operator="between">
      <formula>80</formula>
      <formula>120</formula>
    </cfRule>
  </conditionalFormatting>
  <conditionalFormatting sqref="AR134">
    <cfRule type="cellIs" dxfId="1334" priority="46" operator="greaterThan">
      <formula>20</formula>
    </cfRule>
  </conditionalFormatting>
  <conditionalFormatting sqref="AS133:AT134">
    <cfRule type="cellIs" dxfId="1333" priority="45" operator="between">
      <formula>80</formula>
      <formula>120</formula>
    </cfRule>
  </conditionalFormatting>
  <conditionalFormatting sqref="AS133:AT134">
    <cfRule type="cellIs" dxfId="1332" priority="44" operator="between">
      <formula>80</formula>
      <formula>120</formula>
    </cfRule>
  </conditionalFormatting>
  <conditionalFormatting sqref="AR134">
    <cfRule type="cellIs" dxfId="1331" priority="43" operator="greaterThan">
      <formula>20</formula>
    </cfRule>
  </conditionalFormatting>
  <conditionalFormatting sqref="AR134">
    <cfRule type="cellIs" dxfId="1330" priority="42" operator="lessThan">
      <formula>20</formula>
    </cfRule>
  </conditionalFormatting>
  <conditionalFormatting sqref="AY134:AZ134">
    <cfRule type="cellIs" dxfId="1329" priority="41" operator="between">
      <formula>80</formula>
      <formula>120</formula>
    </cfRule>
  </conditionalFormatting>
  <conditionalFormatting sqref="AX133">
    <cfRule type="cellIs" dxfId="1328" priority="40" operator="greaterThan">
      <formula>20</formula>
    </cfRule>
  </conditionalFormatting>
  <conditionalFormatting sqref="AY133:AZ133">
    <cfRule type="cellIs" dxfId="1327" priority="39" operator="between">
      <formula>80</formula>
      <formula>120</formula>
    </cfRule>
  </conditionalFormatting>
  <conditionalFormatting sqref="AY133:AZ133">
    <cfRule type="cellIs" dxfId="1326" priority="37" operator="between">
      <formula>80</formula>
      <formula>120</formula>
    </cfRule>
  </conditionalFormatting>
  <conditionalFormatting sqref="AY133:AZ133">
    <cfRule type="cellIs" dxfId="1325" priority="38" operator="between">
      <formula>80</formula>
      <formula>120</formula>
    </cfRule>
  </conditionalFormatting>
  <conditionalFormatting sqref="AY132:AZ132">
    <cfRule type="cellIs" dxfId="1324" priority="36" operator="between">
      <formula>80</formula>
      <formula>120</formula>
    </cfRule>
  </conditionalFormatting>
  <conditionalFormatting sqref="AY131:AZ131">
    <cfRule type="cellIs" dxfId="1323" priority="35" operator="between">
      <formula>80</formula>
      <formula>120</formula>
    </cfRule>
  </conditionalFormatting>
  <conditionalFormatting sqref="AY131:AZ131">
    <cfRule type="cellIs" dxfId="1322" priority="33" operator="between">
      <formula>80</formula>
      <formula>120</formula>
    </cfRule>
  </conditionalFormatting>
  <conditionalFormatting sqref="AY131:AZ131">
    <cfRule type="cellIs" dxfId="1321" priority="34" operator="between">
      <formula>80</formula>
      <formula>120</formula>
    </cfRule>
  </conditionalFormatting>
  <conditionalFormatting sqref="AX134">
    <cfRule type="cellIs" dxfId="1320" priority="32" operator="greaterThan">
      <formula>20</formula>
    </cfRule>
  </conditionalFormatting>
  <conditionalFormatting sqref="AY133:AZ134">
    <cfRule type="cellIs" dxfId="1319" priority="31" operator="between">
      <formula>80</formula>
      <formula>120</formula>
    </cfRule>
  </conditionalFormatting>
  <conditionalFormatting sqref="AX134">
    <cfRule type="cellIs" dxfId="1318" priority="30" operator="greaterThan">
      <formula>20</formula>
    </cfRule>
  </conditionalFormatting>
  <conditionalFormatting sqref="AX134">
    <cfRule type="cellIs" dxfId="1317" priority="29" operator="lessThan">
      <formula>20</formula>
    </cfRule>
  </conditionalFormatting>
  <conditionalFormatting sqref="BE131">
    <cfRule type="cellIs" dxfId="1316" priority="20" operator="between">
      <formula>80</formula>
      <formula>120</formula>
    </cfRule>
  </conditionalFormatting>
  <conditionalFormatting sqref="BE134">
    <cfRule type="cellIs" dxfId="1315" priority="28" operator="between">
      <formula>80</formula>
      <formula>120</formula>
    </cfRule>
  </conditionalFormatting>
  <conditionalFormatting sqref="BD133">
    <cfRule type="cellIs" dxfId="1314" priority="27" operator="greaterThan">
      <formula>20</formula>
    </cfRule>
  </conditionalFormatting>
  <conditionalFormatting sqref="BE133">
    <cfRule type="cellIs" dxfId="1313" priority="26" operator="between">
      <formula>80</formula>
      <formula>120</formula>
    </cfRule>
  </conditionalFormatting>
  <conditionalFormatting sqref="BE133">
    <cfRule type="cellIs" dxfId="1312" priority="25" operator="between">
      <formula>80</formula>
      <formula>120</formula>
    </cfRule>
  </conditionalFormatting>
  <conditionalFormatting sqref="BE133">
    <cfRule type="cellIs" dxfId="1311" priority="23" operator="between">
      <formula>80</formula>
      <formula>120</formula>
    </cfRule>
  </conditionalFormatting>
  <conditionalFormatting sqref="BE133">
    <cfRule type="cellIs" dxfId="1310" priority="24" operator="between">
      <formula>80</formula>
      <formula>120</formula>
    </cfRule>
  </conditionalFormatting>
  <conditionalFormatting sqref="BE132">
    <cfRule type="cellIs" dxfId="1309" priority="22" operator="between">
      <formula>80</formula>
      <formula>120</formula>
    </cfRule>
  </conditionalFormatting>
  <conditionalFormatting sqref="BE131">
    <cfRule type="cellIs" dxfId="1308" priority="21" operator="between">
      <formula>80</formula>
      <formula>120</formula>
    </cfRule>
  </conditionalFormatting>
  <conditionalFormatting sqref="BE131">
    <cfRule type="cellIs" dxfId="1307" priority="18" operator="between">
      <formula>80</formula>
      <formula>120</formula>
    </cfRule>
  </conditionalFormatting>
  <conditionalFormatting sqref="BE131">
    <cfRule type="cellIs" dxfId="1306" priority="19" operator="between">
      <formula>80</formula>
      <formula>120</formula>
    </cfRule>
  </conditionalFormatting>
  <conditionalFormatting sqref="BD134">
    <cfRule type="cellIs" dxfId="1305" priority="17" operator="greaterThan">
      <formula>20</formula>
    </cfRule>
  </conditionalFormatting>
  <conditionalFormatting sqref="BE133:BE134">
    <cfRule type="cellIs" dxfId="1304" priority="16" operator="between">
      <formula>80</formula>
      <formula>120</formula>
    </cfRule>
  </conditionalFormatting>
  <conditionalFormatting sqref="BD134">
    <cfRule type="cellIs" dxfId="1303" priority="15" operator="greaterThan">
      <formula>20</formula>
    </cfRule>
  </conditionalFormatting>
  <conditionalFormatting sqref="BC140">
    <cfRule type="cellIs" dxfId="1302" priority="13" operator="greaterThan">
      <formula>20</formula>
    </cfRule>
  </conditionalFormatting>
  <conditionalFormatting sqref="BC140">
    <cfRule type="cellIs" dxfId="1301" priority="12" operator="greaterThan">
      <formula>20</formula>
    </cfRule>
  </conditionalFormatting>
  <conditionalFormatting sqref="BA140">
    <cfRule type="cellIs" dxfId="1300" priority="6" operator="between">
      <formula>80</formula>
      <formula>120</formula>
    </cfRule>
  </conditionalFormatting>
  <conditionalFormatting sqref="AK140">
    <cfRule type="cellIs" dxfId="1299" priority="11" operator="greaterThan">
      <formula>20</formula>
    </cfRule>
  </conditionalFormatting>
  <conditionalFormatting sqref="AQ140">
    <cfRule type="cellIs" dxfId="1298" priority="10" operator="greaterThan">
      <formula>20</formula>
    </cfRule>
  </conditionalFormatting>
  <conditionalFormatting sqref="AO140">
    <cfRule type="cellIs" dxfId="1297" priority="8" operator="between">
      <formula>80</formula>
      <formula>120</formula>
    </cfRule>
  </conditionalFormatting>
  <conditionalFormatting sqref="AU140">
    <cfRule type="cellIs" dxfId="1296" priority="7" operator="between">
      <formula>80</formula>
      <formula>120</formula>
    </cfRule>
  </conditionalFormatting>
  <conditionalFormatting sqref="AW140">
    <cfRule type="cellIs" dxfId="1295" priority="9" operator="greaterThan">
      <formula>20</formula>
    </cfRule>
  </conditionalFormatting>
  <conditionalFormatting sqref="AI140">
    <cfRule type="cellIs" dxfId="1294" priority="5" operator="between">
      <formula>80</formula>
      <formula>120</formula>
    </cfRule>
  </conditionalFormatting>
  <conditionalFormatting sqref="AK137">
    <cfRule type="cellIs" dxfId="1293" priority="4" operator="greaterThan">
      <formula>20</formula>
    </cfRule>
  </conditionalFormatting>
  <conditionalFormatting sqref="AQ137">
    <cfRule type="cellIs" dxfId="1292" priority="3" operator="greaterThan">
      <formula>20</formula>
    </cfRule>
  </conditionalFormatting>
  <conditionalFormatting sqref="AW137">
    <cfRule type="cellIs" dxfId="1291" priority="2" operator="greaterThan">
      <formula>20</formula>
    </cfRule>
  </conditionalFormatting>
  <conditionalFormatting sqref="BC137">
    <cfRule type="cellIs" dxfId="1290" priority="1" operator="greaterThan">
      <formula>20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8F942-F650-48D2-9118-06C872677878}">
  <dimension ref="A1:BJ135"/>
  <sheetViews>
    <sheetView topLeftCell="A102" zoomScaleNormal="100" workbookViewId="0">
      <selection activeCell="A129" sqref="A57:XFD129"/>
    </sheetView>
  </sheetViews>
  <sheetFormatPr defaultRowHeight="14.5" x14ac:dyDescent="0.35"/>
  <cols>
    <col min="3" max="3" width="26.453125" customWidth="1"/>
    <col min="5" max="5" width="11.81640625" bestFit="1" customWidth="1"/>
    <col min="6" max="6" width="9.6328125" customWidth="1"/>
    <col min="7" max="7" width="12" customWidth="1"/>
    <col min="8" max="8" width="9.6328125" customWidth="1"/>
    <col min="9" max="9" width="11.54296875" customWidth="1"/>
    <col min="10" max="10" width="9.6328125" customWidth="1"/>
    <col min="25" max="25" width="10.54296875" customWidth="1"/>
    <col min="26" max="26" width="12.453125" customWidth="1"/>
  </cols>
  <sheetData>
    <row r="1" spans="1:16" x14ac:dyDescent="0.35">
      <c r="A1" t="s">
        <v>64</v>
      </c>
    </row>
    <row r="12" spans="1:16" ht="58" x14ac:dyDescent="0.35">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5">
      <c r="A13" s="7" t="s">
        <v>71</v>
      </c>
      <c r="H13" s="2"/>
      <c r="J13" s="2"/>
    </row>
    <row r="14" spans="1:16" x14ac:dyDescent="0.35">
      <c r="A14" t="s">
        <v>70</v>
      </c>
      <c r="E14">
        <v>0</v>
      </c>
      <c r="F14" s="2">
        <f>AVERAGE(I33:I34) -(A16*G33/0.5)</f>
        <v>0</v>
      </c>
      <c r="G14">
        <v>0</v>
      </c>
      <c r="H14" s="2">
        <f>AVERAGE(J33:J34) - (B16*H33/0.5)</f>
        <v>0</v>
      </c>
      <c r="I14">
        <v>0</v>
      </c>
      <c r="J14" s="2">
        <f>AVERAGE(L33:L34) - (C16*H33/0.5)</f>
        <v>0</v>
      </c>
      <c r="L14">
        <v>0.5</v>
      </c>
      <c r="M14" s="3">
        <f>((F14*$F$21)+$F$22)*1000/L14</f>
        <v>-1.0931980342714608E-2</v>
      </c>
      <c r="N14" s="3">
        <f>((H14*$H$21)+$H$22)*1000/L14</f>
        <v>0.19786529077618803</v>
      </c>
      <c r="O14" s="3">
        <f>N14-M14</f>
        <v>0.20879727111890264</v>
      </c>
      <c r="P14" s="3">
        <f>((J14*$J$21)+$J$22)*1000/L14</f>
        <v>3.9014708586558602E-2</v>
      </c>
    </row>
    <row r="15" spans="1:16" x14ac:dyDescent="0.35">
      <c r="A15" t="s">
        <v>66</v>
      </c>
      <c r="B15" t="s">
        <v>67</v>
      </c>
      <c r="C15" t="s">
        <v>65</v>
      </c>
      <c r="E15">
        <f>3*G36/1000</f>
        <v>6.0000000000000006E-4</v>
      </c>
      <c r="F15" s="2">
        <f>AVERAGE(I37) - (A16*G36/0.5)</f>
        <v>1482</v>
      </c>
      <c r="G15">
        <f>6*H36/1000</f>
        <v>1.2000000000000001E-3</v>
      </c>
      <c r="H15" s="2">
        <f>AVERAGE(J36:J37) - (B16*H36/0.5)</f>
        <v>2599.8000000000002</v>
      </c>
      <c r="I15">
        <f>0.3*H36/1000</f>
        <v>5.9999999999999995E-5</v>
      </c>
      <c r="J15" s="2">
        <f>AVERAGE(L36:L37) - (C16*H36/0.5)</f>
        <v>1240.5999999999999</v>
      </c>
      <c r="L15">
        <v>0.2</v>
      </c>
      <c r="M15" s="3">
        <f t="shared" ref="M15:M19" si="0">((F15*$F$21)+$F$22)*1000/L15</f>
        <v>2.9425961408865824</v>
      </c>
      <c r="N15" s="3">
        <f t="shared" ref="N15:N19" si="1">((H15*$H$21)+$H$22)*1000/L15</f>
        <v>5.8810009804635861</v>
      </c>
      <c r="O15" s="3">
        <f t="shared" ref="O15:O19" si="2">N15-M15</f>
        <v>2.9384048395770037</v>
      </c>
      <c r="P15" s="3">
        <f t="shared" ref="P15:P19" si="3">((J15*$J$21)+$J$22)*1000/L15</f>
        <v>0.33450934817311517</v>
      </c>
    </row>
    <row r="16" spans="1:16" x14ac:dyDescent="0.35">
      <c r="A16">
        <f>AVERAGE(I33:I34)</f>
        <v>25</v>
      </c>
      <c r="B16">
        <f>AVERAGE(J33:J34)</f>
        <v>220.5</v>
      </c>
      <c r="C16">
        <f>AVERAGE(L33:L34)</f>
        <v>301</v>
      </c>
      <c r="E16">
        <f>3*G39/1000</f>
        <v>1.7999999999999997E-3</v>
      </c>
      <c r="F16" s="2">
        <f>AVERAGE(I39:I40) - (A16*G39/0.5)</f>
        <v>4794</v>
      </c>
      <c r="G16">
        <f>6*H39/1000</f>
        <v>3.5999999999999995E-3</v>
      </c>
      <c r="H16" s="2">
        <f>AVERAGE(J39:J40) - (B16*H39/0.5)</f>
        <v>8849.4</v>
      </c>
      <c r="I16">
        <f>0.3*H39/1000</f>
        <v>1.7999999999999998E-4</v>
      </c>
      <c r="J16" s="2">
        <f>AVERAGE(L39:L40) - (C16*H39/0.5)</f>
        <v>3947.3</v>
      </c>
      <c r="L16">
        <v>0.6</v>
      </c>
      <c r="M16" s="3">
        <f t="shared" si="0"/>
        <v>3.1932799587602236</v>
      </c>
      <c r="N16" s="3">
        <f t="shared" si="1"/>
        <v>6.2763652041730511</v>
      </c>
      <c r="O16" s="3">
        <f t="shared" si="2"/>
        <v>3.0830852454128275</v>
      </c>
      <c r="P16" s="3">
        <f t="shared" si="3"/>
        <v>0.28384275638552375</v>
      </c>
    </row>
    <row r="17" spans="1:62" x14ac:dyDescent="0.35">
      <c r="E17">
        <f>9*G42/1000</f>
        <v>2.9970000000000005E-3</v>
      </c>
      <c r="F17" s="2">
        <f>AVERAGE(I42:I43) - (A16*G42/0.5)</f>
        <v>7200.35</v>
      </c>
      <c r="G17">
        <f>18*H42/1000</f>
        <v>5.9940000000000011E-3</v>
      </c>
      <c r="H17" s="2">
        <f>AVERAGE(J42:J43) - (B16*H42/0.5)</f>
        <v>13146.147000000001</v>
      </c>
      <c r="I17">
        <f>0.9*H42/1000</f>
        <v>2.9970000000000002E-4</v>
      </c>
      <c r="J17" s="2">
        <f>AVERAGE(L42:L43) - (C16*H42/0.5)</f>
        <v>6168.0339999999997</v>
      </c>
      <c r="L17">
        <v>0.33300000000000002</v>
      </c>
      <c r="M17" s="3">
        <f t="shared" si="0"/>
        <v>8.6499472539400166</v>
      </c>
      <c r="N17" s="3">
        <f t="shared" si="1"/>
        <v>16.655384522963878</v>
      </c>
      <c r="O17" s="3">
        <f t="shared" si="2"/>
        <v>8.0054372690238615</v>
      </c>
      <c r="P17" s="3">
        <f t="shared" si="3"/>
        <v>0.766198583982593</v>
      </c>
    </row>
    <row r="18" spans="1:62" x14ac:dyDescent="0.35">
      <c r="E18">
        <f>9*G45/1000</f>
        <v>4.2030000000000001E-3</v>
      </c>
      <c r="F18" s="2">
        <f>AVERAGE(I45:I46) - (A16*G45/0.5)</f>
        <v>10450.65</v>
      </c>
      <c r="G18">
        <f>18*H45/1000</f>
        <v>8.4060000000000003E-3</v>
      </c>
      <c r="H18" s="2">
        <f>AVERAGE(J45:J46) - (B16*H45/0.5)</f>
        <v>20435.053</v>
      </c>
      <c r="I18">
        <f>0.9*H45/1000</f>
        <v>4.2030000000000002E-4</v>
      </c>
      <c r="J18" s="2">
        <f>AVERAGE(L45:L46) - (B16*H45/0.5)</f>
        <v>11369.053</v>
      </c>
      <c r="L18">
        <v>0.46700000000000003</v>
      </c>
      <c r="M18" s="3">
        <f t="shared" si="0"/>
        <v>8.9574985835762444</v>
      </c>
      <c r="N18" s="3">
        <f t="shared" si="1"/>
        <v>18.34371428778093</v>
      </c>
      <c r="O18" s="3">
        <f t="shared" si="2"/>
        <v>9.3862157042046857</v>
      </c>
      <c r="P18" s="3">
        <f t="shared" si="3"/>
        <v>0.9718161181270174</v>
      </c>
    </row>
    <row r="19" spans="1:62" x14ac:dyDescent="0.35">
      <c r="E19">
        <f>9*G48/1000</f>
        <v>5.3999999999999994E-3</v>
      </c>
      <c r="F19" s="2">
        <f>AVERAGE(I48:I49) - (A16*G48/0.5)</f>
        <v>13580</v>
      </c>
      <c r="G19">
        <f>18*H48/1000</f>
        <v>1.0799999999999999E-2</v>
      </c>
      <c r="H19" s="2">
        <f>AVERAGE(J48:J49) - (B16*H48/0.5)</f>
        <v>25936.9</v>
      </c>
      <c r="I19">
        <f>0.9*H48/1000</f>
        <v>5.4000000000000001E-4</v>
      </c>
      <c r="J19" s="2">
        <f>AVERAGE(L48:L49) - (C16*H48/0.5)</f>
        <v>13475.3</v>
      </c>
      <c r="L19">
        <v>0.6</v>
      </c>
      <c r="M19" s="3">
        <f t="shared" si="0"/>
        <v>9.0623241877429592</v>
      </c>
      <c r="N19" s="3">
        <f t="shared" si="1"/>
        <v>18.077150695791154</v>
      </c>
      <c r="O19" s="3">
        <f t="shared" si="2"/>
        <v>9.0148265080481949</v>
      </c>
      <c r="P19" s="3">
        <f t="shared" si="3"/>
        <v>0.89050477768210501</v>
      </c>
    </row>
    <row r="20" spans="1:62" x14ac:dyDescent="0.35">
      <c r="F20" s="2"/>
      <c r="H20" s="2"/>
      <c r="J20" s="2"/>
    </row>
    <row r="21" spans="1:62" x14ac:dyDescent="0.35">
      <c r="D21" t="s">
        <v>33</v>
      </c>
      <c r="F21" s="5">
        <f>SLOPE(E13:E19,F13:F19)</f>
        <v>4.0079974247548841E-7</v>
      </c>
      <c r="G21" s="5"/>
      <c r="H21" s="5">
        <f>SLOPE(G13:G19,H13:H19)</f>
        <v>4.1436554762082588E-7</v>
      </c>
      <c r="I21" s="5"/>
      <c r="J21" s="5">
        <f>SLOPE(I13:I19,J13:J19)</f>
        <v>3.820289806653534E-8</v>
      </c>
    </row>
    <row r="22" spans="1:62" x14ac:dyDescent="0.35">
      <c r="D22" t="s">
        <v>34</v>
      </c>
      <c r="F22" s="5">
        <f>INTERCEPT(E13:E19,F13:F19)</f>
        <v>-5.4659901713573038E-6</v>
      </c>
      <c r="G22" s="5"/>
      <c r="H22" s="5">
        <f>INTERCEPT(G13:G19,H13:H19)</f>
        <v>9.8932645388094022E-5</v>
      </c>
      <c r="I22" s="5"/>
      <c r="J22" s="5">
        <f>INTERCEPT(I13:I19,J13:J19)</f>
        <v>1.95073542932793E-5</v>
      </c>
    </row>
    <row r="23" spans="1:62" x14ac:dyDescent="0.35">
      <c r="D23" t="s">
        <v>35</v>
      </c>
      <c r="F23" s="4">
        <f>RSQ(E13:E19,F13:F19)</f>
        <v>0.99867666662996868</v>
      </c>
      <c r="G23" s="4"/>
      <c r="H23" s="4">
        <f>RSQ(G13:G19,H13:H19)</f>
        <v>0.99696168517606942</v>
      </c>
      <c r="I23" s="4"/>
      <c r="J23" s="4">
        <f>RSQ(I13:I19,J13:J19)</f>
        <v>0.98327198818955386</v>
      </c>
    </row>
    <row r="24" spans="1:62" s="2" customFormat="1" ht="174" x14ac:dyDescent="0.35">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5">
      <c r="A25">
        <v>1</v>
      </c>
      <c r="B25">
        <v>1</v>
      </c>
      <c r="C25" t="s">
        <v>26</v>
      </c>
      <c r="D25" t="s">
        <v>27</v>
      </c>
      <c r="G25">
        <v>0.3</v>
      </c>
      <c r="H25">
        <v>0.3</v>
      </c>
      <c r="I25">
        <v>9050</v>
      </c>
      <c r="J25">
        <v>15046</v>
      </c>
      <c r="L25">
        <v>6154</v>
      </c>
      <c r="M25">
        <v>12.263999999999999</v>
      </c>
      <c r="N25">
        <v>21.707999999999998</v>
      </c>
      <c r="O25">
        <v>9.4450000000000003</v>
      </c>
      <c r="Q25">
        <v>0.879</v>
      </c>
      <c r="R25">
        <v>1</v>
      </c>
      <c r="S25">
        <v>0</v>
      </c>
      <c r="T25">
        <v>0</v>
      </c>
      <c r="V25">
        <v>0</v>
      </c>
      <c r="Y25" s="1">
        <v>45194</v>
      </c>
      <c r="Z25" s="6">
        <v>0.5788888888888889</v>
      </c>
      <c r="AB25">
        <v>1</v>
      </c>
      <c r="AD25" s="3">
        <f t="shared" ref="AD25:AD89" si="4">((I25*$F$21)+$F$22)*1000/G25</f>
        <v>12.072572264106043</v>
      </c>
      <c r="AE25" s="3">
        <f t="shared" ref="AE25:AE89" si="5">((J25*$H$21)+$H$22)*1000/H25</f>
        <v>21.111588916303468</v>
      </c>
      <c r="AF25" s="3">
        <f t="shared" ref="AF25:AF89" si="6">AE25-AD25</f>
        <v>9.0390166521974251</v>
      </c>
      <c r="AG25" s="3">
        <f t="shared" ref="AG25:AG89" si="7">((L25*$J$21)+$J$22)*1000/H25</f>
        <v>0.84869329664912607</v>
      </c>
      <c r="AH25" s="3"/>
    </row>
    <row r="26" spans="1:62" x14ac:dyDescent="0.35">
      <c r="A26">
        <v>2</v>
      </c>
      <c r="B26">
        <v>1</v>
      </c>
      <c r="C26" t="s">
        <v>26</v>
      </c>
      <c r="D26" t="s">
        <v>27</v>
      </c>
      <c r="G26">
        <v>0.3</v>
      </c>
      <c r="H26">
        <v>0.3</v>
      </c>
      <c r="I26">
        <v>8660</v>
      </c>
      <c r="J26">
        <v>14736</v>
      </c>
      <c r="L26">
        <v>5891</v>
      </c>
      <c r="M26">
        <v>11.765000000000001</v>
      </c>
      <c r="N26">
        <v>21.271000000000001</v>
      </c>
      <c r="O26">
        <v>9.5050000000000008</v>
      </c>
      <c r="Q26">
        <v>0.83299999999999996</v>
      </c>
      <c r="R26">
        <v>1</v>
      </c>
      <c r="S26">
        <v>0</v>
      </c>
      <c r="T26">
        <v>0</v>
      </c>
      <c r="V26">
        <v>0</v>
      </c>
      <c r="Y26" s="1">
        <v>45194</v>
      </c>
      <c r="Z26" s="6">
        <v>0.58613425925925922</v>
      </c>
      <c r="AB26">
        <v>1</v>
      </c>
      <c r="AD26" s="3">
        <f t="shared" si="4"/>
        <v>11.551532598887908</v>
      </c>
      <c r="AE26" s="3">
        <f t="shared" si="5"/>
        <v>20.683411183761947</v>
      </c>
      <c r="AF26" s="3">
        <f t="shared" si="6"/>
        <v>9.1318785848740394</v>
      </c>
      <c r="AG26" s="3">
        <f t="shared" si="7"/>
        <v>0.81520208934412997</v>
      </c>
      <c r="AH26" s="3"/>
      <c r="AK26">
        <f>ABS(100*(AD26-AD27)/(AVERAGE(AD26:AD27)))</f>
        <v>0.17333301010854113</v>
      </c>
      <c r="AQ26">
        <f>ABS(100*(AE26-AE27)/(AVERAGE(AE26:AE27)))</f>
        <v>1.2739904233879824</v>
      </c>
      <c r="AW26">
        <f>ABS(100*(AF26-AF27)/(AVERAGE(AF26:AF27)))</f>
        <v>2.6490371215313284</v>
      </c>
      <c r="BC26">
        <f>ABS(100*(AG26-AG27)/(AVERAGE(AG26:AG27)))</f>
        <v>0.84710865530056145</v>
      </c>
      <c r="BG26" s="3">
        <f>AVERAGE(AD26:AD27)</f>
        <v>11.561552592449797</v>
      </c>
      <c r="BH26" s="3">
        <f>AVERAGE(AE26:AE27)</f>
        <v>20.81600815900061</v>
      </c>
      <c r="BI26" s="3">
        <f>AVERAGE(AF26:AF27)</f>
        <v>9.254455566550817</v>
      </c>
      <c r="BJ26" s="3">
        <f>AVERAGE(AG26:AG27)</f>
        <v>0.81176382851814177</v>
      </c>
    </row>
    <row r="27" spans="1:62" x14ac:dyDescent="0.35">
      <c r="A27">
        <v>3</v>
      </c>
      <c r="B27">
        <v>1</v>
      </c>
      <c r="C27" t="s">
        <v>26</v>
      </c>
      <c r="D27" t="s">
        <v>27</v>
      </c>
      <c r="G27">
        <v>0.3</v>
      </c>
      <c r="H27">
        <v>0.3</v>
      </c>
      <c r="I27">
        <v>8675</v>
      </c>
      <c r="J27">
        <v>14928</v>
      </c>
      <c r="L27">
        <v>5837</v>
      </c>
      <c r="M27">
        <v>11.784000000000001</v>
      </c>
      <c r="N27">
        <v>21.542000000000002</v>
      </c>
      <c r="O27">
        <v>9.7579999999999991</v>
      </c>
      <c r="Q27">
        <v>0.82399999999999995</v>
      </c>
      <c r="R27">
        <v>1</v>
      </c>
      <c r="S27">
        <v>0</v>
      </c>
      <c r="T27">
        <v>0</v>
      </c>
      <c r="V27">
        <v>0</v>
      </c>
      <c r="Y27" s="1">
        <v>45194</v>
      </c>
      <c r="Z27" s="6">
        <v>0.59377314814814819</v>
      </c>
      <c r="AB27">
        <v>1</v>
      </c>
      <c r="AD27" s="3">
        <f t="shared" si="4"/>
        <v>11.571572586011683</v>
      </c>
      <c r="AE27" s="3">
        <f t="shared" si="5"/>
        <v>20.948605134239276</v>
      </c>
      <c r="AF27" s="3">
        <f t="shared" si="6"/>
        <v>9.3770325482275929</v>
      </c>
      <c r="AG27" s="3">
        <f t="shared" si="7"/>
        <v>0.80832556769215358</v>
      </c>
      <c r="AH27" s="3"/>
    </row>
    <row r="28" spans="1:62" x14ac:dyDescent="0.35">
      <c r="A28">
        <v>4</v>
      </c>
      <c r="B28">
        <v>3</v>
      </c>
      <c r="C28" t="s">
        <v>83</v>
      </c>
      <c r="D28" t="s">
        <v>27</v>
      </c>
      <c r="G28">
        <v>0.5</v>
      </c>
      <c r="H28">
        <v>0.5</v>
      </c>
      <c r="I28">
        <v>3749</v>
      </c>
      <c r="J28">
        <v>1141</v>
      </c>
      <c r="L28">
        <v>428</v>
      </c>
      <c r="M28">
        <v>3.2909999999999999</v>
      </c>
      <c r="N28">
        <v>1.2450000000000001</v>
      </c>
      <c r="O28">
        <v>0</v>
      </c>
      <c r="Q28">
        <v>0</v>
      </c>
      <c r="R28">
        <v>1</v>
      </c>
      <c r="S28">
        <v>0</v>
      </c>
      <c r="T28">
        <v>0</v>
      </c>
      <c r="V28">
        <v>0</v>
      </c>
      <c r="Y28" s="1">
        <v>45194</v>
      </c>
      <c r="Z28" s="6">
        <v>0.60657407407407404</v>
      </c>
      <c r="AB28">
        <v>1</v>
      </c>
      <c r="AD28" s="3">
        <f t="shared" si="4"/>
        <v>2.9942644887384975</v>
      </c>
      <c r="AE28" s="3">
        <f t="shared" si="5"/>
        <v>1.1434474704469126</v>
      </c>
      <c r="AF28" s="3">
        <f t="shared" si="6"/>
        <v>-1.8508170182915848</v>
      </c>
      <c r="AG28" s="3">
        <f t="shared" si="7"/>
        <v>7.171638933151285E-2</v>
      </c>
      <c r="AH28" s="3"/>
    </row>
    <row r="29" spans="1:62" x14ac:dyDescent="0.35">
      <c r="A29">
        <v>5</v>
      </c>
      <c r="B29">
        <v>3</v>
      </c>
      <c r="C29" t="s">
        <v>83</v>
      </c>
      <c r="D29" t="s">
        <v>27</v>
      </c>
      <c r="G29">
        <v>0.5</v>
      </c>
      <c r="H29">
        <v>0.5</v>
      </c>
      <c r="I29">
        <v>765</v>
      </c>
      <c r="J29">
        <v>1266</v>
      </c>
      <c r="L29">
        <v>398</v>
      </c>
      <c r="M29">
        <v>1.002</v>
      </c>
      <c r="N29">
        <v>1.351</v>
      </c>
      <c r="O29">
        <v>0.34899999999999998</v>
      </c>
      <c r="Q29">
        <v>0</v>
      </c>
      <c r="R29">
        <v>1</v>
      </c>
      <c r="S29">
        <v>0</v>
      </c>
      <c r="T29">
        <v>0</v>
      </c>
      <c r="V29">
        <v>0</v>
      </c>
      <c r="Y29" s="1">
        <v>45194</v>
      </c>
      <c r="Z29" s="6">
        <v>0.61354166666666665</v>
      </c>
      <c r="AB29">
        <v>1</v>
      </c>
      <c r="AD29" s="3">
        <f t="shared" si="4"/>
        <v>0.60229162564478267</v>
      </c>
      <c r="AE29" s="3">
        <f t="shared" si="5"/>
        <v>1.2470388573521192</v>
      </c>
      <c r="AF29" s="3">
        <f t="shared" si="6"/>
        <v>0.6447472317073365</v>
      </c>
      <c r="AG29" s="3">
        <f t="shared" si="7"/>
        <v>6.9424215447520726E-2</v>
      </c>
      <c r="AH29" s="3"/>
      <c r="AK29">
        <f>ABS(100*(AD29-AD30)/(AVERAGE(AD29:AD30)))</f>
        <v>1.2050414254320081</v>
      </c>
      <c r="AQ29">
        <f>ABS(100*(AE29-AE30)/(AVERAGE(AE29:AE30)))</f>
        <v>0.26617744522644493</v>
      </c>
      <c r="AW29">
        <f>ABS(100*(AF29-AF30)/(AVERAGE(AF29:AF30)))</f>
        <v>0.6029827231880891</v>
      </c>
      <c r="BC29">
        <f>ABS(100*(AG29-AG30)/(AVERAGE(AG29:AG30)))</f>
        <v>0.43925875757455962</v>
      </c>
      <c r="BG29" s="3">
        <f>AVERAGE(AD29:AD30)</f>
        <v>0.59868442796250321</v>
      </c>
      <c r="BH29" s="3">
        <f>AVERAGE(AE29:AE30)</f>
        <v>1.2453813951616359</v>
      </c>
      <c r="BI29" s="3">
        <f>AVERAGE(AF29:AF30)</f>
        <v>0.6466969671991325</v>
      </c>
      <c r="BJ29" s="3">
        <f>AVERAGE(AG29:AG30)</f>
        <v>6.9577027039786868E-2</v>
      </c>
    </row>
    <row r="30" spans="1:62" x14ac:dyDescent="0.35">
      <c r="A30">
        <v>6</v>
      </c>
      <c r="B30">
        <v>3</v>
      </c>
      <c r="C30" t="s">
        <v>83</v>
      </c>
      <c r="D30" t="s">
        <v>27</v>
      </c>
      <c r="G30">
        <v>0.5</v>
      </c>
      <c r="H30">
        <v>0.5</v>
      </c>
      <c r="I30">
        <v>756</v>
      </c>
      <c r="J30">
        <v>1262</v>
      </c>
      <c r="L30">
        <v>402</v>
      </c>
      <c r="M30">
        <v>0.995</v>
      </c>
      <c r="N30">
        <v>1.3480000000000001</v>
      </c>
      <c r="O30">
        <v>0.35299999999999998</v>
      </c>
      <c r="Q30">
        <v>0</v>
      </c>
      <c r="R30">
        <v>1</v>
      </c>
      <c r="S30">
        <v>0</v>
      </c>
      <c r="T30">
        <v>0</v>
      </c>
      <c r="V30">
        <v>0</v>
      </c>
      <c r="Y30" s="1">
        <v>45194</v>
      </c>
      <c r="Z30" s="6">
        <v>0.62038194444444439</v>
      </c>
      <c r="AB30">
        <v>1</v>
      </c>
      <c r="AD30" s="3">
        <f t="shared" si="4"/>
        <v>0.59507723028022386</v>
      </c>
      <c r="AE30" s="3">
        <f t="shared" si="5"/>
        <v>1.2437239329711525</v>
      </c>
      <c r="AF30" s="3">
        <f t="shared" si="6"/>
        <v>0.64864670269092861</v>
      </c>
      <c r="AG30" s="3">
        <f t="shared" si="7"/>
        <v>6.9729838632053009E-2</v>
      </c>
      <c r="AH30" s="3"/>
    </row>
    <row r="31" spans="1:62" x14ac:dyDescent="0.35">
      <c r="A31">
        <v>7</v>
      </c>
      <c r="B31">
        <v>3</v>
      </c>
      <c r="D31" t="s">
        <v>85</v>
      </c>
      <c r="Y31" s="1">
        <v>45194</v>
      </c>
      <c r="Z31" s="6">
        <v>0.62430555555555556</v>
      </c>
      <c r="AB31">
        <v>1</v>
      </c>
      <c r="AD31" s="3"/>
      <c r="AE31" s="3"/>
      <c r="AF31" s="3"/>
      <c r="AG31" s="3"/>
      <c r="AH31" s="3"/>
    </row>
    <row r="32" spans="1:62" x14ac:dyDescent="0.35">
      <c r="A32">
        <v>8</v>
      </c>
      <c r="B32">
        <v>3</v>
      </c>
      <c r="C32" t="s">
        <v>84</v>
      </c>
      <c r="D32" t="s">
        <v>27</v>
      </c>
      <c r="G32">
        <v>0.5</v>
      </c>
      <c r="H32">
        <v>0.5</v>
      </c>
      <c r="I32">
        <v>78</v>
      </c>
      <c r="J32">
        <v>192</v>
      </c>
      <c r="L32">
        <v>274</v>
      </c>
      <c r="M32">
        <v>0.47499999999999998</v>
      </c>
      <c r="N32">
        <v>0.441</v>
      </c>
      <c r="O32">
        <v>0</v>
      </c>
      <c r="Q32">
        <v>0</v>
      </c>
      <c r="R32">
        <v>1</v>
      </c>
      <c r="S32">
        <v>0</v>
      </c>
      <c r="T32">
        <v>0</v>
      </c>
      <c r="V32">
        <v>0</v>
      </c>
      <c r="Y32" s="1">
        <v>45194</v>
      </c>
      <c r="Z32" s="6">
        <v>0.6350231481481482</v>
      </c>
      <c r="AB32">
        <v>1</v>
      </c>
      <c r="AD32" s="3">
        <f t="shared" si="4"/>
        <v>5.1592779483461589E-2</v>
      </c>
      <c r="AE32" s="3">
        <f t="shared" si="5"/>
        <v>0.35698166106258516</v>
      </c>
      <c r="AF32" s="3">
        <f t="shared" si="6"/>
        <v>0.30538888157912358</v>
      </c>
      <c r="AG32" s="3">
        <f t="shared" si="7"/>
        <v>5.9949896727019968E-2</v>
      </c>
      <c r="AH32" s="3"/>
    </row>
    <row r="33" spans="1:62" x14ac:dyDescent="0.35">
      <c r="A33">
        <v>9</v>
      </c>
      <c r="B33">
        <v>3</v>
      </c>
      <c r="C33" t="s">
        <v>84</v>
      </c>
      <c r="D33" t="s">
        <v>27</v>
      </c>
      <c r="G33">
        <v>0.5</v>
      </c>
      <c r="H33">
        <v>0.5</v>
      </c>
      <c r="I33">
        <v>34</v>
      </c>
      <c r="J33">
        <v>226</v>
      </c>
      <c r="L33">
        <v>271</v>
      </c>
      <c r="M33">
        <v>0.441</v>
      </c>
      <c r="N33">
        <v>0.47</v>
      </c>
      <c r="O33">
        <v>2.9000000000000001E-2</v>
      </c>
      <c r="Q33">
        <v>0</v>
      </c>
      <c r="R33">
        <v>1</v>
      </c>
      <c r="S33">
        <v>0</v>
      </c>
      <c r="T33">
        <v>0</v>
      </c>
      <c r="V33">
        <v>0</v>
      </c>
      <c r="Y33" s="1">
        <v>45194</v>
      </c>
      <c r="Z33" s="6">
        <v>0.6408449074074074</v>
      </c>
      <c r="AB33">
        <v>1</v>
      </c>
      <c r="AD33" s="3">
        <f t="shared" si="4"/>
        <v>1.6322402145618604E-2</v>
      </c>
      <c r="AE33" s="3">
        <f t="shared" si="5"/>
        <v>0.38515851830080133</v>
      </c>
      <c r="AF33" s="3">
        <f t="shared" si="6"/>
        <v>0.36883611615518275</v>
      </c>
      <c r="AG33" s="3">
        <f t="shared" si="7"/>
        <v>5.9720679338620755E-2</v>
      </c>
      <c r="AH33" s="3"/>
      <c r="AK33">
        <f>ABS(100*(AD33-AD34)/(AVERAGE(AD33:AD34)))</f>
        <v>158.41875259823468</v>
      </c>
      <c r="AQ33">
        <f>ABS(100*(AE33-AE34)/(AVERAGE(AE33:AE34)))</f>
        <v>2.395173446403613</v>
      </c>
      <c r="AW33">
        <f>ABS(100*(AF33-AF34)/(AVERAGE(AF33:AF34)))</f>
        <v>1.4301093070191895</v>
      </c>
      <c r="BC33">
        <f>ABS(100*(AG33-AG34)/(AVERAGE(AG33:AG34)))</f>
        <v>7.3925767478032443</v>
      </c>
      <c r="BG33" s="3">
        <f>AVERAGE(AD33:AD34)</f>
        <v>9.1080067810598124E-3</v>
      </c>
      <c r="BH33" s="3">
        <f>AVERAGE(AE33:AE34)</f>
        <v>0.38060049727697226</v>
      </c>
      <c r="BI33" s="3">
        <f>AVERAGE(AF33:AF34)</f>
        <v>0.37149249049591249</v>
      </c>
      <c r="BJ33" s="3">
        <f>AVERAGE(AG33:AG34)</f>
        <v>6.2012853222612872E-2</v>
      </c>
    </row>
    <row r="34" spans="1:62" x14ac:dyDescent="0.35">
      <c r="A34">
        <v>10</v>
      </c>
      <c r="B34">
        <v>3</v>
      </c>
      <c r="C34" t="s">
        <v>84</v>
      </c>
      <c r="D34" t="s">
        <v>27</v>
      </c>
      <c r="G34">
        <v>0.5</v>
      </c>
      <c r="H34">
        <v>0.5</v>
      </c>
      <c r="I34">
        <v>16</v>
      </c>
      <c r="J34">
        <v>215</v>
      </c>
      <c r="L34">
        <v>331</v>
      </c>
      <c r="M34">
        <v>0.42699999999999999</v>
      </c>
      <c r="N34">
        <v>0.46100000000000002</v>
      </c>
      <c r="O34">
        <v>3.4000000000000002E-2</v>
      </c>
      <c r="Q34">
        <v>0</v>
      </c>
      <c r="R34">
        <v>1</v>
      </c>
      <c r="S34">
        <v>0</v>
      </c>
      <c r="T34">
        <v>0</v>
      </c>
      <c r="V34">
        <v>0</v>
      </c>
      <c r="Y34" s="1">
        <v>45194</v>
      </c>
      <c r="Z34" s="6">
        <v>0.64688657407407402</v>
      </c>
      <c r="AB34">
        <v>1</v>
      </c>
      <c r="AD34" s="3">
        <f t="shared" si="4"/>
        <v>1.8936114165010215E-3</v>
      </c>
      <c r="AE34" s="3">
        <f t="shared" si="5"/>
        <v>0.37604247625314319</v>
      </c>
      <c r="AF34" s="3">
        <f t="shared" si="6"/>
        <v>0.37414886483664217</v>
      </c>
      <c r="AG34" s="3">
        <f t="shared" si="7"/>
        <v>6.4305027106604989E-2</v>
      </c>
      <c r="AH34" s="3"/>
    </row>
    <row r="35" spans="1:62" x14ac:dyDescent="0.35">
      <c r="A35">
        <v>11</v>
      </c>
      <c r="B35">
        <v>4</v>
      </c>
      <c r="C35" t="s">
        <v>61</v>
      </c>
      <c r="D35" t="s">
        <v>27</v>
      </c>
      <c r="G35">
        <v>0.2</v>
      </c>
      <c r="H35">
        <v>0.2</v>
      </c>
      <c r="I35">
        <v>767</v>
      </c>
      <c r="J35">
        <v>2611</v>
      </c>
      <c r="L35">
        <v>1282</v>
      </c>
      <c r="M35">
        <v>2.5089999999999999</v>
      </c>
      <c r="N35">
        <v>6.226</v>
      </c>
      <c r="O35">
        <v>3.7170000000000001</v>
      </c>
      <c r="Q35">
        <v>4.4999999999999998E-2</v>
      </c>
      <c r="R35">
        <v>1</v>
      </c>
      <c r="S35">
        <v>0</v>
      </c>
      <c r="T35">
        <v>0</v>
      </c>
      <c r="V35">
        <v>0</v>
      </c>
      <c r="Y35" s="1">
        <v>45194</v>
      </c>
      <c r="Z35" s="6">
        <v>0.6582175925925926</v>
      </c>
      <c r="AB35">
        <v>1</v>
      </c>
      <c r="AD35" s="3">
        <f>((I35*$F$21)+$F$22)*1000/G35</f>
        <v>1.5097370615367114</v>
      </c>
      <c r="AE35" s="3">
        <f t="shared" si="5"/>
        <v>5.9042054511303519</v>
      </c>
      <c r="AF35" s="3">
        <f t="shared" si="6"/>
        <v>4.3944683895936407</v>
      </c>
      <c r="AG35" s="3">
        <f t="shared" si="7"/>
        <v>0.34241734807288798</v>
      </c>
      <c r="AH35" s="3"/>
    </row>
    <row r="36" spans="1:62" x14ac:dyDescent="0.35">
      <c r="A36">
        <v>12</v>
      </c>
      <c r="B36">
        <v>4</v>
      </c>
      <c r="C36" t="s">
        <v>61</v>
      </c>
      <c r="D36" t="s">
        <v>27</v>
      </c>
      <c r="G36">
        <v>0.2</v>
      </c>
      <c r="H36">
        <v>0.2</v>
      </c>
      <c r="I36">
        <v>1445</v>
      </c>
      <c r="J36">
        <v>2635</v>
      </c>
      <c r="L36">
        <v>1356</v>
      </c>
      <c r="M36">
        <v>3.8079999999999998</v>
      </c>
      <c r="N36">
        <v>6.2770000000000001</v>
      </c>
      <c r="O36">
        <v>2.4689999999999999</v>
      </c>
      <c r="Q36">
        <v>6.5000000000000002E-2</v>
      </c>
      <c r="R36">
        <v>1</v>
      </c>
      <c r="S36">
        <v>0</v>
      </c>
      <c r="T36">
        <v>0</v>
      </c>
      <c r="V36">
        <v>0</v>
      </c>
      <c r="Y36" s="1">
        <v>45194</v>
      </c>
      <c r="Z36" s="6">
        <v>0.66456018518518511</v>
      </c>
      <c r="AB36">
        <v>1</v>
      </c>
      <c r="AD36" s="3">
        <f t="shared" si="4"/>
        <v>2.868448188528617</v>
      </c>
      <c r="AE36" s="3">
        <f t="shared" si="5"/>
        <v>5.9539293168448513</v>
      </c>
      <c r="AF36" s="3">
        <f t="shared" si="6"/>
        <v>3.0854811283162342</v>
      </c>
      <c r="AG36" s="3">
        <f t="shared" si="7"/>
        <v>0.35655242035750606</v>
      </c>
      <c r="AH36" s="3"/>
      <c r="AJ36">
        <f>ABS(100*((AVERAGE(AD37))-3)/3)</f>
        <v>1.2454623996547582</v>
      </c>
      <c r="AK36">
        <f>ABS(100*(AD36-AD37)/(AVERAGE(AD36:AD37)))</f>
        <v>3.2305463055847294</v>
      </c>
      <c r="AP36">
        <f>ABS(100*((AVERAGE(AE36:AE37))-6)/6)</f>
        <v>1.0622697827394962</v>
      </c>
      <c r="AQ36">
        <f>ABS(100*(AE36-AE37)/(AVERAGE(AE36:AE37)))</f>
        <v>3.6217561824532498</v>
      </c>
      <c r="AV36">
        <f>ABS(100*((AVERAGE(AF37))-3)/3)</f>
        <v>7.0302309691177003</v>
      </c>
      <c r="AW36">
        <f>ABS(100*(AF36-AF37)/(AVERAGE(AF36:AF37)))</f>
        <v>3.9840556082019321</v>
      </c>
      <c r="BB36">
        <f>ABS(100*((AVERAGE(AG36:AG37))-0.3)/0.3)</f>
        <v>19.169164269723169</v>
      </c>
      <c r="BC36">
        <f>ABS(100*(AG36-AG37)/(AVERAGE(AG36:AG37)))</f>
        <v>0.53429506842431485</v>
      </c>
      <c r="BG36" s="3">
        <f>AVERAGE(AD36:AD37)</f>
        <v>2.9155421582694871</v>
      </c>
      <c r="BH36" s="3">
        <f>AVERAGE(AE36:AE37)</f>
        <v>6.0637361869643698</v>
      </c>
      <c r="BI36" s="3">
        <f>AVERAGE(AF36:AF37)</f>
        <v>3.1481940286948826</v>
      </c>
      <c r="BJ36" s="3">
        <f>AVERAGE(AG36:AG37)</f>
        <v>0.35750749280916949</v>
      </c>
    </row>
    <row r="37" spans="1:62" x14ac:dyDescent="0.35">
      <c r="A37">
        <v>13</v>
      </c>
      <c r="B37">
        <v>4</v>
      </c>
      <c r="C37" t="s">
        <v>61</v>
      </c>
      <c r="D37" t="s">
        <v>27</v>
      </c>
      <c r="G37">
        <v>0.2</v>
      </c>
      <c r="H37">
        <v>0.2</v>
      </c>
      <c r="I37">
        <v>1492</v>
      </c>
      <c r="J37">
        <v>2741</v>
      </c>
      <c r="L37">
        <v>1366</v>
      </c>
      <c r="M37">
        <v>3.899</v>
      </c>
      <c r="N37">
        <v>6.5010000000000003</v>
      </c>
      <c r="O37">
        <v>2.6030000000000002</v>
      </c>
      <c r="Q37">
        <v>6.7000000000000004E-2</v>
      </c>
      <c r="R37">
        <v>1</v>
      </c>
      <c r="S37">
        <v>0</v>
      </c>
      <c r="T37">
        <v>0</v>
      </c>
      <c r="V37">
        <v>0</v>
      </c>
      <c r="Y37" s="1">
        <v>45194</v>
      </c>
      <c r="Z37" s="6">
        <v>0.67133101851851851</v>
      </c>
      <c r="AB37">
        <v>1</v>
      </c>
      <c r="AD37" s="3">
        <f t="shared" si="4"/>
        <v>2.9626361280103573</v>
      </c>
      <c r="AE37" s="3">
        <f t="shared" si="5"/>
        <v>6.1735430570838883</v>
      </c>
      <c r="AF37" s="3">
        <f t="shared" si="6"/>
        <v>3.210906929073531</v>
      </c>
      <c r="AG37" s="3">
        <f t="shared" si="7"/>
        <v>0.35846256526083287</v>
      </c>
      <c r="AH37" s="3"/>
    </row>
    <row r="38" spans="1:62" x14ac:dyDescent="0.35">
      <c r="A38">
        <v>14</v>
      </c>
      <c r="B38">
        <v>5</v>
      </c>
      <c r="C38" t="s">
        <v>61</v>
      </c>
      <c r="D38" t="s">
        <v>27</v>
      </c>
      <c r="G38">
        <v>0.6</v>
      </c>
      <c r="H38">
        <v>0.6</v>
      </c>
      <c r="I38">
        <v>4751</v>
      </c>
      <c r="J38">
        <v>9246</v>
      </c>
      <c r="L38">
        <v>4521</v>
      </c>
      <c r="M38">
        <v>3.383</v>
      </c>
      <c r="N38">
        <v>6.76</v>
      </c>
      <c r="O38">
        <v>3.3769999999999998</v>
      </c>
      <c r="Q38">
        <v>0.29699999999999999</v>
      </c>
      <c r="R38">
        <v>1</v>
      </c>
      <c r="S38">
        <v>0</v>
      </c>
      <c r="T38">
        <v>0</v>
      </c>
      <c r="V38">
        <v>0</v>
      </c>
      <c r="Y38" s="1">
        <v>45194</v>
      </c>
      <c r="Z38" s="6">
        <v>0.68420138888888893</v>
      </c>
      <c r="AB38">
        <v>1</v>
      </c>
      <c r="AD38" s="3">
        <f t="shared" si="4"/>
        <v>3.1645559772161471</v>
      </c>
      <c r="AE38" s="3">
        <f t="shared" si="5"/>
        <v>6.5502608311504176</v>
      </c>
      <c r="AF38" s="3">
        <f t="shared" si="6"/>
        <v>3.3857048539342705</v>
      </c>
      <c r="AG38" s="3">
        <f t="shared" si="7"/>
        <v>0.32037109408680925</v>
      </c>
      <c r="AH38" s="3"/>
    </row>
    <row r="39" spans="1:62" x14ac:dyDescent="0.35">
      <c r="A39">
        <v>15</v>
      </c>
      <c r="B39">
        <v>5</v>
      </c>
      <c r="C39" t="s">
        <v>61</v>
      </c>
      <c r="D39" t="s">
        <v>27</v>
      </c>
      <c r="G39">
        <v>0.6</v>
      </c>
      <c r="H39">
        <v>0.6</v>
      </c>
      <c r="I39">
        <v>4776</v>
      </c>
      <c r="J39">
        <v>9075</v>
      </c>
      <c r="L39">
        <v>4296</v>
      </c>
      <c r="M39">
        <v>3.399</v>
      </c>
      <c r="N39">
        <v>6.6390000000000002</v>
      </c>
      <c r="O39">
        <v>3.24</v>
      </c>
      <c r="Q39">
        <v>0.27800000000000002</v>
      </c>
      <c r="R39">
        <v>1</v>
      </c>
      <c r="S39">
        <v>0</v>
      </c>
      <c r="T39">
        <v>0</v>
      </c>
      <c r="V39">
        <v>0</v>
      </c>
      <c r="Y39" s="1">
        <v>45194</v>
      </c>
      <c r="Z39" s="6">
        <v>0.69185185185185183</v>
      </c>
      <c r="AB39">
        <v>1</v>
      </c>
      <c r="AD39" s="3">
        <f t="shared" si="4"/>
        <v>3.181255966485959</v>
      </c>
      <c r="AE39" s="3">
        <f t="shared" si="5"/>
        <v>6.4321666500784822</v>
      </c>
      <c r="AF39" s="3">
        <f t="shared" si="6"/>
        <v>3.2509106835925232</v>
      </c>
      <c r="AG39" s="3">
        <f t="shared" si="7"/>
        <v>0.30604500731185852</v>
      </c>
      <c r="AH39" s="3"/>
      <c r="AJ39">
        <f>ABS(100*((AVERAGE(AD39:AD40))-3)/3)</f>
        <v>7.1106648627999354</v>
      </c>
      <c r="AK39">
        <f>ABS(100*(AD39-AD40)/(AVERAGE(AD39:AD40)))</f>
        <v>1.9956916795111188</v>
      </c>
      <c r="AP39">
        <f>ABS(100*((AVERAGE(AE39:AE40))-6)/6)</f>
        <v>7.6516735112305945</v>
      </c>
      <c r="AQ39">
        <f>ABS(100*(AE39-AE40)/(AVERAGE(AE39:AE40)))</f>
        <v>0.83397869309615502</v>
      </c>
      <c r="AV39">
        <f>ABS(100*((AVERAGE(AF39:AF40))-3)/3)</f>
        <v>8.1926821596612385</v>
      </c>
      <c r="AW39">
        <f>ABS(100*(AF39-AF40)/(AVERAGE(AF39:AF40)))</f>
        <v>0.31611619198147017</v>
      </c>
      <c r="BB39">
        <f>ABS(100*((AVERAGE(AG39:AG40))-0.3)/0.3)</f>
        <v>2.2803003405260092</v>
      </c>
      <c r="BC39">
        <f>ABS(100*(AG39-AG40)/(AVERAGE(AG39:AG40)))</f>
        <v>0.5187663750625785</v>
      </c>
      <c r="BG39" s="3">
        <f>AVERAGE(AD39:AD40)</f>
        <v>3.2133199458839981</v>
      </c>
      <c r="BH39" s="3">
        <f>AVERAGE(AE39:AE40)</f>
        <v>6.4591004106738357</v>
      </c>
      <c r="BI39" s="3">
        <f>AVERAGE(AF39:AF40)</f>
        <v>3.2457804647898372</v>
      </c>
      <c r="BJ39" s="3">
        <f>AVERAGE(AG39:AG40)</f>
        <v>0.30684090102157802</v>
      </c>
    </row>
    <row r="40" spans="1:62" x14ac:dyDescent="0.35">
      <c r="A40">
        <v>16</v>
      </c>
      <c r="B40">
        <v>5</v>
      </c>
      <c r="C40" t="s">
        <v>61</v>
      </c>
      <c r="D40" t="s">
        <v>27</v>
      </c>
      <c r="G40">
        <v>0.6</v>
      </c>
      <c r="H40">
        <v>0.6</v>
      </c>
      <c r="I40">
        <v>4872</v>
      </c>
      <c r="J40">
        <v>9153</v>
      </c>
      <c r="L40">
        <v>4321</v>
      </c>
      <c r="M40">
        <v>3.46</v>
      </c>
      <c r="N40">
        <v>6.694</v>
      </c>
      <c r="O40">
        <v>3.234</v>
      </c>
      <c r="Q40">
        <v>0.28000000000000003</v>
      </c>
      <c r="R40">
        <v>1</v>
      </c>
      <c r="S40">
        <v>0</v>
      </c>
      <c r="T40">
        <v>0</v>
      </c>
      <c r="V40">
        <v>0</v>
      </c>
      <c r="Y40" s="1">
        <v>45194</v>
      </c>
      <c r="Z40" s="6">
        <v>0.69998842592592592</v>
      </c>
      <c r="AB40">
        <v>1</v>
      </c>
      <c r="AD40" s="3">
        <f t="shared" si="4"/>
        <v>3.2453839252820371</v>
      </c>
      <c r="AE40" s="3">
        <f t="shared" si="5"/>
        <v>6.4860341712691882</v>
      </c>
      <c r="AF40" s="3">
        <f t="shared" si="6"/>
        <v>3.2406502459871511</v>
      </c>
      <c r="AG40" s="3">
        <f t="shared" si="7"/>
        <v>0.30763679473129751</v>
      </c>
      <c r="AH40" s="3"/>
    </row>
    <row r="41" spans="1:62" x14ac:dyDescent="0.35">
      <c r="A41">
        <v>17</v>
      </c>
      <c r="B41">
        <v>6</v>
      </c>
      <c r="C41" t="s">
        <v>63</v>
      </c>
      <c r="D41" t="s">
        <v>27</v>
      </c>
      <c r="G41">
        <v>0.33300000000000002</v>
      </c>
      <c r="H41">
        <v>0.33300000000000002</v>
      </c>
      <c r="I41">
        <v>5742</v>
      </c>
      <c r="J41">
        <v>13242</v>
      </c>
      <c r="L41">
        <v>6183</v>
      </c>
      <c r="M41">
        <v>7.2380000000000004</v>
      </c>
      <c r="N41">
        <v>17.262</v>
      </c>
      <c r="O41">
        <v>10.023999999999999</v>
      </c>
      <c r="Q41">
        <v>0.79700000000000004</v>
      </c>
      <c r="R41">
        <v>1</v>
      </c>
      <c r="S41">
        <v>0</v>
      </c>
      <c r="T41">
        <v>0</v>
      </c>
      <c r="V41">
        <v>0</v>
      </c>
      <c r="Y41" s="1">
        <v>45194</v>
      </c>
      <c r="Z41" s="6">
        <v>0.71318287037037031</v>
      </c>
      <c r="AB41">
        <v>1</v>
      </c>
      <c r="AD41" s="3">
        <f t="shared" si="4"/>
        <v>6.8946730664351259</v>
      </c>
      <c r="AE41" s="3">
        <f t="shared" si="5"/>
        <v>16.7746583392885</v>
      </c>
      <c r="AF41" s="3">
        <f t="shared" si="6"/>
        <v>9.879985272853375</v>
      </c>
      <c r="AG41" s="3">
        <f t="shared" si="7"/>
        <v>0.76791553465065243</v>
      </c>
      <c r="AH41" s="3"/>
    </row>
    <row r="42" spans="1:62" x14ac:dyDescent="0.35">
      <c r="A42">
        <v>18</v>
      </c>
      <c r="B42">
        <v>6</v>
      </c>
      <c r="C42" t="s">
        <v>63</v>
      </c>
      <c r="D42" t="s">
        <v>27</v>
      </c>
      <c r="G42">
        <v>0.33300000000000002</v>
      </c>
      <c r="H42">
        <v>0.33300000000000002</v>
      </c>
      <c r="I42">
        <v>7143</v>
      </c>
      <c r="J42">
        <v>13336</v>
      </c>
      <c r="L42">
        <v>6343</v>
      </c>
      <c r="M42">
        <v>8.8510000000000009</v>
      </c>
      <c r="N42">
        <v>17.382000000000001</v>
      </c>
      <c r="O42">
        <v>8.5299999999999994</v>
      </c>
      <c r="Q42">
        <v>0.82199999999999995</v>
      </c>
      <c r="R42">
        <v>1</v>
      </c>
      <c r="S42">
        <v>0</v>
      </c>
      <c r="T42">
        <v>0</v>
      </c>
      <c r="V42">
        <v>0</v>
      </c>
      <c r="Y42" s="1">
        <v>45194</v>
      </c>
      <c r="Z42" s="6">
        <v>0.72045138888888882</v>
      </c>
      <c r="AB42">
        <v>1</v>
      </c>
      <c r="AD42" s="3">
        <f t="shared" si="4"/>
        <v>8.5809206316247923</v>
      </c>
      <c r="AE42" s="3">
        <f t="shared" si="5"/>
        <v>16.891626391770053</v>
      </c>
      <c r="AF42" s="3">
        <f t="shared" si="6"/>
        <v>8.310705760145261</v>
      </c>
      <c r="AG42" s="3">
        <f t="shared" si="7"/>
        <v>0.78627128146940839</v>
      </c>
      <c r="AH42" s="3"/>
      <c r="AJ42">
        <f>ABS(100*((AVERAGE(AD42:AD43))-9)/9)</f>
        <v>3.666808432624554</v>
      </c>
      <c r="AK42">
        <f>ABS(100*(AD42-AD43)/(AVERAGE(AD42:AD43)))</f>
        <v>2.0545960902260685</v>
      </c>
      <c r="AP42">
        <f>ABS(100*((AVERAGE(AE42:AE43))-18)/18)</f>
        <v>6.4548903918629899</v>
      </c>
      <c r="AQ42">
        <f>ABS(100*(AE42-AE43)/(AVERAGE(AE42:AE43)))</f>
        <v>0.63554201021342449</v>
      </c>
      <c r="AV42">
        <f>ABS(100*((AVERAGE(AF42:AF43))-9)/9)</f>
        <v>9.2429723511014252</v>
      </c>
      <c r="AW42">
        <f>ABS(100*(AF42-AF43)/(AVERAGE(AF42:AF43)))</f>
        <v>3.4909637410228092</v>
      </c>
      <c r="BB42">
        <f>ABS(100*((AVERAGE(AG42:AG43))-0.9)/0.9)</f>
        <v>12.311474597928054</v>
      </c>
      <c r="BC42">
        <f>ABS(100*(AG42-AG43)/(AVERAGE(AG42:AG43)))</f>
        <v>0.74137335930412085</v>
      </c>
      <c r="BG42" s="3">
        <f>AVERAGE(AD42:AD43)</f>
        <v>8.6699872410637902</v>
      </c>
      <c r="BH42" s="3">
        <f>AVERAGE(AE42:AE43)</f>
        <v>16.838119729464662</v>
      </c>
      <c r="BI42" s="3">
        <f>AVERAGE(AF42:AF43)</f>
        <v>8.1681324884008717</v>
      </c>
      <c r="BJ42" s="3">
        <f>AVERAGE(AG42:AG43)</f>
        <v>0.78919672861864754</v>
      </c>
    </row>
    <row r="43" spans="1:62" x14ac:dyDescent="0.35">
      <c r="A43">
        <v>19</v>
      </c>
      <c r="B43">
        <v>6</v>
      </c>
      <c r="C43" t="s">
        <v>63</v>
      </c>
      <c r="D43" t="s">
        <v>27</v>
      </c>
      <c r="G43">
        <v>0.33300000000000002</v>
      </c>
      <c r="H43">
        <v>0.33300000000000002</v>
      </c>
      <c r="I43">
        <v>7291</v>
      </c>
      <c r="J43">
        <v>13250</v>
      </c>
      <c r="L43">
        <v>6394</v>
      </c>
      <c r="M43">
        <v>9.0220000000000002</v>
      </c>
      <c r="N43">
        <v>17.273</v>
      </c>
      <c r="O43">
        <v>8.2509999999999994</v>
      </c>
      <c r="Q43">
        <v>0.83</v>
      </c>
      <c r="R43">
        <v>1</v>
      </c>
      <c r="S43">
        <v>0</v>
      </c>
      <c r="T43">
        <v>0</v>
      </c>
      <c r="V43">
        <v>0</v>
      </c>
      <c r="Y43" s="1">
        <v>45194</v>
      </c>
      <c r="Z43" s="6">
        <v>0.72827546296296297</v>
      </c>
      <c r="AB43">
        <v>1</v>
      </c>
      <c r="AD43" s="3">
        <f t="shared" si="4"/>
        <v>8.759053850502788</v>
      </c>
      <c r="AE43" s="3">
        <f t="shared" si="5"/>
        <v>16.78461306715927</v>
      </c>
      <c r="AF43" s="3">
        <f t="shared" si="6"/>
        <v>8.0255592166564824</v>
      </c>
      <c r="AG43" s="3">
        <f t="shared" si="7"/>
        <v>0.79212217576788668</v>
      </c>
      <c r="AH43" s="3"/>
      <c r="BG43" s="3"/>
      <c r="BH43" s="3"/>
      <c r="BI43" s="3"/>
      <c r="BJ43" s="3"/>
    </row>
    <row r="44" spans="1:62" x14ac:dyDescent="0.35">
      <c r="A44">
        <v>20</v>
      </c>
      <c r="B44">
        <v>7</v>
      </c>
      <c r="C44" t="s">
        <v>63</v>
      </c>
      <c r="D44" t="s">
        <v>27</v>
      </c>
      <c r="G44">
        <v>0.46700000000000003</v>
      </c>
      <c r="H44">
        <v>0.46700000000000003</v>
      </c>
      <c r="I44">
        <v>10308</v>
      </c>
      <c r="J44">
        <v>20543</v>
      </c>
      <c r="L44">
        <v>11423</v>
      </c>
      <c r="M44">
        <v>8.9109999999999996</v>
      </c>
      <c r="N44">
        <v>18.931999999999999</v>
      </c>
      <c r="O44">
        <v>10.02</v>
      </c>
      <c r="Q44">
        <v>1.155</v>
      </c>
      <c r="R44">
        <v>1</v>
      </c>
      <c r="S44">
        <v>0</v>
      </c>
      <c r="T44">
        <v>0</v>
      </c>
      <c r="V44">
        <v>0</v>
      </c>
      <c r="Y44" s="1">
        <v>45194</v>
      </c>
      <c r="Z44" s="6">
        <v>0.74230324074074072</v>
      </c>
      <c r="AB44">
        <v>1</v>
      </c>
      <c r="AD44" s="3">
        <f t="shared" si="4"/>
        <v>8.8350701397558407</v>
      </c>
      <c r="AE44" s="3">
        <f t="shared" si="5"/>
        <v>18.439494839748868</v>
      </c>
      <c r="AF44" s="3">
        <f t="shared" si="6"/>
        <v>9.6044246999930269</v>
      </c>
      <c r="AG44" s="3">
        <f t="shared" si="7"/>
        <v>0.97622924819552981</v>
      </c>
      <c r="AH44" s="3"/>
      <c r="BG44" s="3"/>
      <c r="BH44" s="3"/>
      <c r="BI44" s="3"/>
      <c r="BJ44" s="3"/>
    </row>
    <row r="45" spans="1:62" x14ac:dyDescent="0.35">
      <c r="A45">
        <v>21</v>
      </c>
      <c r="B45">
        <v>7</v>
      </c>
      <c r="C45" t="s">
        <v>63</v>
      </c>
      <c r="D45" t="s">
        <v>27</v>
      </c>
      <c r="G45">
        <v>0.46700000000000003</v>
      </c>
      <c r="H45">
        <v>0.46700000000000003</v>
      </c>
      <c r="I45">
        <v>10453</v>
      </c>
      <c r="J45">
        <v>20771</v>
      </c>
      <c r="L45">
        <v>11580</v>
      </c>
      <c r="M45">
        <v>9.0299999999999994</v>
      </c>
      <c r="N45">
        <v>19.138999999999999</v>
      </c>
      <c r="O45">
        <v>10.108000000000001</v>
      </c>
      <c r="Q45">
        <v>1.173</v>
      </c>
      <c r="R45">
        <v>1</v>
      </c>
      <c r="S45">
        <v>0</v>
      </c>
      <c r="T45">
        <v>0</v>
      </c>
      <c r="V45">
        <v>0</v>
      </c>
      <c r="Y45" s="1">
        <v>45194</v>
      </c>
      <c r="Z45" s="6">
        <v>0.75</v>
      </c>
      <c r="AB45">
        <v>1</v>
      </c>
      <c r="AD45" s="3">
        <f t="shared" si="4"/>
        <v>8.959515455942018</v>
      </c>
      <c r="AE45" s="3">
        <f t="shared" si="5"/>
        <v>18.641797505396717</v>
      </c>
      <c r="AF45" s="3">
        <f t="shared" si="6"/>
        <v>9.6822820494546988</v>
      </c>
      <c r="AG45" s="3">
        <f t="shared" si="7"/>
        <v>0.98907262077892599</v>
      </c>
      <c r="AH45" s="3"/>
      <c r="AJ45">
        <f>ABS(100*((AVERAGE(AD45:AD46))-9)/9)</f>
        <v>0.24957143666648721</v>
      </c>
      <c r="AK45">
        <f>ABS(100*(AD45-AD46)/(AVERAGE(AD45:AD46)))</f>
        <v>0.40151572986433109</v>
      </c>
      <c r="AP45">
        <f>ABS(100*((AVERAGE(AE45:AE46))-18)/18)</f>
        <v>2.9247194126761875</v>
      </c>
      <c r="AQ45">
        <f>ABS(100*(AE45-AE46)/(AVERAGE(AE45:AE46)))</f>
        <v>1.2452252240841497</v>
      </c>
      <c r="AV45">
        <f>ABS(100*((AVERAGE(AF45:AF46))-9)/9)</f>
        <v>6.0990102620188615</v>
      </c>
      <c r="AW45">
        <f>ABS(100*(AF45-AF46)/(AVERAGE(AF45:AF46)))</f>
        <v>2.7934311449828884</v>
      </c>
      <c r="BB45">
        <f>ABS(100*((AVERAGE(AG45:AG46))-0.9)/0.9)</f>
        <v>9.8515106860399175</v>
      </c>
      <c r="BC45">
        <f>ABS(100*(AG45-AG46)/(AVERAGE(AG45:AG46)))</f>
        <v>8.2742928160698781E-2</v>
      </c>
      <c r="BG45" s="3">
        <f>AVERAGE(AD45:AD46)</f>
        <v>8.9775385707000162</v>
      </c>
      <c r="BH45" s="3">
        <f>AVERAGE(AE45:AE46)</f>
        <v>18.526449494281714</v>
      </c>
      <c r="BI45" s="3">
        <f>AVERAGE(AF45:AF46)</f>
        <v>9.5489109235816976</v>
      </c>
      <c r="BJ45" s="3">
        <f>AVERAGE(AG45:AG46)</f>
        <v>0.98866359617435928</v>
      </c>
    </row>
    <row r="46" spans="1:62" x14ac:dyDescent="0.35">
      <c r="A46">
        <v>22</v>
      </c>
      <c r="B46">
        <v>7</v>
      </c>
      <c r="C46" t="s">
        <v>63</v>
      </c>
      <c r="D46" t="s">
        <v>27</v>
      </c>
      <c r="G46">
        <v>0.46700000000000003</v>
      </c>
      <c r="H46">
        <v>0.46700000000000003</v>
      </c>
      <c r="I46">
        <v>10495</v>
      </c>
      <c r="J46">
        <v>20511</v>
      </c>
      <c r="L46">
        <v>11570</v>
      </c>
      <c r="M46">
        <v>9.0649999999999995</v>
      </c>
      <c r="N46">
        <v>18.902999999999999</v>
      </c>
      <c r="O46">
        <v>9.8379999999999992</v>
      </c>
      <c r="Q46">
        <v>1.171</v>
      </c>
      <c r="R46">
        <v>1</v>
      </c>
      <c r="S46">
        <v>0</v>
      </c>
      <c r="T46">
        <v>0</v>
      </c>
      <c r="V46">
        <v>0</v>
      </c>
      <c r="Y46" s="1">
        <v>45194</v>
      </c>
      <c r="Z46" s="6">
        <v>0.75809027777777782</v>
      </c>
      <c r="AB46">
        <v>1</v>
      </c>
      <c r="AD46" s="3">
        <f t="shared" si="4"/>
        <v>8.995561685458016</v>
      </c>
      <c r="AE46" s="3">
        <f t="shared" si="5"/>
        <v>18.411101483166711</v>
      </c>
      <c r="AF46" s="3">
        <f t="shared" si="6"/>
        <v>9.4155397977086945</v>
      </c>
      <c r="AG46" s="3">
        <f t="shared" si="7"/>
        <v>0.98825457156979246</v>
      </c>
      <c r="AH46" s="3"/>
      <c r="BG46" s="3"/>
      <c r="BH46" s="3"/>
      <c r="BI46" s="3"/>
      <c r="BJ46" s="3"/>
    </row>
    <row r="47" spans="1:62" x14ac:dyDescent="0.35">
      <c r="A47">
        <v>23</v>
      </c>
      <c r="B47">
        <v>8</v>
      </c>
      <c r="C47" t="s">
        <v>63</v>
      </c>
      <c r="D47" t="s">
        <v>27</v>
      </c>
      <c r="G47">
        <v>0.6</v>
      </c>
      <c r="H47">
        <v>0.6</v>
      </c>
      <c r="I47">
        <v>13534</v>
      </c>
      <c r="J47">
        <v>26082</v>
      </c>
      <c r="L47">
        <v>13713</v>
      </c>
      <c r="M47">
        <v>8.9979999999999993</v>
      </c>
      <c r="N47">
        <v>18.646000000000001</v>
      </c>
      <c r="O47">
        <v>9.6479999999999997</v>
      </c>
      <c r="Q47">
        <v>1.099</v>
      </c>
      <c r="R47">
        <v>1</v>
      </c>
      <c r="S47">
        <v>0</v>
      </c>
      <c r="T47">
        <v>0</v>
      </c>
      <c r="V47">
        <v>0</v>
      </c>
      <c r="Y47" s="1">
        <v>45194</v>
      </c>
      <c r="Z47" s="6">
        <v>0.77292824074074085</v>
      </c>
      <c r="AB47">
        <v>1</v>
      </c>
      <c r="AD47" s="3">
        <f t="shared" si="4"/>
        <v>9.0315962074865048</v>
      </c>
      <c r="AE47" s="3">
        <f t="shared" si="5"/>
        <v>18.177358097390794</v>
      </c>
      <c r="AF47" s="3">
        <f t="shared" si="6"/>
        <v>9.1457618899042892</v>
      </c>
      <c r="AG47" s="3">
        <f t="shared" si="7"/>
        <v>0.90563949246613062</v>
      </c>
      <c r="AH47" s="3"/>
      <c r="BG47" s="3"/>
      <c r="BH47" s="3"/>
      <c r="BI47" s="3"/>
      <c r="BJ47" s="3"/>
    </row>
    <row r="48" spans="1:62" x14ac:dyDescent="0.35">
      <c r="A48">
        <v>24</v>
      </c>
      <c r="B48">
        <v>8</v>
      </c>
      <c r="C48" t="s">
        <v>63</v>
      </c>
      <c r="D48" t="s">
        <v>27</v>
      </c>
      <c r="G48">
        <v>0.6</v>
      </c>
      <c r="H48">
        <v>0.6</v>
      </c>
      <c r="I48">
        <v>13529</v>
      </c>
      <c r="J48">
        <v>26056</v>
      </c>
      <c r="L48">
        <v>13675</v>
      </c>
      <c r="M48">
        <v>8.9949999999999992</v>
      </c>
      <c r="N48">
        <v>18.628</v>
      </c>
      <c r="O48">
        <v>9.6329999999999991</v>
      </c>
      <c r="Q48">
        <v>1.095</v>
      </c>
      <c r="R48">
        <v>1</v>
      </c>
      <c r="S48">
        <v>0</v>
      </c>
      <c r="T48">
        <v>0</v>
      </c>
      <c r="V48">
        <v>0</v>
      </c>
      <c r="Y48" s="1">
        <v>45194</v>
      </c>
      <c r="Z48" s="6">
        <v>0.78109953703703694</v>
      </c>
      <c r="AB48">
        <v>1</v>
      </c>
      <c r="AD48" s="3">
        <f t="shared" si="4"/>
        <v>9.0282562096325432</v>
      </c>
      <c r="AE48" s="3">
        <f t="shared" si="5"/>
        <v>18.159402256993889</v>
      </c>
      <c r="AF48" s="3">
        <f t="shared" si="6"/>
        <v>9.1311460473613462</v>
      </c>
      <c r="AG48" s="3">
        <f t="shared" si="7"/>
        <v>0.90321997558858336</v>
      </c>
      <c r="AH48" s="3"/>
      <c r="AJ48">
        <f>ABS(100*((AVERAGE(AD48:AD49))-9)/9)</f>
        <v>0.91515749851925277</v>
      </c>
      <c r="AK48">
        <f>ABS(100*(AD48-AD49)/(AVERAGE(AD48:AD49)))</f>
        <v>1.1914951700333998</v>
      </c>
      <c r="AP48">
        <f>ABS(100*((AVERAGE(AE48:AE49))-18)/18)</f>
        <v>1.4438105682885629</v>
      </c>
      <c r="AQ48">
        <f>ABS(100*(AE48-AE49)/(AVERAGE(AE48:AE49)))</f>
        <v>1.1005944487904793</v>
      </c>
      <c r="AV48">
        <f>ABS(100*((AVERAGE(AF48:AF49))-9)/9)</f>
        <v>1.9724636380578333</v>
      </c>
      <c r="AW48">
        <f>ABS(100*(AF48-AF49)/(AVERAGE(AF48:AF49)))</f>
        <v>1.0106362358211629</v>
      </c>
      <c r="BB48">
        <f>ABS(100*((AVERAGE(AG48:AG49))-0.9)/0.9)</f>
        <v>1.5003247020176882</v>
      </c>
      <c r="BC48">
        <f>ABS(100*(AG48-AG49)/(AVERAGE(AG48:AG49)))</f>
        <v>2.2513221311829508</v>
      </c>
      <c r="BG48" s="3">
        <f>AVERAGE(AD48:AD49)</f>
        <v>9.0823641748667328</v>
      </c>
      <c r="BH48" s="3">
        <f>AVERAGE(AE48:AE49)</f>
        <v>18.259885902291941</v>
      </c>
      <c r="BI48" s="3">
        <f>AVERAGE(AF48:AF49)</f>
        <v>9.177521727425205</v>
      </c>
      <c r="BJ48" s="3">
        <f>AVERAGE(AG48:AG49)</f>
        <v>0.91350292231815922</v>
      </c>
    </row>
    <row r="49" spans="1:62" x14ac:dyDescent="0.35">
      <c r="A49">
        <v>25</v>
      </c>
      <c r="B49">
        <v>8</v>
      </c>
      <c r="C49" t="s">
        <v>63</v>
      </c>
      <c r="D49" t="s">
        <v>27</v>
      </c>
      <c r="G49">
        <v>0.6</v>
      </c>
      <c r="H49">
        <v>0.6</v>
      </c>
      <c r="I49">
        <v>13691</v>
      </c>
      <c r="J49">
        <v>26347</v>
      </c>
      <c r="L49">
        <v>13998</v>
      </c>
      <c r="M49">
        <v>9.0990000000000002</v>
      </c>
      <c r="N49">
        <v>18.832999999999998</v>
      </c>
      <c r="O49">
        <v>9.734</v>
      </c>
      <c r="Q49">
        <v>1.123</v>
      </c>
      <c r="R49">
        <v>1</v>
      </c>
      <c r="S49">
        <v>0</v>
      </c>
      <c r="T49">
        <v>0</v>
      </c>
      <c r="V49">
        <v>0</v>
      </c>
      <c r="Y49" s="1">
        <v>45194</v>
      </c>
      <c r="Z49" s="6">
        <v>0.78980324074074071</v>
      </c>
      <c r="AB49">
        <v>1</v>
      </c>
      <c r="AD49" s="3">
        <f t="shared" si="4"/>
        <v>9.1364721401009241</v>
      </c>
      <c r="AE49" s="3">
        <f t="shared" si="5"/>
        <v>18.36036954758999</v>
      </c>
      <c r="AF49" s="3">
        <f t="shared" si="6"/>
        <v>9.2238974074890656</v>
      </c>
      <c r="AG49" s="3">
        <f t="shared" si="7"/>
        <v>0.92378586904773508</v>
      </c>
      <c r="AH49" s="3"/>
    </row>
    <row r="50" spans="1:62" x14ac:dyDescent="0.35">
      <c r="A50">
        <v>26</v>
      </c>
      <c r="B50">
        <v>1</v>
      </c>
      <c r="C50" t="s">
        <v>69</v>
      </c>
      <c r="D50" t="s">
        <v>27</v>
      </c>
      <c r="G50">
        <v>0.3</v>
      </c>
      <c r="H50">
        <v>0.3</v>
      </c>
      <c r="I50">
        <v>7029</v>
      </c>
      <c r="J50">
        <v>13749</v>
      </c>
      <c r="L50">
        <v>5913</v>
      </c>
      <c r="M50">
        <v>9.6790000000000003</v>
      </c>
      <c r="N50">
        <v>19.878</v>
      </c>
      <c r="O50">
        <v>10.199999999999999</v>
      </c>
      <c r="Q50">
        <v>0.83699999999999997</v>
      </c>
      <c r="R50">
        <v>1</v>
      </c>
      <c r="S50">
        <v>0</v>
      </c>
      <c r="T50">
        <v>0</v>
      </c>
      <c r="V50">
        <v>0</v>
      </c>
      <c r="Y50" s="1">
        <v>45194</v>
      </c>
      <c r="Z50" s="6">
        <v>0.80335648148148142</v>
      </c>
      <c r="AB50">
        <v>1</v>
      </c>
      <c r="AD50" s="3">
        <f t="shared" si="4"/>
        <v>9.3725179989628362</v>
      </c>
      <c r="AE50" s="3">
        <f t="shared" si="5"/>
        <v>19.320148532089434</v>
      </c>
      <c r="AF50" s="3">
        <f t="shared" si="6"/>
        <v>9.9476305331265973</v>
      </c>
      <c r="AG50" s="3">
        <f t="shared" si="7"/>
        <v>0.81800363520234243</v>
      </c>
      <c r="AH50" s="3"/>
      <c r="BG50" s="3"/>
      <c r="BH50" s="3"/>
      <c r="BI50" s="3"/>
      <c r="BJ50" s="3"/>
    </row>
    <row r="51" spans="1:62" x14ac:dyDescent="0.35">
      <c r="A51">
        <v>27</v>
      </c>
      <c r="B51">
        <v>1</v>
      </c>
      <c r="C51" t="s">
        <v>69</v>
      </c>
      <c r="D51" t="s">
        <v>27</v>
      </c>
      <c r="G51">
        <v>0.3</v>
      </c>
      <c r="H51">
        <v>0.3</v>
      </c>
      <c r="I51">
        <v>7322</v>
      </c>
      <c r="J51">
        <v>13815</v>
      </c>
      <c r="L51">
        <v>5964</v>
      </c>
      <c r="M51">
        <v>10.053000000000001</v>
      </c>
      <c r="N51">
        <v>19.97</v>
      </c>
      <c r="O51">
        <v>9.9169999999999998</v>
      </c>
      <c r="Q51">
        <v>0.84599999999999997</v>
      </c>
      <c r="R51">
        <v>1</v>
      </c>
      <c r="S51">
        <v>0</v>
      </c>
      <c r="T51">
        <v>0</v>
      </c>
      <c r="V51">
        <v>0</v>
      </c>
      <c r="Y51" s="1">
        <v>45194</v>
      </c>
      <c r="Z51" s="6">
        <v>0.8105902777777777</v>
      </c>
      <c r="AB51">
        <v>1</v>
      </c>
      <c r="AD51" s="3">
        <f t="shared" si="4"/>
        <v>9.7639657474472301</v>
      </c>
      <c r="AE51" s="3">
        <f t="shared" si="5"/>
        <v>19.411308952566014</v>
      </c>
      <c r="AF51" s="3">
        <f t="shared" si="6"/>
        <v>9.6473432051187835</v>
      </c>
      <c r="AG51" s="3">
        <f t="shared" si="7"/>
        <v>0.82449812787365362</v>
      </c>
      <c r="AH51" s="3"/>
      <c r="AI51">
        <f>100*(AVERAGE(I51:I52))/(AVERAGE(I$51:I$52))</f>
        <v>100</v>
      </c>
      <c r="AK51">
        <f>ABS(100*(AD51-AD52)/(AVERAGE(AD51:AD52)))</f>
        <v>1.2644696299910043</v>
      </c>
      <c r="AO51">
        <f>100*(AVERAGE(J51:J52))/(AVERAGE(J$51:J$52))</f>
        <v>100</v>
      </c>
      <c r="AQ51">
        <f>ABS(100*(AE51-AE52)/(AVERAGE(AE51:AE52)))</f>
        <v>0.64245529035835025</v>
      </c>
      <c r="AU51">
        <f>100*(((AVERAGE(J51:J52))-(AVERAGE(I51:I52)))/((AVERAGE(J$51:J$52))-(AVERAGE($I$51:I52))))</f>
        <v>100</v>
      </c>
      <c r="AW51">
        <f>ABS(100*(AF51-AF52)/(AVERAGE(AF51:AF52)))</f>
        <v>2.6100588390136306</v>
      </c>
      <c r="BA51">
        <f>100*(AVERAGE(L51:L52))/(AVERAGE(L$51:L$52))</f>
        <v>100</v>
      </c>
      <c r="BC51">
        <f>ABS(100*(AG51-AG52)/(AVERAGE(AG51:AG52)))</f>
        <v>2.4862688430045301</v>
      </c>
      <c r="BG51" s="3">
        <f>AVERAGE(AD51:AD52)</f>
        <v>9.8260897075309295</v>
      </c>
      <c r="BH51" s="3">
        <f>AVERAGE(AE51:AE52)</f>
        <v>19.349154120422888</v>
      </c>
      <c r="BI51" s="3">
        <f>AVERAGE(AF51:AF52)</f>
        <v>9.5230644128919586</v>
      </c>
      <c r="BJ51" s="3">
        <f>AVERAGE(AG51:AG52)</f>
        <v>0.8143743598860218</v>
      </c>
    </row>
    <row r="52" spans="1:62" x14ac:dyDescent="0.35">
      <c r="A52">
        <v>28</v>
      </c>
      <c r="B52">
        <v>1</v>
      </c>
      <c r="C52" t="s">
        <v>69</v>
      </c>
      <c r="D52" t="s">
        <v>27</v>
      </c>
      <c r="G52">
        <v>0.3</v>
      </c>
      <c r="H52">
        <v>0.3</v>
      </c>
      <c r="I52">
        <v>7415</v>
      </c>
      <c r="J52">
        <v>13725</v>
      </c>
      <c r="L52">
        <v>5805</v>
      </c>
      <c r="M52">
        <v>10.172000000000001</v>
      </c>
      <c r="N52">
        <v>19.844000000000001</v>
      </c>
      <c r="O52">
        <v>9.6720000000000006</v>
      </c>
      <c r="Q52">
        <v>0.81799999999999995</v>
      </c>
      <c r="R52">
        <v>1</v>
      </c>
      <c r="S52">
        <v>0</v>
      </c>
      <c r="T52">
        <v>0</v>
      </c>
      <c r="V52">
        <v>0</v>
      </c>
      <c r="Y52" s="1">
        <v>45194</v>
      </c>
      <c r="Z52" s="6">
        <v>0.81824074074074071</v>
      </c>
      <c r="AB52">
        <v>1</v>
      </c>
      <c r="AD52" s="3">
        <f t="shared" si="4"/>
        <v>9.8882136676146306</v>
      </c>
      <c r="AE52" s="3">
        <f t="shared" si="5"/>
        <v>19.286999288279766</v>
      </c>
      <c r="AF52" s="3">
        <f t="shared" si="6"/>
        <v>9.3987856206651355</v>
      </c>
      <c r="AG52" s="3">
        <f t="shared" si="7"/>
        <v>0.80425059189838988</v>
      </c>
      <c r="AH52" s="3"/>
      <c r="BG52" s="3"/>
      <c r="BH52" s="3"/>
      <c r="BI52" s="3"/>
      <c r="BJ52" s="3"/>
    </row>
    <row r="53" spans="1:62" x14ac:dyDescent="0.35">
      <c r="A53">
        <v>29</v>
      </c>
      <c r="B53">
        <v>2</v>
      </c>
      <c r="C53" t="s">
        <v>68</v>
      </c>
      <c r="D53" t="s">
        <v>27</v>
      </c>
      <c r="G53">
        <v>0.5</v>
      </c>
      <c r="H53">
        <v>0.5</v>
      </c>
      <c r="I53">
        <v>6314</v>
      </c>
      <c r="J53">
        <v>8266</v>
      </c>
      <c r="L53">
        <v>3682</v>
      </c>
      <c r="M53">
        <v>5.2590000000000003</v>
      </c>
      <c r="N53">
        <v>7.282</v>
      </c>
      <c r="O53">
        <v>2.0230000000000001</v>
      </c>
      <c r="Q53">
        <v>0.26900000000000002</v>
      </c>
      <c r="R53">
        <v>1</v>
      </c>
      <c r="S53">
        <v>0</v>
      </c>
      <c r="T53">
        <v>0</v>
      </c>
      <c r="V53">
        <v>0</v>
      </c>
      <c r="Y53" s="1">
        <v>45194</v>
      </c>
      <c r="Z53" s="6">
        <v>0.83177083333333324</v>
      </c>
      <c r="AB53">
        <v>1</v>
      </c>
      <c r="AD53" s="3">
        <f t="shared" si="4"/>
        <v>5.0503671676377531</v>
      </c>
      <c r="AE53" s="3">
        <f t="shared" si="5"/>
        <v>7.0481565240436819</v>
      </c>
      <c r="AF53" s="3">
        <f t="shared" si="6"/>
        <v>1.9977893564059288</v>
      </c>
      <c r="AG53" s="3">
        <f t="shared" si="7"/>
        <v>0.3203408499485248</v>
      </c>
      <c r="AH53" s="3"/>
    </row>
    <row r="54" spans="1:62" x14ac:dyDescent="0.35">
      <c r="A54">
        <v>30</v>
      </c>
      <c r="B54">
        <v>2</v>
      </c>
      <c r="C54" t="s">
        <v>68</v>
      </c>
      <c r="D54" t="s">
        <v>27</v>
      </c>
      <c r="G54">
        <v>0.5</v>
      </c>
      <c r="H54">
        <v>0.5</v>
      </c>
      <c r="I54">
        <v>4559</v>
      </c>
      <c r="J54">
        <v>8321</v>
      </c>
      <c r="L54">
        <v>3686</v>
      </c>
      <c r="M54">
        <v>3.9129999999999998</v>
      </c>
      <c r="N54">
        <v>7.3280000000000003</v>
      </c>
      <c r="O54">
        <v>3.415</v>
      </c>
      <c r="Q54">
        <v>0.26900000000000002</v>
      </c>
      <c r="R54">
        <v>1</v>
      </c>
      <c r="S54">
        <v>0</v>
      </c>
      <c r="T54">
        <v>0</v>
      </c>
      <c r="V54">
        <v>0</v>
      </c>
      <c r="Y54" s="1">
        <v>45194</v>
      </c>
      <c r="Z54" s="6">
        <v>0.83909722222222216</v>
      </c>
      <c r="AB54">
        <v>1</v>
      </c>
      <c r="AD54" s="3">
        <f t="shared" si="4"/>
        <v>3.6435600715487886</v>
      </c>
      <c r="AE54" s="3">
        <f t="shared" si="5"/>
        <v>7.0937367342819728</v>
      </c>
      <c r="AF54" s="3">
        <f t="shared" si="6"/>
        <v>3.4501766627331842</v>
      </c>
      <c r="AG54" s="3">
        <f t="shared" si="7"/>
        <v>0.32064647313305711</v>
      </c>
      <c r="AH54" s="3"/>
      <c r="AK54">
        <f>ABS(100*(AD54-AD55)/(AVERAGE(AD54:AD55)))</f>
        <v>0.74522797248066641</v>
      </c>
      <c r="AQ54">
        <f>ABS(100*(AE54-AE55)/(AVERAGE(AE54:AE55)))</f>
        <v>0.75649506924185994</v>
      </c>
      <c r="AW54">
        <f>ABS(100*(AF54-AF55)/(AVERAGE(AF54:AF55)))</f>
        <v>0.76839230679219017</v>
      </c>
      <c r="BC54">
        <f>ABS(100*(AG54-AG55)/(AVERAGE(AG54:AG55)))</f>
        <v>0.45377198108925315</v>
      </c>
      <c r="BG54" s="3">
        <f>AVERAGE(AD54:AD55)</f>
        <v>3.6571872627929549</v>
      </c>
      <c r="BH54" s="3">
        <f>AVERAGE(AE54:AE55)</f>
        <v>7.1206704948773263</v>
      </c>
      <c r="BI54" s="3">
        <f>AVERAGE(AF54:AF55)</f>
        <v>3.4634832320843714</v>
      </c>
      <c r="BJ54" s="3">
        <f>AVERAGE(AG54:AG55)</f>
        <v>0.31992061806979299</v>
      </c>
    </row>
    <row r="55" spans="1:62" x14ac:dyDescent="0.35">
      <c r="A55">
        <v>31</v>
      </c>
      <c r="B55">
        <v>2</v>
      </c>
      <c r="C55" t="s">
        <v>68</v>
      </c>
      <c r="D55" t="s">
        <v>27</v>
      </c>
      <c r="G55">
        <v>0.5</v>
      </c>
      <c r="H55">
        <v>0.5</v>
      </c>
      <c r="I55">
        <v>4593</v>
      </c>
      <c r="J55">
        <v>8386</v>
      </c>
      <c r="L55">
        <v>3667</v>
      </c>
      <c r="M55">
        <v>3.9380000000000002</v>
      </c>
      <c r="N55">
        <v>7.383</v>
      </c>
      <c r="O55">
        <v>3.4449999999999998</v>
      </c>
      <c r="Q55">
        <v>0.26800000000000002</v>
      </c>
      <c r="R55">
        <v>1</v>
      </c>
      <c r="S55">
        <v>0</v>
      </c>
      <c r="T55">
        <v>0</v>
      </c>
      <c r="V55">
        <v>0</v>
      </c>
      <c r="Y55" s="1">
        <v>45194</v>
      </c>
      <c r="Z55" s="6">
        <v>0.84692129629629631</v>
      </c>
      <c r="AB55">
        <v>1</v>
      </c>
      <c r="AD55" s="3">
        <f t="shared" si="4"/>
        <v>3.6708144540371217</v>
      </c>
      <c r="AE55" s="3">
        <f t="shared" si="5"/>
        <v>7.1476042554726797</v>
      </c>
      <c r="AF55" s="3">
        <f t="shared" si="6"/>
        <v>3.476789801435558</v>
      </c>
      <c r="AG55" s="3">
        <f t="shared" si="7"/>
        <v>0.31919476300652883</v>
      </c>
      <c r="AH55" s="3"/>
      <c r="BG55" s="3"/>
      <c r="BH55" s="3"/>
      <c r="BI55" s="3"/>
      <c r="BJ55" s="3"/>
    </row>
    <row r="56" spans="1:62" x14ac:dyDescent="0.35">
      <c r="A56">
        <v>32</v>
      </c>
      <c r="B56">
        <v>3</v>
      </c>
      <c r="D56" t="s">
        <v>85</v>
      </c>
      <c r="Y56" s="1">
        <v>45194</v>
      </c>
      <c r="Z56" s="6">
        <v>0.85103009259259255</v>
      </c>
      <c r="AB56">
        <v>1</v>
      </c>
      <c r="AD56" s="3"/>
      <c r="AE56" s="3"/>
      <c r="AF56" s="3"/>
      <c r="AG56" s="3"/>
      <c r="AH56" s="3"/>
      <c r="BG56" s="3"/>
      <c r="BH56" s="3"/>
      <c r="BI56" s="3"/>
      <c r="BJ56" s="3"/>
    </row>
    <row r="57" spans="1:62" x14ac:dyDescent="0.35">
      <c r="A57">
        <v>33</v>
      </c>
      <c r="B57">
        <v>9</v>
      </c>
      <c r="C57" t="s">
        <v>228</v>
      </c>
      <c r="D57" t="s">
        <v>27</v>
      </c>
      <c r="G57">
        <v>0.5</v>
      </c>
      <c r="H57">
        <v>0.5</v>
      </c>
      <c r="I57">
        <v>3893</v>
      </c>
      <c r="J57">
        <v>9732</v>
      </c>
      <c r="L57">
        <v>3678</v>
      </c>
      <c r="M57">
        <v>3.4020000000000001</v>
      </c>
      <c r="N57">
        <v>8.5229999999999997</v>
      </c>
      <c r="O57">
        <v>5.1210000000000004</v>
      </c>
      <c r="Q57">
        <v>0.26900000000000002</v>
      </c>
      <c r="R57">
        <v>1</v>
      </c>
      <c r="S57">
        <v>0</v>
      </c>
      <c r="T57">
        <v>0</v>
      </c>
      <c r="V57">
        <v>0</v>
      </c>
      <c r="Y57" s="1">
        <v>45194</v>
      </c>
      <c r="Z57" s="6">
        <v>0.86422453703703705</v>
      </c>
      <c r="AB57">
        <v>1</v>
      </c>
      <c r="AD57" s="3">
        <f t="shared" si="4"/>
        <v>3.109694814571438</v>
      </c>
      <c r="AE57" s="3">
        <f t="shared" si="5"/>
        <v>8.2630763096679427</v>
      </c>
      <c r="AF57" s="3">
        <f t="shared" si="6"/>
        <v>5.1533814950965047</v>
      </c>
      <c r="AG57" s="3">
        <f t="shared" si="7"/>
        <v>0.32003522676399254</v>
      </c>
      <c r="AH57" s="3"/>
      <c r="BG57" s="3"/>
      <c r="BH57" s="3"/>
      <c r="BI57" s="3"/>
      <c r="BJ57" s="3"/>
    </row>
    <row r="58" spans="1:62" x14ac:dyDescent="0.35">
      <c r="A58">
        <v>34</v>
      </c>
      <c r="B58">
        <v>9</v>
      </c>
      <c r="C58" t="s">
        <v>228</v>
      </c>
      <c r="D58" t="s">
        <v>27</v>
      </c>
      <c r="G58">
        <v>0.5</v>
      </c>
      <c r="H58">
        <v>0.5</v>
      </c>
      <c r="I58">
        <v>4784</v>
      </c>
      <c r="J58">
        <v>9661</v>
      </c>
      <c r="L58">
        <v>3416</v>
      </c>
      <c r="M58">
        <v>4.085</v>
      </c>
      <c r="N58">
        <v>8.4629999999999992</v>
      </c>
      <c r="O58">
        <v>4.3780000000000001</v>
      </c>
      <c r="Q58">
        <v>0.24099999999999999</v>
      </c>
      <c r="R58">
        <v>1</v>
      </c>
      <c r="S58">
        <v>0</v>
      </c>
      <c r="T58">
        <v>0</v>
      </c>
      <c r="V58">
        <v>0</v>
      </c>
      <c r="Y58" s="1">
        <v>45194</v>
      </c>
      <c r="Z58" s="6">
        <v>0.87155092592592587</v>
      </c>
      <c r="AB58">
        <v>1</v>
      </c>
      <c r="AD58" s="3">
        <f t="shared" si="4"/>
        <v>3.8239199556627583</v>
      </c>
      <c r="AE58" s="3">
        <f t="shared" si="5"/>
        <v>8.204236401905785</v>
      </c>
      <c r="AF58" s="3">
        <f t="shared" si="6"/>
        <v>4.3803164462430271</v>
      </c>
      <c r="AG58" s="3">
        <f t="shared" si="7"/>
        <v>0.30001690817712801</v>
      </c>
      <c r="AH58" s="3"/>
      <c r="AK58">
        <f>ABS(100*(AD58-AD59)/(AVERAGE(AD58:AD59)))</f>
        <v>0.12585575908640281</v>
      </c>
      <c r="AQ58">
        <f>ABS(100*(AE58-AE59)/(AVERAGE(AE58:AE59)))</f>
        <v>1.0254580699249136</v>
      </c>
      <c r="AW58">
        <f>ABS(100*(AF58-AF59)/(AVERAGE(AF58:AF59)))</f>
        <v>1.8174291746625835</v>
      </c>
      <c r="BC58">
        <f>ABS(100*(AG58-AG59)/(AVERAGE(AG58:AG59)))</f>
        <v>1.1898357688851775</v>
      </c>
      <c r="BG58" s="3">
        <f>AVERAGE(AD58:AD59)</f>
        <v>3.8215151572079051</v>
      </c>
      <c r="BH58" s="3">
        <f>AVERAGE(AE58:AE59)</f>
        <v>8.1623854815960826</v>
      </c>
      <c r="BI58" s="3">
        <f>AVERAGE(AF58:AF59)</f>
        <v>4.3408703243881765</v>
      </c>
      <c r="BJ58" s="3">
        <f>AVERAGE(AG58:AG59)</f>
        <v>0.30181244438625521</v>
      </c>
    </row>
    <row r="59" spans="1:62" x14ac:dyDescent="0.35">
      <c r="A59">
        <v>35</v>
      </c>
      <c r="B59">
        <v>9</v>
      </c>
      <c r="C59" t="s">
        <v>228</v>
      </c>
      <c r="D59" t="s">
        <v>27</v>
      </c>
      <c r="G59">
        <v>0.5</v>
      </c>
      <c r="H59">
        <v>0.5</v>
      </c>
      <c r="I59">
        <v>4778</v>
      </c>
      <c r="J59">
        <v>9560</v>
      </c>
      <c r="L59">
        <v>3463</v>
      </c>
      <c r="M59">
        <v>4.0810000000000004</v>
      </c>
      <c r="N59">
        <v>8.3780000000000001</v>
      </c>
      <c r="O59">
        <v>4.2969999999999997</v>
      </c>
      <c r="Q59">
        <v>0.246</v>
      </c>
      <c r="R59">
        <v>1</v>
      </c>
      <c r="S59">
        <v>0</v>
      </c>
      <c r="T59">
        <v>0</v>
      </c>
      <c r="V59">
        <v>0</v>
      </c>
      <c r="Y59" s="1">
        <v>45194</v>
      </c>
      <c r="Z59" s="6">
        <v>0.87929398148148152</v>
      </c>
      <c r="AB59">
        <v>1</v>
      </c>
      <c r="AD59" s="3">
        <f t="shared" si="4"/>
        <v>3.8191103587530524</v>
      </c>
      <c r="AE59" s="3">
        <f t="shared" si="5"/>
        <v>8.1205345612863784</v>
      </c>
      <c r="AF59" s="3">
        <f t="shared" si="6"/>
        <v>4.301424202533326</v>
      </c>
      <c r="AG59" s="3">
        <f t="shared" si="7"/>
        <v>0.30360798059538235</v>
      </c>
      <c r="AH59" s="3"/>
      <c r="BG59" s="3"/>
      <c r="BH59" s="3"/>
      <c r="BI59" s="3"/>
      <c r="BJ59" s="3"/>
    </row>
    <row r="60" spans="1:62" x14ac:dyDescent="0.35">
      <c r="A60">
        <v>36</v>
      </c>
      <c r="B60">
        <v>10</v>
      </c>
      <c r="C60" t="s">
        <v>229</v>
      </c>
      <c r="D60" t="s">
        <v>27</v>
      </c>
      <c r="G60">
        <v>0.5</v>
      </c>
      <c r="H60">
        <v>0.5</v>
      </c>
      <c r="I60">
        <v>5338</v>
      </c>
      <c r="J60">
        <v>12122</v>
      </c>
      <c r="L60">
        <v>5648</v>
      </c>
      <c r="M60">
        <v>4.51</v>
      </c>
      <c r="N60">
        <v>10.548</v>
      </c>
      <c r="O60">
        <v>6.0380000000000003</v>
      </c>
      <c r="Q60">
        <v>0.47499999999999998</v>
      </c>
      <c r="R60">
        <v>1</v>
      </c>
      <c r="S60">
        <v>0</v>
      </c>
      <c r="T60">
        <v>0</v>
      </c>
      <c r="V60">
        <v>0</v>
      </c>
      <c r="Y60" s="1">
        <v>45194</v>
      </c>
      <c r="Z60" s="6">
        <v>0.89276620370370363</v>
      </c>
      <c r="AB60">
        <v>1</v>
      </c>
      <c r="AD60" s="3">
        <f t="shared" si="4"/>
        <v>4.2680060703256002</v>
      </c>
      <c r="AE60" s="3">
        <f t="shared" si="5"/>
        <v>10.24374362729549</v>
      </c>
      <c r="AF60" s="3">
        <f t="shared" si="6"/>
        <v>5.9757375569698903</v>
      </c>
      <c r="AG60" s="3">
        <f t="shared" si="7"/>
        <v>0.47055464514614176</v>
      </c>
      <c r="AH60" s="3"/>
      <c r="BG60" s="3"/>
      <c r="BH60" s="3"/>
      <c r="BI60" s="3"/>
      <c r="BJ60" s="3"/>
    </row>
    <row r="61" spans="1:62" x14ac:dyDescent="0.35">
      <c r="A61">
        <v>37</v>
      </c>
      <c r="B61">
        <v>10</v>
      </c>
      <c r="C61" t="s">
        <v>229</v>
      </c>
      <c r="D61" t="s">
        <v>27</v>
      </c>
      <c r="G61">
        <v>0.5</v>
      </c>
      <c r="H61">
        <v>0.5</v>
      </c>
      <c r="I61">
        <v>5637</v>
      </c>
      <c r="J61">
        <v>12221</v>
      </c>
      <c r="L61">
        <v>5318</v>
      </c>
      <c r="M61">
        <v>4.7389999999999999</v>
      </c>
      <c r="N61">
        <v>10.632</v>
      </c>
      <c r="O61">
        <v>5.8929999999999998</v>
      </c>
      <c r="Q61">
        <v>0.44</v>
      </c>
      <c r="R61">
        <v>1</v>
      </c>
      <c r="S61">
        <v>0</v>
      </c>
      <c r="T61">
        <v>0</v>
      </c>
      <c r="V61">
        <v>0</v>
      </c>
      <c r="Y61" s="1">
        <v>45194</v>
      </c>
      <c r="Z61" s="6">
        <v>0.90023148148148147</v>
      </c>
      <c r="AB61">
        <v>1</v>
      </c>
      <c r="AD61" s="3">
        <f t="shared" si="4"/>
        <v>4.5076843163259417</v>
      </c>
      <c r="AE61" s="3">
        <f t="shared" si="5"/>
        <v>10.325788005724414</v>
      </c>
      <c r="AF61" s="3">
        <f t="shared" si="6"/>
        <v>5.8181036893984723</v>
      </c>
      <c r="AG61" s="3">
        <f t="shared" si="7"/>
        <v>0.44534073242222844</v>
      </c>
      <c r="AH61" s="3"/>
      <c r="AK61">
        <f>ABS(100*(AD61-AD62)/(AVERAGE(AD61:AD62)))</f>
        <v>0.55279531468872478</v>
      </c>
      <c r="AQ61">
        <f>ABS(100*(AE61-AE62)/(AVERAGE(AE61:AE62)))</f>
        <v>0.95155481783279094</v>
      </c>
      <c r="AW61">
        <f>ABS(100*(AF61-AF62)/(AVERAGE(AF61:AF62)))</f>
        <v>1.2615930625462066</v>
      </c>
      <c r="BC61">
        <f>ABS(100*(AG61-AG62)/(AVERAGE(AG61:AG62)))</f>
        <v>1.9032648684498261</v>
      </c>
      <c r="BG61" s="3">
        <f>AVERAGE(AD61:AD62)</f>
        <v>4.4952595243092013</v>
      </c>
      <c r="BH61" s="3">
        <f>AVERAGE(AE61:AE62)</f>
        <v>10.276892871105156</v>
      </c>
      <c r="BI61" s="3">
        <f>AVERAGE(AF61:AF62)</f>
        <v>5.7816333467959549</v>
      </c>
      <c r="BJ61" s="3">
        <f>AVERAGE(AG61:AG62)</f>
        <v>0.4496194570056804</v>
      </c>
    </row>
    <row r="62" spans="1:62" x14ac:dyDescent="0.35">
      <c r="A62">
        <v>38</v>
      </c>
      <c r="B62">
        <v>10</v>
      </c>
      <c r="C62" t="s">
        <v>229</v>
      </c>
      <c r="D62" t="s">
        <v>27</v>
      </c>
      <c r="G62">
        <v>0.5</v>
      </c>
      <c r="H62">
        <v>0.5</v>
      </c>
      <c r="I62">
        <v>5606</v>
      </c>
      <c r="J62">
        <v>12103</v>
      </c>
      <c r="L62">
        <v>5430</v>
      </c>
      <c r="M62">
        <v>4.7160000000000002</v>
      </c>
      <c r="N62">
        <v>10.532</v>
      </c>
      <c r="O62">
        <v>5.8170000000000002</v>
      </c>
      <c r="Q62">
        <v>0.45200000000000001</v>
      </c>
      <c r="R62">
        <v>1</v>
      </c>
      <c r="S62">
        <v>0</v>
      </c>
      <c r="T62">
        <v>0</v>
      </c>
      <c r="V62">
        <v>0</v>
      </c>
      <c r="Y62" s="1">
        <v>45194</v>
      </c>
      <c r="Z62" s="6">
        <v>0.9080555555555555</v>
      </c>
      <c r="AB62">
        <v>1</v>
      </c>
      <c r="AD62" s="3">
        <f t="shared" si="4"/>
        <v>4.4828347322924618</v>
      </c>
      <c r="AE62" s="3">
        <f t="shared" si="5"/>
        <v>10.227997736485898</v>
      </c>
      <c r="AF62" s="3">
        <f t="shared" si="6"/>
        <v>5.7451630041934365</v>
      </c>
      <c r="AG62" s="3">
        <f t="shared" si="7"/>
        <v>0.45389818158913242</v>
      </c>
      <c r="AH62" s="3"/>
      <c r="BG62" s="3"/>
      <c r="BH62" s="3"/>
      <c r="BI62" s="3"/>
      <c r="BJ62" s="3"/>
    </row>
    <row r="63" spans="1:62" x14ac:dyDescent="0.35">
      <c r="A63">
        <v>39</v>
      </c>
      <c r="B63">
        <v>11</v>
      </c>
      <c r="C63" t="s">
        <v>230</v>
      </c>
      <c r="D63" t="s">
        <v>27</v>
      </c>
      <c r="G63">
        <v>0.5</v>
      </c>
      <c r="H63">
        <v>0.5</v>
      </c>
      <c r="I63">
        <v>4924</v>
      </c>
      <c r="J63">
        <v>9274</v>
      </c>
      <c r="L63">
        <v>3410</v>
      </c>
      <c r="M63">
        <v>4.1920000000000002</v>
      </c>
      <c r="N63">
        <v>8.1359999999999992</v>
      </c>
      <c r="O63">
        <v>3.9430000000000001</v>
      </c>
      <c r="Q63">
        <v>0.24099999999999999</v>
      </c>
      <c r="R63">
        <v>1</v>
      </c>
      <c r="S63">
        <v>0</v>
      </c>
      <c r="T63">
        <v>0</v>
      </c>
      <c r="V63">
        <v>0</v>
      </c>
      <c r="Y63" s="1">
        <v>45194</v>
      </c>
      <c r="Z63" s="6">
        <v>0.92146990740740742</v>
      </c>
      <c r="AB63">
        <v>1</v>
      </c>
      <c r="AD63" s="3">
        <f t="shared" si="4"/>
        <v>3.9361438835558955</v>
      </c>
      <c r="AE63" s="3">
        <f t="shared" si="5"/>
        <v>7.8835174680472671</v>
      </c>
      <c r="AF63" s="3">
        <f t="shared" si="6"/>
        <v>3.9473735844913715</v>
      </c>
      <c r="AG63" s="3">
        <f t="shared" si="7"/>
        <v>0.29955847340032965</v>
      </c>
      <c r="AH63" s="3"/>
      <c r="BG63" s="3"/>
      <c r="BH63" s="3"/>
      <c r="BI63" s="3"/>
      <c r="BJ63" s="3"/>
    </row>
    <row r="64" spans="1:62" x14ac:dyDescent="0.35">
      <c r="A64">
        <v>40</v>
      </c>
      <c r="B64">
        <v>11</v>
      </c>
      <c r="C64" t="s">
        <v>230</v>
      </c>
      <c r="D64" t="s">
        <v>27</v>
      </c>
      <c r="G64">
        <v>0.5</v>
      </c>
      <c r="H64">
        <v>0.5</v>
      </c>
      <c r="I64">
        <v>4734</v>
      </c>
      <c r="J64">
        <v>9335</v>
      </c>
      <c r="L64">
        <v>3396</v>
      </c>
      <c r="M64">
        <v>4.0469999999999997</v>
      </c>
      <c r="N64">
        <v>8.1869999999999994</v>
      </c>
      <c r="O64">
        <v>4.1399999999999997</v>
      </c>
      <c r="Q64">
        <v>0.23899999999999999</v>
      </c>
      <c r="R64">
        <v>1</v>
      </c>
      <c r="S64">
        <v>0</v>
      </c>
      <c r="T64">
        <v>0</v>
      </c>
      <c r="V64">
        <v>0</v>
      </c>
      <c r="Y64" s="1">
        <v>45194</v>
      </c>
      <c r="Z64" s="6">
        <v>0.92876157407407411</v>
      </c>
      <c r="AB64">
        <v>1</v>
      </c>
      <c r="AD64" s="3">
        <f t="shared" si="4"/>
        <v>3.7838399814152099</v>
      </c>
      <c r="AE64" s="3">
        <f t="shared" si="5"/>
        <v>7.9340700648570062</v>
      </c>
      <c r="AF64" s="3">
        <f t="shared" si="6"/>
        <v>4.1502300834417962</v>
      </c>
      <c r="AG64" s="3">
        <f t="shared" si="7"/>
        <v>0.29848879225446662</v>
      </c>
      <c r="AH64" s="3"/>
      <c r="AK64">
        <f>ABS(100*(AD64-AD65)/(AVERAGE(AD64:AD65)))</f>
        <v>0.90681671797422969</v>
      </c>
      <c r="AQ64">
        <f>ABS(100*(AE64-AE65)/(AVERAGE(AE64:AE65)))</f>
        <v>2.0892622835365037E-2</v>
      </c>
      <c r="AW64">
        <f>ABS(100*(AF64-AF65)/(AVERAGE(AF64:AF65)))</f>
        <v>0.87426864314003905</v>
      </c>
      <c r="BC64">
        <f>ABS(100*(AG64-AG65)/(AVERAGE(AG64:AG65)))</f>
        <v>1.4438106339499017</v>
      </c>
      <c r="BG64" s="3">
        <f>AVERAGE(AD64:AD65)</f>
        <v>3.8010743703416559</v>
      </c>
      <c r="BH64" s="3">
        <f>AVERAGE(AE64:AE65)</f>
        <v>7.9332413337617655</v>
      </c>
      <c r="BI64" s="3">
        <f>AVERAGE(AF64:AF65)</f>
        <v>4.1321669634201097</v>
      </c>
      <c r="BJ64" s="3">
        <f>AVERAGE(AG64:AG65)</f>
        <v>0.29634942996274061</v>
      </c>
    </row>
    <row r="65" spans="1:62" x14ac:dyDescent="0.35">
      <c r="A65">
        <v>41</v>
      </c>
      <c r="B65">
        <v>11</v>
      </c>
      <c r="C65" t="s">
        <v>230</v>
      </c>
      <c r="D65" t="s">
        <v>27</v>
      </c>
      <c r="G65">
        <v>0.5</v>
      </c>
      <c r="H65">
        <v>0.5</v>
      </c>
      <c r="I65">
        <v>4777</v>
      </c>
      <c r="J65">
        <v>9333</v>
      </c>
      <c r="L65">
        <v>3340</v>
      </c>
      <c r="M65">
        <v>4.08</v>
      </c>
      <c r="N65">
        <v>8.1859999999999999</v>
      </c>
      <c r="O65">
        <v>4.1059999999999999</v>
      </c>
      <c r="Q65">
        <v>0.23300000000000001</v>
      </c>
      <c r="R65">
        <v>1</v>
      </c>
      <c r="S65">
        <v>0</v>
      </c>
      <c r="T65">
        <v>0</v>
      </c>
      <c r="V65">
        <v>0</v>
      </c>
      <c r="Y65" s="1">
        <v>45194</v>
      </c>
      <c r="Z65" s="6">
        <v>0.93663194444444453</v>
      </c>
      <c r="AB65">
        <v>1</v>
      </c>
      <c r="AD65" s="3">
        <f t="shared" si="4"/>
        <v>3.8183087592681018</v>
      </c>
      <c r="AE65" s="3">
        <f t="shared" si="5"/>
        <v>7.932412602666524</v>
      </c>
      <c r="AF65" s="3">
        <f t="shared" si="6"/>
        <v>4.1141038433984223</v>
      </c>
      <c r="AG65" s="3">
        <f t="shared" si="7"/>
        <v>0.29421006767101465</v>
      </c>
      <c r="AH65" s="3"/>
      <c r="BG65" s="3"/>
      <c r="BH65" s="3"/>
      <c r="BI65" s="3"/>
      <c r="BJ65" s="3"/>
    </row>
    <row r="66" spans="1:62" x14ac:dyDescent="0.35">
      <c r="A66">
        <v>42</v>
      </c>
      <c r="B66">
        <v>12</v>
      </c>
      <c r="C66" t="s">
        <v>231</v>
      </c>
      <c r="D66" t="s">
        <v>27</v>
      </c>
      <c r="G66">
        <v>0.5</v>
      </c>
      <c r="H66">
        <v>0.5</v>
      </c>
      <c r="I66">
        <v>6780</v>
      </c>
      <c r="J66">
        <v>9075</v>
      </c>
      <c r="L66">
        <v>11557</v>
      </c>
      <c r="M66">
        <v>5.6159999999999997</v>
      </c>
      <c r="N66">
        <v>7.9660000000000002</v>
      </c>
      <c r="O66">
        <v>2.35</v>
      </c>
      <c r="Q66">
        <v>1.093</v>
      </c>
      <c r="R66">
        <v>1</v>
      </c>
      <c r="S66">
        <v>0</v>
      </c>
      <c r="T66">
        <v>0</v>
      </c>
      <c r="V66">
        <v>0</v>
      </c>
      <c r="Y66" s="1">
        <v>45194</v>
      </c>
      <c r="Z66" s="6">
        <v>0.94989583333333327</v>
      </c>
      <c r="AB66">
        <v>1</v>
      </c>
      <c r="AD66" s="3">
        <f t="shared" si="4"/>
        <v>5.4239125276249087</v>
      </c>
      <c r="AE66" s="3">
        <f t="shared" si="5"/>
        <v>7.7185999800941785</v>
      </c>
      <c r="AF66" s="3">
        <f t="shared" si="6"/>
        <v>2.2946874524692698</v>
      </c>
      <c r="AG66" s="3">
        <f t="shared" si="7"/>
        <v>0.92203649449645642</v>
      </c>
      <c r="AH66" s="3"/>
      <c r="BG66" s="3"/>
      <c r="BH66" s="3"/>
      <c r="BI66" s="3"/>
      <c r="BJ66" s="3"/>
    </row>
    <row r="67" spans="1:62" x14ac:dyDescent="0.35">
      <c r="A67">
        <v>43</v>
      </c>
      <c r="B67">
        <v>12</v>
      </c>
      <c r="C67" t="s">
        <v>231</v>
      </c>
      <c r="D67" t="s">
        <v>27</v>
      </c>
      <c r="G67">
        <v>0.5</v>
      </c>
      <c r="H67">
        <v>0.5</v>
      </c>
      <c r="I67">
        <v>7319</v>
      </c>
      <c r="J67">
        <v>9109</v>
      </c>
      <c r="L67">
        <v>11667</v>
      </c>
      <c r="M67">
        <v>6.03</v>
      </c>
      <c r="N67">
        <v>7.9960000000000004</v>
      </c>
      <c r="O67">
        <v>1.966</v>
      </c>
      <c r="Q67">
        <v>1.1040000000000001</v>
      </c>
      <c r="R67">
        <v>1</v>
      </c>
      <c r="S67">
        <v>0</v>
      </c>
      <c r="T67">
        <v>0</v>
      </c>
      <c r="V67">
        <v>0</v>
      </c>
      <c r="Y67" s="1">
        <v>45194</v>
      </c>
      <c r="Z67" s="6">
        <v>0.95723379629629635</v>
      </c>
      <c r="AB67">
        <v>1</v>
      </c>
      <c r="AD67" s="3">
        <f t="shared" si="4"/>
        <v>5.8559746500134846</v>
      </c>
      <c r="AE67" s="3">
        <f t="shared" si="5"/>
        <v>7.7467768373323942</v>
      </c>
      <c r="AF67" s="3">
        <f t="shared" si="6"/>
        <v>1.8908021873189096</v>
      </c>
      <c r="AG67" s="3">
        <f t="shared" si="7"/>
        <v>0.93044113207109425</v>
      </c>
      <c r="AH67" s="3"/>
      <c r="AK67">
        <f>ABS(100*(AD67-AD68)/(AVERAGE(AD67:AD68)))</f>
        <v>0.10956859392707943</v>
      </c>
      <c r="AQ67">
        <f>ABS(100*(AE67-AE68)/(AVERAGE(AE67:AE68)))</f>
        <v>0.20346409555513101</v>
      </c>
      <c r="AW67">
        <f>ABS(100*(AF67-AF68)/(AVERAGE(AF67:AF68)))</f>
        <v>0.49482628570162329</v>
      </c>
      <c r="BC67">
        <f>ABS(100*(AG67-AG68)/(AVERAGE(AG67:AG68)))</f>
        <v>0.22966585694669409</v>
      </c>
      <c r="BG67" s="3">
        <f>AVERAGE(AD67:AD68)</f>
        <v>5.8527682520736803</v>
      </c>
      <c r="BH67" s="3">
        <f>AVERAGE(AE67:AE68)</f>
        <v>7.738903891927599</v>
      </c>
      <c r="BI67" s="3">
        <f>AVERAGE(AF67:AF68)</f>
        <v>1.8861356398539177</v>
      </c>
      <c r="BJ67" s="3">
        <f>AVERAGE(AG67:AG68)</f>
        <v>0.93151081321695717</v>
      </c>
    </row>
    <row r="68" spans="1:62" x14ac:dyDescent="0.35">
      <c r="A68">
        <v>44</v>
      </c>
      <c r="B68">
        <v>12</v>
      </c>
      <c r="C68" t="s">
        <v>231</v>
      </c>
      <c r="D68" t="s">
        <v>27</v>
      </c>
      <c r="G68">
        <v>0.5</v>
      </c>
      <c r="H68">
        <v>0.5</v>
      </c>
      <c r="I68">
        <v>7311</v>
      </c>
      <c r="J68">
        <v>9090</v>
      </c>
      <c r="L68">
        <v>11695</v>
      </c>
      <c r="M68">
        <v>6.024</v>
      </c>
      <c r="N68">
        <v>7.98</v>
      </c>
      <c r="O68">
        <v>1.956</v>
      </c>
      <c r="Q68">
        <v>1.107</v>
      </c>
      <c r="R68">
        <v>1</v>
      </c>
      <c r="S68">
        <v>0</v>
      </c>
      <c r="T68">
        <v>0</v>
      </c>
      <c r="V68">
        <v>0</v>
      </c>
      <c r="Y68" s="1">
        <v>45194</v>
      </c>
      <c r="Z68" s="6">
        <v>0.96511574074074069</v>
      </c>
      <c r="AB68">
        <v>1</v>
      </c>
      <c r="AD68" s="3">
        <f t="shared" si="4"/>
        <v>5.849561854133877</v>
      </c>
      <c r="AE68" s="3">
        <f t="shared" si="5"/>
        <v>7.7310309465228029</v>
      </c>
      <c r="AF68" s="3">
        <f t="shared" si="6"/>
        <v>1.8814690923889259</v>
      </c>
      <c r="AG68" s="3">
        <f t="shared" si="7"/>
        <v>0.93258049436282009</v>
      </c>
      <c r="AH68" s="3"/>
      <c r="BG68" s="3"/>
      <c r="BH68" s="3"/>
      <c r="BI68" s="3"/>
      <c r="BJ68" s="3"/>
    </row>
    <row r="69" spans="1:62" x14ac:dyDescent="0.35">
      <c r="A69">
        <v>45</v>
      </c>
      <c r="B69">
        <v>13</v>
      </c>
      <c r="C69" t="s">
        <v>232</v>
      </c>
      <c r="D69" t="s">
        <v>27</v>
      </c>
      <c r="G69">
        <v>0.5</v>
      </c>
      <c r="H69">
        <v>0.5</v>
      </c>
      <c r="I69">
        <v>6018</v>
      </c>
      <c r="J69">
        <v>12079</v>
      </c>
      <c r="L69">
        <v>6267</v>
      </c>
      <c r="M69">
        <v>5.032</v>
      </c>
      <c r="N69">
        <v>10.512</v>
      </c>
      <c r="O69">
        <v>5.48</v>
      </c>
      <c r="Q69">
        <v>0.53900000000000003</v>
      </c>
      <c r="R69">
        <v>1</v>
      </c>
      <c r="S69">
        <v>0</v>
      </c>
      <c r="T69">
        <v>0</v>
      </c>
      <c r="V69">
        <v>0</v>
      </c>
      <c r="Y69" s="1">
        <v>45194</v>
      </c>
      <c r="Z69" s="6">
        <v>0.97868055555555555</v>
      </c>
      <c r="AB69">
        <v>1</v>
      </c>
      <c r="AD69" s="3">
        <f t="shared" si="4"/>
        <v>4.8130937200922634</v>
      </c>
      <c r="AE69" s="3">
        <f t="shared" si="5"/>
        <v>10.208108190200099</v>
      </c>
      <c r="AF69" s="3">
        <f t="shared" si="6"/>
        <v>5.3950144701078351</v>
      </c>
      <c r="AG69" s="3">
        <f t="shared" si="7"/>
        <v>0.51784983295251252</v>
      </c>
      <c r="AH69" s="3"/>
      <c r="BG69" s="3"/>
      <c r="BH69" s="3"/>
      <c r="BI69" s="3"/>
      <c r="BJ69" s="3"/>
    </row>
    <row r="70" spans="1:62" x14ac:dyDescent="0.35">
      <c r="A70">
        <v>46</v>
      </c>
      <c r="B70">
        <v>13</v>
      </c>
      <c r="C70" t="s">
        <v>232</v>
      </c>
      <c r="D70" t="s">
        <v>27</v>
      </c>
      <c r="G70">
        <v>0.5</v>
      </c>
      <c r="H70">
        <v>0.5</v>
      </c>
      <c r="I70">
        <v>5773</v>
      </c>
      <c r="J70">
        <v>12102</v>
      </c>
      <c r="L70">
        <v>6056</v>
      </c>
      <c r="M70">
        <v>4.8440000000000003</v>
      </c>
      <c r="N70">
        <v>10.531000000000001</v>
      </c>
      <c r="O70">
        <v>5.6879999999999997</v>
      </c>
      <c r="Q70">
        <v>0.51700000000000002</v>
      </c>
      <c r="R70">
        <v>1</v>
      </c>
      <c r="S70">
        <v>0</v>
      </c>
      <c r="T70">
        <v>0</v>
      </c>
      <c r="V70">
        <v>0</v>
      </c>
      <c r="Y70" s="1">
        <v>45194</v>
      </c>
      <c r="Z70" s="6">
        <v>0.9862037037037038</v>
      </c>
      <c r="AB70">
        <v>1</v>
      </c>
      <c r="AD70" s="3">
        <f t="shared" si="4"/>
        <v>4.616701846279275</v>
      </c>
      <c r="AE70" s="3">
        <f t="shared" si="5"/>
        <v>10.227169005390659</v>
      </c>
      <c r="AF70" s="3">
        <f t="shared" si="6"/>
        <v>5.6104671591113835</v>
      </c>
      <c r="AG70" s="3">
        <f t="shared" si="7"/>
        <v>0.5017282099684347</v>
      </c>
      <c r="AH70" s="3"/>
      <c r="AK70">
        <f>ABS(100*(AD70-AD71)/(AVERAGE(AD70:AD71)))</f>
        <v>1.2228436363557773</v>
      </c>
      <c r="AQ70">
        <f>ABS(100*(AE70-AE71)/(AVERAGE(AE70:AE71)))</f>
        <v>0.14596460264745717</v>
      </c>
      <c r="AW70">
        <f>ABS(100*(AF70-AF71)/(AVERAGE(AF70:AF71)))</f>
        <v>0.73156334444934479</v>
      </c>
      <c r="BC70">
        <f>ABS(100*(AG70-AG71)/(AVERAGE(AG70:AG71)))</f>
        <v>2.2287058870261509</v>
      </c>
      <c r="BG70" s="3">
        <f>AVERAGE(AD70:AD71)</f>
        <v>4.5886458643059909</v>
      </c>
      <c r="BH70" s="3">
        <f>AVERAGE(AE70:AE71)</f>
        <v>10.219710425533483</v>
      </c>
      <c r="BI70" s="3">
        <f>AVERAGE(AF70:AF71)</f>
        <v>5.6310645612274923</v>
      </c>
      <c r="BJ70" s="3">
        <f>AVERAGE(AG70:AG71)</f>
        <v>0.50738223888228196</v>
      </c>
    </row>
    <row r="71" spans="1:62" x14ac:dyDescent="0.35">
      <c r="A71">
        <v>47</v>
      </c>
      <c r="B71">
        <v>13</v>
      </c>
      <c r="C71" t="s">
        <v>232</v>
      </c>
      <c r="D71" t="s">
        <v>27</v>
      </c>
      <c r="G71">
        <v>0.5</v>
      </c>
      <c r="H71">
        <v>0.5</v>
      </c>
      <c r="I71">
        <v>5703</v>
      </c>
      <c r="J71">
        <v>12084</v>
      </c>
      <c r="L71">
        <v>6204</v>
      </c>
      <c r="M71">
        <v>4.79</v>
      </c>
      <c r="N71">
        <v>10.516</v>
      </c>
      <c r="O71">
        <v>5.726</v>
      </c>
      <c r="Q71">
        <v>0.53300000000000003</v>
      </c>
      <c r="R71">
        <v>1</v>
      </c>
      <c r="S71">
        <v>0</v>
      </c>
      <c r="T71">
        <v>0</v>
      </c>
      <c r="V71">
        <v>0</v>
      </c>
      <c r="Y71" s="1">
        <v>45194</v>
      </c>
      <c r="Z71" s="6">
        <v>0.99406250000000007</v>
      </c>
      <c r="AB71">
        <v>1</v>
      </c>
      <c r="AD71" s="3">
        <f t="shared" si="4"/>
        <v>4.5605898823327067</v>
      </c>
      <c r="AE71" s="3">
        <f t="shared" si="5"/>
        <v>10.212251845676308</v>
      </c>
      <c r="AF71" s="3">
        <f t="shared" si="6"/>
        <v>5.6516619633436012</v>
      </c>
      <c r="AG71" s="3">
        <f t="shared" si="7"/>
        <v>0.51303626779612921</v>
      </c>
      <c r="AH71" s="3"/>
      <c r="BG71" s="3"/>
      <c r="BH71" s="3"/>
      <c r="BI71" s="3"/>
      <c r="BJ71" s="3"/>
    </row>
    <row r="72" spans="1:62" x14ac:dyDescent="0.35">
      <c r="A72">
        <v>48</v>
      </c>
      <c r="B72">
        <v>14</v>
      </c>
      <c r="C72" t="s">
        <v>233</v>
      </c>
      <c r="D72" t="s">
        <v>27</v>
      </c>
      <c r="G72">
        <v>0.5</v>
      </c>
      <c r="H72">
        <v>0.5</v>
      </c>
      <c r="I72">
        <v>5039</v>
      </c>
      <c r="J72">
        <v>7958</v>
      </c>
      <c r="L72">
        <v>4014</v>
      </c>
      <c r="M72">
        <v>4.2809999999999997</v>
      </c>
      <c r="N72">
        <v>7.02</v>
      </c>
      <c r="O72">
        <v>2.74</v>
      </c>
      <c r="Q72">
        <v>0.30399999999999999</v>
      </c>
      <c r="R72">
        <v>1</v>
      </c>
      <c r="S72">
        <v>0</v>
      </c>
      <c r="T72">
        <v>0</v>
      </c>
      <c r="V72">
        <v>0</v>
      </c>
      <c r="Y72" s="1">
        <v>45195</v>
      </c>
      <c r="Z72" s="6">
        <v>7.3263888888888892E-3</v>
      </c>
      <c r="AB72">
        <v>1</v>
      </c>
      <c r="AD72" s="3">
        <f t="shared" si="4"/>
        <v>4.0283278243252569</v>
      </c>
      <c r="AE72" s="3">
        <f t="shared" si="5"/>
        <v>6.792907346709252</v>
      </c>
      <c r="AF72" s="3">
        <f t="shared" si="6"/>
        <v>2.7645795223839951</v>
      </c>
      <c r="AG72" s="3">
        <f t="shared" si="7"/>
        <v>0.34570757426470433</v>
      </c>
      <c r="AH72" s="3"/>
      <c r="BG72" s="3"/>
      <c r="BH72" s="3"/>
      <c r="BI72" s="3"/>
      <c r="BJ72" s="3"/>
    </row>
    <row r="73" spans="1:62" x14ac:dyDescent="0.35">
      <c r="A73">
        <v>49</v>
      </c>
      <c r="B73">
        <v>14</v>
      </c>
      <c r="C73" t="s">
        <v>233</v>
      </c>
      <c r="D73" t="s">
        <v>27</v>
      </c>
      <c r="G73">
        <v>0.5</v>
      </c>
      <c r="H73">
        <v>0.5</v>
      </c>
      <c r="I73">
        <v>4960</v>
      </c>
      <c r="J73">
        <v>7970</v>
      </c>
      <c r="L73">
        <v>4027</v>
      </c>
      <c r="M73">
        <v>4.22</v>
      </c>
      <c r="N73">
        <v>7.03</v>
      </c>
      <c r="O73">
        <v>2.81</v>
      </c>
      <c r="Q73">
        <v>0.30499999999999999</v>
      </c>
      <c r="R73">
        <v>1</v>
      </c>
      <c r="S73">
        <v>0</v>
      </c>
      <c r="T73">
        <v>0</v>
      </c>
      <c r="V73">
        <v>0</v>
      </c>
      <c r="Y73" s="1">
        <v>45195</v>
      </c>
      <c r="Z73" s="6">
        <v>1.4618055555555556E-2</v>
      </c>
      <c r="AB73">
        <v>1</v>
      </c>
      <c r="AD73" s="3">
        <f t="shared" si="4"/>
        <v>3.9650014650141308</v>
      </c>
      <c r="AE73" s="3">
        <f t="shared" si="5"/>
        <v>6.8028521198521528</v>
      </c>
      <c r="AF73" s="3">
        <f t="shared" si="6"/>
        <v>2.837850654838022</v>
      </c>
      <c r="AG73" s="3">
        <f t="shared" si="7"/>
        <v>0.3467008496144342</v>
      </c>
      <c r="AH73" s="3"/>
      <c r="AK73">
        <f>ABS(100*(AD73-AD74)/(AVERAGE(AD73:AD74)))</f>
        <v>0.42365510208430235</v>
      </c>
      <c r="AQ73">
        <f>ABS(100*(AE73-AE74)/(AVERAGE(AE73:AE74)))</f>
        <v>0.12174696776591143</v>
      </c>
      <c r="AW73">
        <f>ABS(100*(AF73-AF74)/(AVERAGE(AF73:AF74)))</f>
        <v>0.30160735621789703</v>
      </c>
      <c r="BC73">
        <f>ABS(100*(AG73-AG74)/(AVERAGE(AG73:AG74)))</f>
        <v>4.4066209614955727E-2</v>
      </c>
      <c r="BG73" s="3">
        <f>AVERAGE(AD73:AD74)</f>
        <v>3.9734182596061158</v>
      </c>
      <c r="BH73" s="3">
        <f>AVERAGE(AE73:AE74)</f>
        <v>6.8069957753283603</v>
      </c>
      <c r="BI73" s="3">
        <f>AVERAGE(AF73:AF74)</f>
        <v>2.8335775157222445</v>
      </c>
      <c r="BJ73" s="3">
        <f>AVERAGE(AG73:AG74)</f>
        <v>0.34677725541056731</v>
      </c>
    </row>
    <row r="74" spans="1:62" x14ac:dyDescent="0.35">
      <c r="A74">
        <v>50</v>
      </c>
      <c r="B74">
        <v>14</v>
      </c>
      <c r="C74" t="s">
        <v>233</v>
      </c>
      <c r="D74" t="s">
        <v>27</v>
      </c>
      <c r="G74">
        <v>0.5</v>
      </c>
      <c r="H74">
        <v>0.5</v>
      </c>
      <c r="I74">
        <v>4981</v>
      </c>
      <c r="J74">
        <v>7980</v>
      </c>
      <c r="L74">
        <v>4029</v>
      </c>
      <c r="M74">
        <v>4.2359999999999998</v>
      </c>
      <c r="N74">
        <v>7.0389999999999997</v>
      </c>
      <c r="O74">
        <v>2.8029999999999999</v>
      </c>
      <c r="Q74">
        <v>0.30499999999999999</v>
      </c>
      <c r="R74">
        <v>1</v>
      </c>
      <c r="S74">
        <v>0</v>
      </c>
      <c r="T74">
        <v>0</v>
      </c>
      <c r="V74">
        <v>0</v>
      </c>
      <c r="Y74" s="1">
        <v>45195</v>
      </c>
      <c r="Z74" s="6">
        <v>2.2314814814814815E-2</v>
      </c>
      <c r="AB74">
        <v>1</v>
      </c>
      <c r="AD74" s="3">
        <f t="shared" si="4"/>
        <v>3.9818350541981014</v>
      </c>
      <c r="AE74" s="3">
        <f t="shared" si="5"/>
        <v>6.8111394308045687</v>
      </c>
      <c r="AF74" s="3">
        <f t="shared" si="6"/>
        <v>2.8293043766064674</v>
      </c>
      <c r="AG74" s="3">
        <f t="shared" si="7"/>
        <v>0.34685366120670041</v>
      </c>
      <c r="AH74" s="3"/>
      <c r="BG74" s="3"/>
      <c r="BH74" s="3"/>
      <c r="BI74" s="3"/>
      <c r="BJ74" s="3"/>
    </row>
    <row r="75" spans="1:62" x14ac:dyDescent="0.35">
      <c r="A75">
        <v>51</v>
      </c>
      <c r="B75">
        <v>15</v>
      </c>
      <c r="C75" t="s">
        <v>234</v>
      </c>
      <c r="D75" t="s">
        <v>27</v>
      </c>
      <c r="G75">
        <v>0.5</v>
      </c>
      <c r="H75">
        <v>0.5</v>
      </c>
      <c r="I75">
        <v>3950</v>
      </c>
      <c r="J75">
        <v>7877</v>
      </c>
      <c r="L75">
        <v>3059</v>
      </c>
      <c r="M75">
        <v>3.4449999999999998</v>
      </c>
      <c r="N75">
        <v>6.952</v>
      </c>
      <c r="O75">
        <v>3.5070000000000001</v>
      </c>
      <c r="Q75">
        <v>0.20399999999999999</v>
      </c>
      <c r="R75">
        <v>1</v>
      </c>
      <c r="S75">
        <v>0</v>
      </c>
      <c r="T75">
        <v>0</v>
      </c>
      <c r="V75">
        <v>0</v>
      </c>
      <c r="Y75" s="1">
        <v>45195</v>
      </c>
      <c r="Z75" s="6">
        <v>3.5428240740740739E-2</v>
      </c>
      <c r="AB75">
        <v>1</v>
      </c>
      <c r="AD75" s="3">
        <f t="shared" si="4"/>
        <v>3.1553859852136439</v>
      </c>
      <c r="AE75" s="3">
        <f t="shared" si="5"/>
        <v>6.7257801279946792</v>
      </c>
      <c r="AF75" s="3">
        <f t="shared" si="6"/>
        <v>3.5703941427810353</v>
      </c>
      <c r="AG75" s="3">
        <f t="shared" si="7"/>
        <v>0.27274003895762178</v>
      </c>
      <c r="AH75" s="3"/>
      <c r="BG75" s="3"/>
      <c r="BH75" s="3"/>
      <c r="BI75" s="3"/>
      <c r="BJ75" s="3"/>
    </row>
    <row r="76" spans="1:62" x14ac:dyDescent="0.35">
      <c r="A76">
        <v>52</v>
      </c>
      <c r="B76">
        <v>15</v>
      </c>
      <c r="C76" t="s">
        <v>234</v>
      </c>
      <c r="D76" t="s">
        <v>27</v>
      </c>
      <c r="G76">
        <v>0.5</v>
      </c>
      <c r="H76">
        <v>0.5</v>
      </c>
      <c r="I76">
        <v>3749</v>
      </c>
      <c r="J76">
        <v>7919</v>
      </c>
      <c r="L76">
        <v>2954</v>
      </c>
      <c r="M76">
        <v>3.2909999999999999</v>
      </c>
      <c r="N76">
        <v>6.9870000000000001</v>
      </c>
      <c r="O76">
        <v>3.6960000000000002</v>
      </c>
      <c r="Q76">
        <v>0.193</v>
      </c>
      <c r="R76">
        <v>1</v>
      </c>
      <c r="S76">
        <v>0</v>
      </c>
      <c r="T76">
        <v>0</v>
      </c>
      <c r="V76">
        <v>0</v>
      </c>
      <c r="Y76" s="1">
        <v>45195</v>
      </c>
      <c r="Z76" s="6">
        <v>4.2662037037037033E-2</v>
      </c>
      <c r="AB76">
        <v>1</v>
      </c>
      <c r="AD76" s="3">
        <f t="shared" si="4"/>
        <v>2.9942644887384975</v>
      </c>
      <c r="AE76" s="3">
        <f t="shared" si="5"/>
        <v>6.7605868339948278</v>
      </c>
      <c r="AF76" s="3">
        <f t="shared" si="6"/>
        <v>3.7663223452563304</v>
      </c>
      <c r="AG76" s="3">
        <f t="shared" si="7"/>
        <v>0.26471743036364936</v>
      </c>
      <c r="AH76" s="3"/>
      <c r="AK76">
        <f>ABS(100*(AD76-AD77)/(AVERAGE(AD76:AD77)))</f>
        <v>0.56377923150505449</v>
      </c>
      <c r="AQ76">
        <f>ABS(100*(AE76-AE77)/(AVERAGE(AE76:AE77)))</f>
        <v>0.24486526931817992</v>
      </c>
      <c r="AW76">
        <f>ABS(100*(AF76-AF77)/(AVERAGE(AF76:AF77)))</f>
        <v>0.88310804915818097</v>
      </c>
      <c r="BC76">
        <f>ABS(100*(AG76-AG77)/(AVERAGE(AG76:AG77)))</f>
        <v>1.4043635638031426</v>
      </c>
      <c r="BG76" s="3">
        <f>AVERAGE(AD76:AD77)</f>
        <v>2.9858476941465124</v>
      </c>
      <c r="BH76" s="3">
        <f>AVERAGE(AE76:AE77)</f>
        <v>6.7688741449472447</v>
      </c>
      <c r="BI76" s="3">
        <f>AVERAGE(AF76:AF77)</f>
        <v>3.7830264508007323</v>
      </c>
      <c r="BJ76" s="3">
        <f>AVERAGE(AG76:AG77)</f>
        <v>0.26658937236890956</v>
      </c>
    </row>
    <row r="77" spans="1:62" x14ac:dyDescent="0.35">
      <c r="A77">
        <v>53</v>
      </c>
      <c r="B77">
        <v>15</v>
      </c>
      <c r="C77" t="s">
        <v>234</v>
      </c>
      <c r="D77" t="s">
        <v>27</v>
      </c>
      <c r="G77">
        <v>0.5</v>
      </c>
      <c r="H77">
        <v>0.5</v>
      </c>
      <c r="I77">
        <v>3728</v>
      </c>
      <c r="J77">
        <v>7939</v>
      </c>
      <c r="L77">
        <v>3003</v>
      </c>
      <c r="M77">
        <v>3.2749999999999999</v>
      </c>
      <c r="N77">
        <v>7.0039999999999996</v>
      </c>
      <c r="O77">
        <v>3.7290000000000001</v>
      </c>
      <c r="Q77">
        <v>0.19800000000000001</v>
      </c>
      <c r="R77">
        <v>1</v>
      </c>
      <c r="S77">
        <v>0</v>
      </c>
      <c r="T77">
        <v>0</v>
      </c>
      <c r="V77">
        <v>0</v>
      </c>
      <c r="Y77" s="1">
        <v>45195</v>
      </c>
      <c r="Z77" s="6">
        <v>5.0393518518518511E-2</v>
      </c>
      <c r="AB77">
        <v>1</v>
      </c>
      <c r="AD77" s="3">
        <f t="shared" si="4"/>
        <v>2.9774308995545269</v>
      </c>
      <c r="AE77" s="3">
        <f t="shared" si="5"/>
        <v>6.7771614558996616</v>
      </c>
      <c r="AF77" s="3">
        <f t="shared" si="6"/>
        <v>3.7997305563451347</v>
      </c>
      <c r="AG77" s="3">
        <f t="shared" si="7"/>
        <v>0.26846131437416981</v>
      </c>
      <c r="AH77" s="3"/>
      <c r="BG77" s="3"/>
      <c r="BH77" s="3"/>
      <c r="BI77" s="3"/>
      <c r="BJ77" s="3"/>
    </row>
    <row r="78" spans="1:62" x14ac:dyDescent="0.35">
      <c r="A78">
        <v>54</v>
      </c>
      <c r="B78">
        <v>16</v>
      </c>
      <c r="C78" t="s">
        <v>235</v>
      </c>
      <c r="D78" t="s">
        <v>27</v>
      </c>
      <c r="G78">
        <v>0.5</v>
      </c>
      <c r="H78">
        <v>0.5</v>
      </c>
      <c r="I78">
        <v>5152</v>
      </c>
      <c r="J78">
        <v>8708</v>
      </c>
      <c r="L78">
        <v>9057</v>
      </c>
      <c r="M78">
        <v>4.3680000000000003</v>
      </c>
      <c r="N78">
        <v>7.6559999999999997</v>
      </c>
      <c r="O78">
        <v>3.2890000000000001</v>
      </c>
      <c r="Q78">
        <v>0.83099999999999996</v>
      </c>
      <c r="R78">
        <v>1</v>
      </c>
      <c r="S78">
        <v>0</v>
      </c>
      <c r="T78">
        <v>0</v>
      </c>
      <c r="V78">
        <v>0</v>
      </c>
      <c r="Y78" s="1">
        <v>45195</v>
      </c>
      <c r="Z78" s="6">
        <v>6.3726851851851854E-2</v>
      </c>
      <c r="AB78">
        <v>1</v>
      </c>
      <c r="AD78" s="3">
        <f t="shared" si="4"/>
        <v>4.1189085661247171</v>
      </c>
      <c r="AE78" s="3">
        <f t="shared" si="5"/>
        <v>7.4144556681404916</v>
      </c>
      <c r="AF78" s="3">
        <f t="shared" si="6"/>
        <v>3.2955471020157745</v>
      </c>
      <c r="AG78" s="3">
        <f t="shared" si="7"/>
        <v>0.73102200416377983</v>
      </c>
      <c r="AH78" s="3"/>
      <c r="BG78" s="3"/>
      <c r="BH78" s="3"/>
      <c r="BI78" s="3"/>
      <c r="BJ78" s="3"/>
    </row>
    <row r="79" spans="1:62" x14ac:dyDescent="0.35">
      <c r="A79">
        <v>55</v>
      </c>
      <c r="B79">
        <v>16</v>
      </c>
      <c r="C79" t="s">
        <v>235</v>
      </c>
      <c r="D79" t="s">
        <v>27</v>
      </c>
      <c r="G79">
        <v>0.5</v>
      </c>
      <c r="H79">
        <v>0.5</v>
      </c>
      <c r="I79">
        <v>5502</v>
      </c>
      <c r="J79">
        <v>8694</v>
      </c>
      <c r="L79">
        <v>9063</v>
      </c>
      <c r="M79">
        <v>4.6360000000000001</v>
      </c>
      <c r="N79">
        <v>7.6440000000000001</v>
      </c>
      <c r="O79">
        <v>3.008</v>
      </c>
      <c r="Q79">
        <v>0.83199999999999996</v>
      </c>
      <c r="R79">
        <v>1</v>
      </c>
      <c r="S79">
        <v>0</v>
      </c>
      <c r="T79">
        <v>0</v>
      </c>
      <c r="V79">
        <v>0</v>
      </c>
      <c r="Y79" s="1">
        <v>45195</v>
      </c>
      <c r="Z79" s="6">
        <v>7.104166666666667E-2</v>
      </c>
      <c r="AB79">
        <v>1</v>
      </c>
      <c r="AD79" s="3">
        <f t="shared" si="4"/>
        <v>4.3994683858575598</v>
      </c>
      <c r="AE79" s="3">
        <f t="shared" si="5"/>
        <v>7.4028534328071087</v>
      </c>
      <c r="AF79" s="3">
        <f t="shared" si="6"/>
        <v>3.0033850469495489</v>
      </c>
      <c r="AG79" s="3">
        <f t="shared" si="7"/>
        <v>0.73148043894057813</v>
      </c>
      <c r="AH79" s="3"/>
      <c r="AK79">
        <f>ABS(100*(AD79-AD80)/(AVERAGE(AD79:AD80)))</f>
        <v>2.0557719047630236</v>
      </c>
      <c r="AQ79">
        <f>ABS(100*(AE79-AE80)/(AVERAGE(AE79:AE80)))</f>
        <v>0.23481378392801636</v>
      </c>
      <c r="AW79">
        <f>ABS(100*(AF79-AF80)/(AVERAGE(AF79:AF80)))</f>
        <v>2.4939016718226656</v>
      </c>
      <c r="BC79">
        <f>ABS(100*(AG79-AG80)/(AVERAGE(AG79:AG80)))</f>
        <v>0.20868930106362404</v>
      </c>
      <c r="BG79" s="3">
        <f>AVERAGE(AD79:AD80)</f>
        <v>4.4451595564997657</v>
      </c>
      <c r="BH79" s="3">
        <f>AVERAGE(AE79:AE80)</f>
        <v>7.4115551093071463</v>
      </c>
      <c r="BI79" s="3">
        <f>AVERAGE(AF79:AF80)</f>
        <v>2.9663955528073807</v>
      </c>
      <c r="BJ79" s="3">
        <f>AVERAGE(AG79:AG80)</f>
        <v>0.73224449690190885</v>
      </c>
    </row>
    <row r="80" spans="1:62" x14ac:dyDescent="0.35">
      <c r="A80">
        <v>56</v>
      </c>
      <c r="B80">
        <v>16</v>
      </c>
      <c r="C80" t="s">
        <v>235</v>
      </c>
      <c r="D80" t="s">
        <v>27</v>
      </c>
      <c r="G80">
        <v>0.5</v>
      </c>
      <c r="H80">
        <v>0.5</v>
      </c>
      <c r="I80">
        <v>5616</v>
      </c>
      <c r="J80">
        <v>8715</v>
      </c>
      <c r="L80">
        <v>9083</v>
      </c>
      <c r="M80">
        <v>4.7229999999999999</v>
      </c>
      <c r="N80">
        <v>7.6619999999999999</v>
      </c>
      <c r="O80">
        <v>2.9390000000000001</v>
      </c>
      <c r="Q80">
        <v>0.83399999999999996</v>
      </c>
      <c r="R80">
        <v>1</v>
      </c>
      <c r="S80">
        <v>0</v>
      </c>
      <c r="T80">
        <v>0</v>
      </c>
      <c r="V80">
        <v>0</v>
      </c>
      <c r="Y80" s="1">
        <v>45195</v>
      </c>
      <c r="Z80" s="6">
        <v>7.8773148148148148E-2</v>
      </c>
      <c r="AB80">
        <v>1</v>
      </c>
      <c r="AD80" s="3">
        <f t="shared" si="4"/>
        <v>4.4908507271419706</v>
      </c>
      <c r="AE80" s="3">
        <f t="shared" si="5"/>
        <v>7.4202567858071831</v>
      </c>
      <c r="AF80" s="3">
        <f t="shared" si="6"/>
        <v>2.9294060586652124</v>
      </c>
      <c r="AG80" s="3">
        <f t="shared" si="7"/>
        <v>0.73300855486323957</v>
      </c>
      <c r="AH80" s="3"/>
      <c r="BG80" s="3"/>
      <c r="BH80" s="3"/>
      <c r="BI80" s="3"/>
      <c r="BJ80" s="3"/>
    </row>
    <row r="81" spans="1:62" x14ac:dyDescent="0.35">
      <c r="A81">
        <v>57</v>
      </c>
      <c r="B81">
        <v>17</v>
      </c>
      <c r="C81" t="s">
        <v>236</v>
      </c>
      <c r="D81" t="s">
        <v>27</v>
      </c>
      <c r="G81">
        <v>0.5</v>
      </c>
      <c r="H81">
        <v>0.5</v>
      </c>
      <c r="I81">
        <v>5551</v>
      </c>
      <c r="J81">
        <v>13188</v>
      </c>
      <c r="L81">
        <v>6093</v>
      </c>
      <c r="M81">
        <v>4.673</v>
      </c>
      <c r="N81">
        <v>11.451000000000001</v>
      </c>
      <c r="O81">
        <v>6.7779999999999996</v>
      </c>
      <c r="Q81">
        <v>0.52100000000000002</v>
      </c>
      <c r="R81">
        <v>1</v>
      </c>
      <c r="S81">
        <v>0</v>
      </c>
      <c r="T81">
        <v>0</v>
      </c>
      <c r="V81">
        <v>0</v>
      </c>
      <c r="Y81" s="1">
        <v>45195</v>
      </c>
      <c r="Z81" s="6">
        <v>9.2453703703703705E-2</v>
      </c>
      <c r="AB81">
        <v>1</v>
      </c>
      <c r="AD81" s="3">
        <f t="shared" si="4"/>
        <v>4.4387467606201572</v>
      </c>
      <c r="AE81" s="3">
        <f t="shared" si="5"/>
        <v>11.127170974823091</v>
      </c>
      <c r="AF81" s="3">
        <f t="shared" si="6"/>
        <v>6.688424214202934</v>
      </c>
      <c r="AG81" s="3">
        <f t="shared" si="7"/>
        <v>0.50455522442535827</v>
      </c>
      <c r="AH81" s="3"/>
      <c r="BG81" s="3"/>
      <c r="BH81" s="3"/>
      <c r="BI81" s="3"/>
      <c r="BJ81" s="3"/>
    </row>
    <row r="82" spans="1:62" x14ac:dyDescent="0.35">
      <c r="A82">
        <v>58</v>
      </c>
      <c r="B82">
        <v>17</v>
      </c>
      <c r="C82" t="s">
        <v>236</v>
      </c>
      <c r="D82" t="s">
        <v>27</v>
      </c>
      <c r="G82">
        <v>0.5</v>
      </c>
      <c r="H82">
        <v>0.5</v>
      </c>
      <c r="I82">
        <v>5512</v>
      </c>
      <c r="J82">
        <v>13080</v>
      </c>
      <c r="L82">
        <v>6331</v>
      </c>
      <c r="M82">
        <v>4.6429999999999998</v>
      </c>
      <c r="N82">
        <v>11.36</v>
      </c>
      <c r="O82">
        <v>6.7160000000000002</v>
      </c>
      <c r="Q82">
        <v>0.54600000000000004</v>
      </c>
      <c r="R82">
        <v>1</v>
      </c>
      <c r="S82">
        <v>0</v>
      </c>
      <c r="T82">
        <v>0</v>
      </c>
      <c r="V82">
        <v>0</v>
      </c>
      <c r="Y82" s="1">
        <v>45195</v>
      </c>
      <c r="Z82" s="6">
        <v>9.9884259259259256E-2</v>
      </c>
      <c r="AB82">
        <v>1</v>
      </c>
      <c r="AD82" s="3">
        <f t="shared" si="4"/>
        <v>4.4074843807070696</v>
      </c>
      <c r="AE82" s="3">
        <f t="shared" si="5"/>
        <v>11.037668016536992</v>
      </c>
      <c r="AF82" s="3">
        <f t="shared" si="6"/>
        <v>6.6301836358299227</v>
      </c>
      <c r="AG82" s="3">
        <f t="shared" si="7"/>
        <v>0.52273980390502905</v>
      </c>
      <c r="AH82" s="3"/>
      <c r="AK82">
        <f>ABS(100*(AD82-AD83)/(AVERAGE(AD82:AD83)))</f>
        <v>1.6235633767384494</v>
      </c>
      <c r="AQ82">
        <f>ABS(100*(AE82-AE83)/(AVERAGE(AE82:AE83)))</f>
        <v>1.394247075627687</v>
      </c>
      <c r="AW82">
        <f>ABS(100*(AF82-AF83)/(AVERAGE(AF82:AF83)))</f>
        <v>1.2415130671968346</v>
      </c>
      <c r="BC82">
        <f>ABS(100*(AG82-AG83)/(AVERAGE(AG82:AG83)))</f>
        <v>0.69913518576020628</v>
      </c>
      <c r="BG82" s="3">
        <f>AVERAGE(AD82:AD83)</f>
        <v>4.4435563575298636</v>
      </c>
      <c r="BH82" s="3">
        <f>AVERAGE(AE82:AE83)</f>
        <v>11.115154373942087</v>
      </c>
      <c r="BI82" s="3">
        <f>AVERAGE(AF82:AF83)</f>
        <v>6.6715980164122239</v>
      </c>
      <c r="BJ82" s="3">
        <f>AVERAGE(AG82:AG83)</f>
        <v>0.5245735430122227</v>
      </c>
    </row>
    <row r="83" spans="1:62" x14ac:dyDescent="0.35">
      <c r="A83">
        <v>59</v>
      </c>
      <c r="B83">
        <v>17</v>
      </c>
      <c r="C83" t="s">
        <v>236</v>
      </c>
      <c r="D83" t="s">
        <v>27</v>
      </c>
      <c r="G83">
        <v>0.5</v>
      </c>
      <c r="H83">
        <v>0.5</v>
      </c>
      <c r="I83">
        <v>5602</v>
      </c>
      <c r="J83">
        <v>13267</v>
      </c>
      <c r="L83">
        <v>6379</v>
      </c>
      <c r="M83">
        <v>4.7130000000000001</v>
      </c>
      <c r="N83">
        <v>11.518000000000001</v>
      </c>
      <c r="O83">
        <v>6.8049999999999997</v>
      </c>
      <c r="Q83">
        <v>0.55100000000000005</v>
      </c>
      <c r="R83">
        <v>1</v>
      </c>
      <c r="S83">
        <v>0</v>
      </c>
      <c r="T83">
        <v>0</v>
      </c>
      <c r="V83">
        <v>0</v>
      </c>
      <c r="Y83" s="1">
        <v>45195</v>
      </c>
      <c r="Z83" s="6">
        <v>0.10783564814814815</v>
      </c>
      <c r="AB83">
        <v>1</v>
      </c>
      <c r="AD83" s="3">
        <f t="shared" si="4"/>
        <v>4.4796283343526575</v>
      </c>
      <c r="AE83" s="3">
        <f t="shared" si="5"/>
        <v>11.192640731347183</v>
      </c>
      <c r="AF83" s="3">
        <f t="shared" si="6"/>
        <v>6.7130123969945252</v>
      </c>
      <c r="AG83" s="3">
        <f t="shared" si="7"/>
        <v>0.52640728211941645</v>
      </c>
      <c r="AH83" s="3"/>
      <c r="BG83" s="3"/>
      <c r="BH83" s="3"/>
      <c r="BI83" s="3"/>
      <c r="BJ83" s="3"/>
    </row>
    <row r="84" spans="1:62" x14ac:dyDescent="0.35">
      <c r="A84">
        <v>60</v>
      </c>
      <c r="B84">
        <v>18</v>
      </c>
      <c r="C84" t="s">
        <v>237</v>
      </c>
      <c r="D84" t="s">
        <v>27</v>
      </c>
      <c r="G84">
        <v>0.5</v>
      </c>
      <c r="H84">
        <v>0.5</v>
      </c>
      <c r="I84">
        <v>6821</v>
      </c>
      <c r="J84">
        <v>9259</v>
      </c>
      <c r="L84">
        <v>12244</v>
      </c>
      <c r="M84">
        <v>5.6479999999999997</v>
      </c>
      <c r="N84">
        <v>8.1229999999999993</v>
      </c>
      <c r="O84">
        <v>2.4750000000000001</v>
      </c>
      <c r="Q84">
        <v>1.165</v>
      </c>
      <c r="R84">
        <v>1</v>
      </c>
      <c r="S84">
        <v>0</v>
      </c>
      <c r="T84">
        <v>0</v>
      </c>
      <c r="V84">
        <v>0</v>
      </c>
      <c r="Y84" s="1">
        <v>45195</v>
      </c>
      <c r="Z84" s="6">
        <v>0.12113425925925925</v>
      </c>
      <c r="AB84">
        <v>1</v>
      </c>
      <c r="AD84" s="3">
        <f t="shared" si="4"/>
        <v>5.4567781065078984</v>
      </c>
      <c r="AE84" s="3">
        <f t="shared" si="5"/>
        <v>7.8710865016186418</v>
      </c>
      <c r="AF84" s="3">
        <f t="shared" si="6"/>
        <v>2.4143083951107434</v>
      </c>
      <c r="AG84" s="3">
        <f t="shared" si="7"/>
        <v>0.97452727643987602</v>
      </c>
      <c r="AH84" s="3"/>
      <c r="BG84" s="3"/>
      <c r="BH84" s="3"/>
      <c r="BI84" s="3"/>
      <c r="BJ84" s="3"/>
    </row>
    <row r="85" spans="1:62" x14ac:dyDescent="0.35">
      <c r="A85">
        <v>61</v>
      </c>
      <c r="B85">
        <v>18</v>
      </c>
      <c r="C85" t="s">
        <v>237</v>
      </c>
      <c r="D85" t="s">
        <v>27</v>
      </c>
      <c r="G85">
        <v>0.5</v>
      </c>
      <c r="H85">
        <v>0.5</v>
      </c>
      <c r="I85">
        <v>7262</v>
      </c>
      <c r="J85">
        <v>9287</v>
      </c>
      <c r="L85">
        <v>12191</v>
      </c>
      <c r="M85">
        <v>5.9859999999999998</v>
      </c>
      <c r="N85">
        <v>8.1470000000000002</v>
      </c>
      <c r="O85">
        <v>2.161</v>
      </c>
      <c r="Q85">
        <v>1.159</v>
      </c>
      <c r="R85">
        <v>1</v>
      </c>
      <c r="S85">
        <v>0</v>
      </c>
      <c r="T85">
        <v>0</v>
      </c>
      <c r="V85">
        <v>0</v>
      </c>
      <c r="Y85" s="1">
        <v>45195</v>
      </c>
      <c r="Z85" s="6">
        <v>0.12849537037037037</v>
      </c>
      <c r="AB85">
        <v>1</v>
      </c>
      <c r="AD85" s="3">
        <f t="shared" si="4"/>
        <v>5.8102834793712788</v>
      </c>
      <c r="AE85" s="3">
        <f t="shared" si="5"/>
        <v>7.8942909722854067</v>
      </c>
      <c r="AF85" s="3">
        <f t="shared" si="6"/>
        <v>2.0840074929141279</v>
      </c>
      <c r="AG85" s="3">
        <f t="shared" si="7"/>
        <v>0.97047776924482321</v>
      </c>
      <c r="AH85" s="3"/>
      <c r="AK85">
        <f>ABS(100*(AD85-AD86)/(AVERAGE(AD85:AD86)))</f>
        <v>2.802201712277737</v>
      </c>
      <c r="AQ85">
        <f>ABS(100*(AE85-AE86)/(AVERAGE(AE85:AE86)))</f>
        <v>0.90916150178522714</v>
      </c>
      <c r="AW85">
        <f>ABS(100*(AF85-AF86)/(AVERAGE(AF85:AF86)))</f>
        <v>4.565900801819895</v>
      </c>
      <c r="BC85">
        <f>ABS(100*(AG85-AG86)/(AVERAGE(AG85:AG86)))</f>
        <v>2.3958384001835853</v>
      </c>
      <c r="BG85" s="3">
        <f>AVERAGE(AD85:AD86)</f>
        <v>5.8928482263212292</v>
      </c>
      <c r="BH85" s="3">
        <f>AVERAGE(AE85:AE86)</f>
        <v>7.9303407749284194</v>
      </c>
      <c r="BI85" s="3">
        <f>AVERAGE(AF85:AF86)</f>
        <v>2.0374925486071898</v>
      </c>
      <c r="BJ85" s="3">
        <f>AVERAGE(AG85:AG86)</f>
        <v>0.98224426184931612</v>
      </c>
    </row>
    <row r="86" spans="1:62" x14ac:dyDescent="0.35">
      <c r="A86">
        <v>62</v>
      </c>
      <c r="B86">
        <v>18</v>
      </c>
      <c r="C86" t="s">
        <v>237</v>
      </c>
      <c r="D86" t="s">
        <v>27</v>
      </c>
      <c r="G86">
        <v>0.5</v>
      </c>
      <c r="H86">
        <v>0.5</v>
      </c>
      <c r="I86">
        <v>7468</v>
      </c>
      <c r="J86">
        <v>9374</v>
      </c>
      <c r="L86">
        <v>12499</v>
      </c>
      <c r="M86">
        <v>6.1440000000000001</v>
      </c>
      <c r="N86">
        <v>8.2200000000000006</v>
      </c>
      <c r="O86">
        <v>2.0760000000000001</v>
      </c>
      <c r="Q86">
        <v>1.1910000000000001</v>
      </c>
      <c r="R86">
        <v>1</v>
      </c>
      <c r="S86">
        <v>0</v>
      </c>
      <c r="T86">
        <v>0</v>
      </c>
      <c r="V86">
        <v>0</v>
      </c>
      <c r="Y86" s="1">
        <v>45195</v>
      </c>
      <c r="Z86" s="6">
        <v>0.13640046296296296</v>
      </c>
      <c r="AB86">
        <v>1</v>
      </c>
      <c r="AD86" s="3">
        <f t="shared" si="4"/>
        <v>5.9754129732711805</v>
      </c>
      <c r="AE86" s="3">
        <f t="shared" si="5"/>
        <v>7.9663905775714321</v>
      </c>
      <c r="AF86" s="3">
        <f t="shared" si="6"/>
        <v>1.9909776043002516</v>
      </c>
      <c r="AG86" s="3">
        <f t="shared" si="7"/>
        <v>0.99401075445380893</v>
      </c>
      <c r="AH86" s="3"/>
    </row>
    <row r="87" spans="1:62" x14ac:dyDescent="0.35">
      <c r="A87">
        <v>63</v>
      </c>
      <c r="B87">
        <v>19</v>
      </c>
      <c r="C87" t="s">
        <v>216</v>
      </c>
      <c r="D87" t="s">
        <v>27</v>
      </c>
      <c r="G87">
        <v>0.5</v>
      </c>
      <c r="H87">
        <v>0.5</v>
      </c>
      <c r="I87">
        <v>9904</v>
      </c>
      <c r="J87">
        <v>20760</v>
      </c>
      <c r="L87">
        <v>10057</v>
      </c>
      <c r="M87">
        <v>8.0129999999999999</v>
      </c>
      <c r="N87">
        <v>17.866</v>
      </c>
      <c r="O87">
        <v>9.8529999999999998</v>
      </c>
      <c r="Q87">
        <v>0.93600000000000005</v>
      </c>
      <c r="R87">
        <v>1</v>
      </c>
      <c r="S87">
        <v>0</v>
      </c>
      <c r="T87">
        <v>0</v>
      </c>
      <c r="V87">
        <v>0</v>
      </c>
      <c r="Y87" s="1">
        <v>45195</v>
      </c>
      <c r="Z87" s="6">
        <v>0.15057870370370371</v>
      </c>
      <c r="AB87">
        <v>1</v>
      </c>
      <c r="AD87" s="3">
        <f t="shared" si="4"/>
        <v>7.928109318611761</v>
      </c>
      <c r="AE87" s="3">
        <f t="shared" si="5"/>
        <v>17.402322827992879</v>
      </c>
      <c r="AF87" s="3">
        <f t="shared" si="6"/>
        <v>9.4742135093811193</v>
      </c>
      <c r="AG87" s="3">
        <f t="shared" si="7"/>
        <v>0.80742780029685035</v>
      </c>
      <c r="AH87" s="3"/>
      <c r="BG87" s="3"/>
      <c r="BH87" s="3"/>
      <c r="BI87" s="3"/>
      <c r="BJ87" s="3"/>
    </row>
    <row r="88" spans="1:62" x14ac:dyDescent="0.35">
      <c r="A88">
        <v>64</v>
      </c>
      <c r="B88">
        <v>19</v>
      </c>
      <c r="C88" t="s">
        <v>216</v>
      </c>
      <c r="D88" t="s">
        <v>27</v>
      </c>
      <c r="G88">
        <v>0.5</v>
      </c>
      <c r="H88">
        <v>0.5</v>
      </c>
      <c r="I88">
        <v>10658</v>
      </c>
      <c r="J88">
        <v>20946</v>
      </c>
      <c r="L88">
        <v>10076</v>
      </c>
      <c r="M88">
        <v>8.5920000000000005</v>
      </c>
      <c r="N88">
        <v>18.023</v>
      </c>
      <c r="O88">
        <v>9.4320000000000004</v>
      </c>
      <c r="Q88">
        <v>0.93799999999999994</v>
      </c>
      <c r="R88">
        <v>1</v>
      </c>
      <c r="S88">
        <v>0</v>
      </c>
      <c r="T88">
        <v>0</v>
      </c>
      <c r="V88">
        <v>0</v>
      </c>
      <c r="Y88" s="1">
        <v>45195</v>
      </c>
      <c r="Z88" s="6">
        <v>0.15850694444444444</v>
      </c>
      <c r="AB88">
        <v>1</v>
      </c>
      <c r="AD88" s="3">
        <f t="shared" si="4"/>
        <v>8.5325153302647951</v>
      </c>
      <c r="AE88" s="3">
        <f t="shared" si="5"/>
        <v>17.556466811707825</v>
      </c>
      <c r="AF88" s="3">
        <f t="shared" si="6"/>
        <v>9.0239514814430297</v>
      </c>
      <c r="AG88" s="3">
        <f t="shared" si="7"/>
        <v>0.80887951042337869</v>
      </c>
      <c r="AH88" s="3"/>
      <c r="AK88">
        <f>ABS(100*(AD88-AD89)/(AVERAGE(AD88:AD89)))</f>
        <v>0.43122187795110262</v>
      </c>
      <c r="AM88">
        <f>100*((AVERAGE(AD88:AD89)*25.24)-(AVERAGE(AD70:AD71)*25))/(1000*0.08)</f>
        <v>126.38735607654671</v>
      </c>
      <c r="AQ88">
        <f>ABS(100*(AE88-AE89)/(AVERAGE(AE88:AE89)))</f>
        <v>0.20791241967598734</v>
      </c>
      <c r="AS88">
        <f>100*((AVERAGE(AE88:AE89)*25.24)-(AVERAGE(AE70:AE71)*25))/(2000*0.08)</f>
        <v>116.98267742912662</v>
      </c>
      <c r="AW88">
        <f>ABS(100*(AF88-AF89)/(AVERAGE(AF88:AF89)))</f>
        <v>0.81601689506631014</v>
      </c>
      <c r="AY88">
        <f>100*((AVERAGE(AF88:AF89)*25.24)-(AVERAGE(AF70:AF71)*25))/(1000*0.08)</f>
        <v>107.57799878170651</v>
      </c>
      <c r="BC88">
        <f>ABS(100*(AG88-AG89)/(AVERAGE(AG88:AG89)))</f>
        <v>0.35010940965164539</v>
      </c>
      <c r="BE88">
        <f>100*((AVERAGE(AG88:AG89)*25.24)-(AVERAGE(AG70:AG71)*25))/(100*0.08)</f>
        <v>96.198574357283178</v>
      </c>
      <c r="BG88" s="3">
        <f>AVERAGE(AD88:AD89)</f>
        <v>8.5509521184186674</v>
      </c>
      <c r="BH88" s="3">
        <f>AVERAGE(AE88:AE89)</f>
        <v>17.538234727612508</v>
      </c>
      <c r="BI88" s="3">
        <f>AVERAGE(AF88:AF89)</f>
        <v>8.9872826091938407</v>
      </c>
      <c r="BJ88" s="3">
        <f>AVERAGE(AG88:AG89)</f>
        <v>0.80746600319491701</v>
      </c>
    </row>
    <row r="89" spans="1:62" x14ac:dyDescent="0.35">
      <c r="A89">
        <v>65</v>
      </c>
      <c r="B89">
        <v>19</v>
      </c>
      <c r="C89" t="s">
        <v>216</v>
      </c>
      <c r="D89" t="s">
        <v>27</v>
      </c>
      <c r="G89">
        <v>0.5</v>
      </c>
      <c r="H89">
        <v>0.5</v>
      </c>
      <c r="I89">
        <v>10704</v>
      </c>
      <c r="J89">
        <v>20902</v>
      </c>
      <c r="L89">
        <v>10039</v>
      </c>
      <c r="M89">
        <v>8.6270000000000007</v>
      </c>
      <c r="N89">
        <v>17.986000000000001</v>
      </c>
      <c r="O89">
        <v>9.359</v>
      </c>
      <c r="Q89">
        <v>0.93400000000000005</v>
      </c>
      <c r="R89">
        <v>1</v>
      </c>
      <c r="S89">
        <v>0</v>
      </c>
      <c r="T89">
        <v>0</v>
      </c>
      <c r="V89">
        <v>0</v>
      </c>
      <c r="Y89" s="1">
        <v>45195</v>
      </c>
      <c r="Z89" s="6">
        <v>0.16679398148148147</v>
      </c>
      <c r="AB89">
        <v>1</v>
      </c>
      <c r="AD89" s="3">
        <f t="shared" si="4"/>
        <v>8.5693889065725397</v>
      </c>
      <c r="AE89" s="3">
        <f t="shared" si="5"/>
        <v>17.520002643517191</v>
      </c>
      <c r="AF89" s="3">
        <f t="shared" si="6"/>
        <v>8.9506137369446517</v>
      </c>
      <c r="AG89" s="3">
        <f t="shared" si="7"/>
        <v>0.80605249596645523</v>
      </c>
      <c r="AH89" s="3"/>
    </row>
    <row r="90" spans="1:62" x14ac:dyDescent="0.35">
      <c r="A90">
        <v>66</v>
      </c>
      <c r="B90">
        <v>20</v>
      </c>
      <c r="C90" t="s">
        <v>217</v>
      </c>
      <c r="D90" t="s">
        <v>27</v>
      </c>
      <c r="G90">
        <v>0.5</v>
      </c>
      <c r="H90">
        <v>0.5</v>
      </c>
      <c r="I90">
        <v>8138</v>
      </c>
      <c r="J90">
        <v>9557</v>
      </c>
      <c r="L90">
        <v>12213</v>
      </c>
      <c r="M90">
        <v>6.6580000000000004</v>
      </c>
      <c r="N90">
        <v>8.375</v>
      </c>
      <c r="O90">
        <v>1.7170000000000001</v>
      </c>
      <c r="Q90">
        <v>1.161</v>
      </c>
      <c r="R90">
        <v>1</v>
      </c>
      <c r="S90">
        <v>0</v>
      </c>
      <c r="T90">
        <v>0</v>
      </c>
      <c r="V90">
        <v>0</v>
      </c>
      <c r="Y90" s="1">
        <v>45195</v>
      </c>
      <c r="Z90" s="6">
        <v>0.18049768518518519</v>
      </c>
      <c r="AB90">
        <v>1</v>
      </c>
      <c r="AD90" s="3">
        <f t="shared" ref="AD90:AD135" si="8">((I90*$F$21)+$F$22)*1000/G90</f>
        <v>6.5124846281883348</v>
      </c>
      <c r="AE90" s="3">
        <f t="shared" ref="AE90:AE135" si="9">((J90*$H$21)+$H$22)*1000/H90</f>
        <v>8.1180483680006539</v>
      </c>
      <c r="AF90" s="3">
        <f t="shared" ref="AF90:AF135" si="10">AE90-AD90</f>
        <v>1.605563739812319</v>
      </c>
      <c r="AG90" s="3">
        <f t="shared" ref="AG90:AG135" si="11">((L90*$J$21)+$J$22)*1000/H90</f>
        <v>0.97215869675975086</v>
      </c>
      <c r="AH90" s="3"/>
      <c r="BG90" s="3"/>
      <c r="BH90" s="3"/>
      <c r="BI90" s="3"/>
      <c r="BJ90" s="3"/>
    </row>
    <row r="91" spans="1:62" x14ac:dyDescent="0.35">
      <c r="A91">
        <v>67</v>
      </c>
      <c r="B91">
        <v>20</v>
      </c>
      <c r="C91" t="s">
        <v>217</v>
      </c>
      <c r="D91" t="s">
        <v>27</v>
      </c>
      <c r="G91">
        <v>0.5</v>
      </c>
      <c r="H91">
        <v>0.5</v>
      </c>
      <c r="I91">
        <v>7426</v>
      </c>
      <c r="J91">
        <v>9578</v>
      </c>
      <c r="L91">
        <v>12071</v>
      </c>
      <c r="M91">
        <v>6.1120000000000001</v>
      </c>
      <c r="N91">
        <v>8.3930000000000007</v>
      </c>
      <c r="O91">
        <v>2.2810000000000001</v>
      </c>
      <c r="Q91">
        <v>1.147</v>
      </c>
      <c r="R91">
        <v>1</v>
      </c>
      <c r="S91">
        <v>0</v>
      </c>
      <c r="T91">
        <v>0</v>
      </c>
      <c r="V91">
        <v>0</v>
      </c>
      <c r="Y91" s="1">
        <v>45195</v>
      </c>
      <c r="Z91" s="6">
        <v>0.18792824074074074</v>
      </c>
      <c r="AB91">
        <v>1</v>
      </c>
      <c r="AD91" s="3">
        <f t="shared" si="8"/>
        <v>5.9417457949032393</v>
      </c>
      <c r="AE91" s="3">
        <f t="shared" si="9"/>
        <v>8.1354517210007273</v>
      </c>
      <c r="AF91" s="3">
        <f t="shared" si="10"/>
        <v>2.193705926097488</v>
      </c>
      <c r="AG91" s="3">
        <f t="shared" si="11"/>
        <v>0.96130907370885477</v>
      </c>
      <c r="AH91" s="3"/>
      <c r="AK91">
        <f>ABS(100*(AD91-AD92)/(AVERAGE(AD91:AD92)))</f>
        <v>1.4996594384800279</v>
      </c>
      <c r="AL91">
        <f>ABS(100*((AVERAGE(AD91:AD92)-AVERAGE(AD85:AD86))/(AVERAGE(AD85:AD86,AD91:AD92))))</f>
        <v>1.5789767124121432</v>
      </c>
      <c r="AQ91">
        <f>ABS(100*(AE91-AE92)/(AVERAGE(AE91:AE92)))</f>
        <v>0.28482038772710866</v>
      </c>
      <c r="AR91">
        <f>ABS(100*((AVERAGE(AE91:AE92)-AVERAGE(AE85:AE86))/(AVERAGE(AE85:AE86,AE91:AE92))))</f>
        <v>2.6958743630806472</v>
      </c>
      <c r="AW91">
        <f>ABS(100*(AF91-AF92)/(AVERAGE(AF91:AF92)))</f>
        <v>3.0815635427072641</v>
      </c>
      <c r="AX91">
        <f>ABS(100*((AVERAGE(AF91:AF92)-AVERAGE(AF85:AF86))/(AVERAGE(AF85:AF86,AF91:AF92))))</f>
        <v>5.8565337664198509</v>
      </c>
      <c r="BC91">
        <f>ABS(100*(AG91-AG92)/(AVERAGE(AG91:AG92)))</f>
        <v>1.0594036912906633</v>
      </c>
      <c r="BD91">
        <f>ABS(100*((AVERAGE(AG91:AG92)-AVERAGE(AG85:AG86))/(AVERAGE(AG85:AG86,AG91:AG92))))</f>
        <v>1.6232588703923925</v>
      </c>
      <c r="BG91" s="3">
        <f>AVERAGE(AD91:AD92)</f>
        <v>5.9866353660604936</v>
      </c>
      <c r="BH91" s="3">
        <f>AVERAGE(AE91:AE92)</f>
        <v>8.147053956334112</v>
      </c>
      <c r="BI91" s="3">
        <f>AVERAGE(AF91:AF92)</f>
        <v>2.160418590273617</v>
      </c>
      <c r="BJ91" s="3">
        <f>AVERAGE(AG91:AG92)</f>
        <v>0.9664282620497705</v>
      </c>
    </row>
    <row r="92" spans="1:62" x14ac:dyDescent="0.35">
      <c r="A92">
        <v>68</v>
      </c>
      <c r="B92">
        <v>20</v>
      </c>
      <c r="C92" t="s">
        <v>217</v>
      </c>
      <c r="D92" t="s">
        <v>27</v>
      </c>
      <c r="G92">
        <v>0.5</v>
      </c>
      <c r="H92">
        <v>0.5</v>
      </c>
      <c r="I92">
        <v>7538</v>
      </c>
      <c r="J92">
        <v>9606</v>
      </c>
      <c r="L92">
        <v>12205</v>
      </c>
      <c r="M92">
        <v>6.1980000000000004</v>
      </c>
      <c r="N92">
        <v>8.4160000000000004</v>
      </c>
      <c r="O92">
        <v>2.218</v>
      </c>
      <c r="Q92">
        <v>1.1599999999999999</v>
      </c>
      <c r="R92">
        <v>1</v>
      </c>
      <c r="S92">
        <v>0</v>
      </c>
      <c r="T92">
        <v>0</v>
      </c>
      <c r="V92">
        <v>0</v>
      </c>
      <c r="Y92" s="1">
        <v>45195</v>
      </c>
      <c r="Z92" s="6">
        <v>0.19585648148148149</v>
      </c>
      <c r="AB92">
        <v>1</v>
      </c>
      <c r="AD92" s="3">
        <f t="shared" si="8"/>
        <v>6.0315249372177488</v>
      </c>
      <c r="AE92" s="3">
        <f t="shared" si="9"/>
        <v>8.1586561916674949</v>
      </c>
      <c r="AF92" s="3">
        <f t="shared" si="10"/>
        <v>2.127131254449746</v>
      </c>
      <c r="AG92" s="3">
        <f t="shared" si="11"/>
        <v>0.97154745039068624</v>
      </c>
      <c r="AH92" s="3"/>
      <c r="BG92" s="3"/>
      <c r="BH92" s="3"/>
      <c r="BI92" s="3"/>
      <c r="BJ92" s="3"/>
    </row>
    <row r="93" spans="1:62" x14ac:dyDescent="0.35">
      <c r="A93">
        <v>69</v>
      </c>
      <c r="B93">
        <v>3</v>
      </c>
      <c r="C93" t="s">
        <v>28</v>
      </c>
      <c r="D93" t="s">
        <v>27</v>
      </c>
      <c r="G93">
        <v>0.5</v>
      </c>
      <c r="H93">
        <v>0.5</v>
      </c>
      <c r="I93">
        <v>1960</v>
      </c>
      <c r="J93">
        <v>497</v>
      </c>
      <c r="L93">
        <v>420</v>
      </c>
      <c r="M93">
        <v>1.919</v>
      </c>
      <c r="N93">
        <v>0.69899999999999995</v>
      </c>
      <c r="O93">
        <v>0</v>
      </c>
      <c r="Q93">
        <v>0</v>
      </c>
      <c r="R93">
        <v>1</v>
      </c>
      <c r="S93">
        <v>0</v>
      </c>
      <c r="T93">
        <v>0</v>
      </c>
      <c r="V93">
        <v>0</v>
      </c>
      <c r="Y93" s="1">
        <v>45195</v>
      </c>
      <c r="Z93" s="6">
        <v>0.20835648148148148</v>
      </c>
      <c r="AB93">
        <v>1</v>
      </c>
      <c r="AD93" s="3">
        <f t="shared" si="8"/>
        <v>1.5602030101612001</v>
      </c>
      <c r="AE93" s="3">
        <f t="shared" si="9"/>
        <v>0.60974464511128901</v>
      </c>
      <c r="AF93" s="3">
        <f t="shared" si="10"/>
        <v>-0.9504583650499111</v>
      </c>
      <c r="AG93" s="3">
        <f t="shared" si="11"/>
        <v>7.1105142962448298E-2</v>
      </c>
      <c r="AH93" s="3"/>
    </row>
    <row r="94" spans="1:62" x14ac:dyDescent="0.35">
      <c r="A94">
        <v>70</v>
      </c>
      <c r="B94">
        <v>3</v>
      </c>
      <c r="C94" t="s">
        <v>28</v>
      </c>
      <c r="D94" t="s">
        <v>27</v>
      </c>
      <c r="G94">
        <v>0.5</v>
      </c>
      <c r="H94">
        <v>0.5</v>
      </c>
      <c r="I94">
        <v>384</v>
      </c>
      <c r="J94">
        <v>556</v>
      </c>
      <c r="L94">
        <v>532</v>
      </c>
      <c r="M94">
        <v>0.70899999999999996</v>
      </c>
      <c r="N94">
        <v>0.75</v>
      </c>
      <c r="O94">
        <v>0.04</v>
      </c>
      <c r="Q94">
        <v>0</v>
      </c>
      <c r="R94">
        <v>1</v>
      </c>
      <c r="S94">
        <v>0</v>
      </c>
      <c r="T94">
        <v>0</v>
      </c>
      <c r="V94">
        <v>0</v>
      </c>
      <c r="Y94" s="1">
        <v>45195</v>
      </c>
      <c r="Z94" s="6">
        <v>0.2146875</v>
      </c>
      <c r="AB94">
        <v>1</v>
      </c>
      <c r="AD94" s="3">
        <f t="shared" si="8"/>
        <v>0.29688222187846047</v>
      </c>
      <c r="AE94" s="3">
        <f t="shared" si="9"/>
        <v>0.65863977973054644</v>
      </c>
      <c r="AF94" s="3">
        <f t="shared" si="10"/>
        <v>0.36175755785208596</v>
      </c>
      <c r="AG94" s="3">
        <f t="shared" si="11"/>
        <v>7.9662592129352214E-2</v>
      </c>
      <c r="AH94" s="3"/>
      <c r="AK94">
        <f>ABS(100*(AD94-AD95)/(AVERAGE(AD94:AD95)))</f>
        <v>1.3592042782004541</v>
      </c>
      <c r="AQ94">
        <f>ABS(100*(AE94-AE95)/(AVERAGE(AE94:AE95)))</f>
        <v>1.0015562576644688</v>
      </c>
      <c r="AW94">
        <f>ABS(100*(AF94-AF95)/(AVERAGE(AF94:AF95)))</f>
        <v>2.897991764356457</v>
      </c>
      <c r="BC94">
        <f>ABS(100*(AG94-AG95)/(AVERAGE(AG94:AG95)))</f>
        <v>9.6518789839334609</v>
      </c>
      <c r="BG94" s="3">
        <f>AVERAGE(AD94:AD95)</f>
        <v>0.29487822316608303</v>
      </c>
      <c r="BH94" s="3">
        <f>AVERAGE(AE94:AE95)</f>
        <v>0.66195470411151303</v>
      </c>
      <c r="BI94" s="3">
        <f>AVERAGE(AF94:AF95)</f>
        <v>0.36707648094542999</v>
      </c>
      <c r="BJ94" s="3">
        <f>AVERAGE(AG94:AG95)</f>
        <v>7.5995113914964829E-2</v>
      </c>
    </row>
    <row r="95" spans="1:62" x14ac:dyDescent="0.35">
      <c r="A95">
        <v>71</v>
      </c>
      <c r="B95">
        <v>3</v>
      </c>
      <c r="C95" t="s">
        <v>28</v>
      </c>
      <c r="D95" t="s">
        <v>27</v>
      </c>
      <c r="G95">
        <v>0.5</v>
      </c>
      <c r="H95">
        <v>0.5</v>
      </c>
      <c r="I95">
        <v>379</v>
      </c>
      <c r="J95">
        <v>564</v>
      </c>
      <c r="L95">
        <v>436</v>
      </c>
      <c r="M95">
        <v>0.70599999999999996</v>
      </c>
      <c r="N95">
        <v>0.75600000000000001</v>
      </c>
      <c r="O95">
        <v>5.0999999999999997E-2</v>
      </c>
      <c r="Q95">
        <v>0</v>
      </c>
      <c r="R95">
        <v>1</v>
      </c>
      <c r="S95">
        <v>0</v>
      </c>
      <c r="T95">
        <v>0</v>
      </c>
      <c r="V95">
        <v>0</v>
      </c>
      <c r="Y95" s="1">
        <v>45195</v>
      </c>
      <c r="Z95" s="6">
        <v>0.22141203703703705</v>
      </c>
      <c r="AB95">
        <v>1</v>
      </c>
      <c r="AD95" s="3">
        <f t="shared" si="8"/>
        <v>0.29287422445370559</v>
      </c>
      <c r="AE95" s="3">
        <f t="shared" si="9"/>
        <v>0.66526962849247961</v>
      </c>
      <c r="AF95" s="3">
        <f t="shared" si="10"/>
        <v>0.37239540403877402</v>
      </c>
      <c r="AG95" s="3">
        <f t="shared" si="11"/>
        <v>7.2327635700577431E-2</v>
      </c>
      <c r="AH95" s="3"/>
      <c r="BG95" s="3"/>
      <c r="BH95" s="3"/>
      <c r="BI95" s="3"/>
      <c r="BJ95" s="3"/>
    </row>
    <row r="96" spans="1:62" x14ac:dyDescent="0.35">
      <c r="A96">
        <v>72</v>
      </c>
      <c r="B96">
        <v>1</v>
      </c>
      <c r="C96" t="s">
        <v>69</v>
      </c>
      <c r="D96" t="s">
        <v>27</v>
      </c>
      <c r="G96">
        <v>0.3</v>
      </c>
      <c r="H96">
        <v>0.3</v>
      </c>
      <c r="I96">
        <v>5719</v>
      </c>
      <c r="J96">
        <v>11132</v>
      </c>
      <c r="L96">
        <v>5169</v>
      </c>
      <c r="M96">
        <v>8.0039999999999996</v>
      </c>
      <c r="N96">
        <v>16.183</v>
      </c>
      <c r="O96">
        <v>8.1790000000000003</v>
      </c>
      <c r="Q96">
        <v>0.70799999999999996</v>
      </c>
      <c r="R96">
        <v>1</v>
      </c>
      <c r="S96">
        <v>0</v>
      </c>
      <c r="T96">
        <v>0</v>
      </c>
      <c r="V96">
        <v>0</v>
      </c>
      <c r="Y96" s="1">
        <v>45195</v>
      </c>
      <c r="Z96" s="6">
        <v>0.23436342592592593</v>
      </c>
      <c r="AB96">
        <v>1</v>
      </c>
      <c r="AD96" s="3">
        <f t="shared" si="8"/>
        <v>7.6223591234865369</v>
      </c>
      <c r="AE96" s="3">
        <f t="shared" si="9"/>
        <v>15.705499738343759</v>
      </c>
      <c r="AF96" s="3">
        <f t="shared" si="10"/>
        <v>8.0831406148572214</v>
      </c>
      <c r="AG96" s="3">
        <f t="shared" si="11"/>
        <v>0.72326044799733491</v>
      </c>
      <c r="AH96" s="3"/>
    </row>
    <row r="97" spans="1:62" x14ac:dyDescent="0.35">
      <c r="A97">
        <v>73</v>
      </c>
      <c r="B97">
        <v>1</v>
      </c>
      <c r="C97" t="s">
        <v>69</v>
      </c>
      <c r="D97" t="s">
        <v>27</v>
      </c>
      <c r="G97">
        <v>0.3</v>
      </c>
      <c r="H97">
        <v>0.3</v>
      </c>
      <c r="I97">
        <v>8333</v>
      </c>
      <c r="J97">
        <v>11272</v>
      </c>
      <c r="L97">
        <v>5149</v>
      </c>
      <c r="M97">
        <v>11.347</v>
      </c>
      <c r="N97">
        <v>16.38</v>
      </c>
      <c r="O97">
        <v>5.0330000000000004</v>
      </c>
      <c r="Q97">
        <v>0.70399999999999996</v>
      </c>
      <c r="R97">
        <v>1</v>
      </c>
      <c r="S97">
        <v>0</v>
      </c>
      <c r="T97">
        <v>0</v>
      </c>
      <c r="V97">
        <v>0</v>
      </c>
      <c r="Y97" s="1">
        <v>45195</v>
      </c>
      <c r="Z97" s="6">
        <v>0.2416898148148148</v>
      </c>
      <c r="AB97">
        <v>1</v>
      </c>
      <c r="AD97" s="3">
        <f t="shared" si="8"/>
        <v>11.114660879589627</v>
      </c>
      <c r="AE97" s="3">
        <f t="shared" si="9"/>
        <v>15.898870327233476</v>
      </c>
      <c r="AF97" s="3">
        <f t="shared" si="10"/>
        <v>4.7842094476438497</v>
      </c>
      <c r="AG97" s="3">
        <f t="shared" si="11"/>
        <v>0.72071358812623265</v>
      </c>
      <c r="AH97" s="3"/>
      <c r="AI97">
        <f>100*(AVERAGE(I97:I98))/(AVERAGE(I$51:I$52))</f>
        <v>114.70448530908597</v>
      </c>
      <c r="AK97">
        <f>ABS(100*(AD97-AD98)/(AVERAGE(AD97:AD98)))</f>
        <v>2.8204524976125147</v>
      </c>
      <c r="AO97">
        <f>100*(AVERAGE(J97:J98))/(AVERAGE(J$51:J$52))</f>
        <v>81.488743645606391</v>
      </c>
      <c r="AQ97">
        <f>ABS(100*(AE97-AE98)/(AVERAGE(AE97:AE98)))</f>
        <v>0.89007123481951045</v>
      </c>
      <c r="AU97">
        <f>100*(((AVERAGE(J97:J98))-(AVERAGE(I97:I98)))/((AVERAGE(J$51:J$52))-(AVERAGE($I$51:I52))))</f>
        <v>43.255486995235493</v>
      </c>
      <c r="AW97">
        <f>ABS(100*(AF97-AF98)/(AVERAGE(AF97:AF98)))</f>
        <v>10.074070288685141</v>
      </c>
      <c r="BA97">
        <f>100*(AVERAGE(L97:L98))/(AVERAGE(L$51:L$52))</f>
        <v>87.993882232984959</v>
      </c>
      <c r="BC97">
        <f>ABS(100*(AG97-AG98)/(AVERAGE(AG97:AG98)))</f>
        <v>1.0195785473988526</v>
      </c>
      <c r="BG97" s="3">
        <f>AVERAGE(AD97:AD98)</f>
        <v>11.273644777438236</v>
      </c>
      <c r="BH97" s="3">
        <f>AVERAGE(AE97:AE98)</f>
        <v>15.828428184137938</v>
      </c>
      <c r="BI97" s="3">
        <f>AVERAGE(AF97:AF98)</f>
        <v>4.5547834066997019</v>
      </c>
      <c r="BJ97" s="3">
        <f>AVERAGE(AG97:AG98)</f>
        <v>0.72440653493933105</v>
      </c>
    </row>
    <row r="98" spans="1:62" x14ac:dyDescent="0.35">
      <c r="A98">
        <v>74</v>
      </c>
      <c r="B98">
        <v>1</v>
      </c>
      <c r="C98" t="s">
        <v>69</v>
      </c>
      <c r="D98" t="s">
        <v>27</v>
      </c>
      <c r="G98">
        <v>0.3</v>
      </c>
      <c r="H98">
        <v>0.3</v>
      </c>
      <c r="I98">
        <v>8571</v>
      </c>
      <c r="J98">
        <v>11170</v>
      </c>
      <c r="L98">
        <v>5207</v>
      </c>
      <c r="M98">
        <v>11.651</v>
      </c>
      <c r="N98">
        <v>16.236000000000001</v>
      </c>
      <c r="O98">
        <v>4.585</v>
      </c>
      <c r="Q98">
        <v>0.71399999999999997</v>
      </c>
      <c r="R98">
        <v>1</v>
      </c>
      <c r="S98">
        <v>0</v>
      </c>
      <c r="T98">
        <v>0</v>
      </c>
      <c r="V98">
        <v>0</v>
      </c>
      <c r="Y98" s="1">
        <v>45195</v>
      </c>
      <c r="Z98" s="6">
        <v>0.24953703703703703</v>
      </c>
      <c r="AB98">
        <v>1</v>
      </c>
      <c r="AD98" s="3">
        <f t="shared" si="8"/>
        <v>11.432628675286846</v>
      </c>
      <c r="AE98" s="3">
        <f t="shared" si="9"/>
        <v>15.7579860410424</v>
      </c>
      <c r="AF98" s="3">
        <f t="shared" si="10"/>
        <v>4.3253573657555542</v>
      </c>
      <c r="AG98" s="3">
        <f t="shared" si="11"/>
        <v>0.72809948175242944</v>
      </c>
      <c r="AH98" s="3"/>
    </row>
    <row r="99" spans="1:62" x14ac:dyDescent="0.35">
      <c r="A99">
        <v>75</v>
      </c>
      <c r="B99">
        <v>3</v>
      </c>
      <c r="D99" t="s">
        <v>85</v>
      </c>
      <c r="Y99" s="1">
        <v>45195</v>
      </c>
      <c r="Z99" s="6">
        <v>0.25383101851851853</v>
      </c>
      <c r="AB99">
        <v>1</v>
      </c>
      <c r="AD99" s="3"/>
      <c r="AE99" s="3"/>
      <c r="AF99" s="3"/>
      <c r="AG99" s="3"/>
      <c r="AH99" s="3"/>
    </row>
    <row r="100" spans="1:62" x14ac:dyDescent="0.35">
      <c r="A100">
        <v>76</v>
      </c>
      <c r="B100">
        <v>21</v>
      </c>
      <c r="C100" t="s">
        <v>238</v>
      </c>
      <c r="D100" t="s">
        <v>27</v>
      </c>
      <c r="G100">
        <v>0.5</v>
      </c>
      <c r="H100">
        <v>0.5</v>
      </c>
      <c r="I100">
        <v>3598</v>
      </c>
      <c r="J100">
        <v>7022</v>
      </c>
      <c r="L100">
        <v>2119</v>
      </c>
      <c r="M100">
        <v>3.1760000000000002</v>
      </c>
      <c r="N100">
        <v>6.2270000000000003</v>
      </c>
      <c r="O100">
        <v>3.052</v>
      </c>
      <c r="Q100">
        <v>0.106</v>
      </c>
      <c r="R100">
        <v>1</v>
      </c>
      <c r="S100">
        <v>0</v>
      </c>
      <c r="T100">
        <v>0</v>
      </c>
      <c r="V100">
        <v>0</v>
      </c>
      <c r="Y100" s="1">
        <v>45195</v>
      </c>
      <c r="Z100" s="6">
        <v>0.26718749999999997</v>
      </c>
      <c r="AB100">
        <v>1</v>
      </c>
      <c r="AD100" s="3">
        <f t="shared" si="8"/>
        <v>2.8732229665108999</v>
      </c>
      <c r="AE100" s="3">
        <f t="shared" si="9"/>
        <v>6.017215041563067</v>
      </c>
      <c r="AF100" s="3">
        <f t="shared" si="10"/>
        <v>3.143992075052167</v>
      </c>
      <c r="AG100" s="3">
        <f t="shared" si="11"/>
        <v>0.20091859059253536</v>
      </c>
      <c r="AH100" s="3"/>
    </row>
    <row r="101" spans="1:62" x14ac:dyDescent="0.35">
      <c r="A101">
        <v>77</v>
      </c>
      <c r="B101">
        <v>21</v>
      </c>
      <c r="C101" t="s">
        <v>238</v>
      </c>
      <c r="D101" t="s">
        <v>27</v>
      </c>
      <c r="G101">
        <v>0.5</v>
      </c>
      <c r="H101">
        <v>0.5</v>
      </c>
      <c r="I101">
        <v>4128</v>
      </c>
      <c r="J101">
        <v>7022</v>
      </c>
      <c r="L101">
        <v>2070</v>
      </c>
      <c r="M101">
        <v>3.581</v>
      </c>
      <c r="N101">
        <v>6.2279999999999998</v>
      </c>
      <c r="O101">
        <v>2.6459999999999999</v>
      </c>
      <c r="Q101">
        <v>0.1</v>
      </c>
      <c r="R101">
        <v>1</v>
      </c>
      <c r="S101">
        <v>0</v>
      </c>
      <c r="T101">
        <v>0</v>
      </c>
      <c r="V101">
        <v>0</v>
      </c>
      <c r="Y101" s="1">
        <v>45195</v>
      </c>
      <c r="Z101" s="6">
        <v>0.27446759259259262</v>
      </c>
      <c r="AB101">
        <v>1</v>
      </c>
      <c r="AD101" s="3">
        <f t="shared" si="8"/>
        <v>3.2980706935349176</v>
      </c>
      <c r="AE101" s="3">
        <f t="shared" si="9"/>
        <v>6.017215041563067</v>
      </c>
      <c r="AF101" s="3">
        <f t="shared" si="10"/>
        <v>2.7191443480281494</v>
      </c>
      <c r="AG101" s="3">
        <f t="shared" si="11"/>
        <v>0.19717470658201489</v>
      </c>
      <c r="AH101" s="3"/>
      <c r="AK101">
        <f>ABS(100*(AD101-AD102)/(AVERAGE(AD101:AD102)))</f>
        <v>0.19425197285523707</v>
      </c>
      <c r="AQ101">
        <f>ABS(100*(AE101-AE102)/(AVERAGE(AE101:AE102)))</f>
        <v>0.28880838906894579</v>
      </c>
      <c r="AW101">
        <f>ABS(100*(AF101-AF102)/(AVERAGE(AF101:AF102)))</f>
        <v>0.40337654246878762</v>
      </c>
      <c r="BC101">
        <f>ABS(100*(AG101-AG102)/(AVERAGE(AG101:AG102)))</f>
        <v>0.65659248168494988</v>
      </c>
      <c r="BG101" s="3">
        <f>AVERAGE(AD101:AD102)</f>
        <v>3.3012770914747214</v>
      </c>
      <c r="BH101" s="3">
        <f>AVERAGE(AE101:AE102)</f>
        <v>6.0259167180631046</v>
      </c>
      <c r="BI101" s="3">
        <f>AVERAGE(AF101:AF102)</f>
        <v>2.7246396265883828</v>
      </c>
      <c r="BJ101" s="3">
        <f>AVERAGE(AG101:AG102)</f>
        <v>0.19782415584914598</v>
      </c>
    </row>
    <row r="102" spans="1:62" x14ac:dyDescent="0.35">
      <c r="A102">
        <v>78</v>
      </c>
      <c r="B102">
        <v>21</v>
      </c>
      <c r="C102" t="s">
        <v>238</v>
      </c>
      <c r="D102" t="s">
        <v>27</v>
      </c>
      <c r="G102">
        <v>0.5</v>
      </c>
      <c r="H102">
        <v>0.5</v>
      </c>
      <c r="I102">
        <v>4136</v>
      </c>
      <c r="J102">
        <v>7043</v>
      </c>
      <c r="L102">
        <v>2087</v>
      </c>
      <c r="M102">
        <v>3.5880000000000001</v>
      </c>
      <c r="N102">
        <v>6.2450000000000001</v>
      </c>
      <c r="O102">
        <v>2.6579999999999999</v>
      </c>
      <c r="Q102">
        <v>0.10199999999999999</v>
      </c>
      <c r="R102">
        <v>1</v>
      </c>
      <c r="S102">
        <v>0</v>
      </c>
      <c r="T102">
        <v>0</v>
      </c>
      <c r="V102">
        <v>0</v>
      </c>
      <c r="Y102" s="1">
        <v>45195</v>
      </c>
      <c r="Z102" s="6">
        <v>0.28219907407407407</v>
      </c>
      <c r="AB102">
        <v>1</v>
      </c>
      <c r="AD102" s="3">
        <f t="shared" si="8"/>
        <v>3.3044834894145252</v>
      </c>
      <c r="AE102" s="3">
        <f t="shared" si="9"/>
        <v>6.0346183945631413</v>
      </c>
      <c r="AF102" s="3">
        <f t="shared" si="10"/>
        <v>2.7301349051486161</v>
      </c>
      <c r="AG102" s="3">
        <f t="shared" si="11"/>
        <v>0.1984736051162771</v>
      </c>
      <c r="AH102" s="3"/>
      <c r="BG102" s="3"/>
      <c r="BH102" s="3"/>
      <c r="BI102" s="3"/>
      <c r="BJ102" s="3"/>
    </row>
    <row r="103" spans="1:62" x14ac:dyDescent="0.35">
      <c r="A103">
        <v>79</v>
      </c>
      <c r="B103">
        <v>22</v>
      </c>
      <c r="C103" t="s">
        <v>239</v>
      </c>
      <c r="D103" t="s">
        <v>27</v>
      </c>
      <c r="G103">
        <v>0.5</v>
      </c>
      <c r="H103">
        <v>0.5</v>
      </c>
      <c r="I103">
        <v>4525</v>
      </c>
      <c r="J103">
        <v>7509</v>
      </c>
      <c r="L103">
        <v>6308</v>
      </c>
      <c r="M103">
        <v>3.8860000000000001</v>
      </c>
      <c r="N103">
        <v>6.64</v>
      </c>
      <c r="O103">
        <v>2.754</v>
      </c>
      <c r="Q103">
        <v>0.54400000000000004</v>
      </c>
      <c r="R103">
        <v>1</v>
      </c>
      <c r="S103">
        <v>0</v>
      </c>
      <c r="T103">
        <v>0</v>
      </c>
      <c r="V103">
        <v>0</v>
      </c>
      <c r="Y103" s="1">
        <v>45195</v>
      </c>
      <c r="Z103" s="6">
        <v>0.29546296296296298</v>
      </c>
      <c r="AB103">
        <v>1</v>
      </c>
      <c r="AD103" s="3">
        <f t="shared" si="8"/>
        <v>3.6163056890604555</v>
      </c>
      <c r="AE103" s="3">
        <f t="shared" si="9"/>
        <v>6.4208070849457517</v>
      </c>
      <c r="AF103" s="3">
        <f t="shared" si="10"/>
        <v>2.8045013958852962</v>
      </c>
      <c r="AG103" s="3">
        <f t="shared" si="11"/>
        <v>0.52098247059396841</v>
      </c>
      <c r="AH103" s="3"/>
      <c r="BG103" s="3"/>
      <c r="BH103" s="3"/>
      <c r="BI103" s="3"/>
      <c r="BJ103" s="3"/>
    </row>
    <row r="104" spans="1:62" x14ac:dyDescent="0.35">
      <c r="A104">
        <v>80</v>
      </c>
      <c r="B104">
        <v>22</v>
      </c>
      <c r="C104" t="s">
        <v>239</v>
      </c>
      <c r="D104" t="s">
        <v>27</v>
      </c>
      <c r="G104">
        <v>0.5</v>
      </c>
      <c r="H104">
        <v>0.5</v>
      </c>
      <c r="I104">
        <v>4682</v>
      </c>
      <c r="J104">
        <v>7515</v>
      </c>
      <c r="L104">
        <v>6254</v>
      </c>
      <c r="M104">
        <v>4.0069999999999997</v>
      </c>
      <c r="N104">
        <v>6.6449999999999996</v>
      </c>
      <c r="O104">
        <v>2.6379999999999999</v>
      </c>
      <c r="Q104">
        <v>0.53800000000000003</v>
      </c>
      <c r="R104">
        <v>1</v>
      </c>
      <c r="S104">
        <v>0</v>
      </c>
      <c r="T104">
        <v>0</v>
      </c>
      <c r="V104">
        <v>0</v>
      </c>
      <c r="Y104" s="1">
        <v>45195</v>
      </c>
      <c r="Z104" s="6">
        <v>0.30268518518518517</v>
      </c>
      <c r="AB104">
        <v>1</v>
      </c>
      <c r="AD104" s="3">
        <f t="shared" si="8"/>
        <v>3.7421568081977585</v>
      </c>
      <c r="AE104" s="3">
        <f t="shared" si="9"/>
        <v>6.4257794715172007</v>
      </c>
      <c r="AF104" s="3">
        <f t="shared" si="10"/>
        <v>2.6836226633194422</v>
      </c>
      <c r="AG104" s="3">
        <f t="shared" si="11"/>
        <v>0.5168565576027826</v>
      </c>
      <c r="AH104" s="3"/>
      <c r="AK104">
        <f>ABS(100*(AD104-AD105)/(AVERAGE(AD104:AD105)))</f>
        <v>1.0335111042231768</v>
      </c>
      <c r="AQ104">
        <f>ABS(100*(AE104-AE105)/(AVERAGE(AE104:AE105)))</f>
        <v>0.53017765192031663</v>
      </c>
      <c r="AW104">
        <f>ABS(100*(AF104-AF105)/(AVERAGE(AF104:AF105)))</f>
        <v>0.16749868446330024</v>
      </c>
      <c r="BC104">
        <f>ABS(100*(AG104-AG105)/(AVERAGE(AG104:AG105)))</f>
        <v>0.54547129937826611</v>
      </c>
      <c r="BG104" s="3">
        <f>AVERAGE(AD104:AD105)</f>
        <v>3.7229184205589352</v>
      </c>
      <c r="BH104" s="3">
        <f>AVERAGE(AE104:AE105)</f>
        <v>6.4087904840647472</v>
      </c>
      <c r="BI104" s="3">
        <f>AVERAGE(AF104:AF105)</f>
        <v>2.685872063505812</v>
      </c>
      <c r="BJ104" s="3">
        <f>AVERAGE(AG104:AG105)</f>
        <v>0.51827006483124438</v>
      </c>
    </row>
    <row r="105" spans="1:62" x14ac:dyDescent="0.35">
      <c r="A105">
        <v>81</v>
      </c>
      <c r="B105">
        <v>22</v>
      </c>
      <c r="C105" t="s">
        <v>239</v>
      </c>
      <c r="D105" t="s">
        <v>27</v>
      </c>
      <c r="G105">
        <v>0.5</v>
      </c>
      <c r="H105">
        <v>0.5</v>
      </c>
      <c r="I105">
        <v>4634</v>
      </c>
      <c r="J105">
        <v>7474</v>
      </c>
      <c r="L105">
        <v>6291</v>
      </c>
      <c r="M105">
        <v>3.97</v>
      </c>
      <c r="N105">
        <v>6.61</v>
      </c>
      <c r="O105">
        <v>2.64</v>
      </c>
      <c r="Q105">
        <v>0.54200000000000004</v>
      </c>
      <c r="R105">
        <v>1</v>
      </c>
      <c r="S105">
        <v>0</v>
      </c>
      <c r="T105">
        <v>0</v>
      </c>
      <c r="V105">
        <v>0</v>
      </c>
      <c r="Y105" s="1">
        <v>45195</v>
      </c>
      <c r="Z105" s="6">
        <v>0.31033564814814812</v>
      </c>
      <c r="AB105">
        <v>1</v>
      </c>
      <c r="AD105" s="3">
        <f t="shared" si="8"/>
        <v>3.7036800329201118</v>
      </c>
      <c r="AE105" s="3">
        <f t="shared" si="9"/>
        <v>6.3918014966122936</v>
      </c>
      <c r="AF105" s="3">
        <f t="shared" si="10"/>
        <v>2.6881214636921817</v>
      </c>
      <c r="AG105" s="3">
        <f t="shared" si="11"/>
        <v>0.51968357205970617</v>
      </c>
      <c r="AH105" s="3"/>
      <c r="BG105" s="3"/>
      <c r="BH105" s="3"/>
      <c r="BI105" s="3"/>
      <c r="BJ105" s="3"/>
    </row>
    <row r="106" spans="1:62" x14ac:dyDescent="0.35">
      <c r="A106">
        <v>82</v>
      </c>
      <c r="B106">
        <v>23</v>
      </c>
      <c r="C106" t="s">
        <v>240</v>
      </c>
      <c r="D106" t="s">
        <v>27</v>
      </c>
      <c r="G106">
        <v>0.5</v>
      </c>
      <c r="H106">
        <v>0.5</v>
      </c>
      <c r="I106">
        <v>4328</v>
      </c>
      <c r="J106">
        <v>8339</v>
      </c>
      <c r="L106">
        <v>3139</v>
      </c>
      <c r="M106">
        <v>3.7349999999999999</v>
      </c>
      <c r="N106">
        <v>7.343</v>
      </c>
      <c r="O106">
        <v>3.6080000000000001</v>
      </c>
      <c r="Q106">
        <v>0.21199999999999999</v>
      </c>
      <c r="R106">
        <v>1</v>
      </c>
      <c r="S106">
        <v>0</v>
      </c>
      <c r="T106">
        <v>0</v>
      </c>
      <c r="V106">
        <v>0</v>
      </c>
      <c r="Y106" s="1">
        <v>45195</v>
      </c>
      <c r="Z106" s="6">
        <v>0.32365740740740739</v>
      </c>
      <c r="AB106">
        <v>1</v>
      </c>
      <c r="AD106" s="3">
        <f t="shared" si="8"/>
        <v>3.4583905905251133</v>
      </c>
      <c r="AE106" s="3">
        <f t="shared" si="9"/>
        <v>7.1086538939963217</v>
      </c>
      <c r="AF106" s="3">
        <f t="shared" si="10"/>
        <v>3.6502633034712084</v>
      </c>
      <c r="AG106" s="3">
        <f t="shared" si="11"/>
        <v>0.2788525026482675</v>
      </c>
      <c r="AH106" s="3"/>
      <c r="BG106" s="3"/>
      <c r="BH106" s="3"/>
      <c r="BI106" s="3"/>
      <c r="BJ106" s="3"/>
    </row>
    <row r="107" spans="1:62" x14ac:dyDescent="0.35">
      <c r="A107">
        <v>83</v>
      </c>
      <c r="B107">
        <v>23</v>
      </c>
      <c r="C107" t="s">
        <v>240</v>
      </c>
      <c r="D107" t="s">
        <v>27</v>
      </c>
      <c r="G107">
        <v>0.5</v>
      </c>
      <c r="H107">
        <v>0.5</v>
      </c>
      <c r="I107">
        <v>4256</v>
      </c>
      <c r="J107">
        <v>8470</v>
      </c>
      <c r="L107">
        <v>3193</v>
      </c>
      <c r="M107">
        <v>3.68</v>
      </c>
      <c r="N107">
        <v>7.4539999999999997</v>
      </c>
      <c r="O107">
        <v>3.774</v>
      </c>
      <c r="Q107">
        <v>0.218</v>
      </c>
      <c r="R107">
        <v>1</v>
      </c>
      <c r="S107">
        <v>0</v>
      </c>
      <c r="T107">
        <v>0</v>
      </c>
      <c r="V107">
        <v>0</v>
      </c>
      <c r="Y107" s="1">
        <v>45195</v>
      </c>
      <c r="Z107" s="6">
        <v>0.33098379629629632</v>
      </c>
      <c r="AB107">
        <v>1</v>
      </c>
      <c r="AD107" s="3">
        <f t="shared" si="8"/>
        <v>3.4006754276086428</v>
      </c>
      <c r="AE107" s="3">
        <f t="shared" si="9"/>
        <v>7.2172176674729789</v>
      </c>
      <c r="AF107" s="3">
        <f t="shared" si="10"/>
        <v>3.8165422398643361</v>
      </c>
      <c r="AG107" s="3">
        <f t="shared" si="11"/>
        <v>0.28297841563945325</v>
      </c>
      <c r="AH107" s="3"/>
      <c r="AK107">
        <f>ABS(100*(AD107-AD108)/(AVERAGE(AD107:AD108)))</f>
        <v>1.6158304655007045</v>
      </c>
      <c r="AQ107">
        <f>ABS(100*(AE107-AE108)/(AVERAGE(AE107:AE108)))</f>
        <v>0.18355450463296738</v>
      </c>
      <c r="AW107">
        <f>ABS(100*(AF107-AF108)/(AVERAGE(AF107:AF108)))</f>
        <v>1.7600248442327706</v>
      </c>
      <c r="BC107">
        <f>ABS(100*(AG107-AG108)/(AVERAGE(AG107:AG108)))</f>
        <v>0.10806064944574986</v>
      </c>
      <c r="BG107" s="3">
        <f>AVERAGE(AD107:AD108)</f>
        <v>3.3734210451203097</v>
      </c>
      <c r="BH107" s="3">
        <f>AVERAGE(AE107:AE108)</f>
        <v>7.2238475162349118</v>
      </c>
      <c r="BI107" s="3">
        <f>AVERAGE(AF107:AF108)</f>
        <v>3.8504264711146021</v>
      </c>
      <c r="BJ107" s="3">
        <f>AVERAGE(AG107:AG108)</f>
        <v>0.28282560404718715</v>
      </c>
    </row>
    <row r="108" spans="1:62" x14ac:dyDescent="0.35">
      <c r="A108">
        <v>84</v>
      </c>
      <c r="B108">
        <v>23</v>
      </c>
      <c r="C108" t="s">
        <v>240</v>
      </c>
      <c r="D108" t="s">
        <v>27</v>
      </c>
      <c r="G108">
        <v>0.5</v>
      </c>
      <c r="H108">
        <v>0.5</v>
      </c>
      <c r="I108">
        <v>4188</v>
      </c>
      <c r="J108">
        <v>8486</v>
      </c>
      <c r="L108">
        <v>3189</v>
      </c>
      <c r="M108">
        <v>3.6280000000000001</v>
      </c>
      <c r="N108">
        <v>7.468</v>
      </c>
      <c r="O108">
        <v>3.84</v>
      </c>
      <c r="Q108">
        <v>0.218</v>
      </c>
      <c r="R108">
        <v>1</v>
      </c>
      <c r="S108">
        <v>0</v>
      </c>
      <c r="T108">
        <v>0</v>
      </c>
      <c r="V108">
        <v>0</v>
      </c>
      <c r="Y108" s="1">
        <v>45195</v>
      </c>
      <c r="Z108" s="6">
        <v>0.33876157407407409</v>
      </c>
      <c r="AB108">
        <v>1</v>
      </c>
      <c r="AD108" s="3">
        <f t="shared" si="8"/>
        <v>3.3461666626319766</v>
      </c>
      <c r="AE108" s="3">
        <f t="shared" si="9"/>
        <v>7.2304773649968448</v>
      </c>
      <c r="AF108" s="3">
        <f t="shared" si="10"/>
        <v>3.8843107023648682</v>
      </c>
      <c r="AG108" s="3">
        <f t="shared" si="11"/>
        <v>0.282672792454921</v>
      </c>
      <c r="AH108" s="3"/>
      <c r="BG108" s="3"/>
      <c r="BH108" s="3"/>
      <c r="BI108" s="3"/>
      <c r="BJ108" s="3"/>
    </row>
    <row r="109" spans="1:62" x14ac:dyDescent="0.35">
      <c r="A109">
        <v>85</v>
      </c>
      <c r="B109">
        <v>24</v>
      </c>
      <c r="C109" t="s">
        <v>241</v>
      </c>
      <c r="D109" t="s">
        <v>27</v>
      </c>
      <c r="G109">
        <v>0.5</v>
      </c>
      <c r="H109">
        <v>0.5</v>
      </c>
      <c r="I109">
        <v>4767</v>
      </c>
      <c r="J109">
        <v>7665</v>
      </c>
      <c r="L109">
        <v>2550</v>
      </c>
      <c r="M109">
        <v>4.0720000000000001</v>
      </c>
      <c r="N109">
        <v>6.7720000000000002</v>
      </c>
      <c r="O109">
        <v>2.7</v>
      </c>
      <c r="Q109">
        <v>0.151</v>
      </c>
      <c r="R109">
        <v>1</v>
      </c>
      <c r="S109">
        <v>0</v>
      </c>
      <c r="T109">
        <v>0</v>
      </c>
      <c r="V109">
        <v>0</v>
      </c>
      <c r="Y109" s="1">
        <v>45195</v>
      </c>
      <c r="Z109" s="6">
        <v>0.35214120370370372</v>
      </c>
      <c r="AB109">
        <v>1</v>
      </c>
      <c r="AD109" s="3">
        <f t="shared" si="8"/>
        <v>3.810292764418592</v>
      </c>
      <c r="AE109" s="3">
        <f t="shared" si="9"/>
        <v>6.5500891358034483</v>
      </c>
      <c r="AF109" s="3">
        <f t="shared" si="10"/>
        <v>2.7397963713848563</v>
      </c>
      <c r="AG109" s="3">
        <f t="shared" si="11"/>
        <v>0.23384948872588884</v>
      </c>
      <c r="AH109" s="3"/>
      <c r="BG109" s="3"/>
      <c r="BH109" s="3"/>
      <c r="BI109" s="3"/>
      <c r="BJ109" s="3"/>
    </row>
    <row r="110" spans="1:62" x14ac:dyDescent="0.35">
      <c r="A110">
        <v>86</v>
      </c>
      <c r="B110">
        <v>24</v>
      </c>
      <c r="C110" t="s">
        <v>241</v>
      </c>
      <c r="D110" t="s">
        <v>27</v>
      </c>
      <c r="G110">
        <v>0.5</v>
      </c>
      <c r="H110">
        <v>0.5</v>
      </c>
      <c r="I110">
        <v>5019</v>
      </c>
      <c r="J110">
        <v>7672</v>
      </c>
      <c r="L110">
        <v>2527</v>
      </c>
      <c r="M110">
        <v>4.266</v>
      </c>
      <c r="N110">
        <v>6.7779999999999996</v>
      </c>
      <c r="O110">
        <v>2.512</v>
      </c>
      <c r="Q110">
        <v>0.14799999999999999</v>
      </c>
      <c r="R110">
        <v>1</v>
      </c>
      <c r="S110">
        <v>0</v>
      </c>
      <c r="T110">
        <v>0</v>
      </c>
      <c r="V110">
        <v>0</v>
      </c>
      <c r="Y110" s="1">
        <v>45195</v>
      </c>
      <c r="Z110" s="6">
        <v>0.3595949074074074</v>
      </c>
      <c r="AB110">
        <v>1</v>
      </c>
      <c r="AD110" s="3">
        <f t="shared" si="8"/>
        <v>4.0122958346262374</v>
      </c>
      <c r="AE110" s="3">
        <f t="shared" si="9"/>
        <v>6.5558902534701406</v>
      </c>
      <c r="AF110" s="3">
        <f t="shared" si="10"/>
        <v>2.5435944188439032</v>
      </c>
      <c r="AG110" s="3">
        <f t="shared" si="11"/>
        <v>0.23209215541482822</v>
      </c>
      <c r="AH110" s="3"/>
      <c r="AK110">
        <f>ABS(100*(AD110-AD111)/(AVERAGE(AD110:AD111)))</f>
        <v>0.22000605935367698</v>
      </c>
      <c r="AQ110">
        <f>ABS(100*(AE110-AE111)/(AVERAGE(AE110:AE111)))</f>
        <v>0.72314313676541631</v>
      </c>
      <c r="AW110">
        <f>ABS(100*(AF110-AF111)/(AVERAGE(AF110:AF111)))</f>
        <v>1.5219583198897395</v>
      </c>
      <c r="BC110">
        <f>ABS(100*(AG110-AG111)/(AVERAGE(AG110:AG111)))</f>
        <v>2.2138119174136048</v>
      </c>
      <c r="BG110" s="3">
        <f>AVERAGE(AD110:AD111)</f>
        <v>4.0078870374590068</v>
      </c>
      <c r="BH110" s="3">
        <f>AVERAGE(AE110:AE111)</f>
        <v>6.5322714172557532</v>
      </c>
      <c r="BI110" s="3">
        <f>AVERAGE(AF110:AF111)</f>
        <v>2.5243843797967465</v>
      </c>
      <c r="BJ110" s="3">
        <f>AVERAGE(AG110:AG111)</f>
        <v>0.23468995248335262</v>
      </c>
    </row>
    <row r="111" spans="1:62" x14ac:dyDescent="0.35">
      <c r="A111">
        <v>87</v>
      </c>
      <c r="B111">
        <v>24</v>
      </c>
      <c r="C111" t="s">
        <v>241</v>
      </c>
      <c r="D111" t="s">
        <v>27</v>
      </c>
      <c r="G111">
        <v>0.5</v>
      </c>
      <c r="H111">
        <v>0.5</v>
      </c>
      <c r="I111">
        <v>5008</v>
      </c>
      <c r="J111">
        <v>7615</v>
      </c>
      <c r="L111">
        <v>2595</v>
      </c>
      <c r="M111">
        <v>4.2569999999999997</v>
      </c>
      <c r="N111">
        <v>6.73</v>
      </c>
      <c r="O111">
        <v>2.4729999999999999</v>
      </c>
      <c r="Q111">
        <v>0.155</v>
      </c>
      <c r="R111">
        <v>1</v>
      </c>
      <c r="S111">
        <v>0</v>
      </c>
      <c r="T111">
        <v>0</v>
      </c>
      <c r="V111">
        <v>0</v>
      </c>
      <c r="Y111" s="1">
        <v>45195</v>
      </c>
      <c r="Z111" s="6">
        <v>0.36754629629629632</v>
      </c>
      <c r="AB111">
        <v>1</v>
      </c>
      <c r="AD111" s="3">
        <f t="shared" si="8"/>
        <v>4.003478240291777</v>
      </c>
      <c r="AE111" s="3">
        <f t="shared" si="9"/>
        <v>6.5086525810413667</v>
      </c>
      <c r="AF111" s="3">
        <f t="shared" si="10"/>
        <v>2.5051743407495897</v>
      </c>
      <c r="AG111" s="3">
        <f t="shared" si="11"/>
        <v>0.23728774955187701</v>
      </c>
      <c r="AH111" s="3"/>
      <c r="BG111" s="3"/>
      <c r="BH111" s="3"/>
      <c r="BI111" s="3"/>
      <c r="BJ111" s="3"/>
    </row>
    <row r="112" spans="1:62" x14ac:dyDescent="0.35">
      <c r="A112">
        <v>88</v>
      </c>
      <c r="B112">
        <v>25</v>
      </c>
      <c r="C112" t="s">
        <v>242</v>
      </c>
      <c r="D112" t="s">
        <v>27</v>
      </c>
      <c r="G112">
        <v>0.5</v>
      </c>
      <c r="H112">
        <v>0.5</v>
      </c>
      <c r="I112">
        <v>5315</v>
      </c>
      <c r="J112">
        <v>8669</v>
      </c>
      <c r="L112">
        <v>9862</v>
      </c>
      <c r="M112">
        <v>4.492</v>
      </c>
      <c r="N112">
        <v>7.6230000000000002</v>
      </c>
      <c r="O112">
        <v>3.1309999999999998</v>
      </c>
      <c r="Q112">
        <v>0.91500000000000004</v>
      </c>
      <c r="R112">
        <v>1</v>
      </c>
      <c r="S112">
        <v>0</v>
      </c>
      <c r="T112">
        <v>0</v>
      </c>
      <c r="V112">
        <v>0</v>
      </c>
      <c r="Y112" s="1">
        <v>45195</v>
      </c>
      <c r="Z112" s="6">
        <v>0.38087962962962968</v>
      </c>
      <c r="AB112">
        <v>1</v>
      </c>
      <c r="AD112" s="3">
        <f t="shared" si="8"/>
        <v>4.249569282171727</v>
      </c>
      <c r="AE112" s="3">
        <f t="shared" si="9"/>
        <v>7.3821351554260675</v>
      </c>
      <c r="AF112" s="3">
        <f t="shared" si="10"/>
        <v>3.1325658732543404</v>
      </c>
      <c r="AG112" s="3">
        <f t="shared" si="11"/>
        <v>0.79252867005090177</v>
      </c>
    </row>
    <row r="113" spans="1:62" x14ac:dyDescent="0.35">
      <c r="A113">
        <v>89</v>
      </c>
      <c r="B113">
        <v>25</v>
      </c>
      <c r="C113" t="s">
        <v>242</v>
      </c>
      <c r="D113" t="s">
        <v>27</v>
      </c>
      <c r="G113">
        <v>0.5</v>
      </c>
      <c r="H113">
        <v>0.5</v>
      </c>
      <c r="I113">
        <v>5527</v>
      </c>
      <c r="J113">
        <v>8756</v>
      </c>
      <c r="L113">
        <v>10099</v>
      </c>
      <c r="M113">
        <v>4.6550000000000002</v>
      </c>
      <c r="N113">
        <v>7.6959999999999997</v>
      </c>
      <c r="O113">
        <v>3.0409999999999999</v>
      </c>
      <c r="Q113">
        <v>0.94</v>
      </c>
      <c r="R113">
        <v>1</v>
      </c>
      <c r="S113">
        <v>0</v>
      </c>
      <c r="T113">
        <v>0</v>
      </c>
      <c r="V113">
        <v>0</v>
      </c>
      <c r="Y113" s="1">
        <v>45195</v>
      </c>
      <c r="Z113" s="6">
        <v>0.38832175925925921</v>
      </c>
      <c r="AB113">
        <v>1</v>
      </c>
      <c r="AD113" s="3">
        <f t="shared" si="8"/>
        <v>4.4195083729813343</v>
      </c>
      <c r="AE113" s="3">
        <f t="shared" si="9"/>
        <v>7.4542347607120911</v>
      </c>
      <c r="AF113" s="3">
        <f t="shared" si="10"/>
        <v>3.0347263877307569</v>
      </c>
      <c r="AG113" s="3">
        <f t="shared" si="11"/>
        <v>0.81063684373443934</v>
      </c>
      <c r="AH113" s="3"/>
      <c r="AK113">
        <f>ABS(100*(AD113-AD114)/(AVERAGE(AD113:AD114)))</f>
        <v>0.81954340891130018</v>
      </c>
      <c r="AQ113">
        <f>ABS(100*(AE113-AE114)/(AVERAGE(AE113:AE114)))</f>
        <v>0.12221873317059576</v>
      </c>
      <c r="AW113">
        <f>ABS(100*(AF113-AF114)/(AVERAGE(AF113:AF114)))</f>
        <v>1.4780269320918726</v>
      </c>
      <c r="BC113">
        <f>ABS(100*(AG113-AG114)/(AVERAGE(AG113:AG114)))</f>
        <v>0.31152280411472166</v>
      </c>
      <c r="BG113" s="3">
        <f>AVERAGE(AD113:AD114)</f>
        <v>4.4014723845699368</v>
      </c>
      <c r="BH113" s="3">
        <f>AVERAGE(AE113:AE114)</f>
        <v>7.4587927817359194</v>
      </c>
      <c r="BI113" s="3">
        <f>AVERAGE(AF113:AF114)</f>
        <v>3.0573203971659826</v>
      </c>
      <c r="BJ113" s="3">
        <f>AVERAGE(AG113:AG114)</f>
        <v>0.80937614809824365</v>
      </c>
    </row>
    <row r="114" spans="1:62" x14ac:dyDescent="0.35">
      <c r="A114">
        <v>90</v>
      </c>
      <c r="B114">
        <v>25</v>
      </c>
      <c r="C114" t="s">
        <v>242</v>
      </c>
      <c r="D114" t="s">
        <v>27</v>
      </c>
      <c r="G114">
        <v>0.5</v>
      </c>
      <c r="H114">
        <v>0.5</v>
      </c>
      <c r="I114">
        <v>5482</v>
      </c>
      <c r="J114">
        <v>8767</v>
      </c>
      <c r="L114">
        <v>10066</v>
      </c>
      <c r="M114">
        <v>4.62</v>
      </c>
      <c r="N114">
        <v>7.7060000000000004</v>
      </c>
      <c r="O114">
        <v>3.085</v>
      </c>
      <c r="Q114">
        <v>0.93700000000000006</v>
      </c>
      <c r="R114">
        <v>1</v>
      </c>
      <c r="S114">
        <v>0</v>
      </c>
      <c r="T114">
        <v>0</v>
      </c>
      <c r="V114">
        <v>0</v>
      </c>
      <c r="Y114" s="1">
        <v>45195</v>
      </c>
      <c r="Z114" s="6">
        <v>0.39613425925925921</v>
      </c>
      <c r="AB114">
        <v>1</v>
      </c>
      <c r="AD114" s="3">
        <f t="shared" si="8"/>
        <v>4.3834363961585403</v>
      </c>
      <c r="AE114" s="3">
        <f t="shared" si="9"/>
        <v>7.4633508027597486</v>
      </c>
      <c r="AF114" s="3">
        <f t="shared" si="10"/>
        <v>3.0799144066012083</v>
      </c>
      <c r="AG114" s="3">
        <f t="shared" si="11"/>
        <v>0.80811545246204797</v>
      </c>
    </row>
    <row r="115" spans="1:62" x14ac:dyDescent="0.35">
      <c r="A115">
        <v>91</v>
      </c>
      <c r="B115">
        <v>26</v>
      </c>
      <c r="C115" t="s">
        <v>243</v>
      </c>
      <c r="D115" t="s">
        <v>27</v>
      </c>
      <c r="G115">
        <v>0.5</v>
      </c>
      <c r="H115">
        <v>0.5</v>
      </c>
      <c r="I115">
        <v>5149</v>
      </c>
      <c r="J115">
        <v>7570</v>
      </c>
      <c r="L115">
        <v>2447</v>
      </c>
      <c r="M115">
        <v>4.3650000000000002</v>
      </c>
      <c r="N115">
        <v>6.6920000000000002</v>
      </c>
      <c r="O115">
        <v>2.327</v>
      </c>
      <c r="Q115">
        <v>0.14000000000000001</v>
      </c>
      <c r="R115">
        <v>1</v>
      </c>
      <c r="S115">
        <v>0</v>
      </c>
      <c r="T115">
        <v>0</v>
      </c>
      <c r="V115">
        <v>0</v>
      </c>
      <c r="Y115" s="1">
        <v>45195</v>
      </c>
      <c r="Z115" s="6">
        <v>0.40961805555555553</v>
      </c>
      <c r="AB115">
        <v>1</v>
      </c>
      <c r="AD115" s="3">
        <f t="shared" si="8"/>
        <v>4.1165037676698653</v>
      </c>
      <c r="AE115" s="3">
        <f t="shared" si="9"/>
        <v>6.4713596817554917</v>
      </c>
      <c r="AF115" s="3">
        <f t="shared" si="10"/>
        <v>2.3548559140856264</v>
      </c>
      <c r="AG115" s="3">
        <f t="shared" si="11"/>
        <v>0.22597969172418256</v>
      </c>
    </row>
    <row r="116" spans="1:62" x14ac:dyDescent="0.35">
      <c r="A116">
        <v>92</v>
      </c>
      <c r="B116">
        <v>26</v>
      </c>
      <c r="C116" t="s">
        <v>243</v>
      </c>
      <c r="D116" t="s">
        <v>27</v>
      </c>
      <c r="G116">
        <v>0.5</v>
      </c>
      <c r="H116">
        <v>0.5</v>
      </c>
      <c r="I116">
        <v>5099</v>
      </c>
      <c r="J116">
        <v>7555</v>
      </c>
      <c r="L116">
        <v>2488</v>
      </c>
      <c r="M116">
        <v>4.327</v>
      </c>
      <c r="N116">
        <v>6.6790000000000003</v>
      </c>
      <c r="O116">
        <v>2.3519999999999999</v>
      </c>
      <c r="Q116">
        <v>0.14399999999999999</v>
      </c>
      <c r="R116">
        <v>1</v>
      </c>
      <c r="S116">
        <v>0</v>
      </c>
      <c r="T116">
        <v>0</v>
      </c>
      <c r="V116">
        <v>0</v>
      </c>
      <c r="Y116" s="1">
        <v>45195</v>
      </c>
      <c r="Z116" s="6">
        <v>0.41693287037037036</v>
      </c>
      <c r="AB116">
        <v>1</v>
      </c>
      <c r="AD116" s="3">
        <f t="shared" si="8"/>
        <v>4.0764237934223164</v>
      </c>
      <c r="AE116" s="3">
        <f t="shared" si="9"/>
        <v>6.4589287153268673</v>
      </c>
      <c r="AF116" s="3">
        <f t="shared" si="10"/>
        <v>2.3825049219045509</v>
      </c>
      <c r="AG116" s="3">
        <f t="shared" si="11"/>
        <v>0.22911232936563844</v>
      </c>
      <c r="AH116" s="3"/>
      <c r="AK116">
        <f>ABS(100*(AD116-AD117)/(AVERAGE(AD116:AD117)))</f>
        <v>0.15743809517065999</v>
      </c>
      <c r="AQ116">
        <f>ABS(100*(AE116-AE117)/(AVERAGE(AE116:AE117)))</f>
        <v>2.566485800049469E-2</v>
      </c>
      <c r="AW116">
        <f>ABS(100*(AF116-AF117)/(AVERAGE(AF116:AF117)))</f>
        <v>0.19939487635820358</v>
      </c>
      <c r="BC116">
        <f>ABS(100*(AG116-AG117)/(AVERAGE(AG116:AG117)))</f>
        <v>0.56853810724182363</v>
      </c>
      <c r="BG116" s="3">
        <f>AVERAGE(AD116:AD117)</f>
        <v>4.0732173954825122</v>
      </c>
      <c r="BH116" s="3">
        <f>AVERAGE(AE116:AE117)</f>
        <v>6.4580999842316258</v>
      </c>
      <c r="BI116" s="3">
        <f>AVERAGE(AF116:AF117)</f>
        <v>2.3848825887491132</v>
      </c>
      <c r="BJ116" s="3">
        <f>AVERAGE(AG116:AG117)</f>
        <v>0.22846288009850735</v>
      </c>
    </row>
    <row r="117" spans="1:62" x14ac:dyDescent="0.35">
      <c r="A117">
        <v>93</v>
      </c>
      <c r="B117">
        <v>26</v>
      </c>
      <c r="C117" t="s">
        <v>243</v>
      </c>
      <c r="D117" t="s">
        <v>27</v>
      </c>
      <c r="G117">
        <v>0.5</v>
      </c>
      <c r="H117">
        <v>0.5</v>
      </c>
      <c r="I117">
        <v>5091</v>
      </c>
      <c r="J117">
        <v>7553</v>
      </c>
      <c r="L117">
        <v>2471</v>
      </c>
      <c r="M117">
        <v>4.32</v>
      </c>
      <c r="N117">
        <v>6.6779999999999999</v>
      </c>
      <c r="O117">
        <v>2.3570000000000002</v>
      </c>
      <c r="Q117">
        <v>0.14199999999999999</v>
      </c>
      <c r="R117">
        <v>1</v>
      </c>
      <c r="S117">
        <v>0</v>
      </c>
      <c r="T117">
        <v>0</v>
      </c>
      <c r="V117">
        <v>0</v>
      </c>
      <c r="Y117" s="1">
        <v>45195</v>
      </c>
      <c r="Z117" s="6">
        <v>0.42462962962962963</v>
      </c>
      <c r="AB117">
        <v>1</v>
      </c>
      <c r="AD117" s="3">
        <f t="shared" si="8"/>
        <v>4.0700109975427088</v>
      </c>
      <c r="AE117" s="3">
        <f t="shared" si="9"/>
        <v>6.4572712531363843</v>
      </c>
      <c r="AF117" s="3">
        <f t="shared" si="10"/>
        <v>2.3872602555936755</v>
      </c>
      <c r="AG117" s="3">
        <f t="shared" si="11"/>
        <v>0.22781343083137623</v>
      </c>
    </row>
    <row r="118" spans="1:62" x14ac:dyDescent="0.35">
      <c r="A118">
        <v>94</v>
      </c>
      <c r="B118">
        <v>27</v>
      </c>
      <c r="C118" t="s">
        <v>244</v>
      </c>
      <c r="D118" t="s">
        <v>27</v>
      </c>
      <c r="G118">
        <v>0.5</v>
      </c>
      <c r="H118">
        <v>0.5</v>
      </c>
      <c r="I118">
        <v>7105</v>
      </c>
      <c r="J118">
        <v>8549</v>
      </c>
      <c r="L118">
        <v>4510</v>
      </c>
      <c r="M118">
        <v>5.8659999999999997</v>
      </c>
      <c r="N118">
        <v>7.5209999999999999</v>
      </c>
      <c r="O118">
        <v>1.6559999999999999</v>
      </c>
      <c r="Q118">
        <v>0.35599999999999998</v>
      </c>
      <c r="R118">
        <v>1</v>
      </c>
      <c r="S118">
        <v>0</v>
      </c>
      <c r="T118">
        <v>0</v>
      </c>
      <c r="V118">
        <v>0</v>
      </c>
      <c r="X118" t="s">
        <v>146</v>
      </c>
      <c r="Y118" s="1">
        <v>45195</v>
      </c>
      <c r="Z118" s="6">
        <v>0.44127314814814816</v>
      </c>
      <c r="AB118">
        <v>1</v>
      </c>
      <c r="AD118" s="3">
        <f t="shared" si="8"/>
        <v>5.6844323602339761</v>
      </c>
      <c r="AE118" s="3">
        <f t="shared" si="9"/>
        <v>7.2826874239970687</v>
      </c>
      <c r="AF118" s="3">
        <f t="shared" si="10"/>
        <v>1.5982550637630926</v>
      </c>
      <c r="AG118" s="3">
        <f t="shared" si="11"/>
        <v>0.38360484914670739</v>
      </c>
    </row>
    <row r="119" spans="1:62" x14ac:dyDescent="0.35">
      <c r="A119">
        <v>95</v>
      </c>
      <c r="B119">
        <v>27</v>
      </c>
      <c r="C119" t="s">
        <v>244</v>
      </c>
      <c r="D119" t="s">
        <v>27</v>
      </c>
      <c r="G119">
        <v>0.5</v>
      </c>
      <c r="H119">
        <v>0.5</v>
      </c>
      <c r="I119">
        <v>5461</v>
      </c>
      <c r="J119">
        <v>8506</v>
      </c>
      <c r="L119">
        <v>4545</v>
      </c>
      <c r="M119">
        <v>4.6050000000000004</v>
      </c>
      <c r="N119">
        <v>7.4850000000000003</v>
      </c>
      <c r="O119">
        <v>2.88</v>
      </c>
      <c r="Q119">
        <v>0.35899999999999999</v>
      </c>
      <c r="R119">
        <v>1</v>
      </c>
      <c r="S119">
        <v>0</v>
      </c>
      <c r="T119">
        <v>0</v>
      </c>
      <c r="V119">
        <v>0</v>
      </c>
      <c r="Y119" s="1">
        <v>45195</v>
      </c>
      <c r="Z119" s="6">
        <v>0.44835648148148149</v>
      </c>
      <c r="AB119">
        <v>1</v>
      </c>
      <c r="AD119" s="3">
        <f t="shared" si="8"/>
        <v>4.3666028069745693</v>
      </c>
      <c r="AE119" s="3">
        <f t="shared" si="9"/>
        <v>7.2470519869016776</v>
      </c>
      <c r="AF119" s="3">
        <f t="shared" si="10"/>
        <v>2.8804491799271084</v>
      </c>
      <c r="AG119" s="3">
        <f t="shared" si="11"/>
        <v>0.38627905201136487</v>
      </c>
      <c r="AH119" s="3"/>
      <c r="AK119">
        <f>ABS(100*(AD119-AD120)/(AVERAGE(AD119:AD120)))</f>
        <v>5.505736499967958E-2</v>
      </c>
      <c r="AQ119">
        <f>ABS(100*(AE119-AE120)/(AVERAGE(AE119:AE120)))</f>
        <v>0.42221745068384359</v>
      </c>
      <c r="AW119">
        <f>ABS(100*(AF119-AF120)/(AVERAGE(AF119:AF120)))</f>
        <v>0.97624762857121572</v>
      </c>
      <c r="BC119">
        <f>ABS(100*(AG119-AG120)/(AVERAGE(AG119:AG120)))</f>
        <v>0.19799529815754457</v>
      </c>
      <c r="BG119" s="3">
        <f>AVERAGE(AD119:AD120)</f>
        <v>4.3678052062019965</v>
      </c>
      <c r="BH119" s="3">
        <f>AVERAGE(AE119:AE120)</f>
        <v>7.2623835121636482</v>
      </c>
      <c r="BI119" s="3">
        <f>AVERAGE(AF119:AF120)</f>
        <v>2.8945783059616521</v>
      </c>
      <c r="BJ119" s="3">
        <f>AVERAGE(AG119:AG120)</f>
        <v>0.3858970230306995</v>
      </c>
    </row>
    <row r="120" spans="1:62" x14ac:dyDescent="0.35">
      <c r="A120">
        <v>96</v>
      </c>
      <c r="B120">
        <v>27</v>
      </c>
      <c r="C120" t="s">
        <v>244</v>
      </c>
      <c r="D120" t="s">
        <v>27</v>
      </c>
      <c r="G120">
        <v>0.5</v>
      </c>
      <c r="H120">
        <v>0.5</v>
      </c>
      <c r="I120">
        <v>5464</v>
      </c>
      <c r="J120">
        <v>8543</v>
      </c>
      <c r="L120">
        <v>4535</v>
      </c>
      <c r="M120">
        <v>4.6070000000000002</v>
      </c>
      <c r="N120">
        <v>7.516</v>
      </c>
      <c r="O120">
        <v>2.9089999999999998</v>
      </c>
      <c r="Q120">
        <v>0.35799999999999998</v>
      </c>
      <c r="R120">
        <v>1</v>
      </c>
      <c r="S120">
        <v>0</v>
      </c>
      <c r="T120">
        <v>0</v>
      </c>
      <c r="V120">
        <v>0</v>
      </c>
      <c r="Y120" s="1">
        <v>45195</v>
      </c>
      <c r="Z120" s="6">
        <v>0.45621527777777776</v>
      </c>
      <c r="AB120">
        <v>1</v>
      </c>
      <c r="AD120" s="3">
        <f t="shared" si="8"/>
        <v>4.3690076054294229</v>
      </c>
      <c r="AE120" s="3">
        <f t="shared" si="9"/>
        <v>7.2777150374256188</v>
      </c>
      <c r="AF120" s="3">
        <f t="shared" si="10"/>
        <v>2.9087074319961959</v>
      </c>
      <c r="AG120" s="3">
        <f t="shared" si="11"/>
        <v>0.38551499405003414</v>
      </c>
    </row>
    <row r="121" spans="1:62" x14ac:dyDescent="0.35">
      <c r="A121">
        <v>97</v>
      </c>
      <c r="B121">
        <v>28</v>
      </c>
      <c r="C121" t="s">
        <v>245</v>
      </c>
      <c r="D121" t="s">
        <v>27</v>
      </c>
      <c r="G121">
        <v>0.5</v>
      </c>
      <c r="H121">
        <v>0.5</v>
      </c>
      <c r="I121">
        <v>5935</v>
      </c>
      <c r="J121">
        <v>8373</v>
      </c>
      <c r="L121">
        <v>7696</v>
      </c>
      <c r="M121">
        <v>4.968</v>
      </c>
      <c r="N121">
        <v>7.3719999999999999</v>
      </c>
      <c r="O121">
        <v>2.403</v>
      </c>
      <c r="Q121">
        <v>0.68899999999999995</v>
      </c>
      <c r="R121">
        <v>1</v>
      </c>
      <c r="S121">
        <v>0</v>
      </c>
      <c r="T121">
        <v>0</v>
      </c>
      <c r="V121">
        <v>0</v>
      </c>
      <c r="Y121" s="1">
        <v>45195</v>
      </c>
      <c r="Z121" s="6">
        <v>0.46953703703703703</v>
      </c>
      <c r="AB121">
        <v>1</v>
      </c>
      <c r="AD121" s="3">
        <f t="shared" si="8"/>
        <v>4.7465609628413334</v>
      </c>
      <c r="AE121" s="3">
        <f t="shared" si="9"/>
        <v>7.1368307512345384</v>
      </c>
      <c r="AF121" s="3">
        <f t="shared" si="10"/>
        <v>2.3902697883932049</v>
      </c>
      <c r="AG121" s="3">
        <f t="shared" si="11"/>
        <v>0.62703371562667043</v>
      </c>
    </row>
    <row r="122" spans="1:62" x14ac:dyDescent="0.35">
      <c r="A122">
        <v>98</v>
      </c>
      <c r="B122">
        <v>28</v>
      </c>
      <c r="C122" t="s">
        <v>245</v>
      </c>
      <c r="D122" t="s">
        <v>27</v>
      </c>
      <c r="G122">
        <v>0.5</v>
      </c>
      <c r="H122">
        <v>0.5</v>
      </c>
      <c r="I122">
        <v>6096</v>
      </c>
      <c r="J122">
        <v>8338</v>
      </c>
      <c r="L122">
        <v>7688</v>
      </c>
      <c r="M122">
        <v>5.0919999999999996</v>
      </c>
      <c r="N122">
        <v>7.343</v>
      </c>
      <c r="O122">
        <v>2.2509999999999999</v>
      </c>
      <c r="Q122">
        <v>0.68799999999999994</v>
      </c>
      <c r="R122">
        <v>1</v>
      </c>
      <c r="S122">
        <v>0</v>
      </c>
      <c r="T122">
        <v>0</v>
      </c>
      <c r="V122">
        <v>0</v>
      </c>
      <c r="Y122" s="1">
        <v>45195</v>
      </c>
      <c r="Z122" s="6">
        <v>0.47688657407407403</v>
      </c>
      <c r="AB122">
        <v>1</v>
      </c>
      <c r="AD122" s="3">
        <f t="shared" si="8"/>
        <v>4.8756184799184403</v>
      </c>
      <c r="AE122" s="3">
        <f t="shared" si="9"/>
        <v>7.1078251629010802</v>
      </c>
      <c r="AF122" s="3">
        <f t="shared" si="10"/>
        <v>2.2322066829826399</v>
      </c>
      <c r="AG122" s="3">
        <f t="shared" si="11"/>
        <v>0.62642246925760603</v>
      </c>
      <c r="AH122" s="3"/>
      <c r="AK122">
        <f>ABS(100*(AD122-AD123)/(AVERAGE(AD122:AD123)))</f>
        <v>0.45929028923323045</v>
      </c>
      <c r="AQ122">
        <f>ABS(100*(AE122-AE123)/(AVERAGE(AE122:AE123)))</f>
        <v>1.0900121696420724</v>
      </c>
      <c r="AW122">
        <f>ABS(100*(AF122-AF123)/(AVERAGE(AF122:AF123)))</f>
        <v>2.4538734928957351</v>
      </c>
      <c r="BC122">
        <f>ABS(100*(AG122-AG123)/(AVERAGE(AG122:AG123)))</f>
        <v>0.51097221675136162</v>
      </c>
      <c r="BG122" s="3">
        <f>AVERAGE(AD122:AD123)</f>
        <v>4.8868408727077544</v>
      </c>
      <c r="BH122" s="3">
        <f>AVERAGE(AE122:AE123)</f>
        <v>7.1467755243774373</v>
      </c>
      <c r="BI122" s="3">
        <f>AVERAGE(AF122:AF123)</f>
        <v>2.2599346516696839</v>
      </c>
      <c r="BJ122" s="3">
        <f>AVERAGE(AG122:AG123)</f>
        <v>0.62802699097640047</v>
      </c>
    </row>
    <row r="123" spans="1:62" x14ac:dyDescent="0.35">
      <c r="A123">
        <v>99</v>
      </c>
      <c r="B123">
        <v>28</v>
      </c>
      <c r="C123" t="s">
        <v>245</v>
      </c>
      <c r="D123" t="s">
        <v>27</v>
      </c>
      <c r="G123">
        <v>0.5</v>
      </c>
      <c r="H123">
        <v>0.5</v>
      </c>
      <c r="I123">
        <v>6124</v>
      </c>
      <c r="J123">
        <v>8432</v>
      </c>
      <c r="L123">
        <v>7730</v>
      </c>
      <c r="M123">
        <v>5.1130000000000004</v>
      </c>
      <c r="N123">
        <v>7.4219999999999997</v>
      </c>
      <c r="O123">
        <v>2.3090000000000002</v>
      </c>
      <c r="Q123">
        <v>0.69199999999999995</v>
      </c>
      <c r="R123">
        <v>1</v>
      </c>
      <c r="S123">
        <v>0</v>
      </c>
      <c r="T123">
        <v>0</v>
      </c>
      <c r="V123">
        <v>0</v>
      </c>
      <c r="Y123" s="1">
        <v>45195</v>
      </c>
      <c r="Z123" s="6">
        <v>0.48473379629629632</v>
      </c>
      <c r="AB123">
        <v>1</v>
      </c>
      <c r="AD123" s="3">
        <f t="shared" si="8"/>
        <v>4.8980632654970675</v>
      </c>
      <c r="AE123" s="3">
        <f t="shared" si="9"/>
        <v>7.1857258858537953</v>
      </c>
      <c r="AF123" s="3">
        <f t="shared" si="10"/>
        <v>2.2876626203567278</v>
      </c>
      <c r="AG123" s="3">
        <f t="shared" si="11"/>
        <v>0.62963151269519502</v>
      </c>
    </row>
    <row r="124" spans="1:62" x14ac:dyDescent="0.35">
      <c r="A124">
        <v>100</v>
      </c>
      <c r="B124">
        <v>29</v>
      </c>
      <c r="C124" t="s">
        <v>246</v>
      </c>
      <c r="D124" t="s">
        <v>27</v>
      </c>
      <c r="G124">
        <v>0.5</v>
      </c>
      <c r="H124">
        <v>0.5</v>
      </c>
      <c r="I124">
        <v>6543</v>
      </c>
      <c r="J124">
        <v>8216</v>
      </c>
      <c r="L124">
        <v>2068</v>
      </c>
      <c r="M124">
        <v>5.4349999999999996</v>
      </c>
      <c r="N124">
        <v>7.2389999999999999</v>
      </c>
      <c r="O124">
        <v>1.804</v>
      </c>
      <c r="Q124">
        <v>0.1</v>
      </c>
      <c r="R124">
        <v>1</v>
      </c>
      <c r="S124">
        <v>0</v>
      </c>
      <c r="T124">
        <v>0</v>
      </c>
      <c r="V124">
        <v>0</v>
      </c>
      <c r="Y124" s="1">
        <v>45195</v>
      </c>
      <c r="Z124" s="6">
        <v>0.49814814814814817</v>
      </c>
      <c r="AB124">
        <v>1</v>
      </c>
      <c r="AD124" s="3">
        <f t="shared" si="8"/>
        <v>5.2339334496915271</v>
      </c>
      <c r="AE124" s="3">
        <f t="shared" si="9"/>
        <v>7.0067199692815993</v>
      </c>
      <c r="AF124" s="3">
        <f t="shared" si="10"/>
        <v>1.7727865195900723</v>
      </c>
      <c r="AG124" s="3">
        <f t="shared" si="11"/>
        <v>0.19702189498974876</v>
      </c>
    </row>
    <row r="125" spans="1:62" x14ac:dyDescent="0.35">
      <c r="A125">
        <v>101</v>
      </c>
      <c r="B125">
        <v>29</v>
      </c>
      <c r="C125" t="s">
        <v>246</v>
      </c>
      <c r="D125" t="s">
        <v>27</v>
      </c>
      <c r="G125">
        <v>0.5</v>
      </c>
      <c r="H125">
        <v>0.5</v>
      </c>
      <c r="I125">
        <v>6770</v>
      </c>
      <c r="J125">
        <v>8264</v>
      </c>
      <c r="L125">
        <v>2059</v>
      </c>
      <c r="M125">
        <v>5.609</v>
      </c>
      <c r="N125">
        <v>7.28</v>
      </c>
      <c r="O125">
        <v>1.671</v>
      </c>
      <c r="Q125">
        <v>9.9000000000000005E-2</v>
      </c>
      <c r="R125">
        <v>1</v>
      </c>
      <c r="S125">
        <v>0</v>
      </c>
      <c r="T125">
        <v>0</v>
      </c>
      <c r="V125">
        <v>0</v>
      </c>
      <c r="Y125" s="1">
        <v>45195</v>
      </c>
      <c r="Z125" s="6">
        <v>0.50567129629629626</v>
      </c>
      <c r="AB125">
        <v>1</v>
      </c>
      <c r="AD125" s="3">
        <f t="shared" si="8"/>
        <v>5.4158965327753981</v>
      </c>
      <c r="AE125" s="3">
        <f t="shared" si="9"/>
        <v>7.046499061853198</v>
      </c>
      <c r="AF125" s="3">
        <f t="shared" si="10"/>
        <v>1.6306025290777999</v>
      </c>
      <c r="AG125" s="3">
        <f t="shared" si="11"/>
        <v>0.19633424282455111</v>
      </c>
      <c r="AH125" s="3"/>
      <c r="AK125">
        <f>ABS(100*(AD125-AD126)/(AVERAGE(AD125:AD126)))</f>
        <v>0.98165169659674267</v>
      </c>
      <c r="AQ125">
        <f>ABS(100*(AE125-AE126)/(AVERAGE(AE125:AE126)))</f>
        <v>0.36392421901030003</v>
      </c>
      <c r="AW125">
        <f>ABS(100*(AF125-AF126)/(AVERAGE(AF125:AF126)))</f>
        <v>4.7066410950226807</v>
      </c>
      <c r="BC125">
        <f>ABS(100*(AG125-AG126)/(AVERAGE(AG125:AG126)))</f>
        <v>0.77530649253109918</v>
      </c>
      <c r="BG125" s="3">
        <f>AVERAGE(AD125:AD126)</f>
        <v>5.389443749772016</v>
      </c>
      <c r="BH125" s="3">
        <f>AVERAGE(AE125:AE126)</f>
        <v>7.0593443938294431</v>
      </c>
      <c r="BI125" s="3">
        <f>AVERAGE(AF125:AF126)</f>
        <v>1.6699006440574276</v>
      </c>
      <c r="BJ125" s="3">
        <f>AVERAGE(AG125:AG126)</f>
        <v>0.19709830078588181</v>
      </c>
    </row>
    <row r="126" spans="1:62" x14ac:dyDescent="0.35">
      <c r="A126">
        <v>102</v>
      </c>
      <c r="B126">
        <v>29</v>
      </c>
      <c r="C126" t="s">
        <v>246</v>
      </c>
      <c r="D126" t="s">
        <v>27</v>
      </c>
      <c r="G126">
        <v>0.5</v>
      </c>
      <c r="H126">
        <v>0.5</v>
      </c>
      <c r="I126">
        <v>6704</v>
      </c>
      <c r="J126">
        <v>8295</v>
      </c>
      <c r="L126">
        <v>2079</v>
      </c>
      <c r="M126">
        <v>5.5579999999999998</v>
      </c>
      <c r="N126">
        <v>7.306</v>
      </c>
      <c r="O126">
        <v>1.748</v>
      </c>
      <c r="Q126">
        <v>0.10100000000000001</v>
      </c>
      <c r="R126">
        <v>1</v>
      </c>
      <c r="S126">
        <v>0</v>
      </c>
      <c r="T126">
        <v>0</v>
      </c>
      <c r="V126">
        <v>0</v>
      </c>
      <c r="Y126" s="1">
        <v>45195</v>
      </c>
      <c r="Z126" s="6">
        <v>0.51358796296296294</v>
      </c>
      <c r="AB126">
        <v>1</v>
      </c>
      <c r="AD126" s="3">
        <f t="shared" si="8"/>
        <v>5.362990966768634</v>
      </c>
      <c r="AE126" s="3">
        <f t="shared" si="9"/>
        <v>7.0721897258056892</v>
      </c>
      <c r="AF126" s="3">
        <f t="shared" si="10"/>
        <v>1.7091987590370552</v>
      </c>
      <c r="AG126" s="3">
        <f t="shared" si="11"/>
        <v>0.19786235874721253</v>
      </c>
    </row>
    <row r="127" spans="1:62" x14ac:dyDescent="0.35">
      <c r="A127">
        <v>103</v>
      </c>
      <c r="B127">
        <v>30</v>
      </c>
      <c r="C127" t="s">
        <v>247</v>
      </c>
      <c r="D127" t="s">
        <v>27</v>
      </c>
      <c r="G127">
        <v>0.5</v>
      </c>
      <c r="H127">
        <v>0.5</v>
      </c>
      <c r="I127">
        <v>7450</v>
      </c>
      <c r="J127">
        <v>9572</v>
      </c>
      <c r="L127">
        <v>12161</v>
      </c>
      <c r="M127">
        <v>6.13</v>
      </c>
      <c r="N127">
        <v>8.3879999999999999</v>
      </c>
      <c r="O127">
        <v>2.258</v>
      </c>
      <c r="Q127">
        <v>1.1559999999999999</v>
      </c>
      <c r="R127">
        <v>1</v>
      </c>
      <c r="S127">
        <v>0</v>
      </c>
      <c r="T127">
        <v>0</v>
      </c>
      <c r="V127">
        <v>0</v>
      </c>
      <c r="Y127" s="1">
        <v>45195</v>
      </c>
      <c r="Z127" s="6">
        <v>0.52748842592592593</v>
      </c>
      <c r="AB127">
        <v>1</v>
      </c>
      <c r="AD127" s="3">
        <f t="shared" si="8"/>
        <v>5.9609841825420631</v>
      </c>
      <c r="AE127" s="3">
        <f t="shared" si="9"/>
        <v>8.1304793344292783</v>
      </c>
      <c r="AF127" s="3">
        <f t="shared" si="10"/>
        <v>2.1694951518872152</v>
      </c>
      <c r="AG127" s="3">
        <f t="shared" si="11"/>
        <v>0.96818559536083104</v>
      </c>
    </row>
    <row r="128" spans="1:62" x14ac:dyDescent="0.35">
      <c r="A128">
        <v>104</v>
      </c>
      <c r="B128">
        <v>30</v>
      </c>
      <c r="C128" t="s">
        <v>247</v>
      </c>
      <c r="D128" t="s">
        <v>27</v>
      </c>
      <c r="G128">
        <v>0.5</v>
      </c>
      <c r="H128">
        <v>0.5</v>
      </c>
      <c r="I128">
        <v>7602</v>
      </c>
      <c r="J128">
        <v>9608</v>
      </c>
      <c r="L128">
        <v>12313</v>
      </c>
      <c r="M128">
        <v>6.2469999999999999</v>
      </c>
      <c r="N128">
        <v>8.4179999999999993</v>
      </c>
      <c r="O128">
        <v>2.1709999999999998</v>
      </c>
      <c r="Q128">
        <v>1.1719999999999999</v>
      </c>
      <c r="R128">
        <v>1</v>
      </c>
      <c r="S128">
        <v>0</v>
      </c>
      <c r="T128">
        <v>0</v>
      </c>
      <c r="V128">
        <v>0</v>
      </c>
      <c r="Y128" s="1">
        <v>45195</v>
      </c>
      <c r="Z128" s="6">
        <v>0.5350462962962963</v>
      </c>
      <c r="AB128">
        <v>1</v>
      </c>
      <c r="AD128" s="3">
        <f t="shared" si="8"/>
        <v>6.0828273042546108</v>
      </c>
      <c r="AE128" s="3">
        <f t="shared" si="9"/>
        <v>8.1603136538579797</v>
      </c>
      <c r="AF128" s="3">
        <f t="shared" si="10"/>
        <v>2.0774863496033689</v>
      </c>
      <c r="AG128" s="3">
        <f t="shared" si="11"/>
        <v>0.97979927637305786</v>
      </c>
      <c r="AH128" s="3"/>
      <c r="AK128">
        <f>ABS(100*(AD128-AD129)/(AVERAGE(AD128:AD129)))</f>
        <v>1.4521454700676335</v>
      </c>
      <c r="AQ128">
        <f>ABS(100*(AE128-AE129)/(AVERAGE(AE128:AE129)))</f>
        <v>0.37646553472827177</v>
      </c>
      <c r="AW128">
        <f>ABS(100*(AF128-AF129)/(AVERAGE(AF128:AF129)))</f>
        <v>5.9296528868075935</v>
      </c>
      <c r="BC128">
        <f>ABS(100*(AG128-AG129)/(AVERAGE(AG128:AG129)))</f>
        <v>0.98547969494529308</v>
      </c>
      <c r="BG128" s="3">
        <f>AVERAGE(AD128:AD129)</f>
        <v>6.1273160756693903</v>
      </c>
      <c r="BH128" s="3">
        <f>AVERAGE(AE128:AE129)</f>
        <v>8.1449821285960091</v>
      </c>
      <c r="BI128" s="3">
        <f>AVERAGE(AF128:AF129)</f>
        <v>2.0176660529266188</v>
      </c>
      <c r="BJ128" s="3">
        <f>AVERAGE(AG128:AG129)</f>
        <v>0.98465104442750784</v>
      </c>
    </row>
    <row r="129" spans="1:62" x14ac:dyDescent="0.35">
      <c r="A129">
        <v>105</v>
      </c>
      <c r="B129">
        <v>30</v>
      </c>
      <c r="C129" t="s">
        <v>247</v>
      </c>
      <c r="D129" t="s">
        <v>27</v>
      </c>
      <c r="G129">
        <v>0.5</v>
      </c>
      <c r="H129">
        <v>0.5</v>
      </c>
      <c r="I129">
        <v>7713</v>
      </c>
      <c r="J129">
        <v>9571</v>
      </c>
      <c r="L129">
        <v>12440</v>
      </c>
      <c r="M129">
        <v>6.3319999999999999</v>
      </c>
      <c r="N129">
        <v>8.3870000000000005</v>
      </c>
      <c r="O129">
        <v>2.0539999999999998</v>
      </c>
      <c r="Q129">
        <v>1.1850000000000001</v>
      </c>
      <c r="R129">
        <v>1</v>
      </c>
      <c r="S129">
        <v>0</v>
      </c>
      <c r="T129">
        <v>0</v>
      </c>
      <c r="V129">
        <v>0</v>
      </c>
      <c r="Y129" s="1">
        <v>45195</v>
      </c>
      <c r="Z129" s="6">
        <v>0.54297453703703702</v>
      </c>
      <c r="AB129">
        <v>1</v>
      </c>
      <c r="AD129" s="3">
        <f t="shared" si="8"/>
        <v>6.1718048470841698</v>
      </c>
      <c r="AE129" s="3">
        <f t="shared" si="9"/>
        <v>8.1296506033340385</v>
      </c>
      <c r="AF129" s="3">
        <f t="shared" si="10"/>
        <v>1.9578457562498688</v>
      </c>
      <c r="AG129" s="3">
        <f t="shared" si="11"/>
        <v>0.98950281248195771</v>
      </c>
    </row>
    <row r="130" spans="1:62" x14ac:dyDescent="0.35">
      <c r="A130">
        <v>106</v>
      </c>
      <c r="B130">
        <v>31</v>
      </c>
      <c r="C130" t="s">
        <v>216</v>
      </c>
      <c r="D130" t="s">
        <v>27</v>
      </c>
      <c r="G130">
        <v>0.5</v>
      </c>
      <c r="H130">
        <v>0.5</v>
      </c>
      <c r="I130">
        <v>10914</v>
      </c>
      <c r="J130">
        <v>19139</v>
      </c>
      <c r="L130">
        <v>14148</v>
      </c>
      <c r="M130">
        <v>8.7880000000000003</v>
      </c>
      <c r="N130">
        <v>16.492999999999999</v>
      </c>
      <c r="O130">
        <v>7.7050000000000001</v>
      </c>
      <c r="Q130">
        <v>1.3640000000000001</v>
      </c>
      <c r="R130">
        <v>1</v>
      </c>
      <c r="S130">
        <v>0</v>
      </c>
      <c r="T130">
        <v>0</v>
      </c>
      <c r="V130">
        <v>0</v>
      </c>
      <c r="Y130" s="1">
        <v>45195</v>
      </c>
      <c r="Z130" s="6">
        <v>0.55721064814814814</v>
      </c>
      <c r="AB130">
        <v>1</v>
      </c>
      <c r="AD130" s="3">
        <f t="shared" si="8"/>
        <v>8.7377247984122448</v>
      </c>
      <c r="AE130" s="3">
        <f t="shared" si="9"/>
        <v>16.058949722606158</v>
      </c>
      <c r="AF130" s="3">
        <f t="shared" si="10"/>
        <v>7.3212249241939134</v>
      </c>
      <c r="AG130" s="3">
        <f t="shared" si="11"/>
        <v>1.1200039122772425</v>
      </c>
      <c r="AH130" s="3"/>
      <c r="BG130" s="3"/>
      <c r="BH130" s="3"/>
      <c r="BI130" s="3"/>
      <c r="BJ130" s="3"/>
    </row>
    <row r="131" spans="1:62" x14ac:dyDescent="0.35">
      <c r="A131">
        <v>107</v>
      </c>
      <c r="B131">
        <v>31</v>
      </c>
      <c r="C131" t="s">
        <v>216</v>
      </c>
      <c r="D131" t="s">
        <v>27</v>
      </c>
      <c r="G131">
        <v>0.5</v>
      </c>
      <c r="H131">
        <v>0.5</v>
      </c>
      <c r="I131">
        <v>11837</v>
      </c>
      <c r="J131">
        <v>19197</v>
      </c>
      <c r="L131">
        <v>14310</v>
      </c>
      <c r="M131">
        <v>9.4960000000000004</v>
      </c>
      <c r="N131">
        <v>16.542000000000002</v>
      </c>
      <c r="O131">
        <v>7.0460000000000003</v>
      </c>
      <c r="Q131">
        <v>1.381</v>
      </c>
      <c r="R131">
        <v>1</v>
      </c>
      <c r="S131">
        <v>0</v>
      </c>
      <c r="T131">
        <v>0</v>
      </c>
      <c r="V131">
        <v>0</v>
      </c>
      <c r="Y131" s="1">
        <v>45195</v>
      </c>
      <c r="Z131" s="6">
        <v>0.56535879629629626</v>
      </c>
      <c r="AB131">
        <v>1</v>
      </c>
      <c r="AD131" s="3">
        <f t="shared" si="8"/>
        <v>9.4776011230219979</v>
      </c>
      <c r="AE131" s="3">
        <f t="shared" si="9"/>
        <v>16.107016126130176</v>
      </c>
      <c r="AF131" s="3">
        <f t="shared" si="10"/>
        <v>6.6294150031081784</v>
      </c>
      <c r="AG131" s="3">
        <f t="shared" si="11"/>
        <v>1.1323816512508</v>
      </c>
      <c r="AH131" s="3"/>
      <c r="AK131">
        <f>ABS(100*(AD131-AD132)/(AVERAGE(AD131:AD132)))</f>
        <v>2.0426337356010267</v>
      </c>
      <c r="AM131">
        <f>100*((AVERAGE(AD131:AD132)*25.24)-(AVERAGE(AD113:AD114)*25))/(1000*0.08)</f>
        <v>164.55773999105833</v>
      </c>
      <c r="AQ131">
        <f>ABS(100*(AE131-AE132)/(AVERAGE(AE131:AE132)))</f>
        <v>0.41589100152942737</v>
      </c>
      <c r="AS131">
        <f>100*((AVERAGE(AE131:AE132)*25.24)-(AVERAGE(AE113:AE114)*25))/(2000*0.08)</f>
        <v>138.07400811269096</v>
      </c>
      <c r="AW131">
        <f>ABS(100*(AF131-AF132)/(AVERAGE(AF131:AF132)))</f>
        <v>1.9567321476505355</v>
      </c>
      <c r="AY131">
        <f>100*((AVERAGE(AF131:AF132)*25.24)-(AVERAGE(AF113:AF114)*25))/(1000*0.08)</f>
        <v>111.59027623432367</v>
      </c>
      <c r="BC131">
        <f>ABS(100*(AG131-AG132)/(AVERAGE(AG131:AG132)))</f>
        <v>0.88670199003108752</v>
      </c>
      <c r="BE131">
        <f>100*((AVERAGE(AG131:AG132)*25.24)-(AVERAGE(AG113:AG114)*25))/(100*0.08)</f>
        <v>105.92736258180521</v>
      </c>
      <c r="BG131" s="3">
        <f>AVERAGE(AD131:AD132)</f>
        <v>9.5753962601860181</v>
      </c>
      <c r="BH131" s="3">
        <f>AVERAGE(AE131:AE132)</f>
        <v>16.140579735487464</v>
      </c>
      <c r="BI131" s="3">
        <f>AVERAGE(AF131:AF132)</f>
        <v>6.5651834753014464</v>
      </c>
      <c r="BJ131" s="3">
        <f>AVERAGE(AG131:AG132)</f>
        <v>1.1374244337955828</v>
      </c>
    </row>
    <row r="132" spans="1:62" x14ac:dyDescent="0.35">
      <c r="A132">
        <v>108</v>
      </c>
      <c r="B132">
        <v>31</v>
      </c>
      <c r="C132" t="s">
        <v>216</v>
      </c>
      <c r="D132" t="s">
        <v>27</v>
      </c>
      <c r="G132">
        <v>0.5</v>
      </c>
      <c r="H132">
        <v>0.5</v>
      </c>
      <c r="I132">
        <v>12081</v>
      </c>
      <c r="J132">
        <v>19278</v>
      </c>
      <c r="L132">
        <v>14442</v>
      </c>
      <c r="M132">
        <v>9.6829999999999998</v>
      </c>
      <c r="N132">
        <v>16.61</v>
      </c>
      <c r="O132">
        <v>6.9269999999999996</v>
      </c>
      <c r="Q132">
        <v>1.3939999999999999</v>
      </c>
      <c r="R132">
        <v>1</v>
      </c>
      <c r="S132">
        <v>0</v>
      </c>
      <c r="T132">
        <v>0</v>
      </c>
      <c r="V132">
        <v>0</v>
      </c>
      <c r="Y132" s="1">
        <v>45195</v>
      </c>
      <c r="Z132" s="6">
        <v>0.57369212962962968</v>
      </c>
      <c r="AB132">
        <v>1</v>
      </c>
      <c r="AD132" s="3">
        <f t="shared" si="8"/>
        <v>9.6731913973500365</v>
      </c>
      <c r="AE132" s="3">
        <f t="shared" si="9"/>
        <v>16.174143344844751</v>
      </c>
      <c r="AF132" s="3">
        <f t="shared" si="10"/>
        <v>6.5009519474947144</v>
      </c>
      <c r="AG132" s="3">
        <f t="shared" si="11"/>
        <v>1.1424672163403653</v>
      </c>
      <c r="AH132" s="3"/>
    </row>
    <row r="133" spans="1:62" x14ac:dyDescent="0.35">
      <c r="A133">
        <v>109</v>
      </c>
      <c r="B133">
        <v>32</v>
      </c>
      <c r="C133" t="s">
        <v>217</v>
      </c>
      <c r="D133" t="s">
        <v>27</v>
      </c>
      <c r="G133">
        <v>0.5</v>
      </c>
      <c r="H133">
        <v>0.5</v>
      </c>
      <c r="I133">
        <v>8796</v>
      </c>
      <c r="J133">
        <v>10042</v>
      </c>
      <c r="L133">
        <v>12744</v>
      </c>
      <c r="M133">
        <v>7.1630000000000003</v>
      </c>
      <c r="N133">
        <v>8.7859999999999996</v>
      </c>
      <c r="O133">
        <v>1.623</v>
      </c>
      <c r="Q133">
        <v>1.2170000000000001</v>
      </c>
      <c r="R133">
        <v>1</v>
      </c>
      <c r="S133">
        <v>0</v>
      </c>
      <c r="T133">
        <v>0</v>
      </c>
      <c r="V133">
        <v>0</v>
      </c>
      <c r="Y133" s="1">
        <v>45195</v>
      </c>
      <c r="Z133" s="6">
        <v>0.5873032407407407</v>
      </c>
      <c r="AB133">
        <v>1</v>
      </c>
      <c r="AD133" s="3">
        <f t="shared" si="8"/>
        <v>7.0399370892860773</v>
      </c>
      <c r="AE133" s="3">
        <f t="shared" si="9"/>
        <v>8.5199829491928547</v>
      </c>
      <c r="AF133" s="3">
        <f t="shared" si="10"/>
        <v>1.4800458599067774</v>
      </c>
      <c r="AG133" s="3">
        <f t="shared" si="11"/>
        <v>1.0127301745064115</v>
      </c>
      <c r="AH133" s="3"/>
      <c r="BG133" s="3"/>
      <c r="BH133" s="3"/>
      <c r="BI133" s="3"/>
      <c r="BJ133" s="3"/>
    </row>
    <row r="134" spans="1:62" x14ac:dyDescent="0.35">
      <c r="A134">
        <v>110</v>
      </c>
      <c r="B134">
        <v>32</v>
      </c>
      <c r="C134" t="s">
        <v>217</v>
      </c>
      <c r="D134" t="s">
        <v>27</v>
      </c>
      <c r="G134">
        <v>0.5</v>
      </c>
      <c r="H134">
        <v>0.5</v>
      </c>
      <c r="I134">
        <v>7838</v>
      </c>
      <c r="J134">
        <v>9953</v>
      </c>
      <c r="L134">
        <v>12523</v>
      </c>
      <c r="M134">
        <v>6.4279999999999999</v>
      </c>
      <c r="N134">
        <v>8.7100000000000009</v>
      </c>
      <c r="O134">
        <v>2.282</v>
      </c>
      <c r="Q134">
        <v>1.194</v>
      </c>
      <c r="R134">
        <v>1</v>
      </c>
      <c r="S134">
        <v>0</v>
      </c>
      <c r="T134">
        <v>0</v>
      </c>
      <c r="V134">
        <v>0</v>
      </c>
      <c r="Y134" s="1">
        <v>45195</v>
      </c>
      <c r="Z134" s="6">
        <v>0.59465277777777781</v>
      </c>
      <c r="AB134">
        <v>1</v>
      </c>
      <c r="AD134" s="3">
        <f t="shared" si="8"/>
        <v>6.2720047827030418</v>
      </c>
      <c r="AE134" s="3">
        <f t="shared" si="9"/>
        <v>8.446225881716348</v>
      </c>
      <c r="AF134" s="3">
        <f t="shared" si="10"/>
        <v>2.1742210990133062</v>
      </c>
      <c r="AG134" s="3">
        <f t="shared" si="11"/>
        <v>0.99584449356100269</v>
      </c>
      <c r="AH134" s="3"/>
      <c r="AK134">
        <f>ABS(100*(AD134-AD135)/(AVERAGE(AD134:AD135)))</f>
        <v>1.4590460445910554</v>
      </c>
      <c r="AL134">
        <f>ABS(100*((AVERAGE(AD134:AD135)-AVERAGE(AD128:AD129))/(AVERAGE(AD128:AD129,AD134:AD135))))</f>
        <v>3.0658794536329572</v>
      </c>
      <c r="AQ134">
        <f>ABS(100*(AE134-AE135)/(AVERAGE(AE134:AE135)))</f>
        <v>0.24499579122122334</v>
      </c>
      <c r="AR134">
        <f>ABS(100*((AVERAGE(AE134:AE135)-AVERAGE(AE128:AE129))/(AVERAGE(AE128:AE129,AE134:AE135))))</f>
        <v>3.7538973160082167</v>
      </c>
      <c r="AW134">
        <f>ABS(100*(AF134-AF135)/(AVERAGE(AF134:AF135)))</f>
        <v>3.3418777404802849</v>
      </c>
      <c r="AX134">
        <f>ABS(100*((AVERAGE(AF134:AF135)-AVERAGE(AF128:AF129))/(AVERAGE(AF128:AF129,AF134:AF135))))</f>
        <v>5.8141351394951224</v>
      </c>
      <c r="BC134">
        <f>ABS(100*(AG134-AG135)/(AVERAGE(AG134:AG135)))</f>
        <v>2.230546732879386</v>
      </c>
      <c r="BD134">
        <f>ABS(100*((AVERAGE(AG134:AG135)-AVERAGE(AG128:AG129))/(AVERAGE(AG128:AG129,AG134:AG135))))</f>
        <v>2.2518245749138002</v>
      </c>
      <c r="BG134" s="3">
        <f>AVERAGE(AD134:AD135)</f>
        <v>6.3180967530877226</v>
      </c>
      <c r="BH134" s="3">
        <f>AVERAGE(AE134:AE135)</f>
        <v>8.4565850204068695</v>
      </c>
      <c r="BI134" s="3">
        <f>AVERAGE(AF134:AF135)</f>
        <v>2.1384882673191457</v>
      </c>
      <c r="BJ134" s="3">
        <f>AVERAGE(AG134:AG135)</f>
        <v>1.0070761455925639</v>
      </c>
    </row>
    <row r="135" spans="1:62" x14ac:dyDescent="0.35">
      <c r="A135">
        <v>111</v>
      </c>
      <c r="B135">
        <v>32</v>
      </c>
      <c r="C135" t="s">
        <v>217</v>
      </c>
      <c r="D135" t="s">
        <v>27</v>
      </c>
      <c r="G135">
        <v>0.5</v>
      </c>
      <c r="H135">
        <v>0.5</v>
      </c>
      <c r="I135">
        <v>7953</v>
      </c>
      <c r="J135">
        <v>9978</v>
      </c>
      <c r="L135">
        <v>12817</v>
      </c>
      <c r="M135">
        <v>6.516</v>
      </c>
      <c r="N135">
        <v>8.7319999999999993</v>
      </c>
      <c r="O135">
        <v>2.2160000000000002</v>
      </c>
      <c r="Q135">
        <v>1.2250000000000001</v>
      </c>
      <c r="R135">
        <v>1</v>
      </c>
      <c r="S135">
        <v>0</v>
      </c>
      <c r="T135">
        <v>0</v>
      </c>
      <c r="V135">
        <v>0</v>
      </c>
      <c r="Y135" s="1">
        <v>45195</v>
      </c>
      <c r="Z135" s="6">
        <v>0.60268518518518521</v>
      </c>
      <c r="AB135">
        <v>1</v>
      </c>
      <c r="AD135" s="3">
        <f t="shared" si="8"/>
        <v>6.3641887234724042</v>
      </c>
      <c r="AE135" s="3">
        <f t="shared" si="9"/>
        <v>8.4669441590973893</v>
      </c>
      <c r="AF135" s="3">
        <f t="shared" si="10"/>
        <v>2.1027554356249851</v>
      </c>
      <c r="AG135" s="3">
        <f t="shared" si="11"/>
        <v>1.0183077976241253</v>
      </c>
      <c r="AH135" s="3"/>
      <c r="BG135" s="3"/>
      <c r="BH135" s="3"/>
      <c r="BI135" s="3"/>
      <c r="BJ135" s="3"/>
    </row>
  </sheetData>
  <conditionalFormatting sqref="BC37:BD38 AK40:AL41 AW40:AX41 AQ40:AR41 AK43:AL44 AL42 AQ43:AR44 AR42 AW43:AX44 AX42 BD42 BC40:BD41 BD39 BD36">
    <cfRule type="cellIs" dxfId="1289" priority="388" operator="greaterThan">
      <formula>20</formula>
    </cfRule>
  </conditionalFormatting>
  <conditionalFormatting sqref="AS53:AT53 AY53:AZ53 BE53 AM53:AN53 BE36:BE42 AM47:AN48 BE47:BE48 AY47:AZ48 AS47:AT48 AM40:AN44 AY40:AZ44 AS40:AT44">
    <cfRule type="cellIs" dxfId="1288" priority="387" operator="between">
      <formula>80</formula>
      <formula>120</formula>
    </cfRule>
  </conditionalFormatting>
  <conditionalFormatting sqref="BC44">
    <cfRule type="cellIs" dxfId="1287" priority="386" operator="greaterThan">
      <formula>20</formula>
    </cfRule>
  </conditionalFormatting>
  <conditionalFormatting sqref="AL48 AX48 BD48 BC53:BD53 AW53:AX53 AK53:AL53">
    <cfRule type="cellIs" dxfId="1286" priority="385" operator="greaterThan">
      <formula>20</formula>
    </cfRule>
  </conditionalFormatting>
  <conditionalFormatting sqref="AK53">
    <cfRule type="cellIs" dxfId="1285" priority="383" operator="greaterThan">
      <formula>20</formula>
    </cfRule>
  </conditionalFormatting>
  <conditionalFormatting sqref="BC53">
    <cfRule type="cellIs" dxfId="1284" priority="380" operator="greaterThan">
      <formula>20</formula>
    </cfRule>
  </conditionalFormatting>
  <conditionalFormatting sqref="AM35:AN40 AY35:AZ40">
    <cfRule type="cellIs" dxfId="1283" priority="378" operator="between">
      <formula>80</formula>
      <formula>120</formula>
    </cfRule>
  </conditionalFormatting>
  <conditionalFormatting sqref="AR48 AQ53:AR53">
    <cfRule type="cellIs" dxfId="1282" priority="384" operator="greaterThan">
      <formula>20</formula>
    </cfRule>
  </conditionalFormatting>
  <conditionalFormatting sqref="AQ35:AR35 AQ40:AR40 AR39 AQ37:AR38 AR36">
    <cfRule type="cellIs" dxfId="1281" priority="377" operator="greaterThan">
      <formula>20</formula>
    </cfRule>
  </conditionalFormatting>
  <conditionalFormatting sqref="AS35:AT40">
    <cfRule type="cellIs" dxfId="1280" priority="376" operator="between">
      <formula>80</formula>
      <formula>120</formula>
    </cfRule>
  </conditionalFormatting>
  <conditionalFormatting sqref="AQ53">
    <cfRule type="cellIs" dxfId="1279" priority="382" operator="greaterThan">
      <formula>20</formula>
    </cfRule>
  </conditionalFormatting>
  <conditionalFormatting sqref="AW53">
    <cfRule type="cellIs" dxfId="1278" priority="381" operator="greaterThan">
      <formula>20</formula>
    </cfRule>
  </conditionalFormatting>
  <conditionalFormatting sqref="AK35:AL35 AW35:AX35 AK40:AL40 AL39 AK37:AL38 AL36 AW40:AX40 AX39 AW37:AX38 AX36">
    <cfRule type="cellIs" dxfId="1277" priority="379" operator="greaterThan">
      <formula>20</formula>
    </cfRule>
  </conditionalFormatting>
  <conditionalFormatting sqref="BC53">
    <cfRule type="cellIs" dxfId="1276" priority="374" operator="greaterThan">
      <formula>20</formula>
    </cfRule>
  </conditionalFormatting>
  <conditionalFormatting sqref="AW53">
    <cfRule type="cellIs" dxfId="1275" priority="375" operator="greaterThan">
      <formula>20</formula>
    </cfRule>
  </conditionalFormatting>
  <conditionalFormatting sqref="BE85">
    <cfRule type="cellIs" dxfId="1274" priority="280" operator="between">
      <formula>80</formula>
      <formula>120</formula>
    </cfRule>
  </conditionalFormatting>
  <conditionalFormatting sqref="AK49">
    <cfRule type="cellIs" dxfId="1273" priority="373" operator="greaterThan">
      <formula>20</formula>
    </cfRule>
  </conditionalFormatting>
  <conditionalFormatting sqref="AQ49">
    <cfRule type="cellIs" dxfId="1272" priority="372" operator="greaterThan">
      <formula>20</formula>
    </cfRule>
  </conditionalFormatting>
  <conditionalFormatting sqref="AW49">
    <cfRule type="cellIs" dxfId="1271" priority="371" operator="greaterThan">
      <formula>20</formula>
    </cfRule>
  </conditionalFormatting>
  <conditionalFormatting sqref="BC49">
    <cfRule type="cellIs" dxfId="1270" priority="370" operator="greaterThan">
      <formula>20</formula>
    </cfRule>
  </conditionalFormatting>
  <conditionalFormatting sqref="AK46">
    <cfRule type="cellIs" dxfId="1269" priority="369" operator="greaterThan">
      <formula>20</formula>
    </cfRule>
  </conditionalFormatting>
  <conditionalFormatting sqref="AQ46">
    <cfRule type="cellIs" dxfId="1268" priority="368" operator="greaterThan">
      <formula>20</formula>
    </cfRule>
  </conditionalFormatting>
  <conditionalFormatting sqref="AW46">
    <cfRule type="cellIs" dxfId="1267" priority="367" operator="greaterThan">
      <formula>20</formula>
    </cfRule>
  </conditionalFormatting>
  <conditionalFormatting sqref="BC46">
    <cfRule type="cellIs" dxfId="1266" priority="366" operator="greaterThan">
      <formula>20</formula>
    </cfRule>
  </conditionalFormatting>
  <conditionalFormatting sqref="AK47">
    <cfRule type="cellIs" dxfId="1265" priority="365" operator="greaterThan">
      <formula>20</formula>
    </cfRule>
  </conditionalFormatting>
  <conditionalFormatting sqref="AQ47">
    <cfRule type="cellIs" dxfId="1264" priority="364" operator="greaterThan">
      <formula>20</formula>
    </cfRule>
  </conditionalFormatting>
  <conditionalFormatting sqref="AW47">
    <cfRule type="cellIs" dxfId="1263" priority="363" operator="greaterThan">
      <formula>20</formula>
    </cfRule>
  </conditionalFormatting>
  <conditionalFormatting sqref="BC47">
    <cfRule type="cellIs" dxfId="1262" priority="362" operator="greaterThan">
      <formula>20</formula>
    </cfRule>
  </conditionalFormatting>
  <conditionalFormatting sqref="AK96 AK93">
    <cfRule type="cellIs" dxfId="1261" priority="276" operator="greaterThan">
      <formula>20</formula>
    </cfRule>
  </conditionalFormatting>
  <conditionalFormatting sqref="AQ96 AQ93">
    <cfRule type="cellIs" dxfId="1260" priority="275" operator="greaterThan">
      <formula>20</formula>
    </cfRule>
  </conditionalFormatting>
  <conditionalFormatting sqref="AK52">
    <cfRule type="cellIs" dxfId="1259" priority="361" operator="greaterThan">
      <formula>20</formula>
    </cfRule>
  </conditionalFormatting>
  <conditionalFormatting sqref="AQ52">
    <cfRule type="cellIs" dxfId="1258" priority="360" operator="greaterThan">
      <formula>20</formula>
    </cfRule>
  </conditionalFormatting>
  <conditionalFormatting sqref="AW52">
    <cfRule type="cellIs" dxfId="1257" priority="359" operator="greaterThan">
      <formula>20</formula>
    </cfRule>
  </conditionalFormatting>
  <conditionalFormatting sqref="BC52">
    <cfRule type="cellIs" dxfId="1256" priority="358" operator="greaterThan">
      <formula>20</formula>
    </cfRule>
  </conditionalFormatting>
  <conditionalFormatting sqref="AK87 AK84 AK81 AK78 AK75 AK72 AK69 AK66 AK63 AK60 AK57">
    <cfRule type="cellIs" dxfId="1255" priority="357" operator="greaterThan">
      <formula>20</formula>
    </cfRule>
  </conditionalFormatting>
  <conditionalFormatting sqref="AQ87 AQ84 AQ81 AQ78 AQ75 AQ72 AQ69 AQ66 AQ63 AQ60 AQ57">
    <cfRule type="cellIs" dxfId="1254" priority="356" operator="greaterThan">
      <formula>20</formula>
    </cfRule>
  </conditionalFormatting>
  <conditionalFormatting sqref="AW87 AW84 AW81 AW78 AW75 AW72 AW69 AW66 AW63 AW60 AW57">
    <cfRule type="cellIs" dxfId="1253" priority="355" operator="greaterThan">
      <formula>20</formula>
    </cfRule>
  </conditionalFormatting>
  <conditionalFormatting sqref="BC87 BC84 BC81 BC78 BC75 BC72 BC69 BC66 BC63 BC60 BC57">
    <cfRule type="cellIs" dxfId="1252" priority="354" operator="greaterThan">
      <formula>20</formula>
    </cfRule>
  </conditionalFormatting>
  <conditionalFormatting sqref="AK94">
    <cfRule type="cellIs" dxfId="1251" priority="353" operator="greaterThan">
      <formula>20</formula>
    </cfRule>
  </conditionalFormatting>
  <conditionalFormatting sqref="AQ94">
    <cfRule type="cellIs" dxfId="1250" priority="352" operator="greaterThan">
      <formula>20</formula>
    </cfRule>
  </conditionalFormatting>
  <conditionalFormatting sqref="AW94">
    <cfRule type="cellIs" dxfId="1249" priority="351" operator="greaterThan">
      <formula>20</formula>
    </cfRule>
  </conditionalFormatting>
  <conditionalFormatting sqref="BC97 BC94">
    <cfRule type="cellIs" dxfId="1248" priority="350" operator="greaterThan">
      <formula>20</formula>
    </cfRule>
  </conditionalFormatting>
  <conditionalFormatting sqref="BE87">
    <cfRule type="cellIs" dxfId="1247" priority="277" operator="between">
      <formula>80</formula>
      <formula>120</formula>
    </cfRule>
  </conditionalFormatting>
  <conditionalFormatting sqref="AL87">
    <cfRule type="cellIs" dxfId="1246" priority="349" operator="greaterThan">
      <formula>20</formula>
    </cfRule>
  </conditionalFormatting>
  <conditionalFormatting sqref="AM87:AN87">
    <cfRule type="cellIs" dxfId="1245" priority="348" operator="between">
      <formula>80</formula>
      <formula>120</formula>
    </cfRule>
  </conditionalFormatting>
  <conditionalFormatting sqref="AM87:AN87">
    <cfRule type="cellIs" dxfId="1244" priority="347" operator="between">
      <formula>80</formula>
      <formula>120</formula>
    </cfRule>
  </conditionalFormatting>
  <conditionalFormatting sqref="AR85">
    <cfRule type="cellIs" dxfId="1243" priority="295" operator="greaterThan">
      <formula>20</formula>
    </cfRule>
  </conditionalFormatting>
  <conditionalFormatting sqref="AK85 AK82 AK79 AK76 AK73 AK70 AK67 AK64 AK61 AK58 AK54">
    <cfRule type="cellIs" dxfId="1242" priority="310" operator="greaterThan">
      <formula>20</formula>
    </cfRule>
  </conditionalFormatting>
  <conditionalFormatting sqref="AQ85 AQ82 AQ79 AQ76 AQ73 AQ70 AQ67 AQ64 AQ61 AQ58 AQ54">
    <cfRule type="cellIs" dxfId="1241" priority="309" operator="greaterThan">
      <formula>20</formula>
    </cfRule>
  </conditionalFormatting>
  <conditionalFormatting sqref="AW85 AW82 AW79 AW76 AW73 AW70 AW67 AW64 AW61 AW58 AW54">
    <cfRule type="cellIs" dxfId="1240" priority="308" operator="greaterThan">
      <formula>20</formula>
    </cfRule>
  </conditionalFormatting>
  <conditionalFormatting sqref="BC85 BC82 BC79 BC76 BC73 BC70 BC67 BC64 BC61 BC58 BC54">
    <cfRule type="cellIs" dxfId="1239" priority="307" operator="greaterThan">
      <formula>20</formula>
    </cfRule>
  </conditionalFormatting>
  <conditionalFormatting sqref="AQ95 AQ92">
    <cfRule type="cellIs" dxfId="1238" priority="305" operator="greaterThan">
      <formula>20</formula>
    </cfRule>
  </conditionalFormatting>
  <conditionalFormatting sqref="AW95 AW92">
    <cfRule type="cellIs" dxfId="1237" priority="304" operator="greaterThan">
      <formula>20</formula>
    </cfRule>
  </conditionalFormatting>
  <conditionalFormatting sqref="AR87">
    <cfRule type="cellIs" dxfId="1236" priority="346" operator="greaterThan">
      <formula>20</formula>
    </cfRule>
  </conditionalFormatting>
  <conditionalFormatting sqref="AS87:AT87">
    <cfRule type="cellIs" dxfId="1235" priority="345" operator="between">
      <formula>80</formula>
      <formula>120</formula>
    </cfRule>
  </conditionalFormatting>
  <conditionalFormatting sqref="AS87:AT87">
    <cfRule type="cellIs" dxfId="1234" priority="344" operator="between">
      <formula>80</formula>
      <formula>120</formula>
    </cfRule>
  </conditionalFormatting>
  <conditionalFormatting sqref="AS87:AT87">
    <cfRule type="cellIs" dxfId="1233" priority="343" operator="between">
      <formula>80</formula>
      <formula>120</formula>
    </cfRule>
  </conditionalFormatting>
  <conditionalFormatting sqref="AM98:AN99">
    <cfRule type="cellIs" dxfId="1232" priority="268" operator="between">
      <formula>80</formula>
      <formula>120</formula>
    </cfRule>
  </conditionalFormatting>
  <conditionalFormatting sqref="AX87">
    <cfRule type="cellIs" dxfId="1231" priority="342" operator="greaterThan">
      <formula>20</formula>
    </cfRule>
  </conditionalFormatting>
  <conditionalFormatting sqref="AY87:AZ87">
    <cfRule type="cellIs" dxfId="1230" priority="341" operator="between">
      <formula>80</formula>
      <formula>120</formula>
    </cfRule>
  </conditionalFormatting>
  <conditionalFormatting sqref="AY87:AZ87">
    <cfRule type="cellIs" dxfId="1229" priority="339" operator="between">
      <formula>80</formula>
      <formula>120</formula>
    </cfRule>
  </conditionalFormatting>
  <conditionalFormatting sqref="AY87:AZ87">
    <cfRule type="cellIs" dxfId="1228" priority="340" operator="between">
      <formula>80</formula>
      <formula>120</formula>
    </cfRule>
  </conditionalFormatting>
  <conditionalFormatting sqref="AS100:AT100 AY100:AZ100 BE100 AM100:AN100">
    <cfRule type="cellIs" dxfId="1227" priority="263" operator="between">
      <formula>80</formula>
      <formula>120</formula>
    </cfRule>
  </conditionalFormatting>
  <conditionalFormatting sqref="BD87">
    <cfRule type="cellIs" dxfId="1226" priority="338" operator="greaterThan">
      <formula>20</formula>
    </cfRule>
  </conditionalFormatting>
  <conditionalFormatting sqref="BE87">
    <cfRule type="cellIs" dxfId="1225" priority="337" operator="between">
      <formula>80</formula>
      <formula>120</formula>
    </cfRule>
  </conditionalFormatting>
  <conditionalFormatting sqref="BE87">
    <cfRule type="cellIs" dxfId="1224" priority="336" operator="between">
      <formula>80</formula>
      <formula>120</formula>
    </cfRule>
  </conditionalFormatting>
  <conditionalFormatting sqref="BE87">
    <cfRule type="cellIs" dxfId="1223" priority="334" operator="between">
      <formula>80</formula>
      <formula>120</formula>
    </cfRule>
  </conditionalFormatting>
  <conditionalFormatting sqref="BE87">
    <cfRule type="cellIs" dxfId="1222" priority="335" operator="between">
      <formula>80</formula>
      <formula>120</formula>
    </cfRule>
  </conditionalFormatting>
  <conditionalFormatting sqref="AW96 AW93">
    <cfRule type="cellIs" dxfId="1221" priority="274" operator="greaterThan">
      <formula>20</formula>
    </cfRule>
  </conditionalFormatting>
  <conditionalFormatting sqref="AQ94">
    <cfRule type="cellIs" dxfId="1220" priority="271" operator="greaterThan">
      <formula>20</formula>
    </cfRule>
  </conditionalFormatting>
  <conditionalFormatting sqref="AS98:AT99">
    <cfRule type="cellIs" dxfId="1219" priority="267" operator="between">
      <formula>80</formula>
      <formula>120</formula>
    </cfRule>
  </conditionalFormatting>
  <conditionalFormatting sqref="BE98:BE99">
    <cfRule type="cellIs" dxfId="1218" priority="264" operator="between">
      <formula>80</formula>
      <formula>120</formula>
    </cfRule>
  </conditionalFormatting>
  <conditionalFormatting sqref="BC100:BD100 AW100:AX100 AK100:AL100">
    <cfRule type="cellIs" dxfId="1217" priority="262" operator="greaterThan">
      <formula>20</formula>
    </cfRule>
  </conditionalFormatting>
  <conditionalFormatting sqref="BC43">
    <cfRule type="cellIs" dxfId="1216" priority="333" operator="greaterThan">
      <formula>20</formula>
    </cfRule>
  </conditionalFormatting>
  <conditionalFormatting sqref="AK47:AL47 AW47:AX47 BC47:BD47">
    <cfRule type="cellIs" dxfId="1215" priority="332" operator="greaterThan">
      <formula>20</formula>
    </cfRule>
  </conditionalFormatting>
  <conditionalFormatting sqref="AQ47:AR47">
    <cfRule type="cellIs" dxfId="1214" priority="331" operator="greaterThan">
      <formula>20</formula>
    </cfRule>
  </conditionalFormatting>
  <conditionalFormatting sqref="AQ47">
    <cfRule type="cellIs" dxfId="1213" priority="329" operator="greaterThan">
      <formula>20</formula>
    </cfRule>
  </conditionalFormatting>
  <conditionalFormatting sqref="BC47 BC49">
    <cfRule type="cellIs" dxfId="1212" priority="327" operator="greaterThan">
      <formula>20</formula>
    </cfRule>
  </conditionalFormatting>
  <conditionalFormatting sqref="AK47">
    <cfRule type="cellIs" dxfId="1211" priority="330" operator="greaterThan">
      <formula>20</formula>
    </cfRule>
  </conditionalFormatting>
  <conditionalFormatting sqref="AW47 AW49">
    <cfRule type="cellIs" dxfId="1210" priority="328" operator="greaterThan">
      <formula>20</formula>
    </cfRule>
  </conditionalFormatting>
  <conditionalFormatting sqref="AK49:AL49 AW49:AX49 BC49:BD49">
    <cfRule type="cellIs" dxfId="1209" priority="326" operator="greaterThan">
      <formula>20</formula>
    </cfRule>
  </conditionalFormatting>
  <conditionalFormatting sqref="AM49:AN49 BE49 AY49:AZ49">
    <cfRule type="cellIs" dxfId="1208" priority="325" operator="between">
      <formula>80</formula>
      <formula>120</formula>
    </cfRule>
  </conditionalFormatting>
  <conditionalFormatting sqref="AQ49:AR49">
    <cfRule type="cellIs" dxfId="1207" priority="324" operator="greaterThan">
      <formula>20</formula>
    </cfRule>
  </conditionalFormatting>
  <conditionalFormatting sqref="AS49:AT49">
    <cfRule type="cellIs" dxfId="1206" priority="323" operator="between">
      <formula>80</formula>
      <formula>120</formula>
    </cfRule>
  </conditionalFormatting>
  <conditionalFormatting sqref="AK46">
    <cfRule type="cellIs" dxfId="1205" priority="322" operator="greaterThan">
      <formula>20</formula>
    </cfRule>
  </conditionalFormatting>
  <conditionalFormatting sqref="AQ46">
    <cfRule type="cellIs" dxfId="1204" priority="321" operator="greaterThan">
      <formula>20</formula>
    </cfRule>
  </conditionalFormatting>
  <conditionalFormatting sqref="AW46">
    <cfRule type="cellIs" dxfId="1203" priority="320" operator="greaterThan">
      <formula>20</formula>
    </cfRule>
  </conditionalFormatting>
  <conditionalFormatting sqref="BC46">
    <cfRule type="cellIs" dxfId="1202" priority="319" operator="greaterThan">
      <formula>20</formula>
    </cfRule>
  </conditionalFormatting>
  <conditionalFormatting sqref="AK50">
    <cfRule type="cellIs" dxfId="1201" priority="318" operator="greaterThan">
      <formula>20</formula>
    </cfRule>
  </conditionalFormatting>
  <conditionalFormatting sqref="AQ50">
    <cfRule type="cellIs" dxfId="1200" priority="317" operator="greaterThan">
      <formula>20</formula>
    </cfRule>
  </conditionalFormatting>
  <conditionalFormatting sqref="AW50">
    <cfRule type="cellIs" dxfId="1199" priority="316" operator="greaterThan">
      <formula>20</formula>
    </cfRule>
  </conditionalFormatting>
  <conditionalFormatting sqref="BC50">
    <cfRule type="cellIs" dxfId="1198" priority="315" operator="greaterThan">
      <formula>20</formula>
    </cfRule>
  </conditionalFormatting>
  <conditionalFormatting sqref="AK51">
    <cfRule type="cellIs" dxfId="1197" priority="314" operator="greaterThan">
      <formula>20</formula>
    </cfRule>
  </conditionalFormatting>
  <conditionalFormatting sqref="AQ51">
    <cfRule type="cellIs" dxfId="1196" priority="313" operator="greaterThan">
      <formula>20</formula>
    </cfRule>
  </conditionalFormatting>
  <conditionalFormatting sqref="AW51">
    <cfRule type="cellIs" dxfId="1195" priority="312" operator="greaterThan">
      <formula>20</formula>
    </cfRule>
  </conditionalFormatting>
  <conditionalFormatting sqref="BC51">
    <cfRule type="cellIs" dxfId="1194" priority="311" operator="greaterThan">
      <formula>20</formula>
    </cfRule>
  </conditionalFormatting>
  <conditionalFormatting sqref="AK95 AK92">
    <cfRule type="cellIs" dxfId="1193" priority="306" operator="greaterThan">
      <formula>20</formula>
    </cfRule>
  </conditionalFormatting>
  <conditionalFormatting sqref="BC95 BC92">
    <cfRule type="cellIs" dxfId="1192" priority="303" operator="greaterThan">
      <formula>20</formula>
    </cfRule>
  </conditionalFormatting>
  <conditionalFormatting sqref="AM86:AN86">
    <cfRule type="cellIs" dxfId="1191" priority="302" operator="between">
      <formula>80</formula>
      <formula>120</formula>
    </cfRule>
  </conditionalFormatting>
  <conditionalFormatting sqref="AL85">
    <cfRule type="cellIs" dxfId="1190" priority="301" operator="greaterThan">
      <formula>20</formula>
    </cfRule>
  </conditionalFormatting>
  <conditionalFormatting sqref="AM85:AN85">
    <cfRule type="cellIs" dxfId="1189" priority="300" operator="between">
      <formula>80</formula>
      <formula>120</formula>
    </cfRule>
  </conditionalFormatting>
  <conditionalFormatting sqref="AM85:AN85">
    <cfRule type="cellIs" dxfId="1188" priority="299" operator="between">
      <formula>80</formula>
      <formula>120</formula>
    </cfRule>
  </conditionalFormatting>
  <conditionalFormatting sqref="AM87:AN87">
    <cfRule type="cellIs" dxfId="1187" priority="298" operator="between">
      <formula>80</formula>
      <formula>120</formula>
    </cfRule>
  </conditionalFormatting>
  <conditionalFormatting sqref="AS86:AT86">
    <cfRule type="cellIs" dxfId="1186" priority="297" operator="between">
      <formula>80</formula>
      <formula>120</formula>
    </cfRule>
  </conditionalFormatting>
  <conditionalFormatting sqref="AS86:AT86">
    <cfRule type="cellIs" dxfId="1185" priority="296" operator="between">
      <formula>80</formula>
      <formula>120</formula>
    </cfRule>
  </conditionalFormatting>
  <conditionalFormatting sqref="AS85:AT85">
    <cfRule type="cellIs" dxfId="1184" priority="294" operator="between">
      <formula>80</formula>
      <formula>120</formula>
    </cfRule>
  </conditionalFormatting>
  <conditionalFormatting sqref="AS85:AT85">
    <cfRule type="cellIs" dxfId="1183" priority="293" operator="between">
      <formula>80</formula>
      <formula>120</formula>
    </cfRule>
  </conditionalFormatting>
  <conditionalFormatting sqref="AS85:AT85">
    <cfRule type="cellIs" dxfId="1182" priority="292" operator="between">
      <formula>80</formula>
      <formula>120</formula>
    </cfRule>
  </conditionalFormatting>
  <conditionalFormatting sqref="AS87:AT87">
    <cfRule type="cellIs" dxfId="1181" priority="291" operator="between">
      <formula>80</formula>
      <formula>120</formula>
    </cfRule>
  </conditionalFormatting>
  <conditionalFormatting sqref="AS87:AT87">
    <cfRule type="cellIs" dxfId="1180" priority="290" operator="between">
      <formula>80</formula>
      <formula>120</formula>
    </cfRule>
  </conditionalFormatting>
  <conditionalFormatting sqref="BD85">
    <cfRule type="cellIs" dxfId="1179" priority="282" operator="greaterThan">
      <formula>20</formula>
    </cfRule>
  </conditionalFormatting>
  <conditionalFormatting sqref="AY86:AZ86">
    <cfRule type="cellIs" dxfId="1178" priority="289" operator="between">
      <formula>80</formula>
      <formula>120</formula>
    </cfRule>
  </conditionalFormatting>
  <conditionalFormatting sqref="AX85">
    <cfRule type="cellIs" dxfId="1177" priority="288" operator="greaterThan">
      <formula>20</formula>
    </cfRule>
  </conditionalFormatting>
  <conditionalFormatting sqref="AY85:AZ85">
    <cfRule type="cellIs" dxfId="1176" priority="287" operator="between">
      <formula>80</formula>
      <formula>120</formula>
    </cfRule>
  </conditionalFormatting>
  <conditionalFormatting sqref="AY85:AZ85">
    <cfRule type="cellIs" dxfId="1175" priority="285" operator="between">
      <formula>80</formula>
      <formula>120</formula>
    </cfRule>
  </conditionalFormatting>
  <conditionalFormatting sqref="AY85:AZ85">
    <cfRule type="cellIs" dxfId="1174" priority="286" operator="between">
      <formula>80</formula>
      <formula>120</formula>
    </cfRule>
  </conditionalFormatting>
  <conditionalFormatting sqref="AY87:AZ87">
    <cfRule type="cellIs" dxfId="1173" priority="284" operator="between">
      <formula>80</formula>
      <formula>120</formula>
    </cfRule>
  </conditionalFormatting>
  <conditionalFormatting sqref="BE86">
    <cfRule type="cellIs" dxfId="1172" priority="283" operator="between">
      <formula>80</formula>
      <formula>120</formula>
    </cfRule>
  </conditionalFormatting>
  <conditionalFormatting sqref="BE85">
    <cfRule type="cellIs" dxfId="1171" priority="281" operator="between">
      <formula>80</formula>
      <formula>120</formula>
    </cfRule>
  </conditionalFormatting>
  <conditionalFormatting sqref="BE85">
    <cfRule type="cellIs" dxfId="1170" priority="278" operator="between">
      <formula>80</formula>
      <formula>120</formula>
    </cfRule>
  </conditionalFormatting>
  <conditionalFormatting sqref="BE85">
    <cfRule type="cellIs" dxfId="1169" priority="279" operator="between">
      <formula>80</formula>
      <formula>120</formula>
    </cfRule>
  </conditionalFormatting>
  <conditionalFormatting sqref="AK94">
    <cfRule type="cellIs" dxfId="1168" priority="272" operator="greaterThan">
      <formula>20</formula>
    </cfRule>
  </conditionalFormatting>
  <conditionalFormatting sqref="AW94">
    <cfRule type="cellIs" dxfId="1167" priority="270" operator="greaterThan">
      <formula>20</formula>
    </cfRule>
  </conditionalFormatting>
  <conditionalFormatting sqref="BC96 BC93">
    <cfRule type="cellIs" dxfId="1166" priority="273" operator="greaterThan">
      <formula>20</formula>
    </cfRule>
  </conditionalFormatting>
  <conditionalFormatting sqref="BC97 BC94">
    <cfRule type="cellIs" dxfId="1165" priority="269" operator="greaterThan">
      <formula>20</formula>
    </cfRule>
  </conditionalFormatting>
  <conditionalFormatting sqref="AS98:AT99">
    <cfRule type="cellIs" dxfId="1164" priority="266" operator="between">
      <formula>80</formula>
      <formula>120</formula>
    </cfRule>
  </conditionalFormatting>
  <conditionalFormatting sqref="AY98:AZ99">
    <cfRule type="cellIs" dxfId="1163" priority="265" operator="between">
      <formula>80</formula>
      <formula>120</formula>
    </cfRule>
  </conditionalFormatting>
  <conditionalFormatting sqref="AK100">
    <cfRule type="cellIs" dxfId="1162" priority="260" operator="greaterThan">
      <formula>20</formula>
    </cfRule>
  </conditionalFormatting>
  <conditionalFormatting sqref="BC100">
    <cfRule type="cellIs" dxfId="1161" priority="257" operator="greaterThan">
      <formula>20</formula>
    </cfRule>
  </conditionalFormatting>
  <conditionalFormatting sqref="AQ100:AR100">
    <cfRule type="cellIs" dxfId="1160" priority="261" operator="greaterThan">
      <formula>20</formula>
    </cfRule>
  </conditionalFormatting>
  <conditionalFormatting sqref="AQ100">
    <cfRule type="cellIs" dxfId="1159" priority="259" operator="greaterThan">
      <formula>20</formula>
    </cfRule>
  </conditionalFormatting>
  <conditionalFormatting sqref="AW100">
    <cfRule type="cellIs" dxfId="1158" priority="258" operator="greaterThan">
      <formula>20</formula>
    </cfRule>
  </conditionalFormatting>
  <conditionalFormatting sqref="BC100">
    <cfRule type="cellIs" dxfId="1157" priority="255" operator="greaterThan">
      <formula>20</formula>
    </cfRule>
  </conditionalFormatting>
  <conditionalFormatting sqref="AW100">
    <cfRule type="cellIs" dxfId="1156" priority="256" operator="greaterThan">
      <formula>20</formula>
    </cfRule>
  </conditionalFormatting>
  <conditionalFormatting sqref="AK109 AK106 AK103">
    <cfRule type="cellIs" dxfId="1155" priority="254" operator="greaterThan">
      <formula>20</formula>
    </cfRule>
  </conditionalFormatting>
  <conditionalFormatting sqref="AQ109 AQ106 AQ103">
    <cfRule type="cellIs" dxfId="1154" priority="253" operator="greaterThan">
      <formula>20</formula>
    </cfRule>
  </conditionalFormatting>
  <conditionalFormatting sqref="AW109 AW106 AW103">
    <cfRule type="cellIs" dxfId="1153" priority="252" operator="greaterThan">
      <formula>20</formula>
    </cfRule>
  </conditionalFormatting>
  <conditionalFormatting sqref="BC109 BC106 BC103">
    <cfRule type="cellIs" dxfId="1152" priority="251" operator="greaterThan">
      <formula>20</formula>
    </cfRule>
  </conditionalFormatting>
  <conditionalFormatting sqref="AK110 AK107 AK104 AK101">
    <cfRule type="cellIs" dxfId="1151" priority="250" operator="greaterThan">
      <formula>20</formula>
    </cfRule>
  </conditionalFormatting>
  <conditionalFormatting sqref="AQ110 AQ107 AQ104 AQ101">
    <cfRule type="cellIs" dxfId="1150" priority="249" operator="greaterThan">
      <formula>20</formula>
    </cfRule>
  </conditionalFormatting>
  <conditionalFormatting sqref="AW110 AW107 AW104 AW101">
    <cfRule type="cellIs" dxfId="1149" priority="248" operator="greaterThan">
      <formula>20</formula>
    </cfRule>
  </conditionalFormatting>
  <conditionalFormatting sqref="BC110 BC107 BC104 BC101">
    <cfRule type="cellIs" dxfId="1148" priority="247" operator="greaterThan">
      <formula>20</formula>
    </cfRule>
  </conditionalFormatting>
  <conditionalFormatting sqref="BC29">
    <cfRule type="cellIs" dxfId="1147" priority="220" operator="greaterThan">
      <formula>20</formula>
    </cfRule>
  </conditionalFormatting>
  <conditionalFormatting sqref="AI29">
    <cfRule type="cellIs" dxfId="1146" priority="219" operator="between">
      <formula>80</formula>
      <formula>120</formula>
    </cfRule>
  </conditionalFormatting>
  <conditionalFormatting sqref="BA29">
    <cfRule type="cellIs" dxfId="1145" priority="216" operator="between">
      <formula>80</formula>
      <formula>120</formula>
    </cfRule>
  </conditionalFormatting>
  <conditionalFormatting sqref="AI110">
    <cfRule type="cellIs" dxfId="1144" priority="215" operator="between">
      <formula>80</formula>
      <formula>120</formula>
    </cfRule>
  </conditionalFormatting>
  <conditionalFormatting sqref="AK130">
    <cfRule type="cellIs" dxfId="1143" priority="214" operator="greaterThan">
      <formula>20</formula>
    </cfRule>
  </conditionalFormatting>
  <conditionalFormatting sqref="AL130">
    <cfRule type="cellIs" dxfId="1142" priority="210" operator="greaterThan">
      <formula>20</formula>
    </cfRule>
  </conditionalFormatting>
  <conditionalFormatting sqref="AM130:AN130">
    <cfRule type="cellIs" dxfId="1141" priority="209" operator="between">
      <formula>80</formula>
      <formula>120</formula>
    </cfRule>
  </conditionalFormatting>
  <conditionalFormatting sqref="AM130:AN130">
    <cfRule type="cellIs" dxfId="1140" priority="208" operator="between">
      <formula>80</formula>
      <formula>120</formula>
    </cfRule>
  </conditionalFormatting>
  <conditionalFormatting sqref="AR130">
    <cfRule type="cellIs" dxfId="1139" priority="207" operator="greaterThan">
      <formula>20</formula>
    </cfRule>
  </conditionalFormatting>
  <conditionalFormatting sqref="AS130:AT130">
    <cfRule type="cellIs" dxfId="1138" priority="206" operator="between">
      <formula>80</formula>
      <formula>120</formula>
    </cfRule>
  </conditionalFormatting>
  <conditionalFormatting sqref="AS130:AT130">
    <cfRule type="cellIs" dxfId="1137" priority="204" operator="between">
      <formula>80</formula>
      <formula>120</formula>
    </cfRule>
  </conditionalFormatting>
  <conditionalFormatting sqref="AS130:AT130">
    <cfRule type="cellIs" dxfId="1136" priority="205" operator="between">
      <formula>80</formula>
      <formula>120</formula>
    </cfRule>
  </conditionalFormatting>
  <conditionalFormatting sqref="AY130:AZ130">
    <cfRule type="cellIs" dxfId="1135" priority="201" operator="between">
      <formula>80</formula>
      <formula>120</formula>
    </cfRule>
  </conditionalFormatting>
  <conditionalFormatting sqref="BD130">
    <cfRule type="cellIs" dxfId="1134" priority="199" operator="greaterThan">
      <formula>20</formula>
    </cfRule>
  </conditionalFormatting>
  <conditionalFormatting sqref="BE130">
    <cfRule type="cellIs" dxfId="1133" priority="198" operator="between">
      <formula>80</formula>
      <formula>120</formula>
    </cfRule>
  </conditionalFormatting>
  <conditionalFormatting sqref="BE130">
    <cfRule type="cellIs" dxfId="1132" priority="197" operator="between">
      <formula>80</formula>
      <formula>120</formula>
    </cfRule>
  </conditionalFormatting>
  <conditionalFormatting sqref="BE130">
    <cfRule type="cellIs" dxfId="1131" priority="195" operator="between">
      <formula>80</formula>
      <formula>120</formula>
    </cfRule>
  </conditionalFormatting>
  <conditionalFormatting sqref="BE130">
    <cfRule type="cellIs" dxfId="1130" priority="196" operator="between">
      <formula>80</formula>
      <formula>120</formula>
    </cfRule>
  </conditionalFormatting>
  <conditionalFormatting sqref="AK135">
    <cfRule type="cellIs" dxfId="1129" priority="194" operator="greaterThan">
      <formula>20</formula>
    </cfRule>
  </conditionalFormatting>
  <conditionalFormatting sqref="AW135">
    <cfRule type="cellIs" dxfId="1128" priority="192" operator="greaterThan">
      <formula>20</formula>
    </cfRule>
  </conditionalFormatting>
  <conditionalFormatting sqref="AK26 AK33 AK36 AK39 AK42 AK45 AK48">
    <cfRule type="cellIs" dxfId="1127" priority="246" operator="greaterThan">
      <formula>20</formula>
    </cfRule>
  </conditionalFormatting>
  <conditionalFormatting sqref="AQ26 AQ33 AQ36 AQ39 AQ42 AQ45 AQ48">
    <cfRule type="cellIs" dxfId="1126" priority="245" operator="greaterThan">
      <formula>20</formula>
    </cfRule>
  </conditionalFormatting>
  <conditionalFormatting sqref="AW26 AW33 AW36 AW39 AW42 AW45 AW48">
    <cfRule type="cellIs" dxfId="1125" priority="244" operator="greaterThan">
      <formula>20</formula>
    </cfRule>
  </conditionalFormatting>
  <conditionalFormatting sqref="BC26 BC33 BC36 BC39 BC42 BC45 BC48">
    <cfRule type="cellIs" dxfId="1124" priority="243" operator="greaterThan">
      <formula>20</formula>
    </cfRule>
  </conditionalFormatting>
  <conditionalFormatting sqref="AJ36 AJ39 AJ42 AJ45 AJ48">
    <cfRule type="cellIs" dxfId="1123" priority="242" operator="lessThan">
      <formula>20.1</formula>
    </cfRule>
  </conditionalFormatting>
  <conditionalFormatting sqref="AP36 AP39 AP42 AP45 AP48">
    <cfRule type="cellIs" dxfId="1122" priority="241" operator="lessThan">
      <formula>20.1</formula>
    </cfRule>
  </conditionalFormatting>
  <conditionalFormatting sqref="AV36 AV39 AV42 AV45 AV48">
    <cfRule type="cellIs" dxfId="1121" priority="240" operator="lessThan">
      <formula>20.1</formula>
    </cfRule>
  </conditionalFormatting>
  <conditionalFormatting sqref="BB36 BB39 BB42 BB45 BB48">
    <cfRule type="cellIs" dxfId="1120" priority="239" operator="lessThan">
      <formula>20.1</formula>
    </cfRule>
  </conditionalFormatting>
  <conditionalFormatting sqref="AI26">
    <cfRule type="cellIs" dxfId="1119" priority="238" operator="between">
      <formula>80</formula>
      <formula>120</formula>
    </cfRule>
  </conditionalFormatting>
  <conditionalFormatting sqref="AO26">
    <cfRule type="cellIs" dxfId="1118" priority="237" operator="between">
      <formula>80</formula>
      <formula>120</formula>
    </cfRule>
  </conditionalFormatting>
  <conditionalFormatting sqref="AU26">
    <cfRule type="cellIs" dxfId="1117" priority="236" operator="between">
      <formula>80</formula>
      <formula>120</formula>
    </cfRule>
  </conditionalFormatting>
  <conditionalFormatting sqref="BA26">
    <cfRule type="cellIs" dxfId="1116" priority="235" operator="between">
      <formula>80</formula>
      <formula>120</formula>
    </cfRule>
  </conditionalFormatting>
  <conditionalFormatting sqref="BA97">
    <cfRule type="cellIs" dxfId="1115" priority="225" operator="between">
      <formula>80</formula>
      <formula>120</formula>
    </cfRule>
  </conditionalFormatting>
  <conditionalFormatting sqref="AK97">
    <cfRule type="cellIs" dxfId="1114" priority="230" operator="greaterThan">
      <formula>20</formula>
    </cfRule>
  </conditionalFormatting>
  <conditionalFormatting sqref="AQ97">
    <cfRule type="cellIs" dxfId="1113" priority="229" operator="greaterThan">
      <formula>20</formula>
    </cfRule>
  </conditionalFormatting>
  <conditionalFormatting sqref="AO97">
    <cfRule type="cellIs" dxfId="1112" priority="227" operator="between">
      <formula>80</formula>
      <formula>120</formula>
    </cfRule>
  </conditionalFormatting>
  <conditionalFormatting sqref="AU97">
    <cfRule type="cellIs" dxfId="1111" priority="226" operator="between">
      <formula>80</formula>
      <formula>120</formula>
    </cfRule>
  </conditionalFormatting>
  <conditionalFormatting sqref="AO51">
    <cfRule type="cellIs" dxfId="1110" priority="234" operator="between">
      <formula>80</formula>
      <formula>120</formula>
    </cfRule>
  </conditionalFormatting>
  <conditionalFormatting sqref="AU51">
    <cfRule type="cellIs" dxfId="1109" priority="233" operator="between">
      <formula>80</formula>
      <formula>120</formula>
    </cfRule>
  </conditionalFormatting>
  <conditionalFormatting sqref="BA51">
    <cfRule type="cellIs" dxfId="1108" priority="232" operator="between">
      <formula>80</formula>
      <formula>120</formula>
    </cfRule>
  </conditionalFormatting>
  <conditionalFormatting sqref="AI51">
    <cfRule type="cellIs" dxfId="1107" priority="231" operator="between">
      <formula>80</formula>
      <formula>120</formula>
    </cfRule>
  </conditionalFormatting>
  <conditionalFormatting sqref="AW97">
    <cfRule type="cellIs" dxfId="1106" priority="228" operator="greaterThan">
      <formula>20</formula>
    </cfRule>
  </conditionalFormatting>
  <conditionalFormatting sqref="AI97">
    <cfRule type="cellIs" dxfId="1105" priority="224" operator="between">
      <formula>80</formula>
      <formula>120</formula>
    </cfRule>
  </conditionalFormatting>
  <conditionalFormatting sqref="AK29">
    <cfRule type="cellIs" dxfId="1104" priority="223" operator="greaterThan">
      <formula>20</formula>
    </cfRule>
  </conditionalFormatting>
  <conditionalFormatting sqref="AQ29">
    <cfRule type="cellIs" dxfId="1103" priority="222" operator="greaterThan">
      <formula>20</formula>
    </cfRule>
  </conditionalFormatting>
  <conditionalFormatting sqref="AW29">
    <cfRule type="cellIs" dxfId="1102" priority="221" operator="greaterThan">
      <formula>20</formula>
    </cfRule>
  </conditionalFormatting>
  <conditionalFormatting sqref="AO29">
    <cfRule type="cellIs" dxfId="1101" priority="218" operator="between">
      <formula>80</formula>
      <formula>120</formula>
    </cfRule>
  </conditionalFormatting>
  <conditionalFormatting sqref="AU29">
    <cfRule type="cellIs" dxfId="1100" priority="217" operator="between">
      <formula>80</formula>
      <formula>120</formula>
    </cfRule>
  </conditionalFormatting>
  <conditionalFormatting sqref="AQ130">
    <cfRule type="cellIs" dxfId="1099" priority="213" operator="greaterThan">
      <formula>20</formula>
    </cfRule>
  </conditionalFormatting>
  <conditionalFormatting sqref="AW130">
    <cfRule type="cellIs" dxfId="1098" priority="212" operator="greaterThan">
      <formula>20</formula>
    </cfRule>
  </conditionalFormatting>
  <conditionalFormatting sqref="BC130">
    <cfRule type="cellIs" dxfId="1097" priority="211" operator="greaterThan">
      <formula>20</formula>
    </cfRule>
  </conditionalFormatting>
  <conditionalFormatting sqref="AQ135">
    <cfRule type="cellIs" dxfId="1096" priority="193" operator="greaterThan">
      <formula>20</formula>
    </cfRule>
  </conditionalFormatting>
  <conditionalFormatting sqref="AX130">
    <cfRule type="cellIs" dxfId="1095" priority="203" operator="greaterThan">
      <formula>20</formula>
    </cfRule>
  </conditionalFormatting>
  <conditionalFormatting sqref="AY130:AZ130">
    <cfRule type="cellIs" dxfId="1094" priority="202" operator="between">
      <formula>80</formula>
      <formula>120</formula>
    </cfRule>
  </conditionalFormatting>
  <conditionalFormatting sqref="AY130:AZ130">
    <cfRule type="cellIs" dxfId="1093" priority="200" operator="between">
      <formula>80</formula>
      <formula>120</formula>
    </cfRule>
  </conditionalFormatting>
  <conditionalFormatting sqref="BC135">
    <cfRule type="cellIs" dxfId="1092" priority="191" operator="greaterThan">
      <formula>20</formula>
    </cfRule>
  </conditionalFormatting>
  <conditionalFormatting sqref="AM130:AN130">
    <cfRule type="cellIs" dxfId="1091" priority="190" operator="between">
      <formula>80</formula>
      <formula>120</formula>
    </cfRule>
  </conditionalFormatting>
  <conditionalFormatting sqref="AS130:AT130">
    <cfRule type="cellIs" dxfId="1090" priority="189" operator="between">
      <formula>80</formula>
      <formula>120</formula>
    </cfRule>
  </conditionalFormatting>
  <conditionalFormatting sqref="AS130:AT130">
    <cfRule type="cellIs" dxfId="1089" priority="188" operator="between">
      <formula>80</formula>
      <formula>120</formula>
    </cfRule>
  </conditionalFormatting>
  <conditionalFormatting sqref="AY130:AZ130">
    <cfRule type="cellIs" dxfId="1088" priority="187" operator="between">
      <formula>80</formula>
      <formula>120</formula>
    </cfRule>
  </conditionalFormatting>
  <conditionalFormatting sqref="BE130">
    <cfRule type="cellIs" dxfId="1087" priority="186" operator="between">
      <formula>80</formula>
      <formula>120</formula>
    </cfRule>
  </conditionalFormatting>
  <conditionalFormatting sqref="AK128 AK125 AK122 AK119 AK116 AK113">
    <cfRule type="cellIs" dxfId="1086" priority="185" operator="greaterThan">
      <formula>20</formula>
    </cfRule>
  </conditionalFormatting>
  <conditionalFormatting sqref="AQ128 AQ125 AQ122 AQ119 AQ116 AQ113">
    <cfRule type="cellIs" dxfId="1085" priority="184" operator="greaterThan">
      <formula>20</formula>
    </cfRule>
  </conditionalFormatting>
  <conditionalFormatting sqref="AW128 AW125 AW122 AW119 AW116 AW113">
    <cfRule type="cellIs" dxfId="1084" priority="183" operator="greaterThan">
      <formula>20</formula>
    </cfRule>
  </conditionalFormatting>
  <conditionalFormatting sqref="BC128 BC125 BC122 BC119 BC116 BC113">
    <cfRule type="cellIs" dxfId="1083" priority="182" operator="greaterThan">
      <formula>20</formula>
    </cfRule>
  </conditionalFormatting>
  <conditionalFormatting sqref="BD91">
    <cfRule type="cellIs" dxfId="1082" priority="100" operator="lessThan">
      <formula>20</formula>
    </cfRule>
  </conditionalFormatting>
  <conditionalFormatting sqref="AW90">
    <cfRule type="cellIs" dxfId="1081" priority="160" operator="greaterThan">
      <formula>20</formula>
    </cfRule>
  </conditionalFormatting>
  <conditionalFormatting sqref="BC90">
    <cfRule type="cellIs" dxfId="1080" priority="159" operator="greaterThan">
      <formula>20</formula>
    </cfRule>
  </conditionalFormatting>
  <conditionalFormatting sqref="AM88:AN88">
    <cfRule type="cellIs" dxfId="1079" priority="181" operator="between">
      <formula>80</formula>
      <formula>120</formula>
    </cfRule>
  </conditionalFormatting>
  <conditionalFormatting sqref="AM89:AN89">
    <cfRule type="cellIs" dxfId="1078" priority="180" operator="between">
      <formula>80</formula>
      <formula>120</formula>
    </cfRule>
  </conditionalFormatting>
  <conditionalFormatting sqref="AK88">
    <cfRule type="cellIs" dxfId="1077" priority="171" operator="greaterThan">
      <formula>20</formula>
    </cfRule>
  </conditionalFormatting>
  <conditionalFormatting sqref="AQ88">
    <cfRule type="cellIs" dxfId="1076" priority="170" operator="greaterThan">
      <formula>20</formula>
    </cfRule>
  </conditionalFormatting>
  <conditionalFormatting sqref="AW88">
    <cfRule type="cellIs" dxfId="1075" priority="169" operator="greaterThan">
      <formula>20</formula>
    </cfRule>
  </conditionalFormatting>
  <conditionalFormatting sqref="BC88">
    <cfRule type="cellIs" dxfId="1074" priority="168" operator="greaterThan">
      <formula>20</formula>
    </cfRule>
  </conditionalFormatting>
  <conditionalFormatting sqref="AS88:AT88">
    <cfRule type="cellIs" dxfId="1073" priority="179" operator="between">
      <formula>80</formula>
      <formula>120</formula>
    </cfRule>
  </conditionalFormatting>
  <conditionalFormatting sqref="AS88:AT88">
    <cfRule type="cellIs" dxfId="1072" priority="178" operator="between">
      <formula>80</formula>
      <formula>120</formula>
    </cfRule>
  </conditionalFormatting>
  <conditionalFormatting sqref="AS89:AT89">
    <cfRule type="cellIs" dxfId="1071" priority="177" operator="between">
      <formula>80</formula>
      <formula>120</formula>
    </cfRule>
  </conditionalFormatting>
  <conditionalFormatting sqref="AS89:AT89">
    <cfRule type="cellIs" dxfId="1070" priority="176" operator="between">
      <formula>80</formula>
      <formula>120</formula>
    </cfRule>
  </conditionalFormatting>
  <conditionalFormatting sqref="AY88:AZ88">
    <cfRule type="cellIs" dxfId="1069" priority="175" operator="between">
      <formula>80</formula>
      <formula>120</formula>
    </cfRule>
  </conditionalFormatting>
  <conditionalFormatting sqref="AY89:AZ89">
    <cfRule type="cellIs" dxfId="1068" priority="174" operator="between">
      <formula>80</formula>
      <formula>120</formula>
    </cfRule>
  </conditionalFormatting>
  <conditionalFormatting sqref="BE88">
    <cfRule type="cellIs" dxfId="1067" priority="173" operator="between">
      <formula>80</formula>
      <formula>120</formula>
    </cfRule>
  </conditionalFormatting>
  <conditionalFormatting sqref="BE89">
    <cfRule type="cellIs" dxfId="1066" priority="172" operator="between">
      <formula>80</formula>
      <formula>120</formula>
    </cfRule>
  </conditionalFormatting>
  <conditionalFormatting sqref="AQ91">
    <cfRule type="cellIs" dxfId="1065" priority="157" operator="greaterThan">
      <formula>20</formula>
    </cfRule>
  </conditionalFormatting>
  <conditionalFormatting sqref="AM88:AN88">
    <cfRule type="cellIs" dxfId="1064" priority="167" operator="between">
      <formula>80</formula>
      <formula>120</formula>
    </cfRule>
  </conditionalFormatting>
  <conditionalFormatting sqref="AS88:AT88">
    <cfRule type="cellIs" dxfId="1063" priority="166" operator="between">
      <formula>80</formula>
      <formula>120</formula>
    </cfRule>
  </conditionalFormatting>
  <conditionalFormatting sqref="AS88:AT88">
    <cfRule type="cellIs" dxfId="1062" priority="165" operator="between">
      <formula>80</formula>
      <formula>120</formula>
    </cfRule>
  </conditionalFormatting>
  <conditionalFormatting sqref="AY88:AZ88">
    <cfRule type="cellIs" dxfId="1061" priority="164" operator="between">
      <formula>80</formula>
      <formula>120</formula>
    </cfRule>
  </conditionalFormatting>
  <conditionalFormatting sqref="AK90">
    <cfRule type="cellIs" dxfId="1060" priority="162" operator="greaterThan">
      <formula>20</formula>
    </cfRule>
  </conditionalFormatting>
  <conditionalFormatting sqref="AK91">
    <cfRule type="cellIs" dxfId="1059" priority="158" operator="greaterThan">
      <formula>20</formula>
    </cfRule>
  </conditionalFormatting>
  <conditionalFormatting sqref="BE88">
    <cfRule type="cellIs" dxfId="1058" priority="163" operator="between">
      <formula>80</formula>
      <formula>120</formula>
    </cfRule>
  </conditionalFormatting>
  <conditionalFormatting sqref="AW91">
    <cfRule type="cellIs" dxfId="1057" priority="156" operator="greaterThan">
      <formula>20</formula>
    </cfRule>
  </conditionalFormatting>
  <conditionalFormatting sqref="AQ90">
    <cfRule type="cellIs" dxfId="1056" priority="161" operator="greaterThan">
      <formula>20</formula>
    </cfRule>
  </conditionalFormatting>
  <conditionalFormatting sqref="BC91">
    <cfRule type="cellIs" dxfId="1055" priority="155" operator="greaterThan">
      <formula>20</formula>
    </cfRule>
  </conditionalFormatting>
  <conditionalFormatting sqref="AM91:AN91">
    <cfRule type="cellIs" dxfId="1054" priority="154" operator="between">
      <formula>80</formula>
      <formula>120</formula>
    </cfRule>
  </conditionalFormatting>
  <conditionalFormatting sqref="AL90">
    <cfRule type="cellIs" dxfId="1053" priority="153" operator="greaterThan">
      <formula>20</formula>
    </cfRule>
  </conditionalFormatting>
  <conditionalFormatting sqref="AM90:AN90">
    <cfRule type="cellIs" dxfId="1052" priority="152" operator="between">
      <formula>80</formula>
      <formula>120</formula>
    </cfRule>
  </conditionalFormatting>
  <conditionalFormatting sqref="AM90:AN90">
    <cfRule type="cellIs" dxfId="1051" priority="151" operator="between">
      <formula>80</formula>
      <formula>120</formula>
    </cfRule>
  </conditionalFormatting>
  <conditionalFormatting sqref="AL91">
    <cfRule type="cellIs" dxfId="1050" priority="144" operator="lessThan">
      <formula>20</formula>
    </cfRule>
  </conditionalFormatting>
  <conditionalFormatting sqref="AM89:AN89">
    <cfRule type="cellIs" dxfId="1049" priority="150" operator="between">
      <formula>80</formula>
      <formula>120</formula>
    </cfRule>
  </conditionalFormatting>
  <conditionalFormatting sqref="AM88:AN88">
    <cfRule type="cellIs" dxfId="1048" priority="149" operator="between">
      <formula>80</formula>
      <formula>120</formula>
    </cfRule>
  </conditionalFormatting>
  <conditionalFormatting sqref="AM88:AN88">
    <cfRule type="cellIs" dxfId="1047" priority="148" operator="between">
      <formula>80</formula>
      <formula>120</formula>
    </cfRule>
  </conditionalFormatting>
  <conditionalFormatting sqref="AL91">
    <cfRule type="cellIs" dxfId="1046" priority="147" operator="greaterThan">
      <formula>20</formula>
    </cfRule>
  </conditionalFormatting>
  <conditionalFormatting sqref="AM90:AN91">
    <cfRule type="cellIs" dxfId="1045" priority="146" operator="between">
      <formula>80</formula>
      <formula>120</formula>
    </cfRule>
  </conditionalFormatting>
  <conditionalFormatting sqref="AL91">
    <cfRule type="cellIs" dxfId="1044" priority="145" operator="greaterThan">
      <formula>20</formula>
    </cfRule>
  </conditionalFormatting>
  <conditionalFormatting sqref="AS91:AT91">
    <cfRule type="cellIs" dxfId="1043" priority="143" operator="between">
      <formula>80</formula>
      <formula>120</formula>
    </cfRule>
  </conditionalFormatting>
  <conditionalFormatting sqref="AS91:AT91">
    <cfRule type="cellIs" dxfId="1042" priority="142" operator="between">
      <formula>80</formula>
      <formula>120</formula>
    </cfRule>
  </conditionalFormatting>
  <conditionalFormatting sqref="AR90">
    <cfRule type="cellIs" dxfId="1041" priority="141" operator="greaterThan">
      <formula>20</formula>
    </cfRule>
  </conditionalFormatting>
  <conditionalFormatting sqref="AS90:AT90">
    <cfRule type="cellIs" dxfId="1040" priority="140" operator="between">
      <formula>80</formula>
      <formula>120</formula>
    </cfRule>
  </conditionalFormatting>
  <conditionalFormatting sqref="AS90:AT90">
    <cfRule type="cellIs" dxfId="1039" priority="139" operator="between">
      <formula>80</formula>
      <formula>120</formula>
    </cfRule>
  </conditionalFormatting>
  <conditionalFormatting sqref="AS90:AT90">
    <cfRule type="cellIs" dxfId="1038" priority="138" operator="between">
      <formula>80</formula>
      <formula>120</formula>
    </cfRule>
  </conditionalFormatting>
  <conditionalFormatting sqref="AS89:AT89">
    <cfRule type="cellIs" dxfId="1037" priority="137" operator="between">
      <formula>80</formula>
      <formula>120</formula>
    </cfRule>
  </conditionalFormatting>
  <conditionalFormatting sqref="AS89:AT89">
    <cfRule type="cellIs" dxfId="1036" priority="136" operator="between">
      <formula>80</formula>
      <formula>120</formula>
    </cfRule>
  </conditionalFormatting>
  <conditionalFormatting sqref="AS88:AT88">
    <cfRule type="cellIs" dxfId="1035" priority="135" operator="between">
      <formula>80</formula>
      <formula>120</formula>
    </cfRule>
  </conditionalFormatting>
  <conditionalFormatting sqref="AS88:AT88">
    <cfRule type="cellIs" dxfId="1034" priority="134" operator="between">
      <formula>80</formula>
      <formula>120</formula>
    </cfRule>
  </conditionalFormatting>
  <conditionalFormatting sqref="AS88:AT88">
    <cfRule type="cellIs" dxfId="1033" priority="133" operator="between">
      <formula>80</formula>
      <formula>120</formula>
    </cfRule>
  </conditionalFormatting>
  <conditionalFormatting sqref="AR91">
    <cfRule type="cellIs" dxfId="1032" priority="132" operator="greaterThan">
      <formula>20</formula>
    </cfRule>
  </conditionalFormatting>
  <conditionalFormatting sqref="AS90:AT91">
    <cfRule type="cellIs" dxfId="1031" priority="131" operator="between">
      <formula>80</formula>
      <formula>120</formula>
    </cfRule>
  </conditionalFormatting>
  <conditionalFormatting sqref="AS90:AT91">
    <cfRule type="cellIs" dxfId="1030" priority="130" operator="between">
      <formula>80</formula>
      <formula>120</formula>
    </cfRule>
  </conditionalFormatting>
  <conditionalFormatting sqref="AR91">
    <cfRule type="cellIs" dxfId="1029" priority="129" operator="greaterThan">
      <formula>20</formula>
    </cfRule>
  </conditionalFormatting>
  <conditionalFormatting sqref="AR91">
    <cfRule type="cellIs" dxfId="1028" priority="128" operator="lessThan">
      <formula>20</formula>
    </cfRule>
  </conditionalFormatting>
  <conditionalFormatting sqref="AY91:AZ91">
    <cfRule type="cellIs" dxfId="1027" priority="127" operator="between">
      <formula>80</formula>
      <formula>120</formula>
    </cfRule>
  </conditionalFormatting>
  <conditionalFormatting sqref="AX90">
    <cfRule type="cellIs" dxfId="1026" priority="126" operator="greaterThan">
      <formula>20</formula>
    </cfRule>
  </conditionalFormatting>
  <conditionalFormatting sqref="AY90:AZ90">
    <cfRule type="cellIs" dxfId="1025" priority="125" operator="between">
      <formula>80</formula>
      <formula>120</formula>
    </cfRule>
  </conditionalFormatting>
  <conditionalFormatting sqref="AY90:AZ90">
    <cfRule type="cellIs" dxfId="1024" priority="123" operator="between">
      <formula>80</formula>
      <formula>120</formula>
    </cfRule>
  </conditionalFormatting>
  <conditionalFormatting sqref="AY90:AZ90">
    <cfRule type="cellIs" dxfId="1023" priority="124" operator="between">
      <formula>80</formula>
      <formula>120</formula>
    </cfRule>
  </conditionalFormatting>
  <conditionalFormatting sqref="AY89:AZ89">
    <cfRule type="cellIs" dxfId="1022" priority="122" operator="between">
      <formula>80</formula>
      <formula>120</formula>
    </cfRule>
  </conditionalFormatting>
  <conditionalFormatting sqref="AY88:AZ88">
    <cfRule type="cellIs" dxfId="1021" priority="121" operator="between">
      <formula>80</formula>
      <formula>120</formula>
    </cfRule>
  </conditionalFormatting>
  <conditionalFormatting sqref="AY88:AZ88">
    <cfRule type="cellIs" dxfId="1020" priority="119" operator="between">
      <formula>80</formula>
      <formula>120</formula>
    </cfRule>
  </conditionalFormatting>
  <conditionalFormatting sqref="AY88:AZ88">
    <cfRule type="cellIs" dxfId="1019" priority="120" operator="between">
      <formula>80</formula>
      <formula>120</formula>
    </cfRule>
  </conditionalFormatting>
  <conditionalFormatting sqref="AX91">
    <cfRule type="cellIs" dxfId="1018" priority="118" operator="greaterThan">
      <formula>20</formula>
    </cfRule>
  </conditionalFormatting>
  <conditionalFormatting sqref="AY90:AZ91">
    <cfRule type="cellIs" dxfId="1017" priority="117" operator="between">
      <formula>80</formula>
      <formula>120</formula>
    </cfRule>
  </conditionalFormatting>
  <conditionalFormatting sqref="AX91">
    <cfRule type="cellIs" dxfId="1016" priority="116" operator="greaterThan">
      <formula>20</formula>
    </cfRule>
  </conditionalFormatting>
  <conditionalFormatting sqref="AX91">
    <cfRule type="cellIs" dxfId="1015" priority="115" operator="lessThan">
      <formula>20</formula>
    </cfRule>
  </conditionalFormatting>
  <conditionalFormatting sqref="BE88">
    <cfRule type="cellIs" dxfId="1014" priority="106" operator="between">
      <formula>80</formula>
      <formula>120</formula>
    </cfRule>
  </conditionalFormatting>
  <conditionalFormatting sqref="BE91">
    <cfRule type="cellIs" dxfId="1013" priority="114" operator="between">
      <formula>80</formula>
      <formula>120</formula>
    </cfRule>
  </conditionalFormatting>
  <conditionalFormatting sqref="BD90">
    <cfRule type="cellIs" dxfId="1012" priority="113" operator="greaterThan">
      <formula>20</formula>
    </cfRule>
  </conditionalFormatting>
  <conditionalFormatting sqref="BE90">
    <cfRule type="cellIs" dxfId="1011" priority="112" operator="between">
      <formula>80</formula>
      <formula>120</formula>
    </cfRule>
  </conditionalFormatting>
  <conditionalFormatting sqref="BE90">
    <cfRule type="cellIs" dxfId="1010" priority="111" operator="between">
      <formula>80</formula>
      <formula>120</formula>
    </cfRule>
  </conditionalFormatting>
  <conditionalFormatting sqref="BE90">
    <cfRule type="cellIs" dxfId="1009" priority="109" operator="between">
      <formula>80</formula>
      <formula>120</formula>
    </cfRule>
  </conditionalFormatting>
  <conditionalFormatting sqref="BE90">
    <cfRule type="cellIs" dxfId="1008" priority="110" operator="between">
      <formula>80</formula>
      <formula>120</formula>
    </cfRule>
  </conditionalFormatting>
  <conditionalFormatting sqref="BE89">
    <cfRule type="cellIs" dxfId="1007" priority="108" operator="between">
      <formula>80</formula>
      <formula>120</formula>
    </cfRule>
  </conditionalFormatting>
  <conditionalFormatting sqref="BE88">
    <cfRule type="cellIs" dxfId="1006" priority="107" operator="between">
      <formula>80</formula>
      <formula>120</formula>
    </cfRule>
  </conditionalFormatting>
  <conditionalFormatting sqref="BE88">
    <cfRule type="cellIs" dxfId="1005" priority="104" operator="between">
      <formula>80</formula>
      <formula>120</formula>
    </cfRule>
  </conditionalFormatting>
  <conditionalFormatting sqref="BE88">
    <cfRule type="cellIs" dxfId="1004" priority="105" operator="between">
      <formula>80</formula>
      <formula>120</formula>
    </cfRule>
  </conditionalFormatting>
  <conditionalFormatting sqref="BD91">
    <cfRule type="cellIs" dxfId="1003" priority="103" operator="greaterThan">
      <formula>20</formula>
    </cfRule>
  </conditionalFormatting>
  <conditionalFormatting sqref="BE90:BE91">
    <cfRule type="cellIs" dxfId="1002" priority="102" operator="between">
      <formula>80</formula>
      <formula>120</formula>
    </cfRule>
  </conditionalFormatting>
  <conditionalFormatting sqref="BD91">
    <cfRule type="cellIs" dxfId="1001" priority="101" operator="greaterThan">
      <formula>20</formula>
    </cfRule>
  </conditionalFormatting>
  <conditionalFormatting sqref="BD134">
    <cfRule type="cellIs" dxfId="1000" priority="14" operator="lessThan">
      <formula>20</formula>
    </cfRule>
  </conditionalFormatting>
  <conditionalFormatting sqref="AW133">
    <cfRule type="cellIs" dxfId="999" priority="74" operator="greaterThan">
      <formula>20</formula>
    </cfRule>
  </conditionalFormatting>
  <conditionalFormatting sqref="BC133">
    <cfRule type="cellIs" dxfId="998" priority="73" operator="greaterThan">
      <formula>20</formula>
    </cfRule>
  </conditionalFormatting>
  <conditionalFormatting sqref="AM131:AN131">
    <cfRule type="cellIs" dxfId="997" priority="95" operator="between">
      <formula>80</formula>
      <formula>120</formula>
    </cfRule>
  </conditionalFormatting>
  <conditionalFormatting sqref="AM132:AN132">
    <cfRule type="cellIs" dxfId="996" priority="94" operator="between">
      <formula>80</formula>
      <formula>120</formula>
    </cfRule>
  </conditionalFormatting>
  <conditionalFormatting sqref="AK131">
    <cfRule type="cellIs" dxfId="995" priority="85" operator="greaterThan">
      <formula>20</formula>
    </cfRule>
  </conditionalFormatting>
  <conditionalFormatting sqref="AQ131">
    <cfRule type="cellIs" dxfId="994" priority="84" operator="greaterThan">
      <formula>20</formula>
    </cfRule>
  </conditionalFormatting>
  <conditionalFormatting sqref="AW131">
    <cfRule type="cellIs" dxfId="993" priority="83" operator="greaterThan">
      <formula>20</formula>
    </cfRule>
  </conditionalFormatting>
  <conditionalFormatting sqref="BC131">
    <cfRule type="cellIs" dxfId="992" priority="82" operator="greaterThan">
      <formula>20</formula>
    </cfRule>
  </conditionalFormatting>
  <conditionalFormatting sqref="AS131:AT131">
    <cfRule type="cellIs" dxfId="991" priority="93" operator="between">
      <formula>80</formula>
      <formula>120</formula>
    </cfRule>
  </conditionalFormatting>
  <conditionalFormatting sqref="AS131:AT131">
    <cfRule type="cellIs" dxfId="990" priority="92" operator="between">
      <formula>80</formula>
      <formula>120</formula>
    </cfRule>
  </conditionalFormatting>
  <conditionalFormatting sqref="AS132:AT132">
    <cfRule type="cellIs" dxfId="989" priority="91" operator="between">
      <formula>80</formula>
      <formula>120</formula>
    </cfRule>
  </conditionalFormatting>
  <conditionalFormatting sqref="AS132:AT132">
    <cfRule type="cellIs" dxfId="988" priority="90" operator="between">
      <formula>80</formula>
      <formula>120</formula>
    </cfRule>
  </conditionalFormatting>
  <conditionalFormatting sqref="AY131:AZ131">
    <cfRule type="cellIs" dxfId="987" priority="89" operator="between">
      <formula>80</formula>
      <formula>120</formula>
    </cfRule>
  </conditionalFormatting>
  <conditionalFormatting sqref="AY132:AZ132">
    <cfRule type="cellIs" dxfId="986" priority="88" operator="between">
      <formula>80</formula>
      <formula>120</formula>
    </cfRule>
  </conditionalFormatting>
  <conditionalFormatting sqref="BE131">
    <cfRule type="cellIs" dxfId="985" priority="87" operator="between">
      <formula>80</formula>
      <formula>120</formula>
    </cfRule>
  </conditionalFormatting>
  <conditionalFormatting sqref="BE132">
    <cfRule type="cellIs" dxfId="984" priority="86" operator="between">
      <formula>80</formula>
      <formula>120</formula>
    </cfRule>
  </conditionalFormatting>
  <conditionalFormatting sqref="AQ134">
    <cfRule type="cellIs" dxfId="983" priority="71" operator="greaterThan">
      <formula>20</formula>
    </cfRule>
  </conditionalFormatting>
  <conditionalFormatting sqref="AM131:AN131">
    <cfRule type="cellIs" dxfId="982" priority="81" operator="between">
      <formula>80</formula>
      <formula>120</formula>
    </cfRule>
  </conditionalFormatting>
  <conditionalFormatting sqref="AS131:AT131">
    <cfRule type="cellIs" dxfId="981" priority="80" operator="between">
      <formula>80</formula>
      <formula>120</formula>
    </cfRule>
  </conditionalFormatting>
  <conditionalFormatting sqref="AS131:AT131">
    <cfRule type="cellIs" dxfId="980" priority="79" operator="between">
      <formula>80</formula>
      <formula>120</formula>
    </cfRule>
  </conditionalFormatting>
  <conditionalFormatting sqref="AY131:AZ131">
    <cfRule type="cellIs" dxfId="979" priority="78" operator="between">
      <formula>80</formula>
      <formula>120</formula>
    </cfRule>
  </conditionalFormatting>
  <conditionalFormatting sqref="AK133">
    <cfRule type="cellIs" dxfId="978" priority="76" operator="greaterThan">
      <formula>20</formula>
    </cfRule>
  </conditionalFormatting>
  <conditionalFormatting sqref="AK134">
    <cfRule type="cellIs" dxfId="977" priority="72" operator="greaterThan">
      <formula>20</formula>
    </cfRule>
  </conditionalFormatting>
  <conditionalFormatting sqref="BE131">
    <cfRule type="cellIs" dxfId="976" priority="77" operator="between">
      <formula>80</formula>
      <formula>120</formula>
    </cfRule>
  </conditionalFormatting>
  <conditionalFormatting sqref="AW134">
    <cfRule type="cellIs" dxfId="975" priority="70" operator="greaterThan">
      <formula>20</formula>
    </cfRule>
  </conditionalFormatting>
  <conditionalFormatting sqref="AQ133">
    <cfRule type="cellIs" dxfId="974" priority="75" operator="greaterThan">
      <formula>20</formula>
    </cfRule>
  </conditionalFormatting>
  <conditionalFormatting sqref="BC134">
    <cfRule type="cellIs" dxfId="973" priority="69" operator="greaterThan">
      <formula>20</formula>
    </cfRule>
  </conditionalFormatting>
  <conditionalFormatting sqref="AM134:AN134">
    <cfRule type="cellIs" dxfId="972" priority="68" operator="between">
      <formula>80</formula>
      <formula>120</formula>
    </cfRule>
  </conditionalFormatting>
  <conditionalFormatting sqref="AL133">
    <cfRule type="cellIs" dxfId="971" priority="67" operator="greaterThan">
      <formula>20</formula>
    </cfRule>
  </conditionalFormatting>
  <conditionalFormatting sqref="AM133:AN133">
    <cfRule type="cellIs" dxfId="970" priority="66" operator="between">
      <formula>80</formula>
      <formula>120</formula>
    </cfRule>
  </conditionalFormatting>
  <conditionalFormatting sqref="AM133:AN133">
    <cfRule type="cellIs" dxfId="969" priority="65" operator="between">
      <formula>80</formula>
      <formula>120</formula>
    </cfRule>
  </conditionalFormatting>
  <conditionalFormatting sqref="AL134">
    <cfRule type="cellIs" dxfId="968" priority="58" operator="lessThan">
      <formula>20</formula>
    </cfRule>
  </conditionalFormatting>
  <conditionalFormatting sqref="AM132:AN132">
    <cfRule type="cellIs" dxfId="967" priority="64" operator="between">
      <formula>80</formula>
      <formula>120</formula>
    </cfRule>
  </conditionalFormatting>
  <conditionalFormatting sqref="AM131:AN131">
    <cfRule type="cellIs" dxfId="966" priority="63" operator="between">
      <formula>80</formula>
      <formula>120</formula>
    </cfRule>
  </conditionalFormatting>
  <conditionalFormatting sqref="AM131:AN131">
    <cfRule type="cellIs" dxfId="965" priority="62" operator="between">
      <formula>80</formula>
      <formula>120</formula>
    </cfRule>
  </conditionalFormatting>
  <conditionalFormatting sqref="AL134">
    <cfRule type="cellIs" dxfId="964" priority="61" operator="greaterThan">
      <formula>20</formula>
    </cfRule>
  </conditionalFormatting>
  <conditionalFormatting sqref="AM133:AN134">
    <cfRule type="cellIs" dxfId="963" priority="60" operator="between">
      <formula>80</formula>
      <formula>120</formula>
    </cfRule>
  </conditionalFormatting>
  <conditionalFormatting sqref="AL134">
    <cfRule type="cellIs" dxfId="962" priority="59" operator="greaterThan">
      <formula>20</formula>
    </cfRule>
  </conditionalFormatting>
  <conditionalFormatting sqref="AS134:AT134">
    <cfRule type="cellIs" dxfId="961" priority="57" operator="between">
      <formula>80</formula>
      <formula>120</formula>
    </cfRule>
  </conditionalFormatting>
  <conditionalFormatting sqref="AS134:AT134">
    <cfRule type="cellIs" dxfId="960" priority="56" operator="between">
      <formula>80</formula>
      <formula>120</formula>
    </cfRule>
  </conditionalFormatting>
  <conditionalFormatting sqref="AR133">
    <cfRule type="cellIs" dxfId="959" priority="55" operator="greaterThan">
      <formula>20</formula>
    </cfRule>
  </conditionalFormatting>
  <conditionalFormatting sqref="AS133:AT133">
    <cfRule type="cellIs" dxfId="958" priority="54" operator="between">
      <formula>80</formula>
      <formula>120</formula>
    </cfRule>
  </conditionalFormatting>
  <conditionalFormatting sqref="AS133:AT133">
    <cfRule type="cellIs" dxfId="957" priority="53" operator="between">
      <formula>80</formula>
      <formula>120</formula>
    </cfRule>
  </conditionalFormatting>
  <conditionalFormatting sqref="AS133:AT133">
    <cfRule type="cellIs" dxfId="956" priority="52" operator="between">
      <formula>80</formula>
      <formula>120</formula>
    </cfRule>
  </conditionalFormatting>
  <conditionalFormatting sqref="AS132:AT132">
    <cfRule type="cellIs" dxfId="955" priority="51" operator="between">
      <formula>80</formula>
      <formula>120</formula>
    </cfRule>
  </conditionalFormatting>
  <conditionalFormatting sqref="AS132:AT132">
    <cfRule type="cellIs" dxfId="954" priority="50" operator="between">
      <formula>80</formula>
      <formula>120</formula>
    </cfRule>
  </conditionalFormatting>
  <conditionalFormatting sqref="AS131:AT131">
    <cfRule type="cellIs" dxfId="953" priority="49" operator="between">
      <formula>80</formula>
      <formula>120</formula>
    </cfRule>
  </conditionalFormatting>
  <conditionalFormatting sqref="AS131:AT131">
    <cfRule type="cellIs" dxfId="952" priority="48" operator="between">
      <formula>80</formula>
      <formula>120</formula>
    </cfRule>
  </conditionalFormatting>
  <conditionalFormatting sqref="AS131:AT131">
    <cfRule type="cellIs" dxfId="951" priority="47" operator="between">
      <formula>80</formula>
      <formula>120</formula>
    </cfRule>
  </conditionalFormatting>
  <conditionalFormatting sqref="AR134">
    <cfRule type="cellIs" dxfId="950" priority="46" operator="greaterThan">
      <formula>20</formula>
    </cfRule>
  </conditionalFormatting>
  <conditionalFormatting sqref="AS133:AT134">
    <cfRule type="cellIs" dxfId="949" priority="45" operator="between">
      <formula>80</formula>
      <formula>120</formula>
    </cfRule>
  </conditionalFormatting>
  <conditionalFormatting sqref="AS133:AT134">
    <cfRule type="cellIs" dxfId="948" priority="44" operator="between">
      <formula>80</formula>
      <formula>120</formula>
    </cfRule>
  </conditionalFormatting>
  <conditionalFormatting sqref="AR134">
    <cfRule type="cellIs" dxfId="947" priority="43" operator="greaterThan">
      <formula>20</formula>
    </cfRule>
  </conditionalFormatting>
  <conditionalFormatting sqref="AR134">
    <cfRule type="cellIs" dxfId="946" priority="42" operator="lessThan">
      <formula>20</formula>
    </cfRule>
  </conditionalFormatting>
  <conditionalFormatting sqref="AY134:AZ134">
    <cfRule type="cellIs" dxfId="945" priority="41" operator="between">
      <formula>80</formula>
      <formula>120</formula>
    </cfRule>
  </conditionalFormatting>
  <conditionalFormatting sqref="AX133">
    <cfRule type="cellIs" dxfId="944" priority="40" operator="greaterThan">
      <formula>20</formula>
    </cfRule>
  </conditionalFormatting>
  <conditionalFormatting sqref="AY133:AZ133">
    <cfRule type="cellIs" dxfId="943" priority="39" operator="between">
      <formula>80</formula>
      <formula>120</formula>
    </cfRule>
  </conditionalFormatting>
  <conditionalFormatting sqref="AY133:AZ133">
    <cfRule type="cellIs" dxfId="942" priority="37" operator="between">
      <formula>80</formula>
      <formula>120</formula>
    </cfRule>
  </conditionalFormatting>
  <conditionalFormatting sqref="AY133:AZ133">
    <cfRule type="cellIs" dxfId="941" priority="38" operator="between">
      <formula>80</formula>
      <formula>120</formula>
    </cfRule>
  </conditionalFormatting>
  <conditionalFormatting sqref="AY132:AZ132">
    <cfRule type="cellIs" dxfId="940" priority="36" operator="between">
      <formula>80</formula>
      <formula>120</formula>
    </cfRule>
  </conditionalFormatting>
  <conditionalFormatting sqref="AY131:AZ131">
    <cfRule type="cellIs" dxfId="939" priority="35" operator="between">
      <formula>80</formula>
      <formula>120</formula>
    </cfRule>
  </conditionalFormatting>
  <conditionalFormatting sqref="AY131:AZ131">
    <cfRule type="cellIs" dxfId="938" priority="33" operator="between">
      <formula>80</formula>
      <formula>120</formula>
    </cfRule>
  </conditionalFormatting>
  <conditionalFormatting sqref="AY131:AZ131">
    <cfRule type="cellIs" dxfId="937" priority="34" operator="between">
      <formula>80</formula>
      <formula>120</formula>
    </cfRule>
  </conditionalFormatting>
  <conditionalFormatting sqref="AX134">
    <cfRule type="cellIs" dxfId="936" priority="32" operator="greaterThan">
      <formula>20</formula>
    </cfRule>
  </conditionalFormatting>
  <conditionalFormatting sqref="AY133:AZ134">
    <cfRule type="cellIs" dxfId="935" priority="31" operator="between">
      <formula>80</formula>
      <formula>120</formula>
    </cfRule>
  </conditionalFormatting>
  <conditionalFormatting sqref="AX134">
    <cfRule type="cellIs" dxfId="934" priority="30" operator="greaterThan">
      <formula>20</formula>
    </cfRule>
  </conditionalFormatting>
  <conditionalFormatting sqref="AX134">
    <cfRule type="cellIs" dxfId="933" priority="29" operator="lessThan">
      <formula>20</formula>
    </cfRule>
  </conditionalFormatting>
  <conditionalFormatting sqref="BE131">
    <cfRule type="cellIs" dxfId="932" priority="20" operator="between">
      <formula>80</formula>
      <formula>120</formula>
    </cfRule>
  </conditionalFormatting>
  <conditionalFormatting sqref="BE134">
    <cfRule type="cellIs" dxfId="931" priority="28" operator="between">
      <formula>80</formula>
      <formula>120</formula>
    </cfRule>
  </conditionalFormatting>
  <conditionalFormatting sqref="BD133">
    <cfRule type="cellIs" dxfId="930" priority="27" operator="greaterThan">
      <formula>20</formula>
    </cfRule>
  </conditionalFormatting>
  <conditionalFormatting sqref="BE133">
    <cfRule type="cellIs" dxfId="929" priority="26" operator="between">
      <formula>80</formula>
      <formula>120</formula>
    </cfRule>
  </conditionalFormatting>
  <conditionalFormatting sqref="BE133">
    <cfRule type="cellIs" dxfId="928" priority="25" operator="between">
      <formula>80</formula>
      <formula>120</formula>
    </cfRule>
  </conditionalFormatting>
  <conditionalFormatting sqref="BE133">
    <cfRule type="cellIs" dxfId="927" priority="23" operator="between">
      <formula>80</formula>
      <formula>120</formula>
    </cfRule>
  </conditionalFormatting>
  <conditionalFormatting sqref="BE133">
    <cfRule type="cellIs" dxfId="926" priority="24" operator="between">
      <formula>80</formula>
      <formula>120</formula>
    </cfRule>
  </conditionalFormatting>
  <conditionalFormatting sqref="BE132">
    <cfRule type="cellIs" dxfId="925" priority="22" operator="between">
      <formula>80</formula>
      <formula>120</formula>
    </cfRule>
  </conditionalFormatting>
  <conditionalFormatting sqref="BE131">
    <cfRule type="cellIs" dxfId="924" priority="21" operator="between">
      <formula>80</formula>
      <formula>120</formula>
    </cfRule>
  </conditionalFormatting>
  <conditionalFormatting sqref="BE131">
    <cfRule type="cellIs" dxfId="923" priority="18" operator="between">
      <formula>80</formula>
      <formula>120</formula>
    </cfRule>
  </conditionalFormatting>
  <conditionalFormatting sqref="BE131">
    <cfRule type="cellIs" dxfId="922" priority="19" operator="between">
      <formula>80</formula>
      <formula>120</formula>
    </cfRule>
  </conditionalFormatting>
  <conditionalFormatting sqref="BD134">
    <cfRule type="cellIs" dxfId="921" priority="17" operator="greaterThan">
      <formula>20</formula>
    </cfRule>
  </conditionalFormatting>
  <conditionalFormatting sqref="BE133:BE134">
    <cfRule type="cellIs" dxfId="920" priority="16" operator="between">
      <formula>80</formula>
      <formula>120</formula>
    </cfRule>
  </conditionalFormatting>
  <conditionalFormatting sqref="BD134">
    <cfRule type="cellIs" dxfId="919" priority="15" operator="greaterThan">
      <formula>20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8746B-89BA-4BE1-A5C3-8DB58EA1F4DC}">
  <dimension ref="A1:BJ141"/>
  <sheetViews>
    <sheetView topLeftCell="A30" zoomScaleNormal="100" workbookViewId="0">
      <selection activeCell="A57" sqref="A57:XFD129"/>
    </sheetView>
  </sheetViews>
  <sheetFormatPr defaultRowHeight="14.5" x14ac:dyDescent="0.35"/>
  <cols>
    <col min="3" max="3" width="26.453125" customWidth="1"/>
    <col min="5" max="5" width="11.81640625" bestFit="1" customWidth="1"/>
    <col min="6" max="6" width="9.6328125" customWidth="1"/>
    <col min="7" max="7" width="12" customWidth="1"/>
    <col min="8" max="8" width="9.6328125" customWidth="1"/>
    <col min="9" max="9" width="11.54296875" customWidth="1"/>
    <col min="10" max="10" width="9.6328125" customWidth="1"/>
    <col min="25" max="25" width="10.54296875" customWidth="1"/>
    <col min="26" max="26" width="12.453125" customWidth="1"/>
  </cols>
  <sheetData>
    <row r="1" spans="1:16" x14ac:dyDescent="0.35">
      <c r="A1" t="s">
        <v>64</v>
      </c>
    </row>
    <row r="12" spans="1:16" ht="58" x14ac:dyDescent="0.35">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5">
      <c r="A13" s="7" t="s">
        <v>71</v>
      </c>
      <c r="H13" s="2"/>
      <c r="J13" s="2"/>
    </row>
    <row r="14" spans="1:16" x14ac:dyDescent="0.35">
      <c r="A14" t="s">
        <v>70</v>
      </c>
      <c r="E14">
        <v>0</v>
      </c>
      <c r="F14" s="2">
        <f>AVERAGE(I33:I34) -(A16*G33/0.5)</f>
        <v>0</v>
      </c>
      <c r="G14">
        <v>0</v>
      </c>
      <c r="H14" s="2">
        <f>AVERAGE(J33:J34) - (B16*H33/0.5)</f>
        <v>0</v>
      </c>
      <c r="I14">
        <v>0</v>
      </c>
      <c r="J14" s="2">
        <f>AVERAGE(L33:L34) - (C16*H33/0.5)</f>
        <v>0</v>
      </c>
      <c r="L14">
        <v>0.5</v>
      </c>
      <c r="M14" s="3">
        <f>((F14*$F$21)+$F$22)*1000/L14</f>
        <v>-9.4983308938914254E-3</v>
      </c>
      <c r="N14" s="3">
        <f>((H14*$H$21)+$H$22)*1000/L14</f>
        <v>0.12566484622008461</v>
      </c>
      <c r="O14" s="3">
        <f>N14-M14</f>
        <v>0.13516317711397605</v>
      </c>
      <c r="P14" s="3">
        <f>((J14*$J$21)+$J$22)*1000/L14</f>
        <v>8.6540163693179864E-3</v>
      </c>
    </row>
    <row r="15" spans="1:16" x14ac:dyDescent="0.35">
      <c r="A15" t="s">
        <v>66</v>
      </c>
      <c r="B15" t="s">
        <v>67</v>
      </c>
      <c r="C15" t="s">
        <v>65</v>
      </c>
      <c r="E15">
        <f>3*G36/1000</f>
        <v>6.0000000000000006E-4</v>
      </c>
      <c r="F15" s="2">
        <f>AVERAGE(I37) - (A16*G36/0.5)</f>
        <v>1494.8</v>
      </c>
      <c r="G15">
        <f>6*H36/1000</f>
        <v>1.2000000000000001E-3</v>
      </c>
      <c r="H15" s="2">
        <f>AVERAGE(J36:J37) - (B16*H36/0.5)</f>
        <v>2634.7</v>
      </c>
      <c r="I15">
        <f>0.3*H36/1000</f>
        <v>5.9999999999999995E-5</v>
      </c>
      <c r="J15" s="2">
        <f>AVERAGE(L36:L37) - (C16*H36/0.5)</f>
        <v>1287.3</v>
      </c>
      <c r="L15">
        <v>0.2</v>
      </c>
      <c r="M15" s="3">
        <f t="shared" ref="M15:M19" si="0">((F15*$F$21)+$F$22)*1000/L15</f>
        <v>2.9449105047877691</v>
      </c>
      <c r="N15" s="3">
        <f t="shared" ref="N15:N19" si="1">((H15*$H$21)+$H$22)*1000/L15</f>
        <v>5.674605392719748</v>
      </c>
      <c r="O15" s="3">
        <f t="shared" ref="O15:O19" si="2">N15-M15</f>
        <v>2.7296948879319789</v>
      </c>
      <c r="P15" s="3">
        <f t="shared" ref="P15:P19" si="3">((J15*$J$21)+$J$22)*1000/L15</f>
        <v>0.30030510384923781</v>
      </c>
    </row>
    <row r="16" spans="1:16" x14ac:dyDescent="0.35">
      <c r="A16">
        <f>AVERAGE(I33:I34)</f>
        <v>70.5</v>
      </c>
      <c r="B16">
        <f>AVERAGE(J33:J34)</f>
        <v>149.5</v>
      </c>
      <c r="C16">
        <f>AVERAGE(L33:L34)</f>
        <v>288</v>
      </c>
      <c r="E16">
        <f>3*G39/1000</f>
        <v>1.7999999999999997E-3</v>
      </c>
      <c r="F16" s="2">
        <f>AVERAGE(I39:I40) - (A16*G39/0.5)</f>
        <v>4809.3999999999996</v>
      </c>
      <c r="G16">
        <f>6*H39/1000</f>
        <v>3.5999999999999995E-3</v>
      </c>
      <c r="H16" s="2">
        <f>AVERAGE(J39:J40) - (B16*H39/0.5)</f>
        <v>9240.6</v>
      </c>
      <c r="I16">
        <f>0.3*H39/1000</f>
        <v>1.7999999999999998E-4</v>
      </c>
      <c r="J16" s="2">
        <f>AVERAGE(L39:L40) - (C16*H39/0.5)</f>
        <v>4065.4</v>
      </c>
      <c r="L16">
        <v>0.6</v>
      </c>
      <c r="M16" s="3">
        <f t="shared" si="0"/>
        <v>3.1758898627862209</v>
      </c>
      <c r="N16" s="3">
        <f t="shared" si="1"/>
        <v>6.3715584409171155</v>
      </c>
      <c r="O16" s="3">
        <f t="shared" si="2"/>
        <v>3.1956685781308947</v>
      </c>
      <c r="P16" s="3">
        <f t="shared" si="3"/>
        <v>0.30056605867569997</v>
      </c>
    </row>
    <row r="17" spans="1:62" x14ac:dyDescent="0.35">
      <c r="E17">
        <f>9*G42/1000</f>
        <v>2.9970000000000005E-3</v>
      </c>
      <c r="F17" s="2">
        <f>AVERAGE(I42:I43) - (A16*G42/0.5)</f>
        <v>7257.0469999999996</v>
      </c>
      <c r="G17">
        <f>18*H42/1000</f>
        <v>5.9940000000000011E-3</v>
      </c>
      <c r="H17" s="2">
        <f>AVERAGE(J42:J43) - (B16*H42/0.5)</f>
        <v>13811.933000000001</v>
      </c>
      <c r="I17">
        <f>0.9*H42/1000</f>
        <v>2.9970000000000002E-4</v>
      </c>
      <c r="J17" s="2">
        <f>AVERAGE(L42:L43) - (C16*H42/0.5)</f>
        <v>6489.192</v>
      </c>
      <c r="L17">
        <v>0.33300000000000002</v>
      </c>
      <c r="M17" s="3">
        <f t="shared" si="0"/>
        <v>8.6418435825915818</v>
      </c>
      <c r="N17" s="3">
        <f t="shared" si="1"/>
        <v>17.066249759169626</v>
      </c>
      <c r="O17" s="3">
        <f t="shared" si="2"/>
        <v>8.424406176578044</v>
      </c>
      <c r="P17" s="3">
        <f t="shared" si="3"/>
        <v>0.85669184969592405</v>
      </c>
    </row>
    <row r="18" spans="1:62" x14ac:dyDescent="0.35">
      <c r="E18">
        <f>9*G45/1000</f>
        <v>4.2030000000000001E-3</v>
      </c>
      <c r="F18" s="2">
        <f>AVERAGE(I45:I46) - (A16*G45/0.5)</f>
        <v>10617.153</v>
      </c>
      <c r="G18">
        <f>18*H45/1000</f>
        <v>8.4060000000000003E-3</v>
      </c>
      <c r="H18" s="2">
        <f>AVERAGE(J45:J46) - (B16*H45/0.5)</f>
        <v>20501.866999999998</v>
      </c>
      <c r="I18">
        <f>0.9*H45/1000</f>
        <v>4.2030000000000002E-4</v>
      </c>
      <c r="J18" s="2">
        <f>AVERAGE(L45:L46) - (B16*H45/0.5)</f>
        <v>9864.3670000000002</v>
      </c>
      <c r="L18">
        <v>0.46700000000000003</v>
      </c>
      <c r="M18" s="3">
        <f t="shared" si="0"/>
        <v>9.0200441384382852</v>
      </c>
      <c r="N18" s="3">
        <f t="shared" si="1"/>
        <v>17.99843580847477</v>
      </c>
      <c r="O18" s="3">
        <f t="shared" si="2"/>
        <v>8.9783916700364852</v>
      </c>
      <c r="P18" s="3">
        <f t="shared" si="3"/>
        <v>0.92378485880101013</v>
      </c>
    </row>
    <row r="19" spans="1:62" x14ac:dyDescent="0.35">
      <c r="E19">
        <f>9*G48/1000</f>
        <v>5.3999999999999994E-3</v>
      </c>
      <c r="F19" s="2">
        <f>AVERAGE(I48:I49) - (A16*G48/0.5)</f>
        <v>13657.9</v>
      </c>
      <c r="G19">
        <f>18*H48/1000</f>
        <v>1.0799999999999999E-2</v>
      </c>
      <c r="H19" s="2">
        <f>AVERAGE(J48:J49) - (B16*H48/0.5)</f>
        <v>26610.6</v>
      </c>
      <c r="I19">
        <f>0.9*H48/1000</f>
        <v>5.4000000000000001E-4</v>
      </c>
      <c r="J19" s="2">
        <f>AVERAGE(L48:L49) - (C16*H48/0.5)</f>
        <v>12339.9</v>
      </c>
      <c r="L19">
        <v>0.6</v>
      </c>
      <c r="M19" s="3">
        <f t="shared" si="0"/>
        <v>9.0335643686066387</v>
      </c>
      <c r="N19" s="3">
        <f t="shared" si="1"/>
        <v>18.151634569057556</v>
      </c>
      <c r="O19" s="3">
        <f t="shared" si="2"/>
        <v>9.1180702004509175</v>
      </c>
      <c r="P19" s="3">
        <f t="shared" si="3"/>
        <v>0.8976440347187653</v>
      </c>
    </row>
    <row r="20" spans="1:62" x14ac:dyDescent="0.35">
      <c r="F20" s="2"/>
      <c r="H20" s="2"/>
      <c r="J20" s="2"/>
    </row>
    <row r="21" spans="1:62" x14ac:dyDescent="0.35">
      <c r="D21" t="s">
        <v>33</v>
      </c>
      <c r="F21" s="5">
        <f>SLOPE(E13:E19,F13:F19)</f>
        <v>3.9719779663132164E-7</v>
      </c>
      <c r="G21" s="5"/>
      <c r="H21" s="5">
        <f>SLOPE(G13:G19,H13:H19)</f>
        <v>4.0691109250916895E-7</v>
      </c>
      <c r="I21" s="5"/>
      <c r="J21" s="5">
        <f>SLOPE(I13:I19,J13:J19)</f>
        <v>4.3295278944448513E-8</v>
      </c>
    </row>
    <row r="22" spans="1:62" x14ac:dyDescent="0.35">
      <c r="D22" t="s">
        <v>34</v>
      </c>
      <c r="F22" s="5">
        <f>INTERCEPT(E13:E19,F13:F19)</f>
        <v>-4.7491654469457127E-6</v>
      </c>
      <c r="G22" s="5"/>
      <c r="H22" s="5">
        <f>INTERCEPT(G13:G19,H13:H19)</f>
        <v>6.2832423110042307E-5</v>
      </c>
      <c r="I22" s="5"/>
      <c r="J22" s="5">
        <f>INTERCEPT(I13:I19,J13:J19)</f>
        <v>4.3270081846589928E-6</v>
      </c>
    </row>
    <row r="23" spans="1:62" x14ac:dyDescent="0.35">
      <c r="D23" t="s">
        <v>35</v>
      </c>
      <c r="F23" s="4">
        <f>RSQ(E13:E19,F13:F19)</f>
        <v>0.99881322488825108</v>
      </c>
      <c r="G23" s="4"/>
      <c r="H23" s="4">
        <f>RSQ(G13:G19,H13:H19)</f>
        <v>0.9981416603485318</v>
      </c>
      <c r="I23" s="4"/>
      <c r="J23" s="4">
        <f>RSQ(I13:I19,J13:J19)</f>
        <v>0.99839230871228213</v>
      </c>
    </row>
    <row r="24" spans="1:62" s="2" customFormat="1" ht="174" x14ac:dyDescent="0.35">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5">
      <c r="A25">
        <v>1</v>
      </c>
      <c r="B25">
        <v>1</v>
      </c>
      <c r="C25" t="s">
        <v>26</v>
      </c>
      <c r="D25" t="s">
        <v>27</v>
      </c>
      <c r="G25">
        <v>0.3</v>
      </c>
      <c r="H25">
        <v>0.3</v>
      </c>
      <c r="I25">
        <v>6863</v>
      </c>
      <c r="J25">
        <v>14598</v>
      </c>
      <c r="L25">
        <v>6146</v>
      </c>
      <c r="M25">
        <v>9.4670000000000005</v>
      </c>
      <c r="N25">
        <v>21.076000000000001</v>
      </c>
      <c r="O25">
        <v>11.609</v>
      </c>
      <c r="Q25">
        <v>0.878</v>
      </c>
      <c r="R25">
        <v>1</v>
      </c>
      <c r="S25">
        <v>0</v>
      </c>
      <c r="T25">
        <v>0</v>
      </c>
      <c r="V25">
        <v>0</v>
      </c>
      <c r="Y25" s="1">
        <v>45195</v>
      </c>
      <c r="Z25" s="6">
        <v>0.62592592592592589</v>
      </c>
      <c r="AB25">
        <v>1</v>
      </c>
      <c r="AD25" s="3">
        <f t="shared" ref="AD25:AD89" si="4">((I25*$F$21)+$F$22)*1000/G25</f>
        <v>9.0707310427793839</v>
      </c>
      <c r="AE25" s="3">
        <f t="shared" ref="AE25:AE89" si="5">((J25*$H$21)+$H$22)*1000/H25</f>
        <v>20.009735171862971</v>
      </c>
      <c r="AF25" s="3">
        <f t="shared" ref="AF25:AF89" si="6">AE25-AD25</f>
        <v>10.939004129083587</v>
      </c>
      <c r="AG25" s="3">
        <f t="shared" ref="AG25:AG89" si="7">((L25*$J$21)+$J$22)*1000/H25</f>
        <v>0.90139930859079864</v>
      </c>
      <c r="AH25" s="3"/>
    </row>
    <row r="26" spans="1:62" x14ac:dyDescent="0.35">
      <c r="A26">
        <v>2</v>
      </c>
      <c r="B26">
        <v>1</v>
      </c>
      <c r="C26" t="s">
        <v>26</v>
      </c>
      <c r="D26" t="s">
        <v>27</v>
      </c>
      <c r="G26">
        <v>0.3</v>
      </c>
      <c r="H26">
        <v>0.3</v>
      </c>
      <c r="I26">
        <v>7965</v>
      </c>
      <c r="J26">
        <v>14623</v>
      </c>
      <c r="L26">
        <v>6217</v>
      </c>
      <c r="M26">
        <v>10.875</v>
      </c>
      <c r="N26">
        <v>21.111999999999998</v>
      </c>
      <c r="O26">
        <v>10.237</v>
      </c>
      <c r="Q26">
        <v>0.89</v>
      </c>
      <c r="R26">
        <v>1</v>
      </c>
      <c r="S26">
        <v>0</v>
      </c>
      <c r="T26">
        <v>0</v>
      </c>
      <c r="V26">
        <v>0</v>
      </c>
      <c r="Y26" s="1">
        <v>45195</v>
      </c>
      <c r="Z26" s="6">
        <v>0.63339120370370372</v>
      </c>
      <c r="AB26">
        <v>1</v>
      </c>
      <c r="AD26" s="3">
        <f t="shared" si="4"/>
        <v>10.529770949071771</v>
      </c>
      <c r="AE26" s="3">
        <f t="shared" si="5"/>
        <v>20.043644429572069</v>
      </c>
      <c r="AF26" s="3">
        <f t="shared" si="6"/>
        <v>9.5138734805002976</v>
      </c>
      <c r="AG26" s="3">
        <f t="shared" si="7"/>
        <v>0.91164585794098474</v>
      </c>
      <c r="AH26" s="3"/>
      <c r="AK26">
        <f>ABS(100*(AD26-AD27)/(AVERAGE(AD26:AD27)))</f>
        <v>0.12565902940122692</v>
      </c>
      <c r="AQ26">
        <f>ABS(100*(AE26-AE27)/(AVERAGE(AE26:AE27)))</f>
        <v>0.87678081624363569</v>
      </c>
      <c r="AW26">
        <f>ABS(100*(AF26-AF27)/(AVERAGE(AF26:AF27)))</f>
        <v>1.9980503095137565</v>
      </c>
      <c r="BC26">
        <f>ABS(100*(AG26-AG27)/(AVERAGE(AG26:AG27)))</f>
        <v>0.44227226970072847</v>
      </c>
      <c r="BG26" s="3">
        <f>AVERAGE(AD26:AD27)</f>
        <v>10.53639091234896</v>
      </c>
      <c r="BH26" s="3">
        <f>AVERAGE(AE26:AE27)</f>
        <v>19.956158544682598</v>
      </c>
      <c r="BI26" s="3">
        <f>AVERAGE(AF26:AF27)</f>
        <v>9.4197676323336381</v>
      </c>
      <c r="BJ26" s="3">
        <f>AVERAGE(AG26:AG27)</f>
        <v>0.91366630429172568</v>
      </c>
    </row>
    <row r="27" spans="1:62" x14ac:dyDescent="0.35">
      <c r="A27">
        <v>3</v>
      </c>
      <c r="B27">
        <v>1</v>
      </c>
      <c r="C27" t="s">
        <v>26</v>
      </c>
      <c r="D27" t="s">
        <v>27</v>
      </c>
      <c r="G27">
        <v>0.3</v>
      </c>
      <c r="H27">
        <v>0.3</v>
      </c>
      <c r="I27">
        <v>7975</v>
      </c>
      <c r="J27">
        <v>14494</v>
      </c>
      <c r="L27">
        <v>6245</v>
      </c>
      <c r="M27">
        <v>10.888999999999999</v>
      </c>
      <c r="N27">
        <v>20.928999999999998</v>
      </c>
      <c r="O27">
        <v>10.039999999999999</v>
      </c>
      <c r="Q27">
        <v>0.89500000000000002</v>
      </c>
      <c r="R27">
        <v>1</v>
      </c>
      <c r="S27">
        <v>0</v>
      </c>
      <c r="T27">
        <v>0</v>
      </c>
      <c r="V27">
        <v>0</v>
      </c>
      <c r="Y27" s="1">
        <v>45195</v>
      </c>
      <c r="Z27" s="6">
        <v>0.64120370370370372</v>
      </c>
      <c r="AB27">
        <v>1</v>
      </c>
      <c r="AD27" s="3">
        <f t="shared" si="4"/>
        <v>10.543010875626148</v>
      </c>
      <c r="AE27" s="3">
        <f t="shared" si="5"/>
        <v>19.868672659793127</v>
      </c>
      <c r="AF27" s="3">
        <f t="shared" si="6"/>
        <v>9.3256617841669787</v>
      </c>
      <c r="AG27" s="3">
        <f t="shared" si="7"/>
        <v>0.91568675064246652</v>
      </c>
      <c r="AH27" s="3"/>
    </row>
    <row r="28" spans="1:62" x14ac:dyDescent="0.35">
      <c r="A28">
        <v>4</v>
      </c>
      <c r="B28">
        <v>3</v>
      </c>
      <c r="C28" t="s">
        <v>83</v>
      </c>
      <c r="D28" t="s">
        <v>27</v>
      </c>
      <c r="G28">
        <v>0.5</v>
      </c>
      <c r="H28">
        <v>0.5</v>
      </c>
      <c r="I28">
        <v>3378</v>
      </c>
      <c r="J28">
        <v>1024</v>
      </c>
      <c r="L28">
        <v>513</v>
      </c>
      <c r="M28">
        <v>3.0070000000000001</v>
      </c>
      <c r="N28">
        <v>1.1459999999999999</v>
      </c>
      <c r="O28">
        <v>0</v>
      </c>
      <c r="Q28">
        <v>0</v>
      </c>
      <c r="R28">
        <v>1</v>
      </c>
      <c r="S28">
        <v>0</v>
      </c>
      <c r="T28">
        <v>0</v>
      </c>
      <c r="V28">
        <v>0</v>
      </c>
      <c r="Y28" s="1">
        <v>45195</v>
      </c>
      <c r="Z28" s="6">
        <v>0.65396990740740735</v>
      </c>
      <c r="AB28">
        <v>1</v>
      </c>
      <c r="AD28" s="3">
        <f t="shared" si="4"/>
        <v>2.6739699831473174</v>
      </c>
      <c r="AE28" s="3">
        <f t="shared" si="5"/>
        <v>0.95901876367886263</v>
      </c>
      <c r="AF28" s="3">
        <f t="shared" si="6"/>
        <v>-1.7149512194684546</v>
      </c>
      <c r="AG28" s="3">
        <f t="shared" si="7"/>
        <v>5.3074972566322161E-2</v>
      </c>
      <c r="AH28" s="3"/>
    </row>
    <row r="29" spans="1:62" x14ac:dyDescent="0.35">
      <c r="A29">
        <v>5</v>
      </c>
      <c r="B29">
        <v>3</v>
      </c>
      <c r="C29" t="s">
        <v>83</v>
      </c>
      <c r="D29" t="s">
        <v>27</v>
      </c>
      <c r="G29">
        <v>0.5</v>
      </c>
      <c r="H29">
        <v>0.5</v>
      </c>
      <c r="I29">
        <v>612</v>
      </c>
      <c r="J29">
        <v>1090</v>
      </c>
      <c r="L29">
        <v>473</v>
      </c>
      <c r="M29">
        <v>0.88400000000000001</v>
      </c>
      <c r="N29">
        <v>1.202</v>
      </c>
      <c r="O29">
        <v>0.317</v>
      </c>
      <c r="Q29">
        <v>0</v>
      </c>
      <c r="R29">
        <v>1</v>
      </c>
      <c r="S29">
        <v>0</v>
      </c>
      <c r="T29">
        <v>0</v>
      </c>
      <c r="V29">
        <v>0</v>
      </c>
      <c r="Y29" s="1">
        <v>45195</v>
      </c>
      <c r="Z29" s="6">
        <v>0.66048611111111111</v>
      </c>
      <c r="AB29">
        <v>1</v>
      </c>
      <c r="AD29" s="3">
        <f t="shared" si="4"/>
        <v>0.47667177218284629</v>
      </c>
      <c r="AE29" s="3">
        <f t="shared" si="5"/>
        <v>1.0127310278900727</v>
      </c>
      <c r="AF29" s="3">
        <f t="shared" si="6"/>
        <v>0.53605925570722646</v>
      </c>
      <c r="AG29" s="3">
        <f t="shared" si="7"/>
        <v>4.9611350250766281E-2</v>
      </c>
      <c r="AH29" s="3"/>
      <c r="AK29">
        <f>ABS(100*(AD29-AD30)/(AVERAGE(AD29:AD30)))</f>
        <v>1.0049521970943771</v>
      </c>
      <c r="AQ29">
        <f>ABS(100*(AE29-AE30)/(AVERAGE(AE29:AE30)))</f>
        <v>4.1702298891590557</v>
      </c>
      <c r="AW29">
        <f>ABS(100*(AF29-AF30)/(AVERAGE(AF29:AF30)))</f>
        <v>8.5532504702543015</v>
      </c>
      <c r="BC29">
        <f>ABS(100*(AG29-AG30)/(AVERAGE(AG29:AG30)))</f>
        <v>15.820943034489979</v>
      </c>
      <c r="BG29" s="3">
        <f>AVERAGE(AD29:AD30)</f>
        <v>0.47428858540305835</v>
      </c>
      <c r="BH29" s="3">
        <f>AVERAGE(AE29:AE30)</f>
        <v>1.0342973157930588</v>
      </c>
      <c r="BI29" s="3">
        <f>AVERAGE(AF29:AF30)</f>
        <v>0.56000873039000032</v>
      </c>
      <c r="BJ29" s="3">
        <f>AVERAGE(AG29:AG30)</f>
        <v>4.5974546819432603E-2</v>
      </c>
    </row>
    <row r="30" spans="1:62" x14ac:dyDescent="0.35">
      <c r="A30">
        <v>6</v>
      </c>
      <c r="B30">
        <v>3</v>
      </c>
      <c r="C30" t="s">
        <v>83</v>
      </c>
      <c r="D30" t="s">
        <v>27</v>
      </c>
      <c r="G30">
        <v>0.5</v>
      </c>
      <c r="H30">
        <v>0.5</v>
      </c>
      <c r="I30">
        <v>606</v>
      </c>
      <c r="J30">
        <v>1143</v>
      </c>
      <c r="L30">
        <v>389</v>
      </c>
      <c r="M30">
        <v>0.88</v>
      </c>
      <c r="N30">
        <v>1.2470000000000001</v>
      </c>
      <c r="O30">
        <v>0.36699999999999999</v>
      </c>
      <c r="Q30">
        <v>0</v>
      </c>
      <c r="R30">
        <v>1</v>
      </c>
      <c r="S30">
        <v>0</v>
      </c>
      <c r="T30">
        <v>0</v>
      </c>
      <c r="V30">
        <v>0</v>
      </c>
      <c r="Y30" s="1">
        <v>45195</v>
      </c>
      <c r="Z30" s="6">
        <v>0.66741898148148149</v>
      </c>
      <c r="AB30">
        <v>1</v>
      </c>
      <c r="AD30" s="3">
        <f t="shared" si="4"/>
        <v>0.47190539862327041</v>
      </c>
      <c r="AE30" s="3">
        <f t="shared" si="5"/>
        <v>1.0558636036960447</v>
      </c>
      <c r="AF30" s="3">
        <f t="shared" si="6"/>
        <v>0.58395820507277429</v>
      </c>
      <c r="AG30" s="3">
        <f t="shared" si="7"/>
        <v>4.2337743388098925E-2</v>
      </c>
      <c r="AH30" s="3"/>
    </row>
    <row r="31" spans="1:62" x14ac:dyDescent="0.35">
      <c r="A31">
        <v>7</v>
      </c>
      <c r="B31">
        <v>3</v>
      </c>
      <c r="D31" t="s">
        <v>85</v>
      </c>
      <c r="Y31" s="1">
        <v>45195</v>
      </c>
      <c r="Z31" s="6">
        <v>0.6712731481481482</v>
      </c>
      <c r="AB31">
        <v>1</v>
      </c>
      <c r="AD31" s="3"/>
      <c r="AE31" s="3"/>
      <c r="AF31" s="3"/>
      <c r="AG31" s="3"/>
      <c r="AH31" s="3"/>
    </row>
    <row r="32" spans="1:62" x14ac:dyDescent="0.35">
      <c r="A32">
        <v>8</v>
      </c>
      <c r="B32">
        <v>3</v>
      </c>
      <c r="C32" t="s">
        <v>84</v>
      </c>
      <c r="D32" t="s">
        <v>27</v>
      </c>
      <c r="G32">
        <v>0.5</v>
      </c>
      <c r="H32">
        <v>0.5</v>
      </c>
      <c r="I32">
        <v>14</v>
      </c>
      <c r="J32">
        <v>131</v>
      </c>
      <c r="L32">
        <v>260</v>
      </c>
      <c r="M32">
        <v>0.42599999999999999</v>
      </c>
      <c r="N32">
        <v>0.39</v>
      </c>
      <c r="O32">
        <v>0</v>
      </c>
      <c r="Q32">
        <v>0</v>
      </c>
      <c r="R32">
        <v>1</v>
      </c>
      <c r="S32">
        <v>0</v>
      </c>
      <c r="T32">
        <v>0</v>
      </c>
      <c r="V32">
        <v>0</v>
      </c>
      <c r="Y32" s="1">
        <v>45195</v>
      </c>
      <c r="Z32" s="6">
        <v>0.68194444444444446</v>
      </c>
      <c r="AB32">
        <v>1</v>
      </c>
      <c r="AD32" s="3">
        <f t="shared" si="4"/>
        <v>1.6232074117855798E-3</v>
      </c>
      <c r="AE32" s="3">
        <f t="shared" si="5"/>
        <v>0.23227555245748688</v>
      </c>
      <c r="AF32" s="3">
        <f t="shared" si="6"/>
        <v>0.23065234504570128</v>
      </c>
      <c r="AG32" s="3">
        <f t="shared" si="7"/>
        <v>3.1167561420431217E-2</v>
      </c>
      <c r="AH32" s="3"/>
    </row>
    <row r="33" spans="1:62" x14ac:dyDescent="0.35">
      <c r="A33">
        <v>9</v>
      </c>
      <c r="B33">
        <v>3</v>
      </c>
      <c r="C33" t="s">
        <v>84</v>
      </c>
      <c r="D33" t="s">
        <v>27</v>
      </c>
      <c r="G33">
        <v>0.5</v>
      </c>
      <c r="H33">
        <v>0.5</v>
      </c>
      <c r="I33">
        <v>31</v>
      </c>
      <c r="J33">
        <v>147</v>
      </c>
      <c r="L33">
        <v>290</v>
      </c>
      <c r="M33">
        <v>0.439</v>
      </c>
      <c r="N33">
        <v>0.40300000000000002</v>
      </c>
      <c r="O33">
        <v>0</v>
      </c>
      <c r="Q33">
        <v>0</v>
      </c>
      <c r="R33">
        <v>1</v>
      </c>
      <c r="S33">
        <v>0</v>
      </c>
      <c r="T33">
        <v>0</v>
      </c>
      <c r="V33">
        <v>0</v>
      </c>
      <c r="Y33" s="1">
        <v>45195</v>
      </c>
      <c r="Z33" s="6">
        <v>0.68755787037037042</v>
      </c>
      <c r="AB33">
        <v>1</v>
      </c>
      <c r="AD33" s="3">
        <f t="shared" si="4"/>
        <v>1.5127932497250517E-2</v>
      </c>
      <c r="AE33" s="3">
        <f t="shared" si="5"/>
        <v>0.24529670741778026</v>
      </c>
      <c r="AF33" s="3">
        <f t="shared" si="6"/>
        <v>0.23016877492052973</v>
      </c>
      <c r="AG33" s="3">
        <f t="shared" si="7"/>
        <v>3.3765278157098122E-2</v>
      </c>
      <c r="AH33" s="3"/>
      <c r="AK33">
        <f>ABS(100*(AD33-AD34)/(AVERAGE(AD33:AD34)))</f>
        <v>134.94279943481686</v>
      </c>
      <c r="AQ33">
        <f>ABS(100*(AE33-AE34)/(AVERAGE(AE33:AE34)))</f>
        <v>1.6452068685957406</v>
      </c>
      <c r="AW33">
        <f>ABS(100*(AF33-AF34)/(AVERAGE(AF33:AF34)))</f>
        <v>29.223566444985018</v>
      </c>
      <c r="BC33">
        <f>ABS(100*(AG33-AG34)/(AVERAGE(AG33:AG34)))</f>
        <v>1.031082492794491</v>
      </c>
      <c r="BG33" s="3">
        <f>AVERAGE(AD33:AD34)</f>
        <v>4.6506558431124924E-2</v>
      </c>
      <c r="BH33" s="3">
        <f>AVERAGE(AE33:AE34)</f>
        <v>0.24733126288032611</v>
      </c>
      <c r="BI33" s="3">
        <f>AVERAGE(AF33:AF34)</f>
        <v>0.2008247044492012</v>
      </c>
      <c r="BJ33" s="3">
        <f>AVERAGE(AG33:AG34)</f>
        <v>3.3592097041320323E-2</v>
      </c>
    </row>
    <row r="34" spans="1:62" x14ac:dyDescent="0.35">
      <c r="A34">
        <v>10</v>
      </c>
      <c r="B34">
        <v>3</v>
      </c>
      <c r="C34" t="s">
        <v>84</v>
      </c>
      <c r="D34" t="s">
        <v>27</v>
      </c>
      <c r="G34">
        <v>0.5</v>
      </c>
      <c r="H34">
        <v>0.5</v>
      </c>
      <c r="I34">
        <v>110</v>
      </c>
      <c r="J34">
        <v>152</v>
      </c>
      <c r="L34">
        <v>286</v>
      </c>
      <c r="M34">
        <v>0.499</v>
      </c>
      <c r="N34">
        <v>0.40699999999999997</v>
      </c>
      <c r="O34">
        <v>0</v>
      </c>
      <c r="Q34">
        <v>0</v>
      </c>
      <c r="R34">
        <v>1</v>
      </c>
      <c r="S34">
        <v>0</v>
      </c>
      <c r="T34">
        <v>0</v>
      </c>
      <c r="V34">
        <v>0</v>
      </c>
      <c r="Y34" s="1">
        <v>45195</v>
      </c>
      <c r="Z34" s="6">
        <v>0.69378472222222232</v>
      </c>
      <c r="AB34">
        <v>1</v>
      </c>
      <c r="AD34" s="3">
        <f t="shared" si="4"/>
        <v>7.7885184364999333E-2</v>
      </c>
      <c r="AE34" s="3">
        <f t="shared" si="5"/>
        <v>0.24936581834287197</v>
      </c>
      <c r="AF34" s="3">
        <f t="shared" si="6"/>
        <v>0.17148063397787264</v>
      </c>
      <c r="AG34" s="3">
        <f t="shared" si="7"/>
        <v>3.3418915925542532E-2</v>
      </c>
      <c r="AH34" s="3"/>
    </row>
    <row r="35" spans="1:62" x14ac:dyDescent="0.35">
      <c r="A35">
        <v>11</v>
      </c>
      <c r="B35">
        <v>4</v>
      </c>
      <c r="C35" t="s">
        <v>61</v>
      </c>
      <c r="D35" t="s">
        <v>27</v>
      </c>
      <c r="G35">
        <v>0.2</v>
      </c>
      <c r="H35">
        <v>0.2</v>
      </c>
      <c r="I35">
        <v>763</v>
      </c>
      <c r="J35">
        <v>2643</v>
      </c>
      <c r="L35">
        <v>1363</v>
      </c>
      <c r="M35">
        <v>2.5009999999999999</v>
      </c>
      <c r="N35">
        <v>6.2939999999999996</v>
      </c>
      <c r="O35">
        <v>3.794</v>
      </c>
      <c r="Q35">
        <v>6.6000000000000003E-2</v>
      </c>
      <c r="R35">
        <v>1</v>
      </c>
      <c r="S35">
        <v>0</v>
      </c>
      <c r="T35">
        <v>0</v>
      </c>
      <c r="V35">
        <v>0</v>
      </c>
      <c r="Y35" s="1">
        <v>45195</v>
      </c>
      <c r="Z35" s="6">
        <v>0.70518518518518514</v>
      </c>
      <c r="AB35">
        <v>1</v>
      </c>
      <c r="AD35" s="3">
        <f>((I35*$F$21)+$F$22)*1000/G35</f>
        <v>1.4915637669137634</v>
      </c>
      <c r="AE35" s="3">
        <f t="shared" si="5"/>
        <v>5.6914922030588784</v>
      </c>
      <c r="AF35" s="3">
        <f t="shared" si="6"/>
        <v>4.1999284361451146</v>
      </c>
      <c r="AG35" s="3">
        <f t="shared" si="7"/>
        <v>0.31669236692971153</v>
      </c>
      <c r="AH35" s="3"/>
    </row>
    <row r="36" spans="1:62" x14ac:dyDescent="0.35">
      <c r="A36">
        <v>12</v>
      </c>
      <c r="B36">
        <v>4</v>
      </c>
      <c r="C36" t="s">
        <v>61</v>
      </c>
      <c r="D36" t="s">
        <v>27</v>
      </c>
      <c r="G36">
        <v>0.2</v>
      </c>
      <c r="H36">
        <v>0.2</v>
      </c>
      <c r="I36">
        <v>1490</v>
      </c>
      <c r="J36">
        <v>2710</v>
      </c>
      <c r="L36">
        <v>1399</v>
      </c>
      <c r="M36">
        <v>3.8940000000000001</v>
      </c>
      <c r="N36">
        <v>6.4359999999999999</v>
      </c>
      <c r="O36">
        <v>2.5419999999999998</v>
      </c>
      <c r="Q36">
        <v>7.5999999999999998E-2</v>
      </c>
      <c r="R36">
        <v>1</v>
      </c>
      <c r="S36">
        <v>0</v>
      </c>
      <c r="T36">
        <v>0</v>
      </c>
      <c r="V36">
        <v>0</v>
      </c>
      <c r="Y36" s="1">
        <v>45195</v>
      </c>
      <c r="Z36" s="6">
        <v>0.7117013888888889</v>
      </c>
      <c r="AB36">
        <v>1</v>
      </c>
      <c r="AD36" s="3">
        <f t="shared" si="4"/>
        <v>2.935377757668618</v>
      </c>
      <c r="AE36" s="3">
        <f t="shared" si="5"/>
        <v>5.8278074190494511</v>
      </c>
      <c r="AF36" s="3">
        <f t="shared" si="6"/>
        <v>2.8924296613808331</v>
      </c>
      <c r="AG36" s="3">
        <f t="shared" si="7"/>
        <v>0.32448551713971235</v>
      </c>
      <c r="AH36" s="3"/>
      <c r="AJ36">
        <f>ABS(100*((AVERAGE(AD37))-3)/3)</f>
        <v>3.0513137092835763E-2</v>
      </c>
      <c r="AK36">
        <f>ABS(100*(AD36-AD37)/(AVERAGE(AD36:AD37)))</f>
        <v>2.2080323450502148</v>
      </c>
      <c r="AP36">
        <f>ABS(100*((AVERAGE(AE36:AE37))-6)/6)</f>
        <v>3.3954698436668393</v>
      </c>
      <c r="AQ36">
        <f>ABS(100*(AE36-AE37)/(AVERAGE(AE36:AE37)))</f>
        <v>1.0881342596262502</v>
      </c>
      <c r="AV36">
        <f>ABS(100*((AVERAGE(AF37))-3)/3)</f>
        <v>7.8726398134085329</v>
      </c>
      <c r="AW36">
        <f>ABS(100*(AF36-AF37)/(AVERAGE(AF36:AF37)))</f>
        <v>4.5474950776636538</v>
      </c>
      <c r="BB36">
        <f>ABS(100*((AVERAGE(AG36:AG37))-0.3)/0.3)</f>
        <v>8.4143948404133972</v>
      </c>
      <c r="BC36">
        <f>ABS(100*(AG36-AG37)/(AVERAGE(AG36:AG37)))</f>
        <v>0.46590822964860429</v>
      </c>
      <c r="BG36" s="3">
        <f>AVERAGE(AD36:AD37)</f>
        <v>2.9681465758907013</v>
      </c>
      <c r="BH36" s="3">
        <f>AVERAGE(AE36:AE37)</f>
        <v>5.7962718093799896</v>
      </c>
      <c r="BI36" s="3">
        <f>AVERAGE(AF36:AF37)</f>
        <v>2.8281252334892883</v>
      </c>
      <c r="BJ36" s="3">
        <f>AVERAGE(AG36:AG37)</f>
        <v>0.32524318452124018</v>
      </c>
    </row>
    <row r="37" spans="1:62" x14ac:dyDescent="0.35">
      <c r="A37">
        <v>13</v>
      </c>
      <c r="B37">
        <v>4</v>
      </c>
      <c r="C37" t="s">
        <v>61</v>
      </c>
      <c r="D37" t="s">
        <v>27</v>
      </c>
      <c r="G37">
        <v>0.2</v>
      </c>
      <c r="H37">
        <v>0.2</v>
      </c>
      <c r="I37">
        <v>1523</v>
      </c>
      <c r="J37">
        <v>2679</v>
      </c>
      <c r="L37">
        <v>1406</v>
      </c>
      <c r="M37">
        <v>3.9590000000000001</v>
      </c>
      <c r="N37">
        <v>6.37</v>
      </c>
      <c r="O37">
        <v>2.411</v>
      </c>
      <c r="Q37">
        <v>7.8E-2</v>
      </c>
      <c r="R37">
        <v>1</v>
      </c>
      <c r="S37">
        <v>0</v>
      </c>
      <c r="T37">
        <v>0</v>
      </c>
      <c r="V37">
        <v>0</v>
      </c>
      <c r="Y37" s="1">
        <v>45195</v>
      </c>
      <c r="Z37" s="6">
        <v>0.71865740740740736</v>
      </c>
      <c r="AB37">
        <v>1</v>
      </c>
      <c r="AD37" s="3">
        <f t="shared" si="4"/>
        <v>3.0009153941127851</v>
      </c>
      <c r="AE37" s="3">
        <f t="shared" si="5"/>
        <v>5.7647361997105291</v>
      </c>
      <c r="AF37" s="3">
        <f t="shared" si="6"/>
        <v>2.763820805597744</v>
      </c>
      <c r="AG37" s="3">
        <f t="shared" si="7"/>
        <v>0.32600085190276801</v>
      </c>
      <c r="AH37" s="3"/>
    </row>
    <row r="38" spans="1:62" x14ac:dyDescent="0.35">
      <c r="A38">
        <v>14</v>
      </c>
      <c r="B38">
        <v>5</v>
      </c>
      <c r="C38" t="s">
        <v>61</v>
      </c>
      <c r="D38" t="s">
        <v>27</v>
      </c>
      <c r="G38">
        <v>0.6</v>
      </c>
      <c r="H38">
        <v>0.6</v>
      </c>
      <c r="I38">
        <v>4789</v>
      </c>
      <c r="J38">
        <v>9370</v>
      </c>
      <c r="L38">
        <v>4379</v>
      </c>
      <c r="M38">
        <v>3.407</v>
      </c>
      <c r="N38">
        <v>6.8479999999999999</v>
      </c>
      <c r="O38">
        <v>3.44</v>
      </c>
      <c r="Q38">
        <v>0.28499999999999998</v>
      </c>
      <c r="R38">
        <v>1</v>
      </c>
      <c r="S38">
        <v>0</v>
      </c>
      <c r="T38">
        <v>0</v>
      </c>
      <c r="V38">
        <v>0</v>
      </c>
      <c r="Y38" s="1">
        <v>45195</v>
      </c>
      <c r="Z38" s="6">
        <v>0.7321643518518518</v>
      </c>
      <c r="AB38">
        <v>1</v>
      </c>
      <c r="AD38" s="3">
        <f t="shared" si="4"/>
        <v>3.1623851377007561</v>
      </c>
      <c r="AE38" s="3">
        <f t="shared" si="5"/>
        <v>6.4593155998682592</v>
      </c>
      <c r="AF38" s="3">
        <f t="shared" si="6"/>
        <v>3.2969304621675031</v>
      </c>
      <c r="AG38" s="3">
        <f t="shared" si="7"/>
        <v>0.32319505780399843</v>
      </c>
      <c r="AH38" s="3"/>
    </row>
    <row r="39" spans="1:62" x14ac:dyDescent="0.35">
      <c r="A39">
        <v>15</v>
      </c>
      <c r="B39">
        <v>5</v>
      </c>
      <c r="C39" t="s">
        <v>61</v>
      </c>
      <c r="D39" t="s">
        <v>27</v>
      </c>
      <c r="G39">
        <v>0.6</v>
      </c>
      <c r="H39">
        <v>0.6</v>
      </c>
      <c r="I39">
        <v>4900</v>
      </c>
      <c r="J39">
        <v>9409</v>
      </c>
      <c r="L39">
        <v>4410</v>
      </c>
      <c r="M39">
        <v>3.4780000000000002</v>
      </c>
      <c r="N39">
        <v>6.875</v>
      </c>
      <c r="O39">
        <v>3.3959999999999999</v>
      </c>
      <c r="Q39">
        <v>0.28799999999999998</v>
      </c>
      <c r="R39">
        <v>1</v>
      </c>
      <c r="S39">
        <v>0</v>
      </c>
      <c r="T39">
        <v>0</v>
      </c>
      <c r="V39">
        <v>0</v>
      </c>
      <c r="Y39" s="1">
        <v>45195</v>
      </c>
      <c r="Z39" s="6">
        <v>0.73969907407407398</v>
      </c>
      <c r="AB39">
        <v>1</v>
      </c>
      <c r="AD39" s="3">
        <f t="shared" si="4"/>
        <v>3.2358667300775505</v>
      </c>
      <c r="AE39" s="3">
        <f t="shared" si="5"/>
        <v>6.4857648208813554</v>
      </c>
      <c r="AF39" s="3">
        <f t="shared" si="6"/>
        <v>3.2498980908038049</v>
      </c>
      <c r="AG39" s="3">
        <f t="shared" si="7"/>
        <v>0.3254319805494616</v>
      </c>
      <c r="AH39" s="3"/>
      <c r="AJ39">
        <f>ABS(100*((AVERAGE(AD39:AD40))-3)/3)</f>
        <v>7.7298250703745781</v>
      </c>
      <c r="AK39">
        <f>ABS(100*(AD39-AD40)/(AVERAGE(AD39:AD40)))</f>
        <v>0.24579872000587361</v>
      </c>
      <c r="AP39">
        <f>ABS(100*((AVERAGE(AE39:AE40))-6)/6)</f>
        <v>8.2204142929559385</v>
      </c>
      <c r="AQ39">
        <f>ABS(100*(AE39-AE40)/(AVERAGE(AE39:AE40)))</f>
        <v>0.22977909620042744</v>
      </c>
      <c r="AV39">
        <f>ABS(100*((AVERAGE(AF39:AF40))-3)/3)</f>
        <v>8.7110035155373158</v>
      </c>
      <c r="AW39">
        <f>ABS(100*(AF39-AF40)/(AVERAGE(AF39:AF40)))</f>
        <v>0.70106455296592451</v>
      </c>
      <c r="BB39">
        <f>ABS(100*((AVERAGE(AG39:AG40))-0.3)/0.3)</f>
        <v>8.5013797825674491</v>
      </c>
      <c r="BC39">
        <f>ABS(100*(AG39-AG40)/(AVERAGE(AG39:AG40)))</f>
        <v>4.4336639395949652E-2</v>
      </c>
      <c r="BG39" s="3">
        <f>AVERAGE(AD39:AD40)</f>
        <v>3.2318947521112373</v>
      </c>
      <c r="BH39" s="3">
        <f>AVERAGE(AE39:AE40)</f>
        <v>6.4932248575773563</v>
      </c>
      <c r="BI39" s="3">
        <f>AVERAGE(AF39:AF40)</f>
        <v>3.2613301054661195</v>
      </c>
      <c r="BJ39" s="3">
        <f>AVERAGE(AG39:AG40)</f>
        <v>0.32550413934770234</v>
      </c>
    </row>
    <row r="40" spans="1:62" x14ac:dyDescent="0.35">
      <c r="A40">
        <v>16</v>
      </c>
      <c r="B40">
        <v>5</v>
      </c>
      <c r="C40" t="s">
        <v>61</v>
      </c>
      <c r="D40" t="s">
        <v>27</v>
      </c>
      <c r="G40">
        <v>0.6</v>
      </c>
      <c r="H40">
        <v>0.6</v>
      </c>
      <c r="I40">
        <v>4888</v>
      </c>
      <c r="J40">
        <v>9431</v>
      </c>
      <c r="L40">
        <v>4412</v>
      </c>
      <c r="M40">
        <v>3.4710000000000001</v>
      </c>
      <c r="N40">
        <v>6.89</v>
      </c>
      <c r="O40">
        <v>3.419</v>
      </c>
      <c r="Q40">
        <v>0.28799999999999998</v>
      </c>
      <c r="R40">
        <v>1</v>
      </c>
      <c r="S40">
        <v>0</v>
      </c>
      <c r="T40">
        <v>0</v>
      </c>
      <c r="V40">
        <v>0</v>
      </c>
      <c r="Y40" s="1">
        <v>45195</v>
      </c>
      <c r="Z40" s="6">
        <v>0.74767361111111119</v>
      </c>
      <c r="AB40">
        <v>1</v>
      </c>
      <c r="AD40" s="3">
        <f t="shared" si="4"/>
        <v>3.2279227741449241</v>
      </c>
      <c r="AE40" s="3">
        <f t="shared" si="5"/>
        <v>6.5006848942733582</v>
      </c>
      <c r="AF40" s="3">
        <f t="shared" si="6"/>
        <v>3.272762120128434</v>
      </c>
      <c r="AG40" s="3">
        <f t="shared" si="7"/>
        <v>0.32557629814594308</v>
      </c>
      <c r="AH40" s="3"/>
    </row>
    <row r="41" spans="1:62" x14ac:dyDescent="0.35">
      <c r="A41">
        <v>17</v>
      </c>
      <c r="B41">
        <v>6</v>
      </c>
      <c r="C41" t="s">
        <v>63</v>
      </c>
      <c r="D41" t="s">
        <v>27</v>
      </c>
      <c r="G41">
        <v>0.33300000000000002</v>
      </c>
      <c r="H41">
        <v>0.33300000000000002</v>
      </c>
      <c r="I41">
        <v>5932</v>
      </c>
      <c r="J41">
        <v>13937</v>
      </c>
      <c r="L41">
        <v>6668</v>
      </c>
      <c r="M41">
        <v>7.4560000000000004</v>
      </c>
      <c r="N41">
        <v>18.146999999999998</v>
      </c>
      <c r="O41">
        <v>10.691000000000001</v>
      </c>
      <c r="Q41">
        <v>0.873</v>
      </c>
      <c r="R41">
        <v>1</v>
      </c>
      <c r="S41">
        <v>0</v>
      </c>
      <c r="T41">
        <v>0</v>
      </c>
      <c r="V41">
        <v>0</v>
      </c>
      <c r="Y41" s="1">
        <v>45195</v>
      </c>
      <c r="Z41" s="6">
        <v>0.76141203703703697</v>
      </c>
      <c r="AB41">
        <v>1</v>
      </c>
      <c r="AD41" s="3">
        <f t="shared" si="4"/>
        <v>7.0613458383485108</v>
      </c>
      <c r="AE41" s="3">
        <f t="shared" si="5"/>
        <v>17.219076034265257</v>
      </c>
      <c r="AF41" s="3">
        <f t="shared" si="6"/>
        <v>10.157730195916745</v>
      </c>
      <c r="AG41" s="3">
        <f t="shared" si="7"/>
        <v>0.87993972428300793</v>
      </c>
      <c r="AH41" s="3"/>
    </row>
    <row r="42" spans="1:62" x14ac:dyDescent="0.35">
      <c r="A42">
        <v>18</v>
      </c>
      <c r="B42">
        <v>6</v>
      </c>
      <c r="C42" t="s">
        <v>63</v>
      </c>
      <c r="D42" t="s">
        <v>27</v>
      </c>
      <c r="G42">
        <v>0.33300000000000002</v>
      </c>
      <c r="H42">
        <v>0.33300000000000002</v>
      </c>
      <c r="I42">
        <v>7226</v>
      </c>
      <c r="J42">
        <v>13967</v>
      </c>
      <c r="L42">
        <v>6655</v>
      </c>
      <c r="M42">
        <v>8.9469999999999992</v>
      </c>
      <c r="N42">
        <v>18.184000000000001</v>
      </c>
      <c r="O42">
        <v>9.2379999999999995</v>
      </c>
      <c r="Q42">
        <v>0.871</v>
      </c>
      <c r="R42">
        <v>1</v>
      </c>
      <c r="S42">
        <v>0</v>
      </c>
      <c r="T42">
        <v>0</v>
      </c>
      <c r="V42">
        <v>0</v>
      </c>
      <c r="Y42" s="1">
        <v>45195</v>
      </c>
      <c r="Z42" s="6">
        <v>0.76893518518518522</v>
      </c>
      <c r="AB42">
        <v>1</v>
      </c>
      <c r="AD42" s="3">
        <f t="shared" si="4"/>
        <v>8.6048111501831368</v>
      </c>
      <c r="AE42" s="3">
        <f t="shared" si="5"/>
        <v>17.255734691248062</v>
      </c>
      <c r="AF42" s="3">
        <f t="shared" si="6"/>
        <v>8.650923541064925</v>
      </c>
      <c r="AG42" s="3">
        <f t="shared" si="7"/>
        <v>0.87824951819808961</v>
      </c>
      <c r="AH42" s="3"/>
      <c r="AJ42">
        <f>ABS(100*((AVERAGE(AD42:AD43))-9)/9)</f>
        <v>3.3572392009266809</v>
      </c>
      <c r="AK42">
        <f>ABS(100*(AD42-AD43)/(AVERAGE(AD42:AD43)))</f>
        <v>2.1393180631706459</v>
      </c>
      <c r="AP42">
        <f>ABS(100*((AVERAGE(AE42:AE43))-18)/18)</f>
        <v>4.5115768009451704</v>
      </c>
      <c r="AQ42">
        <f>ABS(100*(AE42-AE43)/(AVERAGE(AE42:AE43)))</f>
        <v>0.78914179851031141</v>
      </c>
      <c r="AV42">
        <f>ABS(100*((AVERAGE(AF42:AF43))-9)/9)</f>
        <v>5.6659144009636799</v>
      </c>
      <c r="AW42">
        <f>ABS(100*(AF42-AF43)/(AVERAGE(AF42:AF43)))</f>
        <v>3.7892710108192427</v>
      </c>
      <c r="BB42">
        <f>ABS(100*((AVERAGE(AG42:AG43))-0.9)/0.9)</f>
        <v>2.0411188480081721</v>
      </c>
      <c r="BC42">
        <f>ABS(100*(AG42-AG43)/(AVERAGE(AG42:AG43)))</f>
        <v>0.76685512898276476</v>
      </c>
      <c r="BG42" s="3">
        <f>AVERAGE(AD42:AD43)</f>
        <v>8.6978484719165987</v>
      </c>
      <c r="BH42" s="3">
        <f>AVERAGE(AE42:AE43)</f>
        <v>17.187916175829869</v>
      </c>
      <c r="BI42" s="3">
        <f>AVERAGE(AF42:AF43)</f>
        <v>8.4900677039132688</v>
      </c>
      <c r="BJ42" s="3">
        <f>AVERAGE(AG42:AG43)</f>
        <v>0.88162993036792647</v>
      </c>
    </row>
    <row r="43" spans="1:62" x14ac:dyDescent="0.35">
      <c r="A43">
        <v>19</v>
      </c>
      <c r="B43">
        <v>6</v>
      </c>
      <c r="C43" t="s">
        <v>63</v>
      </c>
      <c r="D43" t="s">
        <v>27</v>
      </c>
      <c r="G43">
        <v>0.33300000000000002</v>
      </c>
      <c r="H43">
        <v>0.33300000000000002</v>
      </c>
      <c r="I43">
        <v>7382</v>
      </c>
      <c r="J43">
        <v>13856</v>
      </c>
      <c r="L43">
        <v>6707</v>
      </c>
      <c r="M43">
        <v>9.1270000000000007</v>
      </c>
      <c r="N43">
        <v>18.042999999999999</v>
      </c>
      <c r="O43">
        <v>8.9169999999999998</v>
      </c>
      <c r="Q43">
        <v>0.879</v>
      </c>
      <c r="R43">
        <v>1</v>
      </c>
      <c r="S43">
        <v>0</v>
      </c>
      <c r="T43">
        <v>0</v>
      </c>
      <c r="V43">
        <v>0</v>
      </c>
      <c r="Y43" s="1">
        <v>45195</v>
      </c>
      <c r="Z43" s="6">
        <v>0.77688657407407413</v>
      </c>
      <c r="AB43">
        <v>1</v>
      </c>
      <c r="AD43" s="3">
        <f t="shared" si="4"/>
        <v>8.7908857936500606</v>
      </c>
      <c r="AE43" s="3">
        <f t="shared" si="5"/>
        <v>17.120097660411673</v>
      </c>
      <c r="AF43" s="3">
        <f t="shared" si="6"/>
        <v>8.3292118667616126</v>
      </c>
      <c r="AG43" s="3">
        <f t="shared" si="7"/>
        <v>0.88501034253776323</v>
      </c>
      <c r="AH43" s="3"/>
      <c r="BG43" s="3"/>
      <c r="BH43" s="3"/>
      <c r="BI43" s="3"/>
      <c r="BJ43" s="3"/>
    </row>
    <row r="44" spans="1:62" x14ac:dyDescent="0.35">
      <c r="A44">
        <v>20</v>
      </c>
      <c r="B44">
        <v>7</v>
      </c>
      <c r="C44" t="s">
        <v>63</v>
      </c>
      <c r="D44" t="s">
        <v>27</v>
      </c>
      <c r="G44">
        <v>0.46700000000000003</v>
      </c>
      <c r="H44">
        <v>0.46700000000000003</v>
      </c>
      <c r="I44">
        <v>10712</v>
      </c>
      <c r="J44">
        <v>20691</v>
      </c>
      <c r="L44">
        <v>9837</v>
      </c>
      <c r="M44">
        <v>9.2430000000000003</v>
      </c>
      <c r="N44">
        <v>19.065999999999999</v>
      </c>
      <c r="O44">
        <v>9.8230000000000004</v>
      </c>
      <c r="Q44">
        <v>0.97699999999999998</v>
      </c>
      <c r="R44">
        <v>1</v>
      </c>
      <c r="S44">
        <v>0</v>
      </c>
      <c r="T44">
        <v>0</v>
      </c>
      <c r="V44">
        <v>0</v>
      </c>
      <c r="Y44" s="1">
        <v>45195</v>
      </c>
      <c r="Z44" s="6">
        <v>0.79136574074074073</v>
      </c>
      <c r="AB44">
        <v>1</v>
      </c>
      <c r="AD44" s="3">
        <f t="shared" si="4"/>
        <v>9.1007144155626793</v>
      </c>
      <c r="AE44" s="3">
        <f t="shared" si="5"/>
        <v>18.163233058281065</v>
      </c>
      <c r="AF44" s="3">
        <f t="shared" si="6"/>
        <v>9.0625186427183859</v>
      </c>
      <c r="AG44" s="3">
        <f t="shared" si="7"/>
        <v>0.92124768128736401</v>
      </c>
      <c r="AH44" s="3"/>
      <c r="BG44" s="3"/>
      <c r="BH44" s="3"/>
      <c r="BI44" s="3"/>
      <c r="BJ44" s="3"/>
    </row>
    <row r="45" spans="1:62" x14ac:dyDescent="0.35">
      <c r="A45">
        <v>21</v>
      </c>
      <c r="B45">
        <v>7</v>
      </c>
      <c r="C45" t="s">
        <v>63</v>
      </c>
      <c r="D45" t="s">
        <v>27</v>
      </c>
      <c r="G45">
        <v>0.46700000000000003</v>
      </c>
      <c r="H45">
        <v>0.46700000000000003</v>
      </c>
      <c r="I45">
        <v>10634</v>
      </c>
      <c r="J45">
        <v>20643</v>
      </c>
      <c r="L45">
        <v>9953</v>
      </c>
      <c r="M45">
        <v>9.1790000000000003</v>
      </c>
      <c r="N45">
        <v>19.023</v>
      </c>
      <c r="O45">
        <v>9.8439999999999994</v>
      </c>
      <c r="Q45">
        <v>0.99</v>
      </c>
      <c r="R45">
        <v>1</v>
      </c>
      <c r="S45">
        <v>0</v>
      </c>
      <c r="T45">
        <v>0</v>
      </c>
      <c r="V45">
        <v>0</v>
      </c>
      <c r="Y45" s="1">
        <v>45195</v>
      </c>
      <c r="Z45" s="6">
        <v>0.79951388888888886</v>
      </c>
      <c r="AB45">
        <v>1</v>
      </c>
      <c r="AD45" s="3">
        <f t="shared" si="4"/>
        <v>9.0343730276884973</v>
      </c>
      <c r="AE45" s="3">
        <f t="shared" si="5"/>
        <v>18.121409220078839</v>
      </c>
      <c r="AF45" s="3">
        <f t="shared" si="6"/>
        <v>9.0870361923903413</v>
      </c>
      <c r="AG45" s="3">
        <f t="shared" si="7"/>
        <v>0.93200196899091015</v>
      </c>
      <c r="AH45" s="3"/>
      <c r="AJ45">
        <f>ABS(100*((AVERAGE(AD45:AD46))-9)/9)</f>
        <v>0.84498919737004341</v>
      </c>
      <c r="AK45">
        <f>ABS(100*(AD45-AD46)/(AVERAGE(AD45:AD46)))</f>
        <v>0.91837318082617847</v>
      </c>
      <c r="AP45">
        <f>ABS(100*((AVERAGE(AE45:AE46))-18)/18)</f>
        <v>0.66723458408343028</v>
      </c>
      <c r="AQ45">
        <f>ABS(100*(AE45-AE46)/(AVERAGE(AE45:AE46)))</f>
        <v>1.442591137270915E-2</v>
      </c>
      <c r="AV45">
        <f>ABS(100*((AVERAGE(AF45:AF46))-9)/9)</f>
        <v>0.4894799707968171</v>
      </c>
      <c r="AW45">
        <f>ABS(100*(AF45-AF46)/(AVERAGE(AF45:AF46)))</f>
        <v>0.95052503740511063</v>
      </c>
      <c r="BB45">
        <f>ABS(100*((AVERAGE(AG45:AG46))-0.9)/0.9)</f>
        <v>4.0811274672666809</v>
      </c>
      <c r="BC45">
        <f>ABS(100*(AG45-AG46)/(AVERAGE(AG45:AG46)))</f>
        <v>1.0095070023305868</v>
      </c>
      <c r="BG45" s="3">
        <f>AVERAGE(AD45:AD46)</f>
        <v>9.0760490277633039</v>
      </c>
      <c r="BH45" s="3">
        <f>AVERAGE(AE45:AE46)</f>
        <v>18.120102225135017</v>
      </c>
      <c r="BI45" s="3">
        <f>AVERAGE(AF45:AF46)</f>
        <v>9.0440531973717135</v>
      </c>
      <c r="BJ45" s="3">
        <f>AVERAGE(AG45:AG46)</f>
        <v>0.93673014720540015</v>
      </c>
    </row>
    <row r="46" spans="1:62" x14ac:dyDescent="0.35">
      <c r="A46">
        <v>22</v>
      </c>
      <c r="B46">
        <v>7</v>
      </c>
      <c r="C46" t="s">
        <v>63</v>
      </c>
      <c r="D46" t="s">
        <v>27</v>
      </c>
      <c r="G46">
        <v>0.46700000000000003</v>
      </c>
      <c r="H46">
        <v>0.46700000000000003</v>
      </c>
      <c r="I46">
        <v>10732</v>
      </c>
      <c r="J46">
        <v>20640</v>
      </c>
      <c r="L46">
        <v>10055</v>
      </c>
      <c r="M46">
        <v>9.2590000000000003</v>
      </c>
      <c r="N46">
        <v>19.02</v>
      </c>
      <c r="O46">
        <v>9.76</v>
      </c>
      <c r="Q46">
        <v>1.002</v>
      </c>
      <c r="R46">
        <v>1</v>
      </c>
      <c r="S46">
        <v>0</v>
      </c>
      <c r="T46">
        <v>0</v>
      </c>
      <c r="V46">
        <v>0</v>
      </c>
      <c r="Y46" s="1">
        <v>45195</v>
      </c>
      <c r="Z46" s="6">
        <v>0.8080208333333333</v>
      </c>
      <c r="AB46">
        <v>1</v>
      </c>
      <c r="AD46" s="3">
        <f t="shared" si="4"/>
        <v>9.1177250278381106</v>
      </c>
      <c r="AE46" s="3">
        <f t="shared" si="5"/>
        <v>18.118795230191196</v>
      </c>
      <c r="AF46" s="3">
        <f t="shared" si="6"/>
        <v>9.0010702023530857</v>
      </c>
      <c r="AG46" s="3">
        <f t="shared" si="7"/>
        <v>0.94145832541989027</v>
      </c>
      <c r="AH46" s="3"/>
      <c r="BG46" s="3"/>
      <c r="BH46" s="3"/>
      <c r="BI46" s="3"/>
      <c r="BJ46" s="3"/>
    </row>
    <row r="47" spans="1:62" x14ac:dyDescent="0.35">
      <c r="A47">
        <v>23</v>
      </c>
      <c r="B47">
        <v>8</v>
      </c>
      <c r="C47" t="s">
        <v>63</v>
      </c>
      <c r="D47" t="s">
        <v>27</v>
      </c>
      <c r="G47">
        <v>0.6</v>
      </c>
      <c r="H47">
        <v>0.6</v>
      </c>
      <c r="I47">
        <v>13840</v>
      </c>
      <c r="J47">
        <v>26693</v>
      </c>
      <c r="L47">
        <v>12660</v>
      </c>
      <c r="M47">
        <v>9.1940000000000008</v>
      </c>
      <c r="N47">
        <v>19.077000000000002</v>
      </c>
      <c r="O47">
        <v>9.8829999999999991</v>
      </c>
      <c r="Q47">
        <v>1.0069999999999999</v>
      </c>
      <c r="R47">
        <v>1</v>
      </c>
      <c r="S47">
        <v>0</v>
      </c>
      <c r="T47">
        <v>0</v>
      </c>
      <c r="V47">
        <v>0</v>
      </c>
      <c r="Y47" s="1">
        <v>45195</v>
      </c>
      <c r="Z47" s="6">
        <v>0.82329861111111102</v>
      </c>
      <c r="AB47">
        <v>1</v>
      </c>
      <c r="AD47" s="3">
        <f t="shared" si="4"/>
        <v>9.1541138998842424</v>
      </c>
      <c r="AE47" s="3">
        <f t="shared" si="5"/>
        <v>18.207517025762151</v>
      </c>
      <c r="AF47" s="3">
        <f t="shared" si="6"/>
        <v>9.0534031258779084</v>
      </c>
      <c r="AG47" s="3">
        <f t="shared" si="7"/>
        <v>0.92074206603562858</v>
      </c>
      <c r="AH47" s="3"/>
      <c r="BG47" s="3"/>
      <c r="BH47" s="3"/>
      <c r="BI47" s="3"/>
      <c r="BJ47" s="3"/>
    </row>
    <row r="48" spans="1:62" x14ac:dyDescent="0.35">
      <c r="A48">
        <v>24</v>
      </c>
      <c r="B48">
        <v>8</v>
      </c>
      <c r="C48" t="s">
        <v>63</v>
      </c>
      <c r="D48" t="s">
        <v>27</v>
      </c>
      <c r="G48">
        <v>0.6</v>
      </c>
      <c r="H48">
        <v>0.6</v>
      </c>
      <c r="I48">
        <v>13700</v>
      </c>
      <c r="J48">
        <v>26840</v>
      </c>
      <c r="L48">
        <v>12610</v>
      </c>
      <c r="M48">
        <v>9.1039999999999992</v>
      </c>
      <c r="N48">
        <v>19.181000000000001</v>
      </c>
      <c r="O48">
        <v>10.077</v>
      </c>
      <c r="Q48">
        <v>1.002</v>
      </c>
      <c r="R48">
        <v>1</v>
      </c>
      <c r="S48">
        <v>0</v>
      </c>
      <c r="T48">
        <v>0</v>
      </c>
      <c r="V48">
        <v>0</v>
      </c>
      <c r="Y48" s="1">
        <v>45195</v>
      </c>
      <c r="Z48" s="6">
        <v>0.83166666666666667</v>
      </c>
      <c r="AB48">
        <v>1</v>
      </c>
      <c r="AD48" s="3">
        <f t="shared" si="4"/>
        <v>9.0614344140035996</v>
      </c>
      <c r="AE48" s="3">
        <f t="shared" si="5"/>
        <v>18.307210243426898</v>
      </c>
      <c r="AF48" s="3">
        <f t="shared" si="6"/>
        <v>9.2457758294232981</v>
      </c>
      <c r="AG48" s="3">
        <f t="shared" si="7"/>
        <v>0.91713412612359146</v>
      </c>
      <c r="AH48" s="3"/>
      <c r="AJ48">
        <f>ABS(100*((AVERAGE(AD48:AD49))-9)/9)</f>
        <v>0.99521397701837577</v>
      </c>
      <c r="AK48">
        <f>ABS(100*(AD48-AD49)/(AVERAGE(AD48:AD49)))</f>
        <v>0.61905780416389811</v>
      </c>
      <c r="AP48">
        <f>ABS(100*((AVERAGE(AE48:AE49))-18)/18)</f>
        <v>1.5183388095433317</v>
      </c>
      <c r="AQ48">
        <f>ABS(100*(AE48-AE49)/(AVERAGE(AE48:AE49)))</f>
        <v>0.37113445168556147</v>
      </c>
      <c r="AV48">
        <f>ABS(100*((AVERAGE(AF48:AF49))-9)/9)</f>
        <v>2.0414636420682877</v>
      </c>
      <c r="AW48">
        <f>ABS(100*(AF48-AF49)/(AVERAGE(AF48:AF49)))</f>
        <v>1.3511740864431534</v>
      </c>
      <c r="BB48">
        <f>ABS(100*((AVERAGE(AG48:AG49))-0.9)/0.9)</f>
        <v>2.5091239323075354</v>
      </c>
      <c r="BC48">
        <f>ABS(100*(AG48-AG49)/(AVERAGE(AG48:AG49)))</f>
        <v>1.1810307562419708</v>
      </c>
      <c r="BG48" s="3">
        <f>AVERAGE(AD48:AD49)</f>
        <v>9.0895692579316538</v>
      </c>
      <c r="BH48" s="3">
        <f>AVERAGE(AE48:AE49)</f>
        <v>18.2733009857178</v>
      </c>
      <c r="BI48" s="3">
        <f>AVERAGE(AF48:AF49)</f>
        <v>9.1837317277861459</v>
      </c>
      <c r="BJ48" s="3">
        <f>AVERAGE(AG48:AG49)</f>
        <v>0.92258211539076784</v>
      </c>
    </row>
    <row r="49" spans="1:62" x14ac:dyDescent="0.35">
      <c r="A49">
        <v>25</v>
      </c>
      <c r="B49">
        <v>8</v>
      </c>
      <c r="C49" t="s">
        <v>63</v>
      </c>
      <c r="D49" t="s">
        <v>27</v>
      </c>
      <c r="G49">
        <v>0.6</v>
      </c>
      <c r="H49">
        <v>0.6</v>
      </c>
      <c r="I49">
        <v>13785</v>
      </c>
      <c r="J49">
        <v>26740</v>
      </c>
      <c r="L49">
        <v>12761</v>
      </c>
      <c r="M49">
        <v>9.1590000000000007</v>
      </c>
      <c r="N49">
        <v>19.11</v>
      </c>
      <c r="O49">
        <v>9.9510000000000005</v>
      </c>
      <c r="Q49">
        <v>1.0149999999999999</v>
      </c>
      <c r="R49">
        <v>1</v>
      </c>
      <c r="S49">
        <v>0</v>
      </c>
      <c r="T49">
        <v>0</v>
      </c>
      <c r="V49">
        <v>0</v>
      </c>
      <c r="Y49" s="1">
        <v>45195</v>
      </c>
      <c r="Z49" s="6">
        <v>0.84045138888888893</v>
      </c>
      <c r="AB49">
        <v>1</v>
      </c>
      <c r="AD49" s="3">
        <f t="shared" si="4"/>
        <v>9.117704101859708</v>
      </c>
      <c r="AE49" s="3">
        <f t="shared" si="5"/>
        <v>18.239391728008702</v>
      </c>
      <c r="AF49" s="3">
        <f t="shared" si="6"/>
        <v>9.1216876261489936</v>
      </c>
      <c r="AG49" s="3">
        <f t="shared" si="7"/>
        <v>0.92803010465794422</v>
      </c>
      <c r="AH49" s="3"/>
    </row>
    <row r="50" spans="1:62" x14ac:dyDescent="0.35">
      <c r="A50">
        <v>26</v>
      </c>
      <c r="B50">
        <v>1</v>
      </c>
      <c r="C50" t="s">
        <v>69</v>
      </c>
      <c r="D50" t="s">
        <v>27</v>
      </c>
      <c r="G50">
        <v>0.3</v>
      </c>
      <c r="H50">
        <v>0.3</v>
      </c>
      <c r="I50">
        <v>6864</v>
      </c>
      <c r="J50">
        <v>13710</v>
      </c>
      <c r="L50">
        <v>5742</v>
      </c>
      <c r="M50">
        <v>9.468</v>
      </c>
      <c r="N50">
        <v>19.823</v>
      </c>
      <c r="O50">
        <v>10.355</v>
      </c>
      <c r="Q50">
        <v>0.80800000000000005</v>
      </c>
      <c r="R50">
        <v>1</v>
      </c>
      <c r="S50">
        <v>0</v>
      </c>
      <c r="T50">
        <v>0</v>
      </c>
      <c r="V50">
        <v>0</v>
      </c>
      <c r="Y50" s="1">
        <v>45195</v>
      </c>
      <c r="Z50" s="6">
        <v>0.85423611111111108</v>
      </c>
      <c r="AB50">
        <v>1</v>
      </c>
      <c r="AD50" s="3">
        <f t="shared" si="4"/>
        <v>9.0720550354348202</v>
      </c>
      <c r="AE50" s="3">
        <f t="shared" si="5"/>
        <v>18.80527833803583</v>
      </c>
      <c r="AF50" s="3">
        <f t="shared" si="6"/>
        <v>9.7332233026010098</v>
      </c>
      <c r="AG50" s="3">
        <f t="shared" si="7"/>
        <v>0.84309499961227463</v>
      </c>
      <c r="AH50" s="3"/>
      <c r="BG50" s="3"/>
      <c r="BH50" s="3"/>
      <c r="BI50" s="3"/>
      <c r="BJ50" s="3"/>
    </row>
    <row r="51" spans="1:62" x14ac:dyDescent="0.35">
      <c r="A51">
        <v>27</v>
      </c>
      <c r="B51">
        <v>1</v>
      </c>
      <c r="C51" t="s">
        <v>69</v>
      </c>
      <c r="D51" t="s">
        <v>27</v>
      </c>
      <c r="G51">
        <v>0.3</v>
      </c>
      <c r="H51">
        <v>0.3</v>
      </c>
      <c r="I51">
        <v>7035</v>
      </c>
      <c r="J51">
        <v>13805</v>
      </c>
      <c r="L51">
        <v>5811</v>
      </c>
      <c r="M51">
        <v>9.6859999999999999</v>
      </c>
      <c r="N51">
        <v>19.956</v>
      </c>
      <c r="O51">
        <v>10.27</v>
      </c>
      <c r="Q51">
        <v>0.82</v>
      </c>
      <c r="R51">
        <v>1</v>
      </c>
      <c r="S51">
        <v>0</v>
      </c>
      <c r="T51">
        <v>0</v>
      </c>
      <c r="V51">
        <v>0</v>
      </c>
      <c r="Y51" s="1">
        <v>45195</v>
      </c>
      <c r="Z51" s="6">
        <v>0.86166666666666669</v>
      </c>
      <c r="AB51">
        <v>1</v>
      </c>
      <c r="AD51" s="3">
        <f t="shared" si="4"/>
        <v>9.2984577795146741</v>
      </c>
      <c r="AE51" s="3">
        <f t="shared" si="5"/>
        <v>18.934133517330402</v>
      </c>
      <c r="AF51" s="3">
        <f t="shared" si="6"/>
        <v>9.6356757378157276</v>
      </c>
      <c r="AG51" s="3">
        <f t="shared" si="7"/>
        <v>0.85305291376949777</v>
      </c>
      <c r="AH51" s="3"/>
      <c r="AI51">
        <f>100*(AVERAGE(I51:I52))/(AVERAGE(I$51:I$52))</f>
        <v>100</v>
      </c>
      <c r="AK51">
        <f>ABS(100*(AD51-AD52)/(AVERAGE(AD51:AD52)))</f>
        <v>2.5524391691787018</v>
      </c>
      <c r="AO51">
        <f>100*(AVERAGE(J51:J52))/(AVERAGE(J$51:J$52))</f>
        <v>100</v>
      </c>
      <c r="AQ51">
        <f>ABS(100*(AE51-AE52)/(AVERAGE(AE51:AE52)))</f>
        <v>0.28695612629291806</v>
      </c>
      <c r="AU51">
        <f>100*(((AVERAGE(J51:J52))-(AVERAGE(I51:I52)))/((AVERAGE(J$51:J$52))-(AVERAGE($I$51:I52))))</f>
        <v>100</v>
      </c>
      <c r="AW51">
        <f>ABS(100*(AF51-AF52)/(AVERAGE(AF51:AF52)))</f>
        <v>1.8517071901987603</v>
      </c>
      <c r="BA51">
        <f>100*(AVERAGE(L51:L52))/(AVERAGE(L$51:L$52))</f>
        <v>100</v>
      </c>
      <c r="BC51">
        <f>ABS(100*(AG51-AG52)/(AVERAGE(AG51:AG52)))</f>
        <v>1.7062104245817007</v>
      </c>
      <c r="BG51" s="3">
        <f>AVERAGE(AD51:AD52)</f>
        <v>9.1812844295084339</v>
      </c>
      <c r="BH51" s="3">
        <f>AVERAGE(AE51:AE52)</f>
        <v>18.90700611116312</v>
      </c>
      <c r="BI51" s="3">
        <f>AVERAGE(AF51:AF52)</f>
        <v>9.7257216816546865</v>
      </c>
      <c r="BJ51" s="3">
        <f>AVERAGE(AG51:AG52)</f>
        <v>0.84583703394542309</v>
      </c>
    </row>
    <row r="52" spans="1:62" x14ac:dyDescent="0.35">
      <c r="A52">
        <v>28</v>
      </c>
      <c r="B52">
        <v>1</v>
      </c>
      <c r="C52" t="s">
        <v>69</v>
      </c>
      <c r="D52" t="s">
        <v>27</v>
      </c>
      <c r="G52">
        <v>0.3</v>
      </c>
      <c r="H52">
        <v>0.3</v>
      </c>
      <c r="I52">
        <v>6858</v>
      </c>
      <c r="J52">
        <v>13765</v>
      </c>
      <c r="L52">
        <v>5711</v>
      </c>
      <c r="M52">
        <v>9.4610000000000003</v>
      </c>
      <c r="N52">
        <v>19.901</v>
      </c>
      <c r="O52">
        <v>10.44</v>
      </c>
      <c r="Q52">
        <v>0.80200000000000005</v>
      </c>
      <c r="R52">
        <v>1</v>
      </c>
      <c r="S52">
        <v>0</v>
      </c>
      <c r="T52">
        <v>0</v>
      </c>
      <c r="V52">
        <v>0</v>
      </c>
      <c r="Y52" s="1">
        <v>45195</v>
      </c>
      <c r="Z52" s="6">
        <v>0.8696180555555556</v>
      </c>
      <c r="AB52">
        <v>1</v>
      </c>
      <c r="AD52" s="3">
        <f t="shared" si="4"/>
        <v>9.0641110795021955</v>
      </c>
      <c r="AE52" s="3">
        <f t="shared" si="5"/>
        <v>18.879878704995843</v>
      </c>
      <c r="AF52" s="3">
        <f t="shared" si="6"/>
        <v>9.8157676254936472</v>
      </c>
      <c r="AG52" s="3">
        <f t="shared" si="7"/>
        <v>0.8386211541213483</v>
      </c>
      <c r="AH52" s="3"/>
      <c r="BG52" s="3"/>
      <c r="BH52" s="3"/>
      <c r="BI52" s="3"/>
      <c r="BJ52" s="3"/>
    </row>
    <row r="53" spans="1:62" x14ac:dyDescent="0.35">
      <c r="A53">
        <v>29</v>
      </c>
      <c r="B53">
        <v>2</v>
      </c>
      <c r="C53" t="s">
        <v>68</v>
      </c>
      <c r="D53" t="s">
        <v>27</v>
      </c>
      <c r="G53">
        <v>0.5</v>
      </c>
      <c r="H53">
        <v>0.5</v>
      </c>
      <c r="I53">
        <v>6127</v>
      </c>
      <c r="J53">
        <v>8152</v>
      </c>
      <c r="L53">
        <v>3380</v>
      </c>
      <c r="M53">
        <v>5.1150000000000002</v>
      </c>
      <c r="N53">
        <v>7.1849999999999996</v>
      </c>
      <c r="O53">
        <v>2.0699999999999998</v>
      </c>
      <c r="Q53">
        <v>0.23799999999999999</v>
      </c>
      <c r="R53">
        <v>1</v>
      </c>
      <c r="S53">
        <v>0</v>
      </c>
      <c r="T53">
        <v>0</v>
      </c>
      <c r="V53">
        <v>0</v>
      </c>
      <c r="Y53" s="1">
        <v>45195</v>
      </c>
      <c r="Z53" s="6">
        <v>0.88321759259259258</v>
      </c>
      <c r="AB53">
        <v>1</v>
      </c>
      <c r="AD53" s="3">
        <f t="shared" si="4"/>
        <v>4.8577634690263238</v>
      </c>
      <c r="AE53" s="3">
        <f t="shared" si="5"/>
        <v>6.7599432984895751</v>
      </c>
      <c r="AF53" s="3">
        <f t="shared" si="6"/>
        <v>1.9021798294632513</v>
      </c>
      <c r="AG53" s="3">
        <f t="shared" si="7"/>
        <v>0.30133010203378996</v>
      </c>
      <c r="AH53" s="3"/>
    </row>
    <row r="54" spans="1:62" x14ac:dyDescent="0.35">
      <c r="A54">
        <v>30</v>
      </c>
      <c r="B54">
        <v>2</v>
      </c>
      <c r="C54" t="s">
        <v>68</v>
      </c>
      <c r="D54" t="s">
        <v>27</v>
      </c>
      <c r="G54">
        <v>0.5</v>
      </c>
      <c r="H54">
        <v>0.5</v>
      </c>
      <c r="I54">
        <v>4652</v>
      </c>
      <c r="J54">
        <v>8028</v>
      </c>
      <c r="L54">
        <v>3366</v>
      </c>
      <c r="M54">
        <v>3.984</v>
      </c>
      <c r="N54">
        <v>7.08</v>
      </c>
      <c r="O54">
        <v>3.0960000000000001</v>
      </c>
      <c r="Q54">
        <v>0.23599999999999999</v>
      </c>
      <c r="R54">
        <v>1</v>
      </c>
      <c r="S54">
        <v>0</v>
      </c>
      <c r="T54">
        <v>0</v>
      </c>
      <c r="V54">
        <v>0</v>
      </c>
      <c r="Y54" s="1">
        <v>45195</v>
      </c>
      <c r="Z54" s="6">
        <v>0.890625</v>
      </c>
      <c r="AB54">
        <v>1</v>
      </c>
      <c r="AD54" s="3">
        <f t="shared" si="4"/>
        <v>3.6860299689639251</v>
      </c>
      <c r="AE54" s="3">
        <f t="shared" si="5"/>
        <v>6.6590293475473015</v>
      </c>
      <c r="AF54" s="3">
        <f t="shared" si="6"/>
        <v>2.9729993785833764</v>
      </c>
      <c r="AG54" s="3">
        <f t="shared" si="7"/>
        <v>0.30011783422334537</v>
      </c>
      <c r="AH54" s="3"/>
      <c r="AK54">
        <f>ABS(100*(AD54-AD55)/(AVERAGE(AD54:AD55)))</f>
        <v>0.54024345642522087</v>
      </c>
      <c r="AQ54">
        <f>ABS(100*(AE54-AE55)/(AVERAGE(AE54:AE55)))</f>
        <v>0.28069616533747954</v>
      </c>
      <c r="AW54">
        <f>ABS(100*(AF54-AF55)/(AVERAGE(AF54:AF55)))</f>
        <v>1.2892407580692995</v>
      </c>
      <c r="BC54">
        <f>ABS(100*(AG54-AG55)/(AVERAGE(AG54:AG55)))</f>
        <v>1.7446307834895862</v>
      </c>
      <c r="BG54" s="3">
        <f>AVERAGE(AD54:AD55)</f>
        <v>3.6761000240481421</v>
      </c>
      <c r="BH54" s="3">
        <f>AVERAGE(AE54:AE55)</f>
        <v>6.6683883026750124</v>
      </c>
      <c r="BI54" s="3">
        <f>AVERAGE(AF54:AF55)</f>
        <v>2.9922882786268703</v>
      </c>
      <c r="BJ54" s="3">
        <f>AVERAGE(AG54:AG55)</f>
        <v>0.30275884623895677</v>
      </c>
    </row>
    <row r="55" spans="1:62" x14ac:dyDescent="0.35">
      <c r="A55">
        <v>31</v>
      </c>
      <c r="B55">
        <v>2</v>
      </c>
      <c r="C55" t="s">
        <v>68</v>
      </c>
      <c r="D55" t="s">
        <v>27</v>
      </c>
      <c r="G55">
        <v>0.5</v>
      </c>
      <c r="H55">
        <v>0.5</v>
      </c>
      <c r="I55">
        <v>4627</v>
      </c>
      <c r="J55">
        <v>8051</v>
      </c>
      <c r="L55">
        <v>3427</v>
      </c>
      <c r="M55">
        <v>3.964</v>
      </c>
      <c r="N55">
        <v>7.0990000000000002</v>
      </c>
      <c r="O55">
        <v>3.1349999999999998</v>
      </c>
      <c r="Q55">
        <v>0.24199999999999999</v>
      </c>
      <c r="R55">
        <v>1</v>
      </c>
      <c r="S55">
        <v>0</v>
      </c>
      <c r="T55">
        <v>0</v>
      </c>
      <c r="V55">
        <v>0</v>
      </c>
      <c r="Y55" s="1">
        <v>45195</v>
      </c>
      <c r="Z55" s="6">
        <v>0.89853009259259264</v>
      </c>
      <c r="AB55">
        <v>1</v>
      </c>
      <c r="AD55" s="3">
        <f t="shared" si="4"/>
        <v>3.666170079132359</v>
      </c>
      <c r="AE55" s="3">
        <f t="shared" si="5"/>
        <v>6.6777472578027233</v>
      </c>
      <c r="AF55" s="3">
        <f t="shared" si="6"/>
        <v>3.0115771786703642</v>
      </c>
      <c r="AG55" s="3">
        <f t="shared" si="7"/>
        <v>0.30539985825456811</v>
      </c>
      <c r="AH55" s="3"/>
      <c r="BG55" s="3"/>
      <c r="BH55" s="3"/>
      <c r="BI55" s="3"/>
      <c r="BJ55" s="3"/>
    </row>
    <row r="56" spans="1:62" x14ac:dyDescent="0.35">
      <c r="A56">
        <v>32</v>
      </c>
      <c r="B56">
        <v>3</v>
      </c>
      <c r="D56" t="s">
        <v>85</v>
      </c>
      <c r="Y56" s="1">
        <v>45195</v>
      </c>
      <c r="Z56" s="6">
        <v>0.90263888888888888</v>
      </c>
      <c r="AB56">
        <v>1</v>
      </c>
      <c r="AD56" s="3"/>
      <c r="AE56" s="3"/>
      <c r="AF56" s="3"/>
      <c r="AG56" s="3"/>
      <c r="AH56" s="3"/>
      <c r="BG56" s="3"/>
      <c r="BH56" s="3"/>
      <c r="BI56" s="3"/>
      <c r="BJ56" s="3"/>
    </row>
    <row r="57" spans="1:62" x14ac:dyDescent="0.35">
      <c r="A57">
        <v>33</v>
      </c>
      <c r="B57">
        <v>9</v>
      </c>
      <c r="C57" t="s">
        <v>263</v>
      </c>
      <c r="D57" t="s">
        <v>27</v>
      </c>
      <c r="G57">
        <v>0.5</v>
      </c>
      <c r="H57">
        <v>0.5</v>
      </c>
      <c r="I57">
        <v>3175</v>
      </c>
      <c r="J57">
        <v>7317</v>
      </c>
      <c r="L57">
        <v>2569</v>
      </c>
      <c r="M57">
        <v>2.851</v>
      </c>
      <c r="N57">
        <v>6.4770000000000003</v>
      </c>
      <c r="O57">
        <v>3.6269999999999998</v>
      </c>
      <c r="Q57">
        <v>0.153</v>
      </c>
      <c r="R57">
        <v>1</v>
      </c>
      <c r="S57">
        <v>0</v>
      </c>
      <c r="T57">
        <v>0</v>
      </c>
      <c r="V57">
        <v>0</v>
      </c>
      <c r="Y57" s="1">
        <v>45195</v>
      </c>
      <c r="Z57" s="6">
        <v>0.91598379629629623</v>
      </c>
      <c r="AB57">
        <v>1</v>
      </c>
      <c r="AD57" s="3">
        <f t="shared" si="4"/>
        <v>2.5127076777150013</v>
      </c>
      <c r="AE57" s="3">
        <f t="shared" si="5"/>
        <v>6.0804017739992631</v>
      </c>
      <c r="AF57" s="3">
        <f t="shared" si="6"/>
        <v>3.5676940962842618</v>
      </c>
      <c r="AG57" s="3">
        <f t="shared" si="7"/>
        <v>0.23110515958589445</v>
      </c>
      <c r="AH57" s="3"/>
      <c r="BG57" s="3"/>
      <c r="BH57" s="3"/>
      <c r="BI57" s="3"/>
      <c r="BJ57" s="3"/>
    </row>
    <row r="58" spans="1:62" x14ac:dyDescent="0.35">
      <c r="A58">
        <v>34</v>
      </c>
      <c r="B58">
        <v>9</v>
      </c>
      <c r="C58" t="s">
        <v>263</v>
      </c>
      <c r="D58" t="s">
        <v>27</v>
      </c>
      <c r="G58">
        <v>0.5</v>
      </c>
      <c r="H58">
        <v>0.5</v>
      </c>
      <c r="I58">
        <v>3887</v>
      </c>
      <c r="J58">
        <v>7338</v>
      </c>
      <c r="L58">
        <v>2536</v>
      </c>
      <c r="M58">
        <v>3.3969999999999998</v>
      </c>
      <c r="N58">
        <v>6.4950000000000001</v>
      </c>
      <c r="O58">
        <v>3.0979999999999999</v>
      </c>
      <c r="Q58">
        <v>0.14899999999999999</v>
      </c>
      <c r="R58">
        <v>1</v>
      </c>
      <c r="S58">
        <v>0</v>
      </c>
      <c r="T58">
        <v>0</v>
      </c>
      <c r="V58">
        <v>0</v>
      </c>
      <c r="Y58" s="1">
        <v>45195</v>
      </c>
      <c r="Z58" s="6">
        <v>0.92329861111111111</v>
      </c>
      <c r="AB58">
        <v>1</v>
      </c>
      <c r="AD58" s="3">
        <f t="shared" si="4"/>
        <v>3.0783173401180028</v>
      </c>
      <c r="AE58" s="3">
        <f t="shared" si="5"/>
        <v>6.0974920398846484</v>
      </c>
      <c r="AF58" s="3">
        <f t="shared" si="6"/>
        <v>3.0191746997666455</v>
      </c>
      <c r="AG58" s="3">
        <f t="shared" si="7"/>
        <v>0.22824767117556086</v>
      </c>
      <c r="AH58" s="3"/>
      <c r="AK58">
        <f>ABS(100*(AD58-AD59)/(AVERAGE(AD58:AD59)))</f>
        <v>3.0495216983919584</v>
      </c>
      <c r="AQ58">
        <f>ABS(100*(AE58-AE59)/(AVERAGE(AE58:AE59)))</f>
        <v>0.68301316733039263</v>
      </c>
      <c r="AW58">
        <f>ABS(100*(AF58-AF59)/(AVERAGE(AF58:AF59)))</f>
        <v>4.6371942230851459</v>
      </c>
      <c r="BC58">
        <f>ABS(100*(AG58-AG59)/(AVERAGE(AG58:AG59)))</f>
        <v>1.0941572073354866</v>
      </c>
      <c r="BG58" s="3">
        <f>AVERAGE(AD58:AD59)</f>
        <v>3.1259810757137618</v>
      </c>
      <c r="BH58" s="3">
        <f>AVERAGE(AE58:AE59)</f>
        <v>6.0767395741666803</v>
      </c>
      <c r="BI58" s="3">
        <f>AVERAGE(AF58:AF59)</f>
        <v>2.9507584984529194</v>
      </c>
      <c r="BJ58" s="3">
        <f>AVERAGE(AG58:AG59)</f>
        <v>0.22950323426494984</v>
      </c>
    </row>
    <row r="59" spans="1:62" x14ac:dyDescent="0.35">
      <c r="A59">
        <v>35</v>
      </c>
      <c r="B59">
        <v>9</v>
      </c>
      <c r="C59" t="s">
        <v>263</v>
      </c>
      <c r="D59" t="s">
        <v>27</v>
      </c>
      <c r="G59">
        <v>0.5</v>
      </c>
      <c r="H59">
        <v>0.5</v>
      </c>
      <c r="I59">
        <v>4007</v>
      </c>
      <c r="J59">
        <v>7287</v>
      </c>
      <c r="L59">
        <v>2565</v>
      </c>
      <c r="M59">
        <v>3.4889999999999999</v>
      </c>
      <c r="N59">
        <v>6.452</v>
      </c>
      <c r="O59">
        <v>2.9630000000000001</v>
      </c>
      <c r="Q59">
        <v>0.152</v>
      </c>
      <c r="R59">
        <v>1</v>
      </c>
      <c r="S59">
        <v>0</v>
      </c>
      <c r="T59">
        <v>0</v>
      </c>
      <c r="V59">
        <v>0</v>
      </c>
      <c r="Y59" s="1">
        <v>45195</v>
      </c>
      <c r="Z59" s="6">
        <v>0.93104166666666666</v>
      </c>
      <c r="AB59">
        <v>1</v>
      </c>
      <c r="AD59" s="3">
        <f t="shared" si="4"/>
        <v>3.1736448113095204</v>
      </c>
      <c r="AE59" s="3">
        <f t="shared" si="5"/>
        <v>6.0559871084487131</v>
      </c>
      <c r="AF59" s="3">
        <f t="shared" si="6"/>
        <v>2.8823422971391928</v>
      </c>
      <c r="AG59" s="3">
        <f t="shared" si="7"/>
        <v>0.23075879735433885</v>
      </c>
      <c r="AH59" s="3"/>
      <c r="BG59" s="3"/>
      <c r="BH59" s="3"/>
      <c r="BI59" s="3"/>
      <c r="BJ59" s="3"/>
    </row>
    <row r="60" spans="1:62" x14ac:dyDescent="0.35">
      <c r="A60">
        <v>36</v>
      </c>
      <c r="B60">
        <v>10</v>
      </c>
      <c r="C60" t="s">
        <v>264</v>
      </c>
      <c r="D60" t="s">
        <v>27</v>
      </c>
      <c r="G60">
        <v>0.5</v>
      </c>
      <c r="H60">
        <v>0.5</v>
      </c>
      <c r="I60">
        <v>4524</v>
      </c>
      <c r="J60">
        <v>8062</v>
      </c>
      <c r="L60">
        <v>2035</v>
      </c>
      <c r="M60">
        <v>3.8860000000000001</v>
      </c>
      <c r="N60">
        <v>7.1079999999999997</v>
      </c>
      <c r="O60">
        <v>3.2229999999999999</v>
      </c>
      <c r="Q60">
        <v>9.7000000000000003E-2</v>
      </c>
      <c r="R60">
        <v>1</v>
      </c>
      <c r="S60">
        <v>0</v>
      </c>
      <c r="T60">
        <v>0</v>
      </c>
      <c r="V60">
        <v>0</v>
      </c>
      <c r="Y60" s="1">
        <v>45195</v>
      </c>
      <c r="Z60" s="6">
        <v>0.94436342592592604</v>
      </c>
      <c r="AB60">
        <v>1</v>
      </c>
      <c r="AD60" s="3">
        <f t="shared" si="4"/>
        <v>3.5843473330263071</v>
      </c>
      <c r="AE60" s="3">
        <f t="shared" si="5"/>
        <v>6.6866993018379244</v>
      </c>
      <c r="AF60" s="3">
        <f t="shared" si="6"/>
        <v>3.1023519688116172</v>
      </c>
      <c r="AG60" s="3">
        <f t="shared" si="7"/>
        <v>0.18486580167322342</v>
      </c>
      <c r="AH60" s="3"/>
      <c r="BG60" s="3"/>
      <c r="BH60" s="3"/>
      <c r="BI60" s="3"/>
      <c r="BJ60" s="3"/>
    </row>
    <row r="61" spans="1:62" x14ac:dyDescent="0.35">
      <c r="A61">
        <v>37</v>
      </c>
      <c r="B61">
        <v>10</v>
      </c>
      <c r="C61" t="s">
        <v>264</v>
      </c>
      <c r="D61" t="s">
        <v>27</v>
      </c>
      <c r="G61">
        <v>0.5</v>
      </c>
      <c r="H61">
        <v>0.5</v>
      </c>
      <c r="I61">
        <v>4680</v>
      </c>
      <c r="J61">
        <v>8050</v>
      </c>
      <c r="L61">
        <v>2037</v>
      </c>
      <c r="M61">
        <v>4.0049999999999999</v>
      </c>
      <c r="N61">
        <v>7.0990000000000002</v>
      </c>
      <c r="O61">
        <v>3.0939999999999999</v>
      </c>
      <c r="Q61">
        <v>9.7000000000000003E-2</v>
      </c>
      <c r="R61">
        <v>1</v>
      </c>
      <c r="S61">
        <v>0</v>
      </c>
      <c r="T61">
        <v>0</v>
      </c>
      <c r="V61">
        <v>0</v>
      </c>
      <c r="Y61" s="1">
        <v>45195</v>
      </c>
      <c r="Z61" s="6">
        <v>0.95174768518518515</v>
      </c>
      <c r="AB61">
        <v>1</v>
      </c>
      <c r="AD61" s="3">
        <f t="shared" si="4"/>
        <v>3.7082730455752788</v>
      </c>
      <c r="AE61" s="3">
        <f t="shared" si="5"/>
        <v>6.6769334356177046</v>
      </c>
      <c r="AF61" s="3">
        <f t="shared" si="6"/>
        <v>2.9686603900424258</v>
      </c>
      <c r="AG61" s="3">
        <f t="shared" si="7"/>
        <v>0.18503898278900122</v>
      </c>
      <c r="AH61" s="3"/>
      <c r="AK61">
        <f>ABS(100*(AD61-AD62)/(AVERAGE(AD61:AD62)))</f>
        <v>8.5652310324976721E-2</v>
      </c>
      <c r="AQ61">
        <f>ABS(100*(AE61-AE62)/(AVERAGE(AE61:AE62)))</f>
        <v>0.49848550687206666</v>
      </c>
      <c r="AW61">
        <f>ABS(100*(AF61-AF62)/(AVERAGE(AF61:AF62)))</f>
        <v>1.0117830613329402</v>
      </c>
      <c r="BC61">
        <f>ABS(100*(AG61-AG62)/(AVERAGE(AG61:AG62)))</f>
        <v>0.65300280019823564</v>
      </c>
      <c r="BG61" s="3">
        <f>AVERAGE(AD61:AD62)</f>
        <v>3.7098618367618044</v>
      </c>
      <c r="BH61" s="3">
        <f>AVERAGE(AE61:AE62)</f>
        <v>6.6936167904105801</v>
      </c>
      <c r="BI61" s="3">
        <f>AVERAGE(AF61:AF62)</f>
        <v>2.9837549536487762</v>
      </c>
      <c r="BJ61" s="3">
        <f>AVERAGE(AG61:AG62)</f>
        <v>0.18564511669422351</v>
      </c>
    </row>
    <row r="62" spans="1:62" x14ac:dyDescent="0.35">
      <c r="A62">
        <v>38</v>
      </c>
      <c r="B62">
        <v>10</v>
      </c>
      <c r="C62" t="s">
        <v>264</v>
      </c>
      <c r="D62" t="s">
        <v>27</v>
      </c>
      <c r="G62">
        <v>0.5</v>
      </c>
      <c r="H62">
        <v>0.5</v>
      </c>
      <c r="I62">
        <v>4684</v>
      </c>
      <c r="J62">
        <v>8091</v>
      </c>
      <c r="L62">
        <v>2051</v>
      </c>
      <c r="M62">
        <v>4.008</v>
      </c>
      <c r="N62">
        <v>7.133</v>
      </c>
      <c r="O62">
        <v>3.125</v>
      </c>
      <c r="Q62">
        <v>9.8000000000000004E-2</v>
      </c>
      <c r="R62">
        <v>1</v>
      </c>
      <c r="S62">
        <v>0</v>
      </c>
      <c r="T62">
        <v>0</v>
      </c>
      <c r="V62">
        <v>0</v>
      </c>
      <c r="Y62" s="1">
        <v>45195</v>
      </c>
      <c r="Z62" s="6">
        <v>0.95958333333333334</v>
      </c>
      <c r="AB62">
        <v>1</v>
      </c>
      <c r="AD62" s="3">
        <f t="shared" si="4"/>
        <v>3.7114506279483299</v>
      </c>
      <c r="AE62" s="3">
        <f t="shared" si="5"/>
        <v>6.7103001452034565</v>
      </c>
      <c r="AF62" s="3">
        <f t="shared" si="6"/>
        <v>2.9988495172551266</v>
      </c>
      <c r="AG62" s="3">
        <f t="shared" si="7"/>
        <v>0.18625125059944578</v>
      </c>
      <c r="AH62" s="3"/>
      <c r="BG62" s="3"/>
      <c r="BH62" s="3"/>
      <c r="BI62" s="3"/>
      <c r="BJ62" s="3"/>
    </row>
    <row r="63" spans="1:62" x14ac:dyDescent="0.35">
      <c r="A63">
        <v>39</v>
      </c>
      <c r="B63">
        <v>11</v>
      </c>
      <c r="C63" t="s">
        <v>265</v>
      </c>
      <c r="D63" t="s">
        <v>27</v>
      </c>
      <c r="G63">
        <v>0.5</v>
      </c>
      <c r="H63">
        <v>0.5</v>
      </c>
      <c r="I63">
        <v>4234</v>
      </c>
      <c r="J63">
        <v>9181</v>
      </c>
      <c r="L63">
        <v>4095</v>
      </c>
      <c r="M63">
        <v>3.6629999999999998</v>
      </c>
      <c r="N63">
        <v>8.0559999999999992</v>
      </c>
      <c r="O63">
        <v>4.3929999999999998</v>
      </c>
      <c r="Q63">
        <v>0.312</v>
      </c>
      <c r="R63">
        <v>1</v>
      </c>
      <c r="S63">
        <v>0</v>
      </c>
      <c r="T63">
        <v>0</v>
      </c>
      <c r="V63">
        <v>0</v>
      </c>
      <c r="Y63" s="1">
        <v>45195</v>
      </c>
      <c r="Z63" s="6">
        <v>0.97302083333333333</v>
      </c>
      <c r="AB63">
        <v>1</v>
      </c>
      <c r="AD63" s="3">
        <f t="shared" si="4"/>
        <v>3.3539726109801404</v>
      </c>
      <c r="AE63" s="3">
        <f t="shared" si="5"/>
        <v>7.5973663268734448</v>
      </c>
      <c r="AF63" s="3">
        <f t="shared" si="6"/>
        <v>4.2433937158933048</v>
      </c>
      <c r="AG63" s="3">
        <f t="shared" si="7"/>
        <v>0.36324235092435131</v>
      </c>
      <c r="AH63" s="3"/>
      <c r="BG63" s="3"/>
      <c r="BH63" s="3"/>
      <c r="BI63" s="3"/>
      <c r="BJ63" s="3"/>
    </row>
    <row r="64" spans="1:62" x14ac:dyDescent="0.35">
      <c r="A64">
        <v>40</v>
      </c>
      <c r="B64">
        <v>11</v>
      </c>
      <c r="C64" t="s">
        <v>265</v>
      </c>
      <c r="D64" t="s">
        <v>27</v>
      </c>
      <c r="G64">
        <v>0.5</v>
      </c>
      <c r="H64">
        <v>0.5</v>
      </c>
      <c r="I64">
        <v>4106</v>
      </c>
      <c r="J64">
        <v>9211</v>
      </c>
      <c r="L64">
        <v>4045</v>
      </c>
      <c r="M64">
        <v>3.5649999999999999</v>
      </c>
      <c r="N64">
        <v>8.0820000000000007</v>
      </c>
      <c r="O64">
        <v>4.5179999999999998</v>
      </c>
      <c r="Q64">
        <v>0.307</v>
      </c>
      <c r="R64">
        <v>1</v>
      </c>
      <c r="S64">
        <v>0</v>
      </c>
      <c r="T64">
        <v>0</v>
      </c>
      <c r="V64">
        <v>0</v>
      </c>
      <c r="Y64" s="1">
        <v>45195</v>
      </c>
      <c r="Z64" s="6">
        <v>0.98043981481481479</v>
      </c>
      <c r="AB64">
        <v>1</v>
      </c>
      <c r="AD64" s="3">
        <f t="shared" si="4"/>
        <v>3.2522899750425216</v>
      </c>
      <c r="AE64" s="3">
        <f t="shared" si="5"/>
        <v>7.6217809924239956</v>
      </c>
      <c r="AF64" s="3">
        <f t="shared" si="6"/>
        <v>4.3694910173814741</v>
      </c>
      <c r="AG64" s="3">
        <f t="shared" si="7"/>
        <v>0.35891282302990646</v>
      </c>
      <c r="AH64" s="3"/>
      <c r="AK64">
        <f>ABS(100*(AD64-AD65)/(AVERAGE(AD64:AD65)))</f>
        <v>0.36705838679571168</v>
      </c>
      <c r="AQ64">
        <f>ABS(100*(AE64-AE65)/(AVERAGE(AE64:AE65)))</f>
        <v>0.70721258207363658</v>
      </c>
      <c r="AW64">
        <f>ABS(100*(AF64-AF65)/(AVERAGE(AF64:AF65)))</f>
        <v>0.96114609329044742</v>
      </c>
      <c r="BC64">
        <f>ABS(100*(AG64-AG65)/(AVERAGE(AG64:AG65)))</f>
        <v>0.168738054781428</v>
      </c>
      <c r="BG64" s="3">
        <f>AVERAGE(AD64:AD65)</f>
        <v>3.2463320080930522</v>
      </c>
      <c r="BH64" s="3">
        <f>AVERAGE(AE64:AE65)</f>
        <v>7.5949248603183905</v>
      </c>
      <c r="BI64" s="3">
        <f>AVERAGE(AF64:AF65)</f>
        <v>4.3485928522253383</v>
      </c>
      <c r="BJ64" s="3">
        <f>AVERAGE(AG64:AG65)</f>
        <v>0.35921588998251763</v>
      </c>
    </row>
    <row r="65" spans="1:62" x14ac:dyDescent="0.35">
      <c r="A65">
        <v>41</v>
      </c>
      <c r="B65">
        <v>11</v>
      </c>
      <c r="C65" t="s">
        <v>265</v>
      </c>
      <c r="D65" t="s">
        <v>27</v>
      </c>
      <c r="G65">
        <v>0.5</v>
      </c>
      <c r="H65">
        <v>0.5</v>
      </c>
      <c r="I65">
        <v>4091</v>
      </c>
      <c r="J65">
        <v>9145</v>
      </c>
      <c r="L65">
        <v>4052</v>
      </c>
      <c r="M65">
        <v>3.5529999999999999</v>
      </c>
      <c r="N65">
        <v>8.0259999999999998</v>
      </c>
      <c r="O65">
        <v>4.4729999999999999</v>
      </c>
      <c r="Q65">
        <v>0.308</v>
      </c>
      <c r="R65">
        <v>1</v>
      </c>
      <c r="S65">
        <v>0</v>
      </c>
      <c r="T65">
        <v>0</v>
      </c>
      <c r="V65">
        <v>0</v>
      </c>
      <c r="Y65" s="1">
        <v>45195</v>
      </c>
      <c r="Z65" s="6">
        <v>0.98834490740740744</v>
      </c>
      <c r="AB65">
        <v>1</v>
      </c>
      <c r="AD65" s="3">
        <f t="shared" si="4"/>
        <v>3.2403740411435824</v>
      </c>
      <c r="AE65" s="3">
        <f t="shared" si="5"/>
        <v>7.5680687282127854</v>
      </c>
      <c r="AF65" s="3">
        <f t="shared" si="6"/>
        <v>4.3276946870692026</v>
      </c>
      <c r="AG65" s="3">
        <f t="shared" si="7"/>
        <v>0.35951895693512875</v>
      </c>
      <c r="AH65" s="3"/>
      <c r="BG65" s="3"/>
      <c r="BH65" s="3"/>
      <c r="BI65" s="3"/>
      <c r="BJ65" s="3"/>
    </row>
    <row r="66" spans="1:62" x14ac:dyDescent="0.35">
      <c r="A66">
        <v>42</v>
      </c>
      <c r="B66">
        <v>12</v>
      </c>
      <c r="C66" t="s">
        <v>266</v>
      </c>
      <c r="D66" t="s">
        <v>27</v>
      </c>
      <c r="G66">
        <v>0.5</v>
      </c>
      <c r="H66">
        <v>0.5</v>
      </c>
      <c r="I66">
        <v>4044</v>
      </c>
      <c r="J66">
        <v>7417</v>
      </c>
      <c r="L66">
        <v>2472</v>
      </c>
      <c r="M66">
        <v>3.5169999999999999</v>
      </c>
      <c r="N66">
        <v>6.5620000000000003</v>
      </c>
      <c r="O66">
        <v>3.0449999999999999</v>
      </c>
      <c r="Q66">
        <v>0.14199999999999999</v>
      </c>
      <c r="R66">
        <v>1</v>
      </c>
      <c r="S66">
        <v>0</v>
      </c>
      <c r="T66">
        <v>0</v>
      </c>
      <c r="V66">
        <v>0</v>
      </c>
      <c r="Y66" s="1">
        <v>45196</v>
      </c>
      <c r="Z66" s="6">
        <v>1.4814814814814814E-3</v>
      </c>
      <c r="AB66">
        <v>1</v>
      </c>
      <c r="AD66" s="3">
        <f t="shared" si="4"/>
        <v>3.203037448260238</v>
      </c>
      <c r="AE66" s="3">
        <f t="shared" si="5"/>
        <v>6.1617839925010962</v>
      </c>
      <c r="AF66" s="3">
        <f t="shared" si="6"/>
        <v>2.9587465442408583</v>
      </c>
      <c r="AG66" s="3">
        <f t="shared" si="7"/>
        <v>0.22270587547067142</v>
      </c>
      <c r="AH66" s="3"/>
      <c r="BG66" s="3"/>
      <c r="BH66" s="3"/>
      <c r="BI66" s="3"/>
      <c r="BJ66" s="3"/>
    </row>
    <row r="67" spans="1:62" x14ac:dyDescent="0.35">
      <c r="A67">
        <v>43</v>
      </c>
      <c r="B67">
        <v>12</v>
      </c>
      <c r="C67" t="s">
        <v>266</v>
      </c>
      <c r="D67" t="s">
        <v>27</v>
      </c>
      <c r="G67">
        <v>0.5</v>
      </c>
      <c r="H67">
        <v>0.5</v>
      </c>
      <c r="I67">
        <v>4128</v>
      </c>
      <c r="J67">
        <v>7458</v>
      </c>
      <c r="L67">
        <v>2449</v>
      </c>
      <c r="M67">
        <v>3.5819999999999999</v>
      </c>
      <c r="N67">
        <v>6.5970000000000004</v>
      </c>
      <c r="O67">
        <v>3.0150000000000001</v>
      </c>
      <c r="Q67">
        <v>0.14000000000000001</v>
      </c>
      <c r="R67">
        <v>1</v>
      </c>
      <c r="S67">
        <v>0</v>
      </c>
      <c r="T67">
        <v>0</v>
      </c>
      <c r="V67">
        <v>0</v>
      </c>
      <c r="Y67" s="1">
        <v>45196</v>
      </c>
      <c r="Z67" s="6">
        <v>8.8078703703703704E-3</v>
      </c>
      <c r="AB67">
        <v>1</v>
      </c>
      <c r="AD67" s="3">
        <f t="shared" si="4"/>
        <v>3.2697666780943004</v>
      </c>
      <c r="AE67" s="3">
        <f t="shared" si="5"/>
        <v>6.195150702086849</v>
      </c>
      <c r="AF67" s="3">
        <f t="shared" si="6"/>
        <v>2.9253840239925486</v>
      </c>
      <c r="AG67" s="3">
        <f t="shared" si="7"/>
        <v>0.22071429263922682</v>
      </c>
      <c r="AH67" s="3"/>
      <c r="AK67">
        <f>ABS(100*(AD67-AD68)/(AVERAGE(AD67:AD68)))</f>
        <v>1.3698484963248367</v>
      </c>
      <c r="AQ67">
        <f>ABS(100*(AE67-AE68)/(AVERAGE(AE67:AE68)))</f>
        <v>0.22356909747840117</v>
      </c>
      <c r="AW67">
        <f>ABS(100*(AF67-AF68)/(AVERAGE(AF67:AF68)))</f>
        <v>1.0423054337631177</v>
      </c>
      <c r="BC67">
        <f>ABS(100*(AG67-AG68)/(AVERAGE(AG67:AG68)))</f>
        <v>2.6708555986612921</v>
      </c>
      <c r="BG67" s="3">
        <f>AVERAGE(AD67:AD68)</f>
        <v>3.2475236014829463</v>
      </c>
      <c r="BH67" s="3">
        <f>AVERAGE(AE67:AE68)</f>
        <v>6.1882332135141933</v>
      </c>
      <c r="BI67" s="3">
        <f>AVERAGE(AF67:AF68)</f>
        <v>2.9407096120312466</v>
      </c>
      <c r="BJ67" s="3">
        <f>AVERAGE(AG67:AG68)</f>
        <v>0.22370166688639376</v>
      </c>
    </row>
    <row r="68" spans="1:62" x14ac:dyDescent="0.35">
      <c r="A68">
        <v>44</v>
      </c>
      <c r="B68">
        <v>12</v>
      </c>
      <c r="C68" t="s">
        <v>266</v>
      </c>
      <c r="D68" t="s">
        <v>27</v>
      </c>
      <c r="G68">
        <v>0.5</v>
      </c>
      <c r="H68">
        <v>0.5</v>
      </c>
      <c r="I68">
        <v>4072</v>
      </c>
      <c r="J68">
        <v>7441</v>
      </c>
      <c r="L68">
        <v>2518</v>
      </c>
      <c r="M68">
        <v>3.5390000000000001</v>
      </c>
      <c r="N68">
        <v>6.5830000000000002</v>
      </c>
      <c r="O68">
        <v>3.044</v>
      </c>
      <c r="Q68">
        <v>0.14699999999999999</v>
      </c>
      <c r="R68">
        <v>1</v>
      </c>
      <c r="S68">
        <v>0</v>
      </c>
      <c r="T68">
        <v>0</v>
      </c>
      <c r="V68">
        <v>0</v>
      </c>
      <c r="Y68" s="1">
        <v>45196</v>
      </c>
      <c r="Z68" s="6">
        <v>1.6527777777777777E-2</v>
      </c>
      <c r="AB68">
        <v>1</v>
      </c>
      <c r="AD68" s="3">
        <f t="shared" si="4"/>
        <v>3.2252805248715921</v>
      </c>
      <c r="AE68" s="3">
        <f t="shared" si="5"/>
        <v>6.1813157249415367</v>
      </c>
      <c r="AF68" s="3">
        <f t="shared" si="6"/>
        <v>2.9560352000699446</v>
      </c>
      <c r="AG68" s="3">
        <f t="shared" si="7"/>
        <v>0.2266890411335607</v>
      </c>
      <c r="AH68" s="3"/>
      <c r="BG68" s="3"/>
      <c r="BH68" s="3"/>
      <c r="BI68" s="3"/>
      <c r="BJ68" s="3"/>
    </row>
    <row r="69" spans="1:62" x14ac:dyDescent="0.35">
      <c r="A69">
        <v>45</v>
      </c>
      <c r="B69">
        <v>13</v>
      </c>
      <c r="C69" t="s">
        <v>267</v>
      </c>
      <c r="D69" t="s">
        <v>27</v>
      </c>
      <c r="G69">
        <v>0.5</v>
      </c>
      <c r="H69">
        <v>0.5</v>
      </c>
      <c r="I69">
        <v>5451</v>
      </c>
      <c r="J69">
        <v>8746</v>
      </c>
      <c r="L69">
        <v>6510</v>
      </c>
      <c r="M69">
        <v>4.5970000000000004</v>
      </c>
      <c r="N69">
        <v>7.6879999999999997</v>
      </c>
      <c r="O69">
        <v>3.0910000000000002</v>
      </c>
      <c r="Q69">
        <v>0.56499999999999995</v>
      </c>
      <c r="R69">
        <v>1</v>
      </c>
      <c r="S69">
        <v>0</v>
      </c>
      <c r="T69">
        <v>0</v>
      </c>
      <c r="V69">
        <v>0</v>
      </c>
      <c r="Y69" s="1">
        <v>45196</v>
      </c>
      <c r="Z69" s="6">
        <v>2.9872685185185183E-2</v>
      </c>
      <c r="AB69">
        <v>1</v>
      </c>
      <c r="AD69" s="3">
        <f t="shared" si="4"/>
        <v>4.3207520479807773</v>
      </c>
      <c r="AE69" s="3">
        <f t="shared" si="5"/>
        <v>7.243353676390468</v>
      </c>
      <c r="AF69" s="3">
        <f t="shared" si="6"/>
        <v>2.9226016284096907</v>
      </c>
      <c r="AG69" s="3">
        <f t="shared" si="7"/>
        <v>0.5723585482260376</v>
      </c>
      <c r="AH69" s="3"/>
      <c r="BG69" s="3"/>
      <c r="BH69" s="3"/>
      <c r="BI69" s="3"/>
      <c r="BJ69" s="3"/>
    </row>
    <row r="70" spans="1:62" x14ac:dyDescent="0.35">
      <c r="A70">
        <v>46</v>
      </c>
      <c r="B70">
        <v>13</v>
      </c>
      <c r="C70" t="s">
        <v>267</v>
      </c>
      <c r="D70" t="s">
        <v>27</v>
      </c>
      <c r="G70">
        <v>0.5</v>
      </c>
      <c r="H70">
        <v>0.5</v>
      </c>
      <c r="I70">
        <v>5918</v>
      </c>
      <c r="J70">
        <v>8699</v>
      </c>
      <c r="L70">
        <v>6569</v>
      </c>
      <c r="M70">
        <v>4.9550000000000001</v>
      </c>
      <c r="N70">
        <v>7.649</v>
      </c>
      <c r="O70">
        <v>2.694</v>
      </c>
      <c r="Q70">
        <v>0.57099999999999995</v>
      </c>
      <c r="R70">
        <v>1</v>
      </c>
      <c r="S70">
        <v>0</v>
      </c>
      <c r="T70">
        <v>0</v>
      </c>
      <c r="V70">
        <v>0</v>
      </c>
      <c r="Y70" s="1">
        <v>45196</v>
      </c>
      <c r="Z70" s="6">
        <v>3.7141203703703704E-2</v>
      </c>
      <c r="AB70">
        <v>1</v>
      </c>
      <c r="AD70" s="3">
        <f t="shared" si="4"/>
        <v>4.6917347900344311</v>
      </c>
      <c r="AE70" s="3">
        <f t="shared" si="5"/>
        <v>7.2051040336946057</v>
      </c>
      <c r="AF70" s="3">
        <f t="shared" si="6"/>
        <v>2.5133692436601747</v>
      </c>
      <c r="AG70" s="3">
        <f t="shared" si="7"/>
        <v>0.57746739114148249</v>
      </c>
      <c r="AH70" s="3"/>
      <c r="AK70">
        <f>ABS(100*(AD70-AD71)/(AVERAGE(AD70:AD71)))</f>
        <v>1.7455395059783101</v>
      </c>
      <c r="AQ70">
        <f>ABS(100*(AE70-AE71)/(AVERAGE(AE70:AE71)))</f>
        <v>0.59685268438309602</v>
      </c>
      <c r="AW70">
        <f>ABS(100*(AF70-AF71)/(AVERAGE(AF70:AF71)))</f>
        <v>1.5834191126184267</v>
      </c>
      <c r="BC70">
        <f>ABS(100*(AG70-AG71)/(AVERAGE(AG70:AG71)))</f>
        <v>0.98478921411761922</v>
      </c>
      <c r="BG70" s="3">
        <f>AVERAGE(AD70:AD71)</f>
        <v>4.7330433608840892</v>
      </c>
      <c r="BH70" s="3">
        <f>AVERAGE(AE70:AE71)</f>
        <v>7.2266703215975916</v>
      </c>
      <c r="BI70" s="3">
        <f>AVERAGE(AF70:AF71)</f>
        <v>2.4936269607135029</v>
      </c>
      <c r="BJ70" s="3">
        <f>AVERAGE(AG70:AG71)</f>
        <v>0.58032487955181611</v>
      </c>
    </row>
    <row r="71" spans="1:62" x14ac:dyDescent="0.35">
      <c r="A71">
        <v>47</v>
      </c>
      <c r="B71">
        <v>13</v>
      </c>
      <c r="C71" t="s">
        <v>267</v>
      </c>
      <c r="D71" t="s">
        <v>27</v>
      </c>
      <c r="G71">
        <v>0.5</v>
      </c>
      <c r="H71">
        <v>0.5</v>
      </c>
      <c r="I71">
        <v>6022</v>
      </c>
      <c r="J71">
        <v>8752</v>
      </c>
      <c r="L71">
        <v>6635</v>
      </c>
      <c r="M71">
        <v>5.0350000000000001</v>
      </c>
      <c r="N71">
        <v>7.6929999999999996</v>
      </c>
      <c r="O71">
        <v>2.6579999999999999</v>
      </c>
      <c r="Q71">
        <v>0.57799999999999996</v>
      </c>
      <c r="R71">
        <v>1</v>
      </c>
      <c r="S71">
        <v>0</v>
      </c>
      <c r="T71">
        <v>0</v>
      </c>
      <c r="V71">
        <v>0</v>
      </c>
      <c r="Y71" s="1">
        <v>45196</v>
      </c>
      <c r="Z71" s="6">
        <v>4.4976851851851851E-2</v>
      </c>
      <c r="AB71">
        <v>1</v>
      </c>
      <c r="AD71" s="3">
        <f t="shared" si="4"/>
        <v>4.7743519317337464</v>
      </c>
      <c r="AE71" s="3">
        <f t="shared" si="5"/>
        <v>7.2482366095005775</v>
      </c>
      <c r="AF71" s="3">
        <f t="shared" si="6"/>
        <v>2.4738846777668311</v>
      </c>
      <c r="AG71" s="3">
        <f t="shared" si="7"/>
        <v>0.58318236796214984</v>
      </c>
      <c r="AH71" s="3"/>
      <c r="BG71" s="3"/>
      <c r="BH71" s="3"/>
      <c r="BI71" s="3"/>
      <c r="BJ71" s="3"/>
    </row>
    <row r="72" spans="1:62" x14ac:dyDescent="0.35">
      <c r="A72">
        <v>48</v>
      </c>
      <c r="B72">
        <v>14</v>
      </c>
      <c r="C72" t="s">
        <v>268</v>
      </c>
      <c r="D72" t="s">
        <v>27</v>
      </c>
      <c r="G72">
        <v>0.5</v>
      </c>
      <c r="H72">
        <v>0.5</v>
      </c>
      <c r="I72">
        <v>7099</v>
      </c>
      <c r="J72">
        <v>8981</v>
      </c>
      <c r="L72">
        <v>11625</v>
      </c>
      <c r="M72">
        <v>5.8609999999999998</v>
      </c>
      <c r="N72">
        <v>7.8869999999999996</v>
      </c>
      <c r="O72">
        <v>2.0259999999999998</v>
      </c>
      <c r="Q72">
        <v>1.1000000000000001</v>
      </c>
      <c r="R72">
        <v>1</v>
      </c>
      <c r="S72">
        <v>0</v>
      </c>
      <c r="T72">
        <v>0</v>
      </c>
      <c r="V72">
        <v>0</v>
      </c>
      <c r="Y72" s="1">
        <v>45196</v>
      </c>
      <c r="Z72" s="6">
        <v>5.8437499999999996E-2</v>
      </c>
      <c r="AB72">
        <v>1</v>
      </c>
      <c r="AD72" s="3">
        <f t="shared" si="4"/>
        <v>5.6299159856776138</v>
      </c>
      <c r="AE72" s="3">
        <f t="shared" si="5"/>
        <v>7.4346018898697777</v>
      </c>
      <c r="AF72" s="3">
        <f t="shared" si="6"/>
        <v>1.8046859041921639</v>
      </c>
      <c r="AG72" s="3">
        <f t="shared" si="7"/>
        <v>1.0152692518277457</v>
      </c>
      <c r="AH72" s="3"/>
      <c r="BG72" s="3"/>
      <c r="BH72" s="3"/>
      <c r="BI72" s="3"/>
      <c r="BJ72" s="3"/>
    </row>
    <row r="73" spans="1:62" x14ac:dyDescent="0.35">
      <c r="A73">
        <v>49</v>
      </c>
      <c r="B73">
        <v>14</v>
      </c>
      <c r="C73" t="s">
        <v>268</v>
      </c>
      <c r="D73" t="s">
        <v>27</v>
      </c>
      <c r="G73">
        <v>0.5</v>
      </c>
      <c r="H73">
        <v>0.5</v>
      </c>
      <c r="I73">
        <v>7455</v>
      </c>
      <c r="J73">
        <v>9043</v>
      </c>
      <c r="L73">
        <v>11723</v>
      </c>
      <c r="M73">
        <v>6.1340000000000003</v>
      </c>
      <c r="N73">
        <v>7.9390000000000001</v>
      </c>
      <c r="O73">
        <v>1.8049999999999999</v>
      </c>
      <c r="Q73">
        <v>1.1100000000000001</v>
      </c>
      <c r="R73">
        <v>1</v>
      </c>
      <c r="S73">
        <v>0</v>
      </c>
      <c r="T73">
        <v>0</v>
      </c>
      <c r="V73">
        <v>0</v>
      </c>
      <c r="Y73" s="1">
        <v>45196</v>
      </c>
      <c r="Z73" s="6">
        <v>6.5868055555555555E-2</v>
      </c>
      <c r="AB73">
        <v>1</v>
      </c>
      <c r="AD73" s="3">
        <f t="shared" si="4"/>
        <v>5.9127208168791148</v>
      </c>
      <c r="AE73" s="3">
        <f t="shared" si="5"/>
        <v>7.4850588653409149</v>
      </c>
      <c r="AF73" s="3">
        <f t="shared" si="6"/>
        <v>1.5723380484618001</v>
      </c>
      <c r="AG73" s="3">
        <f t="shared" si="7"/>
        <v>1.0237551265008578</v>
      </c>
      <c r="AH73" s="3"/>
      <c r="AK73">
        <f>ABS(100*(AD73-AD74)/(AVERAGE(AD73:AD74)))</f>
        <v>0.63346216807334899</v>
      </c>
      <c r="AQ73">
        <f>ABS(100*(AE73-AE74)/(AVERAGE(AE73:AE74)))</f>
        <v>0.32671150288688511</v>
      </c>
      <c r="AW73">
        <f>ABS(100*(AF73-AF74)/(AVERAGE(AF73:AF74)))</f>
        <v>0.81846563327750677</v>
      </c>
      <c r="BC73">
        <f>ABS(100*(AG73-AG74)/(AVERAGE(AG73:AG74)))</f>
        <v>0.15213056573138375</v>
      </c>
      <c r="BG73" s="3">
        <f>AVERAGE(AD73:AD74)</f>
        <v>5.8940525204374428</v>
      </c>
      <c r="BH73" s="3">
        <f>AVERAGE(AE73:AE74)</f>
        <v>7.4728515325656399</v>
      </c>
      <c r="BI73" s="3">
        <f>AVERAGE(AF73:AF74)</f>
        <v>1.5787990121281972</v>
      </c>
      <c r="BJ73" s="3">
        <f>AVERAGE(AG73:AG74)</f>
        <v>1.0245344415218578</v>
      </c>
    </row>
    <row r="74" spans="1:62" x14ac:dyDescent="0.35">
      <c r="A74">
        <v>50</v>
      </c>
      <c r="B74">
        <v>14</v>
      </c>
      <c r="C74" t="s">
        <v>268</v>
      </c>
      <c r="D74" t="s">
        <v>27</v>
      </c>
      <c r="G74">
        <v>0.5</v>
      </c>
      <c r="H74">
        <v>0.5</v>
      </c>
      <c r="I74">
        <v>7408</v>
      </c>
      <c r="J74">
        <v>9013</v>
      </c>
      <c r="L74">
        <v>11741</v>
      </c>
      <c r="M74">
        <v>6.0979999999999999</v>
      </c>
      <c r="N74">
        <v>7.9139999999999997</v>
      </c>
      <c r="O74">
        <v>1.8160000000000001</v>
      </c>
      <c r="Q74">
        <v>1.1120000000000001</v>
      </c>
      <c r="R74">
        <v>1</v>
      </c>
      <c r="S74">
        <v>0</v>
      </c>
      <c r="T74">
        <v>0</v>
      </c>
      <c r="V74">
        <v>0</v>
      </c>
      <c r="Y74" s="1">
        <v>45196</v>
      </c>
      <c r="Z74" s="6">
        <v>7.3692129629629635E-2</v>
      </c>
      <c r="AB74">
        <v>1</v>
      </c>
      <c r="AD74" s="3">
        <f t="shared" si="4"/>
        <v>5.8753842239957699</v>
      </c>
      <c r="AE74" s="3">
        <f t="shared" si="5"/>
        <v>7.4606441997903641</v>
      </c>
      <c r="AF74" s="3">
        <f t="shared" si="6"/>
        <v>1.5852599757945942</v>
      </c>
      <c r="AG74" s="3">
        <f t="shared" si="7"/>
        <v>1.0253137565428578</v>
      </c>
      <c r="AH74" s="3"/>
      <c r="BG74" s="3"/>
      <c r="BH74" s="3"/>
      <c r="BI74" s="3"/>
      <c r="BJ74" s="3"/>
    </row>
    <row r="75" spans="1:62" x14ac:dyDescent="0.35">
      <c r="A75">
        <v>51</v>
      </c>
      <c r="B75">
        <v>15</v>
      </c>
      <c r="C75" t="s">
        <v>269</v>
      </c>
      <c r="D75" t="s">
        <v>27</v>
      </c>
      <c r="G75">
        <v>0.5</v>
      </c>
      <c r="H75">
        <v>0.5</v>
      </c>
      <c r="I75">
        <v>5697</v>
      </c>
      <c r="J75">
        <v>6690</v>
      </c>
      <c r="L75">
        <v>1598</v>
      </c>
      <c r="M75">
        <v>4.7859999999999996</v>
      </c>
      <c r="N75">
        <v>5.9459999999999997</v>
      </c>
      <c r="O75">
        <v>1.1599999999999999</v>
      </c>
      <c r="Q75">
        <v>5.0999999999999997E-2</v>
      </c>
      <c r="R75">
        <v>1</v>
      </c>
      <c r="S75">
        <v>0</v>
      </c>
      <c r="T75">
        <v>0</v>
      </c>
      <c r="V75">
        <v>0</v>
      </c>
      <c r="Y75" s="1">
        <v>45196</v>
      </c>
      <c r="Z75" s="6">
        <v>8.7048611111111118E-2</v>
      </c>
      <c r="AB75">
        <v>1</v>
      </c>
      <c r="AD75" s="3">
        <f t="shared" si="4"/>
        <v>4.5161733639233868</v>
      </c>
      <c r="AE75" s="3">
        <f t="shared" si="5"/>
        <v>5.5701352639927659</v>
      </c>
      <c r="AF75" s="3">
        <f t="shared" si="6"/>
        <v>1.0539619000693792</v>
      </c>
      <c r="AG75" s="3">
        <f t="shared" si="7"/>
        <v>0.14702572787577542</v>
      </c>
      <c r="AH75" s="3"/>
      <c r="BG75" s="3"/>
      <c r="BH75" s="3"/>
      <c r="BI75" s="3"/>
      <c r="BJ75" s="3"/>
    </row>
    <row r="76" spans="1:62" x14ac:dyDescent="0.35">
      <c r="A76">
        <v>52</v>
      </c>
      <c r="B76">
        <v>15</v>
      </c>
      <c r="C76" t="s">
        <v>269</v>
      </c>
      <c r="D76" t="s">
        <v>27</v>
      </c>
      <c r="G76">
        <v>0.5</v>
      </c>
      <c r="H76">
        <v>0.5</v>
      </c>
      <c r="I76">
        <v>5298</v>
      </c>
      <c r="J76">
        <v>6754</v>
      </c>
      <c r="L76">
        <v>1591</v>
      </c>
      <c r="M76">
        <v>4.4800000000000004</v>
      </c>
      <c r="N76">
        <v>6.0010000000000003</v>
      </c>
      <c r="O76">
        <v>1.5209999999999999</v>
      </c>
      <c r="Q76">
        <v>0.05</v>
      </c>
      <c r="R76">
        <v>1</v>
      </c>
      <c r="S76">
        <v>0</v>
      </c>
      <c r="T76">
        <v>0</v>
      </c>
      <c r="V76">
        <v>0</v>
      </c>
      <c r="Y76" s="1">
        <v>45196</v>
      </c>
      <c r="Z76" s="6">
        <v>9.4444444444444442E-2</v>
      </c>
      <c r="AB76">
        <v>1</v>
      </c>
      <c r="AD76" s="3">
        <f t="shared" si="4"/>
        <v>4.1992095222115919</v>
      </c>
      <c r="AE76" s="3">
        <f t="shared" si="5"/>
        <v>5.6222198838339388</v>
      </c>
      <c r="AF76" s="3">
        <f t="shared" si="6"/>
        <v>1.4230103616223468</v>
      </c>
      <c r="AG76" s="3">
        <f t="shared" si="7"/>
        <v>0.14641959397055315</v>
      </c>
      <c r="AH76" s="3"/>
      <c r="AK76">
        <f>ABS(100*(AD76-AD77)/(AVERAGE(AD76:AD77)))</f>
        <v>1.3905971528841654</v>
      </c>
      <c r="AQ76">
        <f>ABS(100*(AE76-AE77)/(AVERAGE(AE76:AE77)))</f>
        <v>0.26089175429235517</v>
      </c>
      <c r="AW76">
        <f>ABS(100*(AF76-AF77)/(AVERAGE(AF76:AF77)))</f>
        <v>3.0001133083393157</v>
      </c>
      <c r="BC76">
        <f>ABS(100*(AG76-AG77)/(AVERAGE(AG76:AG77)))</f>
        <v>0.82452767142144501</v>
      </c>
      <c r="BG76" s="3">
        <f>AVERAGE(AD76:AD77)</f>
        <v>4.1702140830575054</v>
      </c>
      <c r="BH76" s="3">
        <f>AVERAGE(AE76:AE77)</f>
        <v>5.6148954841687733</v>
      </c>
      <c r="BI76" s="3">
        <f>AVERAGE(AF76:AF77)</f>
        <v>1.4446814011112679</v>
      </c>
      <c r="BJ76" s="3">
        <f>AVERAGE(AG76:AG77)</f>
        <v>0.14702572787577545</v>
      </c>
    </row>
    <row r="77" spans="1:62" x14ac:dyDescent="0.35">
      <c r="A77">
        <v>53</v>
      </c>
      <c r="B77">
        <v>15</v>
      </c>
      <c r="C77" t="s">
        <v>269</v>
      </c>
      <c r="D77" t="s">
        <v>27</v>
      </c>
      <c r="G77">
        <v>0.5</v>
      </c>
      <c r="H77">
        <v>0.5</v>
      </c>
      <c r="I77">
        <v>5225</v>
      </c>
      <c r="J77">
        <v>6736</v>
      </c>
      <c r="L77">
        <v>1605</v>
      </c>
      <c r="M77">
        <v>4.4240000000000004</v>
      </c>
      <c r="N77">
        <v>5.9850000000000003</v>
      </c>
      <c r="O77">
        <v>1.5609999999999999</v>
      </c>
      <c r="Q77">
        <v>5.1999999999999998E-2</v>
      </c>
      <c r="R77">
        <v>1</v>
      </c>
      <c r="S77">
        <v>0</v>
      </c>
      <c r="T77">
        <v>0</v>
      </c>
      <c r="V77">
        <v>0</v>
      </c>
      <c r="Y77" s="1">
        <v>45196</v>
      </c>
      <c r="Z77" s="6">
        <v>0.10214120370370371</v>
      </c>
      <c r="AB77">
        <v>1</v>
      </c>
      <c r="AD77" s="3">
        <f t="shared" si="4"/>
        <v>4.1412186439034198</v>
      </c>
      <c r="AE77" s="3">
        <f t="shared" si="5"/>
        <v>5.6075710845036086</v>
      </c>
      <c r="AF77" s="3">
        <f t="shared" si="6"/>
        <v>1.4663524406001889</v>
      </c>
      <c r="AG77" s="3">
        <f t="shared" si="7"/>
        <v>0.14763186178099771</v>
      </c>
      <c r="AH77" s="3"/>
      <c r="BG77" s="3"/>
      <c r="BH77" s="3"/>
      <c r="BI77" s="3"/>
      <c r="BJ77" s="3"/>
    </row>
    <row r="78" spans="1:62" x14ac:dyDescent="0.35">
      <c r="A78">
        <v>54</v>
      </c>
      <c r="B78">
        <v>16</v>
      </c>
      <c r="C78" t="s">
        <v>270</v>
      </c>
      <c r="D78" t="s">
        <v>27</v>
      </c>
      <c r="G78">
        <v>0.5</v>
      </c>
      <c r="H78">
        <v>0.5</v>
      </c>
      <c r="I78">
        <v>3911</v>
      </c>
      <c r="J78">
        <v>7031</v>
      </c>
      <c r="L78">
        <v>2172</v>
      </c>
      <c r="M78">
        <v>3.415</v>
      </c>
      <c r="N78">
        <v>6.2350000000000003</v>
      </c>
      <c r="O78">
        <v>2.82</v>
      </c>
      <c r="Q78">
        <v>0.111</v>
      </c>
      <c r="R78">
        <v>1</v>
      </c>
      <c r="S78">
        <v>0</v>
      </c>
      <c r="T78">
        <v>0</v>
      </c>
      <c r="V78">
        <v>0</v>
      </c>
      <c r="Y78" s="1">
        <v>45196</v>
      </c>
      <c r="Z78" s="6">
        <v>0.1153125</v>
      </c>
      <c r="AB78">
        <v>1</v>
      </c>
      <c r="AD78" s="3">
        <f t="shared" si="4"/>
        <v>3.0973828343563063</v>
      </c>
      <c r="AE78" s="3">
        <f t="shared" si="5"/>
        <v>5.8476486290840182</v>
      </c>
      <c r="AF78" s="3">
        <f t="shared" si="6"/>
        <v>2.7502657947277118</v>
      </c>
      <c r="AG78" s="3">
        <f t="shared" si="7"/>
        <v>0.19672870810400231</v>
      </c>
      <c r="AH78" s="3"/>
      <c r="BG78" s="3"/>
      <c r="BH78" s="3"/>
      <c r="BI78" s="3"/>
      <c r="BJ78" s="3"/>
    </row>
    <row r="79" spans="1:62" x14ac:dyDescent="0.35">
      <c r="A79">
        <v>55</v>
      </c>
      <c r="B79">
        <v>16</v>
      </c>
      <c r="C79" t="s">
        <v>270</v>
      </c>
      <c r="D79" t="s">
        <v>27</v>
      </c>
      <c r="G79">
        <v>0.5</v>
      </c>
      <c r="H79">
        <v>0.5</v>
      </c>
      <c r="I79">
        <v>3625</v>
      </c>
      <c r="J79">
        <v>6950</v>
      </c>
      <c r="L79">
        <v>2176</v>
      </c>
      <c r="M79">
        <v>3.1960000000000002</v>
      </c>
      <c r="N79">
        <v>6.1660000000000004</v>
      </c>
      <c r="O79">
        <v>2.9710000000000001</v>
      </c>
      <c r="Q79">
        <v>0.112</v>
      </c>
      <c r="R79">
        <v>1</v>
      </c>
      <c r="S79">
        <v>0</v>
      </c>
      <c r="T79">
        <v>0</v>
      </c>
      <c r="V79">
        <v>0</v>
      </c>
      <c r="Y79" s="1">
        <v>45196</v>
      </c>
      <c r="Z79" s="6">
        <v>0.12259259259259259</v>
      </c>
      <c r="AB79">
        <v>1</v>
      </c>
      <c r="AD79" s="3">
        <f t="shared" si="4"/>
        <v>2.8701856946831907</v>
      </c>
      <c r="AE79" s="3">
        <f t="shared" si="5"/>
        <v>5.781729032097533</v>
      </c>
      <c r="AF79" s="3">
        <f t="shared" si="6"/>
        <v>2.9115433374143422</v>
      </c>
      <c r="AG79" s="3">
        <f t="shared" si="7"/>
        <v>0.19707507033555791</v>
      </c>
      <c r="AH79" s="3"/>
      <c r="AK79">
        <f>ABS(100*(AD79-AD80)/(AVERAGE(AD79:AD80)))</f>
        <v>1.7286116367123265</v>
      </c>
      <c r="AQ79">
        <f>ABS(100*(AE79-AE80)/(AVERAGE(AE79:AE80)))</f>
        <v>0.40736555417236414</v>
      </c>
      <c r="AW79">
        <f>ABS(100*(AF79-AF80)/(AVERAGE(AF79:AF80)))</f>
        <v>0.91246226406003084</v>
      </c>
      <c r="BC79">
        <f>ABS(100*(AG79-AG80)/(AVERAGE(AG79:AG80)))</f>
        <v>0.65690310077326397</v>
      </c>
      <c r="BG79" s="3">
        <f>AVERAGE(AD79:AD80)</f>
        <v>2.8952091558709636</v>
      </c>
      <c r="BH79" s="3">
        <f>AVERAGE(AE79:AE80)</f>
        <v>5.7935294537802982</v>
      </c>
      <c r="BI79" s="3">
        <f>AVERAGE(AF79:AF80)</f>
        <v>2.8983202979093345</v>
      </c>
      <c r="BJ79" s="3">
        <f>AVERAGE(AG79:AG80)</f>
        <v>0.19772449951972465</v>
      </c>
    </row>
    <row r="80" spans="1:62" x14ac:dyDescent="0.35">
      <c r="A80">
        <v>56</v>
      </c>
      <c r="B80">
        <v>16</v>
      </c>
      <c r="C80" t="s">
        <v>270</v>
      </c>
      <c r="D80" t="s">
        <v>27</v>
      </c>
      <c r="G80">
        <v>0.5</v>
      </c>
      <c r="H80">
        <v>0.5</v>
      </c>
      <c r="I80">
        <v>3688</v>
      </c>
      <c r="J80">
        <v>6979</v>
      </c>
      <c r="L80">
        <v>2191</v>
      </c>
      <c r="M80">
        <v>3.2440000000000002</v>
      </c>
      <c r="N80">
        <v>6.1909999999999998</v>
      </c>
      <c r="O80">
        <v>2.9470000000000001</v>
      </c>
      <c r="Q80">
        <v>0.113</v>
      </c>
      <c r="R80">
        <v>1</v>
      </c>
      <c r="S80">
        <v>0</v>
      </c>
      <c r="T80">
        <v>0</v>
      </c>
      <c r="V80">
        <v>0</v>
      </c>
      <c r="Y80" s="1">
        <v>45196</v>
      </c>
      <c r="Z80" s="6">
        <v>0.13041666666666665</v>
      </c>
      <c r="AB80">
        <v>1</v>
      </c>
      <c r="AD80" s="3">
        <f t="shared" si="4"/>
        <v>2.9202326170587369</v>
      </c>
      <c r="AE80" s="3">
        <f t="shared" si="5"/>
        <v>5.8053298754630642</v>
      </c>
      <c r="AF80" s="3">
        <f t="shared" si="6"/>
        <v>2.8850972584043273</v>
      </c>
      <c r="AG80" s="3">
        <f t="shared" si="7"/>
        <v>0.19837392870389139</v>
      </c>
      <c r="AH80" s="3"/>
      <c r="BG80" s="3"/>
      <c r="BH80" s="3"/>
      <c r="BI80" s="3"/>
      <c r="BJ80" s="3"/>
    </row>
    <row r="81" spans="1:62" x14ac:dyDescent="0.35">
      <c r="A81">
        <v>57</v>
      </c>
      <c r="B81">
        <v>17</v>
      </c>
      <c r="C81" t="s">
        <v>271</v>
      </c>
      <c r="D81" t="s">
        <v>27</v>
      </c>
      <c r="G81">
        <v>0.5</v>
      </c>
      <c r="H81">
        <v>0.5</v>
      </c>
      <c r="I81">
        <v>5790</v>
      </c>
      <c r="J81">
        <v>10715</v>
      </c>
      <c r="L81">
        <v>3747</v>
      </c>
      <c r="M81">
        <v>4.8570000000000002</v>
      </c>
      <c r="N81">
        <v>9.3559999999999999</v>
      </c>
      <c r="O81">
        <v>4.4989999999999997</v>
      </c>
      <c r="Q81">
        <v>0.27600000000000002</v>
      </c>
      <c r="R81">
        <v>1</v>
      </c>
      <c r="S81">
        <v>0</v>
      </c>
      <c r="T81">
        <v>0</v>
      </c>
      <c r="V81">
        <v>0</v>
      </c>
      <c r="Y81" s="1">
        <v>45196</v>
      </c>
      <c r="Z81" s="6">
        <v>0.14475694444444445</v>
      </c>
      <c r="AB81">
        <v>1</v>
      </c>
      <c r="AD81" s="3">
        <f t="shared" si="4"/>
        <v>4.5900521540968136</v>
      </c>
      <c r="AE81" s="3">
        <f t="shared" si="5"/>
        <v>8.8457695586915754</v>
      </c>
      <c r="AF81" s="3">
        <f t="shared" si="6"/>
        <v>4.2557174045947619</v>
      </c>
      <c r="AG81" s="3">
        <f t="shared" si="7"/>
        <v>0.33310883677901515</v>
      </c>
      <c r="AH81" s="3"/>
      <c r="BG81" s="3"/>
      <c r="BH81" s="3"/>
      <c r="BI81" s="3"/>
      <c r="BJ81" s="3"/>
    </row>
    <row r="82" spans="1:62" x14ac:dyDescent="0.35">
      <c r="A82">
        <v>58</v>
      </c>
      <c r="B82">
        <v>17</v>
      </c>
      <c r="C82" t="s">
        <v>271</v>
      </c>
      <c r="D82" t="s">
        <v>27</v>
      </c>
      <c r="G82">
        <v>0.5</v>
      </c>
      <c r="H82">
        <v>0.5</v>
      </c>
      <c r="I82">
        <v>6437</v>
      </c>
      <c r="J82">
        <v>10736</v>
      </c>
      <c r="L82">
        <v>3788</v>
      </c>
      <c r="M82">
        <v>5.3529999999999998</v>
      </c>
      <c r="N82">
        <v>9.3740000000000006</v>
      </c>
      <c r="O82">
        <v>4.0209999999999999</v>
      </c>
      <c r="Q82">
        <v>0.28000000000000003</v>
      </c>
      <c r="R82">
        <v>1</v>
      </c>
      <c r="S82">
        <v>0</v>
      </c>
      <c r="T82">
        <v>0</v>
      </c>
      <c r="V82">
        <v>0</v>
      </c>
      <c r="Y82" s="1">
        <v>45196</v>
      </c>
      <c r="Z82" s="6">
        <v>0.15247685185185186</v>
      </c>
      <c r="AB82">
        <v>1</v>
      </c>
      <c r="AD82" s="3">
        <f t="shared" si="4"/>
        <v>5.1040261029377438</v>
      </c>
      <c r="AE82" s="3">
        <f t="shared" si="5"/>
        <v>8.8628598245769599</v>
      </c>
      <c r="AF82" s="3">
        <f t="shared" si="6"/>
        <v>3.758833721639216</v>
      </c>
      <c r="AG82" s="3">
        <f t="shared" si="7"/>
        <v>0.33665904965245996</v>
      </c>
      <c r="AH82" s="3"/>
      <c r="AK82">
        <f>ABS(100*(AD82-AD83)/(AVERAGE(AD82:AD83)))</f>
        <v>0.68248339262215019</v>
      </c>
      <c r="AQ82">
        <f>ABS(100*(AE82-AE83)/(AVERAGE(AE82:AE83)))</f>
        <v>0.22982349332846477</v>
      </c>
      <c r="AW82">
        <f>ABS(100*(AF82-AF83)/(AVERAGE(AF82:AF83)))</f>
        <v>1.4820753185354079</v>
      </c>
      <c r="BC82">
        <f>ABS(100*(AG82-AG83)/(AVERAGE(AG82:AG83)))</f>
        <v>0.64095303226495415</v>
      </c>
      <c r="BG82" s="3">
        <f>AVERAGE(AD82:AD83)</f>
        <v>5.1215028059895218</v>
      </c>
      <c r="BH82" s="3">
        <f>AVERAGE(AE82:AE83)</f>
        <v>8.8526870472642294</v>
      </c>
      <c r="BI82" s="3">
        <f>AVERAGE(AF82:AF83)</f>
        <v>3.7311842412747085</v>
      </c>
      <c r="BJ82" s="3">
        <f>AVERAGE(AG82:AG83)</f>
        <v>0.33774143162607118</v>
      </c>
    </row>
    <row r="83" spans="1:62" x14ac:dyDescent="0.35">
      <c r="A83">
        <v>59</v>
      </c>
      <c r="B83">
        <v>17</v>
      </c>
      <c r="C83" t="s">
        <v>271</v>
      </c>
      <c r="D83" t="s">
        <v>27</v>
      </c>
      <c r="G83">
        <v>0.5</v>
      </c>
      <c r="H83">
        <v>0.5</v>
      </c>
      <c r="I83">
        <v>6481</v>
      </c>
      <c r="J83">
        <v>10711</v>
      </c>
      <c r="L83">
        <v>3813</v>
      </c>
      <c r="M83">
        <v>5.3869999999999996</v>
      </c>
      <c r="N83">
        <v>9.3529999999999998</v>
      </c>
      <c r="O83">
        <v>3.9660000000000002</v>
      </c>
      <c r="Q83">
        <v>0.28299999999999997</v>
      </c>
      <c r="R83">
        <v>1</v>
      </c>
      <c r="S83">
        <v>0</v>
      </c>
      <c r="T83">
        <v>0</v>
      </c>
      <c r="V83">
        <v>0</v>
      </c>
      <c r="Y83" s="1">
        <v>45196</v>
      </c>
      <c r="Z83" s="6">
        <v>0.16047453703703704</v>
      </c>
      <c r="AB83">
        <v>1</v>
      </c>
      <c r="AD83" s="3">
        <f t="shared" si="4"/>
        <v>5.1389795090412997</v>
      </c>
      <c r="AE83" s="3">
        <f t="shared" si="5"/>
        <v>8.8425142699515007</v>
      </c>
      <c r="AF83" s="3">
        <f t="shared" si="6"/>
        <v>3.703534760910201</v>
      </c>
      <c r="AG83" s="3">
        <f t="shared" si="7"/>
        <v>0.33882381359968233</v>
      </c>
      <c r="AH83" s="3"/>
      <c r="BG83" s="3"/>
      <c r="BH83" s="3"/>
      <c r="BI83" s="3"/>
      <c r="BJ83" s="3"/>
    </row>
    <row r="84" spans="1:62" x14ac:dyDescent="0.35">
      <c r="A84">
        <v>60</v>
      </c>
      <c r="B84">
        <v>18</v>
      </c>
      <c r="C84" t="s">
        <v>272</v>
      </c>
      <c r="D84" t="s">
        <v>27</v>
      </c>
      <c r="G84">
        <v>0.5</v>
      </c>
      <c r="H84">
        <v>0.5</v>
      </c>
      <c r="I84">
        <v>4170</v>
      </c>
      <c r="J84">
        <v>7409</v>
      </c>
      <c r="L84">
        <v>2389</v>
      </c>
      <c r="M84">
        <v>3.6139999999999999</v>
      </c>
      <c r="N84">
        <v>6.556</v>
      </c>
      <c r="O84">
        <v>2.9420000000000002</v>
      </c>
      <c r="Q84">
        <v>0.13400000000000001</v>
      </c>
      <c r="R84">
        <v>1</v>
      </c>
      <c r="S84">
        <v>0</v>
      </c>
      <c r="T84">
        <v>0</v>
      </c>
      <c r="V84">
        <v>0</v>
      </c>
      <c r="Y84" s="1">
        <v>45196</v>
      </c>
      <c r="Z84" s="6">
        <v>0.17366898148148147</v>
      </c>
      <c r="AB84">
        <v>1</v>
      </c>
      <c r="AD84" s="3">
        <f t="shared" si="4"/>
        <v>3.3031312930113308</v>
      </c>
      <c r="AE84" s="3">
        <f t="shared" si="5"/>
        <v>6.1552734150209503</v>
      </c>
      <c r="AF84" s="3">
        <f t="shared" si="6"/>
        <v>2.8521421220096195</v>
      </c>
      <c r="AG84" s="3">
        <f t="shared" si="7"/>
        <v>0.215518859165893</v>
      </c>
      <c r="AH84" s="3"/>
      <c r="BG84" s="3"/>
      <c r="BH84" s="3"/>
      <c r="BI84" s="3"/>
      <c r="BJ84" s="3"/>
    </row>
    <row r="85" spans="1:62" x14ac:dyDescent="0.35">
      <c r="A85">
        <v>61</v>
      </c>
      <c r="B85">
        <v>18</v>
      </c>
      <c r="C85" t="s">
        <v>272</v>
      </c>
      <c r="D85" t="s">
        <v>27</v>
      </c>
      <c r="G85">
        <v>0.5</v>
      </c>
      <c r="H85">
        <v>0.5</v>
      </c>
      <c r="I85">
        <v>3914</v>
      </c>
      <c r="J85">
        <v>7438</v>
      </c>
      <c r="L85">
        <v>2381</v>
      </c>
      <c r="M85">
        <v>3.4180000000000001</v>
      </c>
      <c r="N85">
        <v>6.58</v>
      </c>
      <c r="O85">
        <v>3.1619999999999999</v>
      </c>
      <c r="Q85">
        <v>0.13300000000000001</v>
      </c>
      <c r="R85">
        <v>1</v>
      </c>
      <c r="S85">
        <v>0</v>
      </c>
      <c r="T85">
        <v>0</v>
      </c>
      <c r="V85">
        <v>0</v>
      </c>
      <c r="Y85" s="1">
        <v>45196</v>
      </c>
      <c r="Z85" s="6">
        <v>0.18112268518518518</v>
      </c>
      <c r="AB85">
        <v>1</v>
      </c>
      <c r="AD85" s="3">
        <f t="shared" si="4"/>
        <v>3.0997660211360945</v>
      </c>
      <c r="AE85" s="3">
        <f t="shared" si="5"/>
        <v>6.1788742583864815</v>
      </c>
      <c r="AF85" s="3">
        <f t="shared" si="6"/>
        <v>3.0791082372503871</v>
      </c>
      <c r="AG85" s="3">
        <f t="shared" si="7"/>
        <v>0.21482613470278181</v>
      </c>
      <c r="AH85" s="3"/>
      <c r="AK85">
        <f>ABS(100*(AD85-AD86)/(AVERAGE(AD85:AD86)))</f>
        <v>4.0426427764988215</v>
      </c>
      <c r="AQ85">
        <f>ABS(100*(AE85-AE86)/(AVERAGE(AE85:AE86)))</f>
        <v>0.1449865022063388</v>
      </c>
      <c r="AW85">
        <f>ABS(100*(AF85-AF86)/(AVERAGE(AF85:AF86)))</f>
        <v>4.5454708361316891</v>
      </c>
      <c r="BC85">
        <f>ABS(100*(AG85-AG86)/(AVERAGE(AG85:AG86)))</f>
        <v>0.68288400990534526</v>
      </c>
      <c r="BG85" s="3">
        <f>AVERAGE(AD85:AD86)</f>
        <v>3.1637148663937373</v>
      </c>
      <c r="BH85" s="3">
        <f>AVERAGE(AE85:AE86)</f>
        <v>6.174398236368881</v>
      </c>
      <c r="BI85" s="3">
        <f>AVERAGE(AF85:AF86)</f>
        <v>3.0106833699751436</v>
      </c>
      <c r="BJ85" s="3">
        <f>AVERAGE(AG85:AG86)</f>
        <v>0.21556215444483745</v>
      </c>
    </row>
    <row r="86" spans="1:62" x14ac:dyDescent="0.35">
      <c r="A86">
        <v>62</v>
      </c>
      <c r="B86">
        <v>18</v>
      </c>
      <c r="C86" t="s">
        <v>272</v>
      </c>
      <c r="D86" t="s">
        <v>27</v>
      </c>
      <c r="G86">
        <v>0.5</v>
      </c>
      <c r="H86">
        <v>0.5</v>
      </c>
      <c r="I86">
        <v>4075</v>
      </c>
      <c r="J86">
        <v>7427</v>
      </c>
      <c r="L86">
        <v>2398</v>
      </c>
      <c r="M86">
        <v>3.5409999999999999</v>
      </c>
      <c r="N86">
        <v>6.5709999999999997</v>
      </c>
      <c r="O86">
        <v>3.03</v>
      </c>
      <c r="Q86">
        <v>0.13500000000000001</v>
      </c>
      <c r="R86">
        <v>1</v>
      </c>
      <c r="S86">
        <v>0</v>
      </c>
      <c r="T86">
        <v>0</v>
      </c>
      <c r="V86">
        <v>0</v>
      </c>
      <c r="Y86" s="1">
        <v>45196</v>
      </c>
      <c r="Z86" s="6">
        <v>0.18893518518518518</v>
      </c>
      <c r="AB86">
        <v>1</v>
      </c>
      <c r="AD86" s="3">
        <f t="shared" si="4"/>
        <v>3.2276637116513802</v>
      </c>
      <c r="AE86" s="3">
        <f t="shared" si="5"/>
        <v>6.1699222143512804</v>
      </c>
      <c r="AF86" s="3">
        <f t="shared" si="6"/>
        <v>2.9422585026999002</v>
      </c>
      <c r="AG86" s="3">
        <f t="shared" si="7"/>
        <v>0.21629817418689307</v>
      </c>
      <c r="AH86" s="3"/>
    </row>
    <row r="87" spans="1:62" x14ac:dyDescent="0.35">
      <c r="A87">
        <v>63</v>
      </c>
      <c r="B87">
        <v>19</v>
      </c>
      <c r="C87" t="s">
        <v>216</v>
      </c>
      <c r="D87" t="s">
        <v>27</v>
      </c>
      <c r="G87">
        <v>0.5</v>
      </c>
      <c r="H87">
        <v>0.5</v>
      </c>
      <c r="I87">
        <v>9473</v>
      </c>
      <c r="J87">
        <v>16777</v>
      </c>
      <c r="L87">
        <v>9897</v>
      </c>
      <c r="M87">
        <v>7.6820000000000004</v>
      </c>
      <c r="N87">
        <v>14.492000000000001</v>
      </c>
      <c r="O87">
        <v>6.8090000000000002</v>
      </c>
      <c r="Q87">
        <v>0.91900000000000004</v>
      </c>
      <c r="R87">
        <v>1</v>
      </c>
      <c r="S87">
        <v>0</v>
      </c>
      <c r="T87">
        <v>0</v>
      </c>
      <c r="V87">
        <v>0</v>
      </c>
      <c r="Y87" s="1">
        <v>45196</v>
      </c>
      <c r="Z87" s="6">
        <v>0.20303240740740738</v>
      </c>
      <c r="AB87">
        <v>1</v>
      </c>
      <c r="AD87" s="3">
        <f t="shared" si="4"/>
        <v>7.515811124083128</v>
      </c>
      <c r="AE87" s="3">
        <f t="shared" si="5"/>
        <v>13.77915964427274</v>
      </c>
      <c r="AF87" s="3">
        <f t="shared" si="6"/>
        <v>6.263348520189612</v>
      </c>
      <c r="AG87" s="3">
        <f t="shared" si="7"/>
        <v>0.86564076779573185</v>
      </c>
      <c r="AH87" s="3"/>
      <c r="BG87" s="3"/>
      <c r="BH87" s="3"/>
      <c r="BI87" s="3"/>
      <c r="BJ87" s="3"/>
    </row>
    <row r="88" spans="1:62" x14ac:dyDescent="0.35">
      <c r="A88">
        <v>64</v>
      </c>
      <c r="B88">
        <v>19</v>
      </c>
      <c r="C88" t="s">
        <v>216</v>
      </c>
      <c r="D88" t="s">
        <v>27</v>
      </c>
      <c r="G88">
        <v>0.5</v>
      </c>
      <c r="H88">
        <v>0.5</v>
      </c>
      <c r="I88">
        <v>11002</v>
      </c>
      <c r="J88">
        <v>16850</v>
      </c>
      <c r="L88">
        <v>10016</v>
      </c>
      <c r="M88">
        <v>8.8559999999999999</v>
      </c>
      <c r="N88">
        <v>14.554</v>
      </c>
      <c r="O88">
        <v>5.6980000000000004</v>
      </c>
      <c r="Q88">
        <v>0.93200000000000005</v>
      </c>
      <c r="R88">
        <v>1</v>
      </c>
      <c r="S88">
        <v>0</v>
      </c>
      <c r="T88">
        <v>0</v>
      </c>
      <c r="V88">
        <v>0</v>
      </c>
      <c r="Y88" s="1">
        <v>45196</v>
      </c>
      <c r="Z88" s="6">
        <v>0.21079861111111112</v>
      </c>
      <c r="AB88">
        <v>1</v>
      </c>
      <c r="AD88" s="3">
        <f t="shared" si="4"/>
        <v>8.7304419861817113</v>
      </c>
      <c r="AE88" s="3">
        <f t="shared" si="5"/>
        <v>13.838568663779078</v>
      </c>
      <c r="AF88" s="3">
        <f t="shared" si="6"/>
        <v>5.108126677597367</v>
      </c>
      <c r="AG88" s="3">
        <f t="shared" si="7"/>
        <v>0.87594504418451058</v>
      </c>
      <c r="AH88" s="3"/>
      <c r="AK88">
        <f>ABS(100*(AD88-AD89)/(AVERAGE(AD88:AD89)))</f>
        <v>1.2748017513458649</v>
      </c>
      <c r="AM88">
        <f>100*((AVERAGE(AD88:AD89)*25.24)-(AVERAGE(AD70:AD71)*25))/(1000*0.08)</f>
        <v>129.30479389460945</v>
      </c>
      <c r="AQ88">
        <f>ABS(100*(AE88-AE89)/(AVERAGE(AE88:AE89)))</f>
        <v>0</v>
      </c>
      <c r="AS88">
        <f>100*((AVERAGE(AE88:AE89)*25.24)-(AVERAGE(AE70:AE71)*25))/(2000*0.08)</f>
        <v>105.38669689615259</v>
      </c>
      <c r="AW88">
        <f>ABS(100*(AF88-AF89)/(AVERAGE(AF88:AF89)))</f>
        <v>2.2170838975031373</v>
      </c>
      <c r="AY88">
        <f>100*((AVERAGE(AF88:AF89)*25.24)-(AVERAGE(AF70:AF71)*25))/(1000*0.08)</f>
        <v>81.468599897695668</v>
      </c>
      <c r="BC88">
        <f>ABS(100*(AG88-AG89)/(AVERAGE(AG88:AG89)))</f>
        <v>0.35524182696420264</v>
      </c>
      <c r="BE88">
        <f>100*((AVERAGE(AG88:AG89)*25.24)-(AVERAGE(AG70:AG71)*25))/(100*0.08)</f>
        <v>95.500884358521617</v>
      </c>
      <c r="BG88" s="3">
        <f>AVERAGE(AD88:AD89)</f>
        <v>8.7864468755067282</v>
      </c>
      <c r="BH88" s="3">
        <f>AVERAGE(AE88:AE89)</f>
        <v>13.838568663779078</v>
      </c>
      <c r="BI88" s="3">
        <f>AVERAGE(AF88:AF89)</f>
        <v>5.0521217882723501</v>
      </c>
      <c r="BJ88" s="3">
        <f>AVERAGE(AG88:AG89)</f>
        <v>0.87750367422651077</v>
      </c>
    </row>
    <row r="89" spans="1:62" x14ac:dyDescent="0.35">
      <c r="A89">
        <v>65</v>
      </c>
      <c r="B89">
        <v>19</v>
      </c>
      <c r="C89" t="s">
        <v>216</v>
      </c>
      <c r="D89" t="s">
        <v>27</v>
      </c>
      <c r="G89">
        <v>0.5</v>
      </c>
      <c r="H89">
        <v>0.5</v>
      </c>
      <c r="I89">
        <v>11143</v>
      </c>
      <c r="J89">
        <v>16850</v>
      </c>
      <c r="L89">
        <v>10052</v>
      </c>
      <c r="M89">
        <v>8.9629999999999992</v>
      </c>
      <c r="N89">
        <v>14.553000000000001</v>
      </c>
      <c r="O89">
        <v>5.59</v>
      </c>
      <c r="Q89">
        <v>0.93500000000000005</v>
      </c>
      <c r="R89">
        <v>1</v>
      </c>
      <c r="S89">
        <v>0</v>
      </c>
      <c r="T89">
        <v>0</v>
      </c>
      <c r="V89">
        <v>0</v>
      </c>
      <c r="Y89" s="1">
        <v>45196</v>
      </c>
      <c r="Z89" s="6">
        <v>0.21905092592592593</v>
      </c>
      <c r="AB89">
        <v>1</v>
      </c>
      <c r="AD89" s="3">
        <f t="shared" si="4"/>
        <v>8.8424517648317451</v>
      </c>
      <c r="AE89" s="3">
        <f t="shared" si="5"/>
        <v>13.838568663779078</v>
      </c>
      <c r="AF89" s="3">
        <f t="shared" si="6"/>
        <v>4.9961168989473332</v>
      </c>
      <c r="AG89" s="3">
        <f t="shared" si="7"/>
        <v>0.87906230426851084</v>
      </c>
      <c r="AH89" s="3"/>
    </row>
    <row r="90" spans="1:62" x14ac:dyDescent="0.35">
      <c r="A90">
        <v>66</v>
      </c>
      <c r="B90">
        <v>20</v>
      </c>
      <c r="C90" t="s">
        <v>217</v>
      </c>
      <c r="D90" t="s">
        <v>27</v>
      </c>
      <c r="G90">
        <v>0.5</v>
      </c>
      <c r="H90">
        <v>0.5</v>
      </c>
      <c r="I90">
        <v>5646</v>
      </c>
      <c r="J90">
        <v>7578</v>
      </c>
      <c r="L90">
        <v>2535</v>
      </c>
      <c r="M90">
        <v>4.7460000000000004</v>
      </c>
      <c r="N90">
        <v>6.6980000000000004</v>
      </c>
      <c r="O90">
        <v>1.952</v>
      </c>
      <c r="Q90">
        <v>0.14899999999999999</v>
      </c>
      <c r="R90">
        <v>1</v>
      </c>
      <c r="S90">
        <v>0</v>
      </c>
      <c r="T90">
        <v>0</v>
      </c>
      <c r="V90">
        <v>0</v>
      </c>
      <c r="Y90" s="1">
        <v>45196</v>
      </c>
      <c r="Z90" s="6">
        <v>0.23281250000000001</v>
      </c>
      <c r="AB90">
        <v>1</v>
      </c>
      <c r="AD90" s="3">
        <f t="shared" ref="AD90:AD141" si="8">((I90*$F$21)+$F$22)*1000/G90</f>
        <v>4.4756591886669925</v>
      </c>
      <c r="AE90" s="3">
        <f t="shared" ref="AE90:AE141" si="9">((J90*$H$21)+$H$22)*1000/H90</f>
        <v>6.2928093642890497</v>
      </c>
      <c r="AF90" s="3">
        <f t="shared" ref="AF90:AF141" si="10">AE90-AD90</f>
        <v>1.8171501756220572</v>
      </c>
      <c r="AG90" s="3">
        <f t="shared" ref="AG90:AG141" si="11">((L90*$J$21)+$J$22)*1000/H90</f>
        <v>0.22816108061767193</v>
      </c>
      <c r="AH90" s="3"/>
      <c r="BG90" s="3"/>
      <c r="BH90" s="3"/>
      <c r="BI90" s="3"/>
      <c r="BJ90" s="3"/>
    </row>
    <row r="91" spans="1:62" x14ac:dyDescent="0.35">
      <c r="A91">
        <v>67</v>
      </c>
      <c r="B91">
        <v>20</v>
      </c>
      <c r="C91" t="s">
        <v>217</v>
      </c>
      <c r="D91" t="s">
        <v>27</v>
      </c>
      <c r="G91">
        <v>0.5</v>
      </c>
      <c r="H91">
        <v>0.5</v>
      </c>
      <c r="I91">
        <v>4100</v>
      </c>
      <c r="J91">
        <v>7640</v>
      </c>
      <c r="L91">
        <v>2513</v>
      </c>
      <c r="M91">
        <v>3.5609999999999999</v>
      </c>
      <c r="N91">
        <v>6.7510000000000003</v>
      </c>
      <c r="O91">
        <v>3.19</v>
      </c>
      <c r="Q91">
        <v>0.14699999999999999</v>
      </c>
      <c r="R91">
        <v>1</v>
      </c>
      <c r="S91">
        <v>0</v>
      </c>
      <c r="T91">
        <v>0</v>
      </c>
      <c r="V91">
        <v>0</v>
      </c>
      <c r="Y91" s="1">
        <v>45196</v>
      </c>
      <c r="Z91" s="6">
        <v>0.24012731481481484</v>
      </c>
      <c r="AB91">
        <v>1</v>
      </c>
      <c r="AD91" s="3">
        <f t="shared" si="8"/>
        <v>3.2475236014829458</v>
      </c>
      <c r="AE91" s="3">
        <f t="shared" si="9"/>
        <v>6.3432663397601861</v>
      </c>
      <c r="AF91" s="3">
        <f t="shared" si="10"/>
        <v>3.0957427382772402</v>
      </c>
      <c r="AG91" s="3">
        <f t="shared" si="11"/>
        <v>0.2262560883441162</v>
      </c>
      <c r="AH91" s="3"/>
      <c r="AK91">
        <f>ABS(100*(AD91-AD92)/(AVERAGE(AD91:AD92)))</f>
        <v>0.36759810666780235</v>
      </c>
      <c r="AL91">
        <f>ABS(100*((AVERAGE(AD91:AD92)-AVERAGE(AD85:AD86))/(AVERAGE(AD85:AD86,AD91:AD92))))</f>
        <v>2.4308308786311286</v>
      </c>
      <c r="AQ91">
        <f>ABS(100*(AE91-AE92)/(AVERAGE(AE91:AE92)))</f>
        <v>0.21834304692233866</v>
      </c>
      <c r="AR91">
        <f>ABS(100*((AVERAGE(AE91:AE92)-AVERAGE(AE85:AE86))/(AVERAGE(AE85:AE86,AE91:AE92))))</f>
        <v>2.5889839141537858</v>
      </c>
      <c r="AW91">
        <f>ABS(100*(AF91-AF92)/(AVERAGE(AF91:AF92)))</f>
        <v>6.2008971615370577E-2</v>
      </c>
      <c r="AX91">
        <f>ABS(100*((AVERAGE(AF91:AF92)-AVERAGE(AF85:AF86))/(AVERAGE(AF85:AF86,AF91:AF92))))</f>
        <v>2.7549031834221154</v>
      </c>
      <c r="BC91">
        <f>ABS(100*(AG91-AG92)/(AVERAGE(AG91:AG92)))</f>
        <v>1.3305749618491058</v>
      </c>
      <c r="BD91">
        <f>ABS(100*((AVERAGE(AG91:AG92)-AVERAGE(AG85:AG86))/(AVERAGE(AG85:AG86,AG91:AG92))))</f>
        <v>5.507937715772111</v>
      </c>
      <c r="BG91" s="3">
        <f>AVERAGE(AD91:AD92)</f>
        <v>3.241565634533476</v>
      </c>
      <c r="BH91" s="3">
        <f>AVERAGE(AE91:AE92)</f>
        <v>6.3363488511875303</v>
      </c>
      <c r="BI91" s="3">
        <f>AVERAGE(AF91:AF92)</f>
        <v>3.0947832166540543</v>
      </c>
      <c r="BJ91" s="3">
        <f>AVERAGE(AG91:AG92)</f>
        <v>0.22777142310717191</v>
      </c>
    </row>
    <row r="92" spans="1:62" x14ac:dyDescent="0.35">
      <c r="A92">
        <v>68</v>
      </c>
      <c r="B92">
        <v>20</v>
      </c>
      <c r="C92" t="s">
        <v>217</v>
      </c>
      <c r="D92" t="s">
        <v>27</v>
      </c>
      <c r="G92">
        <v>0.5</v>
      </c>
      <c r="H92">
        <v>0.5</v>
      </c>
      <c r="I92">
        <v>4085</v>
      </c>
      <c r="J92">
        <v>7623</v>
      </c>
      <c r="L92">
        <v>2548</v>
      </c>
      <c r="M92">
        <v>3.5489999999999999</v>
      </c>
      <c r="N92">
        <v>6.7370000000000001</v>
      </c>
      <c r="O92">
        <v>3.1880000000000002</v>
      </c>
      <c r="Q92">
        <v>0.15</v>
      </c>
      <c r="R92">
        <v>1</v>
      </c>
      <c r="S92">
        <v>0</v>
      </c>
      <c r="T92">
        <v>0</v>
      </c>
      <c r="V92">
        <v>0</v>
      </c>
      <c r="Y92" s="1">
        <v>45196</v>
      </c>
      <c r="Z92" s="6">
        <v>0.24780092592592592</v>
      </c>
      <c r="AB92">
        <v>1</v>
      </c>
      <c r="AD92" s="3">
        <f t="shared" si="8"/>
        <v>3.2356076675840066</v>
      </c>
      <c r="AE92" s="3">
        <f t="shared" si="9"/>
        <v>6.3294313626148746</v>
      </c>
      <c r="AF92" s="3">
        <f t="shared" si="10"/>
        <v>3.093823695030868</v>
      </c>
      <c r="AG92" s="3">
        <f t="shared" si="11"/>
        <v>0.22928675787022762</v>
      </c>
      <c r="AH92" s="3"/>
      <c r="BG92" s="3"/>
      <c r="BH92" s="3"/>
      <c r="BI92" s="3"/>
      <c r="BJ92" s="3"/>
    </row>
    <row r="93" spans="1:62" x14ac:dyDescent="0.35">
      <c r="A93">
        <v>69</v>
      </c>
      <c r="B93">
        <v>3</v>
      </c>
      <c r="C93" t="s">
        <v>28</v>
      </c>
      <c r="D93" t="s">
        <v>27</v>
      </c>
      <c r="G93">
        <v>0.5</v>
      </c>
      <c r="H93">
        <v>0.5</v>
      </c>
      <c r="I93">
        <v>1095</v>
      </c>
      <c r="J93">
        <v>458</v>
      </c>
      <c r="L93">
        <v>229</v>
      </c>
      <c r="M93">
        <v>1.2549999999999999</v>
      </c>
      <c r="N93">
        <v>0.66700000000000004</v>
      </c>
      <c r="O93">
        <v>0</v>
      </c>
      <c r="Q93">
        <v>0</v>
      </c>
      <c r="R93">
        <v>1</v>
      </c>
      <c r="S93">
        <v>0</v>
      </c>
      <c r="T93">
        <v>0</v>
      </c>
      <c r="V93">
        <v>0</v>
      </c>
      <c r="Y93" s="1">
        <v>45196</v>
      </c>
      <c r="Z93" s="6">
        <v>0.26019675925925928</v>
      </c>
      <c r="AB93">
        <v>1</v>
      </c>
      <c r="AD93" s="3">
        <f t="shared" si="8"/>
        <v>0.86036484372870292</v>
      </c>
      <c r="AE93" s="3">
        <f t="shared" si="9"/>
        <v>0.49839540695848339</v>
      </c>
      <c r="AF93" s="3">
        <f t="shared" si="10"/>
        <v>-0.36196943677021953</v>
      </c>
      <c r="AG93" s="3">
        <f t="shared" si="11"/>
        <v>2.8483254125875403E-2</v>
      </c>
      <c r="AH93" s="3"/>
    </row>
    <row r="94" spans="1:62" x14ac:dyDescent="0.35">
      <c r="A94">
        <v>70</v>
      </c>
      <c r="B94">
        <v>3</v>
      </c>
      <c r="C94" t="s">
        <v>28</v>
      </c>
      <c r="D94" t="s">
        <v>27</v>
      </c>
      <c r="G94">
        <v>0.5</v>
      </c>
      <c r="H94">
        <v>0.5</v>
      </c>
      <c r="I94">
        <v>272</v>
      </c>
      <c r="J94">
        <v>503</v>
      </c>
      <c r="L94">
        <v>237</v>
      </c>
      <c r="M94">
        <v>0.624</v>
      </c>
      <c r="N94">
        <v>0.70499999999999996</v>
      </c>
      <c r="O94">
        <v>8.1000000000000003E-2</v>
      </c>
      <c r="Q94">
        <v>0</v>
      </c>
      <c r="R94">
        <v>1</v>
      </c>
      <c r="S94">
        <v>0</v>
      </c>
      <c r="T94">
        <v>0</v>
      </c>
      <c r="V94">
        <v>0</v>
      </c>
      <c r="Y94" s="1">
        <v>45196</v>
      </c>
      <c r="Z94" s="6">
        <v>0.26643518518518522</v>
      </c>
      <c r="AB94">
        <v>1</v>
      </c>
      <c r="AD94" s="3">
        <f t="shared" si="8"/>
        <v>0.20657727047354754</v>
      </c>
      <c r="AE94" s="3">
        <f t="shared" si="9"/>
        <v>0.53501740528430852</v>
      </c>
      <c r="AF94" s="3">
        <f t="shared" si="10"/>
        <v>0.32844013481076095</v>
      </c>
      <c r="AG94" s="3">
        <f t="shared" si="11"/>
        <v>2.9175978588986583E-2</v>
      </c>
      <c r="AH94" s="3"/>
      <c r="AK94">
        <f>ABS(100*(AD94-AD95)/(AVERAGE(AD94:AD95)))</f>
        <v>4.142450219849886</v>
      </c>
      <c r="AQ94">
        <f>ABS(100*(AE94-AE95)/(AVERAGE(AE94:AE95)))</f>
        <v>2.1071226575696467</v>
      </c>
      <c r="AW94">
        <f>ABS(100*(AF94-AF95)/(AVERAGE(AF94:AF95)))</f>
        <v>0.8051604050014719</v>
      </c>
      <c r="BC94">
        <f>ABS(100*(AG94-AG95)/(AVERAGE(AG94:AG95)))</f>
        <v>23.79447005671048</v>
      </c>
      <c r="BG94" s="3">
        <f>AVERAGE(AD94:AD95)</f>
        <v>0.21094644623649209</v>
      </c>
      <c r="BH94" s="3">
        <f>AVERAGE(AE94:AE95)</f>
        <v>0.540714160579437</v>
      </c>
      <c r="BI94" s="3">
        <f>AVERAGE(AF94:AF95)</f>
        <v>0.32976771434294483</v>
      </c>
      <c r="BJ94" s="3">
        <f>AVERAGE(AG94:AG95)</f>
        <v>3.3115848972931398E-2</v>
      </c>
    </row>
    <row r="95" spans="1:62" x14ac:dyDescent="0.35">
      <c r="A95">
        <v>71</v>
      </c>
      <c r="B95">
        <v>3</v>
      </c>
      <c r="C95" t="s">
        <v>28</v>
      </c>
      <c r="D95" t="s">
        <v>27</v>
      </c>
      <c r="G95">
        <v>0.5</v>
      </c>
      <c r="H95">
        <v>0.5</v>
      </c>
      <c r="I95">
        <v>283</v>
      </c>
      <c r="J95">
        <v>517</v>
      </c>
      <c r="L95">
        <v>328</v>
      </c>
      <c r="M95">
        <v>0.63200000000000001</v>
      </c>
      <c r="N95">
        <v>0.71699999999999997</v>
      </c>
      <c r="O95">
        <v>8.5000000000000006E-2</v>
      </c>
      <c r="Q95">
        <v>0</v>
      </c>
      <c r="R95">
        <v>1</v>
      </c>
      <c r="S95">
        <v>0</v>
      </c>
      <c r="T95">
        <v>0</v>
      </c>
      <c r="V95">
        <v>0</v>
      </c>
      <c r="Y95" s="1">
        <v>45196</v>
      </c>
      <c r="Z95" s="6">
        <v>0.27313657407407405</v>
      </c>
      <c r="AB95">
        <v>1</v>
      </c>
      <c r="AD95" s="3">
        <f t="shared" si="8"/>
        <v>0.21531562199943663</v>
      </c>
      <c r="AE95" s="3">
        <f t="shared" si="9"/>
        <v>0.54641091587456536</v>
      </c>
      <c r="AF95" s="3">
        <f t="shared" si="10"/>
        <v>0.3310952938751287</v>
      </c>
      <c r="AG95" s="3">
        <f t="shared" si="11"/>
        <v>3.705571935687621E-2</v>
      </c>
      <c r="AH95" s="3"/>
      <c r="BG95" s="3"/>
      <c r="BH95" s="3"/>
      <c r="BI95" s="3"/>
      <c r="BJ95" s="3"/>
    </row>
    <row r="96" spans="1:62" x14ac:dyDescent="0.35">
      <c r="A96">
        <v>72</v>
      </c>
      <c r="B96">
        <v>1</v>
      </c>
      <c r="C96" t="s">
        <v>69</v>
      </c>
      <c r="D96" t="s">
        <v>27</v>
      </c>
      <c r="G96">
        <v>0.3</v>
      </c>
      <c r="H96">
        <v>0.3</v>
      </c>
      <c r="I96">
        <v>4721</v>
      </c>
      <c r="J96">
        <v>12120</v>
      </c>
      <c r="L96">
        <v>4435</v>
      </c>
      <c r="M96">
        <v>6.7279999999999998</v>
      </c>
      <c r="N96">
        <v>17.577000000000002</v>
      </c>
      <c r="O96">
        <v>10.849</v>
      </c>
      <c r="Q96">
        <v>0.57999999999999996</v>
      </c>
      <c r="R96">
        <v>1</v>
      </c>
      <c r="S96">
        <v>0</v>
      </c>
      <c r="T96">
        <v>0</v>
      </c>
      <c r="V96">
        <v>0</v>
      </c>
      <c r="Y96" s="1">
        <v>45196</v>
      </c>
      <c r="Z96" s="6">
        <v>0.28612268518518519</v>
      </c>
      <c r="AB96">
        <v>1</v>
      </c>
      <c r="AD96" s="3">
        <f t="shared" si="8"/>
        <v>6.2347387748317464</v>
      </c>
      <c r="AE96" s="3">
        <f t="shared" si="9"/>
        <v>16.648649547737236</v>
      </c>
      <c r="AF96" s="3">
        <f t="shared" si="10"/>
        <v>10.413910772905488</v>
      </c>
      <c r="AG96" s="3">
        <f t="shared" si="11"/>
        <v>0.65447190101096053</v>
      </c>
      <c r="AH96" s="3"/>
    </row>
    <row r="97" spans="1:62" x14ac:dyDescent="0.35">
      <c r="A97">
        <v>73</v>
      </c>
      <c r="B97">
        <v>1</v>
      </c>
      <c r="C97" t="s">
        <v>69</v>
      </c>
      <c r="D97" t="s">
        <v>27</v>
      </c>
      <c r="G97">
        <v>0.3</v>
      </c>
      <c r="H97">
        <v>0.3</v>
      </c>
      <c r="I97">
        <v>6924</v>
      </c>
      <c r="J97">
        <v>12212</v>
      </c>
      <c r="L97">
        <v>4509</v>
      </c>
      <c r="M97">
        <v>9.5449999999999999</v>
      </c>
      <c r="N97">
        <v>17.707000000000001</v>
      </c>
      <c r="O97">
        <v>8.1620000000000008</v>
      </c>
      <c r="Q97">
        <v>0.59299999999999997</v>
      </c>
      <c r="R97">
        <v>1</v>
      </c>
      <c r="S97">
        <v>0</v>
      </c>
      <c r="T97">
        <v>0</v>
      </c>
      <c r="V97">
        <v>0</v>
      </c>
      <c r="Y97" s="1">
        <v>45196</v>
      </c>
      <c r="Z97" s="6">
        <v>0.29370370370370369</v>
      </c>
      <c r="AB97">
        <v>1</v>
      </c>
      <c r="AD97" s="3">
        <f t="shared" si="8"/>
        <v>9.1514945947610844</v>
      </c>
      <c r="AE97" s="3">
        <f t="shared" si="9"/>
        <v>16.773435616106713</v>
      </c>
      <c r="AF97" s="3">
        <f t="shared" si="10"/>
        <v>7.6219410213456289</v>
      </c>
      <c r="AG97" s="3">
        <f t="shared" si="11"/>
        <v>0.66515140315059118</v>
      </c>
      <c r="AH97" s="3"/>
      <c r="AI97">
        <f>100*(AVERAGE(I97:I98))/(AVERAGE(I$51:I$52))</f>
        <v>100.85654646224718</v>
      </c>
      <c r="AK97">
        <f>ABS(100*(AD97-AD98)/(AVERAGE(AD97:AD98)))</f>
        <v>2.3448525038762131</v>
      </c>
      <c r="AO97">
        <f>100*(AVERAGE(J97:J98))/(AVERAGE(J$51:J$52))</f>
        <v>88.306129851287636</v>
      </c>
      <c r="AQ97">
        <f>ABS(100*(AE97-AE98)/(AVERAGE(AE97:AE98)))</f>
        <v>0.63273615524978666</v>
      </c>
      <c r="AU97">
        <f>100*(((AVERAGE(J97:J98))-(AVERAGE(I97:I98)))/((AVERAGE(J$51:J$52))-(AVERAGE($I$51:I52))))</f>
        <v>75.557505300870076</v>
      </c>
      <c r="AW97">
        <f>ABS(100*(AF97-AF98)/(AVERAGE(AF97:AF98)))</f>
        <v>4.3285671714555072</v>
      </c>
      <c r="BA97">
        <f>100*(AVERAGE(L97:L98))/(AVERAGE(L$51:L$52))</f>
        <v>78.180871376497137</v>
      </c>
      <c r="BC97">
        <f>ABS(100*(AG97-AG98)/(AVERAGE(AG97:AG98)))</f>
        <v>0.21720517831512565</v>
      </c>
      <c r="BG97" s="3">
        <f>AVERAGE(AD97:AD98)</f>
        <v>9.26006199250698</v>
      </c>
      <c r="BH97" s="3">
        <f>AVERAGE(AE97:AE98)</f>
        <v>16.720537174080519</v>
      </c>
      <c r="BI97" s="3">
        <f>AVERAGE(AF97:AF98)</f>
        <v>7.4604751815735399</v>
      </c>
      <c r="BJ97" s="3">
        <f>AVERAGE(AG97:AG98)</f>
        <v>0.66442981516818378</v>
      </c>
    </row>
    <row r="98" spans="1:62" x14ac:dyDescent="0.35">
      <c r="A98">
        <v>74</v>
      </c>
      <c r="B98">
        <v>1</v>
      </c>
      <c r="C98" t="s">
        <v>69</v>
      </c>
      <c r="D98" t="s">
        <v>27</v>
      </c>
      <c r="G98">
        <v>0.3</v>
      </c>
      <c r="H98">
        <v>0.3</v>
      </c>
      <c r="I98">
        <v>7088</v>
      </c>
      <c r="J98">
        <v>12134</v>
      </c>
      <c r="L98">
        <v>4499</v>
      </c>
      <c r="M98">
        <v>9.7550000000000008</v>
      </c>
      <c r="N98">
        <v>17.597999999999999</v>
      </c>
      <c r="O98">
        <v>7.843</v>
      </c>
      <c r="Q98">
        <v>0.59099999999999997</v>
      </c>
      <c r="R98">
        <v>1</v>
      </c>
      <c r="S98">
        <v>0</v>
      </c>
      <c r="T98">
        <v>0</v>
      </c>
      <c r="V98">
        <v>0</v>
      </c>
      <c r="Y98" s="1">
        <v>45196</v>
      </c>
      <c r="Z98" s="6">
        <v>0.30158564814814814</v>
      </c>
      <c r="AB98">
        <v>1</v>
      </c>
      <c r="AD98" s="3">
        <f t="shared" si="8"/>
        <v>9.3686293902528739</v>
      </c>
      <c r="AE98" s="3">
        <f t="shared" si="9"/>
        <v>16.667638732054325</v>
      </c>
      <c r="AF98" s="3">
        <f t="shared" si="10"/>
        <v>7.299009341801451</v>
      </c>
      <c r="AG98" s="3">
        <f t="shared" si="11"/>
        <v>0.66370822718577627</v>
      </c>
      <c r="AH98" s="3"/>
    </row>
    <row r="99" spans="1:62" x14ac:dyDescent="0.35">
      <c r="A99">
        <v>75</v>
      </c>
      <c r="B99">
        <v>3</v>
      </c>
      <c r="D99" t="s">
        <v>85</v>
      </c>
      <c r="Y99" s="1">
        <v>45196</v>
      </c>
      <c r="Z99" s="6">
        <v>0.30592592592592593</v>
      </c>
      <c r="AB99">
        <v>1</v>
      </c>
      <c r="AD99" s="3"/>
      <c r="AE99" s="3"/>
      <c r="AF99" s="3"/>
      <c r="AG99" s="3"/>
      <c r="AH99" s="3"/>
    </row>
    <row r="100" spans="1:62" x14ac:dyDescent="0.35">
      <c r="A100">
        <v>76</v>
      </c>
      <c r="B100">
        <v>21</v>
      </c>
      <c r="C100" t="s">
        <v>273</v>
      </c>
      <c r="D100" t="s">
        <v>27</v>
      </c>
      <c r="G100">
        <v>0.5</v>
      </c>
      <c r="H100">
        <v>0.5</v>
      </c>
      <c r="I100">
        <v>4807</v>
      </c>
      <c r="J100">
        <v>7787</v>
      </c>
      <c r="L100">
        <v>3242</v>
      </c>
      <c r="M100">
        <v>4.1029999999999998</v>
      </c>
      <c r="N100">
        <v>6.875</v>
      </c>
      <c r="O100">
        <v>2.7719999999999998</v>
      </c>
      <c r="Q100">
        <v>0.223</v>
      </c>
      <c r="R100">
        <v>1</v>
      </c>
      <c r="S100">
        <v>0</v>
      </c>
      <c r="T100">
        <v>0</v>
      </c>
      <c r="V100">
        <v>0</v>
      </c>
      <c r="Y100" s="1">
        <v>45196</v>
      </c>
      <c r="Z100" s="6">
        <v>0.31944444444444448</v>
      </c>
      <c r="AB100">
        <v>1</v>
      </c>
      <c r="AD100" s="3">
        <f t="shared" si="8"/>
        <v>3.8091612859196351</v>
      </c>
      <c r="AE100" s="3">
        <f t="shared" si="9"/>
        <v>6.4628982009578824</v>
      </c>
      <c r="AF100" s="3">
        <f t="shared" si="10"/>
        <v>2.6537369150382473</v>
      </c>
      <c r="AG100" s="3">
        <f t="shared" si="11"/>
        <v>0.28938060504512214</v>
      </c>
      <c r="AH100" s="3"/>
    </row>
    <row r="101" spans="1:62" x14ac:dyDescent="0.35">
      <c r="A101">
        <v>77</v>
      </c>
      <c r="B101">
        <v>21</v>
      </c>
      <c r="C101" t="s">
        <v>273</v>
      </c>
      <c r="D101" t="s">
        <v>27</v>
      </c>
      <c r="G101">
        <v>0.5</v>
      </c>
      <c r="H101">
        <v>0.5</v>
      </c>
      <c r="I101">
        <v>5649</v>
      </c>
      <c r="J101">
        <v>7765</v>
      </c>
      <c r="L101">
        <v>3263</v>
      </c>
      <c r="M101">
        <v>4.7489999999999997</v>
      </c>
      <c r="N101">
        <v>6.8570000000000002</v>
      </c>
      <c r="O101">
        <v>2.1080000000000001</v>
      </c>
      <c r="Q101">
        <v>0.22500000000000001</v>
      </c>
      <c r="R101">
        <v>1</v>
      </c>
      <c r="S101">
        <v>0</v>
      </c>
      <c r="T101">
        <v>0</v>
      </c>
      <c r="V101">
        <v>0</v>
      </c>
      <c r="Y101" s="1">
        <v>45196</v>
      </c>
      <c r="Z101" s="6">
        <v>0.32688657407407407</v>
      </c>
      <c r="AB101">
        <v>1</v>
      </c>
      <c r="AD101" s="3">
        <f t="shared" si="8"/>
        <v>4.4780423754467806</v>
      </c>
      <c r="AE101" s="3">
        <f t="shared" si="9"/>
        <v>6.4449941128874784</v>
      </c>
      <c r="AF101" s="3">
        <f t="shared" si="10"/>
        <v>1.9669517374406977</v>
      </c>
      <c r="AG101" s="3">
        <f t="shared" si="11"/>
        <v>0.29119900676078897</v>
      </c>
      <c r="AH101" s="3"/>
      <c r="AK101">
        <f>ABS(100*(AD101-AD102)/(AVERAGE(AD101:AD102)))</f>
        <v>1.3391968248321424</v>
      </c>
      <c r="AQ101">
        <f>ABS(100*(AE101-AE102)/(AVERAGE(AE101:AE102)))</f>
        <v>1.1674744409312725</v>
      </c>
      <c r="AW101">
        <f>ABS(100*(AF101-AF102)/(AVERAGE(AF101:AF102)))</f>
        <v>0.77541479059167762</v>
      </c>
      <c r="BC101">
        <f>ABS(100*(AG101-AG102)/(AVERAGE(AG101:AG102)))</f>
        <v>1.6791897229132167</v>
      </c>
      <c r="BG101" s="3">
        <f>AVERAGE(AD101:AD102)</f>
        <v>4.5082294079907612</v>
      </c>
      <c r="BH101" s="3">
        <f>AVERAGE(AE101:AE102)</f>
        <v>6.4828368444908318</v>
      </c>
      <c r="BI101" s="3">
        <f>AVERAGE(AF101:AF102)</f>
        <v>1.9746074365000701</v>
      </c>
      <c r="BJ101" s="3">
        <f>AVERAGE(AG101:AG102)</f>
        <v>0.28877447113989985</v>
      </c>
    </row>
    <row r="102" spans="1:62" x14ac:dyDescent="0.35">
      <c r="A102">
        <v>78</v>
      </c>
      <c r="B102">
        <v>21</v>
      </c>
      <c r="C102" t="s">
        <v>273</v>
      </c>
      <c r="D102" t="s">
        <v>27</v>
      </c>
      <c r="G102">
        <v>0.5</v>
      </c>
      <c r="H102">
        <v>0.5</v>
      </c>
      <c r="I102">
        <v>5725</v>
      </c>
      <c r="J102">
        <v>7858</v>
      </c>
      <c r="L102">
        <v>3207</v>
      </c>
      <c r="M102">
        <v>4.8070000000000004</v>
      </c>
      <c r="N102">
        <v>6.9349999999999996</v>
      </c>
      <c r="O102">
        <v>2.129</v>
      </c>
      <c r="Q102">
        <v>0.219</v>
      </c>
      <c r="R102">
        <v>1</v>
      </c>
      <c r="S102">
        <v>0</v>
      </c>
      <c r="T102">
        <v>0</v>
      </c>
      <c r="V102">
        <v>0</v>
      </c>
      <c r="Y102" s="1">
        <v>45196</v>
      </c>
      <c r="Z102" s="6">
        <v>0.3349421296296296</v>
      </c>
      <c r="AB102">
        <v>1</v>
      </c>
      <c r="AD102" s="3">
        <f t="shared" si="8"/>
        <v>4.5384164405347418</v>
      </c>
      <c r="AE102" s="3">
        <f t="shared" si="9"/>
        <v>6.5206795760941842</v>
      </c>
      <c r="AF102" s="3">
        <f t="shared" si="10"/>
        <v>1.9822631355594424</v>
      </c>
      <c r="AG102" s="3">
        <f t="shared" si="11"/>
        <v>0.28634993551901078</v>
      </c>
      <c r="AH102" s="3"/>
      <c r="BG102" s="3"/>
      <c r="BH102" s="3"/>
      <c r="BI102" s="3"/>
      <c r="BJ102" s="3"/>
    </row>
    <row r="103" spans="1:62" x14ac:dyDescent="0.35">
      <c r="A103">
        <v>79</v>
      </c>
      <c r="B103">
        <v>22</v>
      </c>
      <c r="C103" t="s">
        <v>274</v>
      </c>
      <c r="D103" t="s">
        <v>27</v>
      </c>
      <c r="G103">
        <v>0.5</v>
      </c>
      <c r="H103">
        <v>0.5</v>
      </c>
      <c r="I103">
        <v>5555</v>
      </c>
      <c r="J103">
        <v>7720</v>
      </c>
      <c r="L103">
        <v>4609</v>
      </c>
      <c r="M103">
        <v>4.6769999999999996</v>
      </c>
      <c r="N103">
        <v>6.819</v>
      </c>
      <c r="O103">
        <v>2.1419999999999999</v>
      </c>
      <c r="Q103">
        <v>0.36599999999999999</v>
      </c>
      <c r="R103">
        <v>1</v>
      </c>
      <c r="S103">
        <v>0</v>
      </c>
      <c r="T103">
        <v>0</v>
      </c>
      <c r="V103">
        <v>0</v>
      </c>
      <c r="Y103" s="1">
        <v>45196</v>
      </c>
      <c r="Z103" s="6">
        <v>0.34817129629629634</v>
      </c>
      <c r="AB103">
        <v>1</v>
      </c>
      <c r="AD103" s="3">
        <f t="shared" si="8"/>
        <v>4.4033691896800917</v>
      </c>
      <c r="AE103" s="3">
        <f t="shared" si="9"/>
        <v>6.4083721145616535</v>
      </c>
      <c r="AF103" s="3">
        <f t="shared" si="10"/>
        <v>2.0050029248815617</v>
      </c>
      <c r="AG103" s="3">
        <f t="shared" si="11"/>
        <v>0.40774989767924436</v>
      </c>
      <c r="AH103" s="3"/>
      <c r="BG103" s="3"/>
      <c r="BH103" s="3"/>
      <c r="BI103" s="3"/>
      <c r="BJ103" s="3"/>
    </row>
    <row r="104" spans="1:62" x14ac:dyDescent="0.35">
      <c r="A104">
        <v>80</v>
      </c>
      <c r="B104">
        <v>22</v>
      </c>
      <c r="C104" t="s">
        <v>274</v>
      </c>
      <c r="D104" t="s">
        <v>27</v>
      </c>
      <c r="G104">
        <v>0.5</v>
      </c>
      <c r="H104">
        <v>0.5</v>
      </c>
      <c r="I104">
        <v>5540</v>
      </c>
      <c r="J104">
        <v>7740</v>
      </c>
      <c r="L104">
        <v>4619</v>
      </c>
      <c r="M104">
        <v>4.665</v>
      </c>
      <c r="N104">
        <v>6.8360000000000003</v>
      </c>
      <c r="O104">
        <v>2.1709999999999998</v>
      </c>
      <c r="Q104">
        <v>0.36699999999999999</v>
      </c>
      <c r="R104">
        <v>1</v>
      </c>
      <c r="S104">
        <v>0</v>
      </c>
      <c r="T104">
        <v>0</v>
      </c>
      <c r="V104">
        <v>0</v>
      </c>
      <c r="Y104" s="1">
        <v>45196</v>
      </c>
      <c r="Z104" s="6">
        <v>0.35545138888888889</v>
      </c>
      <c r="AB104">
        <v>1</v>
      </c>
      <c r="AD104" s="3">
        <f t="shared" si="8"/>
        <v>4.3914532557811521</v>
      </c>
      <c r="AE104" s="3">
        <f t="shared" si="9"/>
        <v>6.4246485582620201</v>
      </c>
      <c r="AF104" s="3">
        <f t="shared" si="10"/>
        <v>2.033195302480868</v>
      </c>
      <c r="AG104" s="3">
        <f t="shared" si="11"/>
        <v>0.40861580325813335</v>
      </c>
      <c r="AH104" s="3"/>
      <c r="AK104">
        <f>ABS(100*(AD104-AD105)/(AVERAGE(AD104:AD105)))</f>
        <v>1.7572034913556955</v>
      </c>
      <c r="AQ104">
        <f>ABS(100*(AE104-AE105)/(AVERAGE(AE104:AE105)))</f>
        <v>0.81999132296729071</v>
      </c>
      <c r="AW104">
        <f>ABS(100*(AF104-AF105)/(AVERAGE(AF104:AF105)))</f>
        <v>1.2348240597483038</v>
      </c>
      <c r="BC104">
        <f>ABS(100*(AG104-AG105)/(AVERAGE(AG104:AG105)))</f>
        <v>1.3052791505204084</v>
      </c>
      <c r="BG104" s="3">
        <f>AVERAGE(AD104:AD105)</f>
        <v>4.4303786398510212</v>
      </c>
      <c r="BH104" s="3">
        <f>AVERAGE(AE104:AE105)</f>
        <v>6.4510977792751163</v>
      </c>
      <c r="BI104" s="3">
        <f>AVERAGE(AF104:AF105)</f>
        <v>2.0207191394240942</v>
      </c>
      <c r="BJ104" s="3">
        <f>AVERAGE(AG104:AG105)</f>
        <v>0.41130011055268917</v>
      </c>
    </row>
    <row r="105" spans="1:62" x14ac:dyDescent="0.35">
      <c r="A105">
        <v>81</v>
      </c>
      <c r="B105">
        <v>22</v>
      </c>
      <c r="C105" t="s">
        <v>274</v>
      </c>
      <c r="D105" t="s">
        <v>27</v>
      </c>
      <c r="G105">
        <v>0.5</v>
      </c>
      <c r="H105">
        <v>0.5</v>
      </c>
      <c r="I105">
        <v>5638</v>
      </c>
      <c r="J105">
        <v>7805</v>
      </c>
      <c r="L105">
        <v>4681</v>
      </c>
      <c r="M105">
        <v>4.74</v>
      </c>
      <c r="N105">
        <v>6.891</v>
      </c>
      <c r="O105">
        <v>2.15</v>
      </c>
      <c r="Q105">
        <v>0.374</v>
      </c>
      <c r="R105">
        <v>1</v>
      </c>
      <c r="S105">
        <v>0</v>
      </c>
      <c r="T105">
        <v>0</v>
      </c>
      <c r="V105">
        <v>0</v>
      </c>
      <c r="Y105" s="1">
        <v>45196</v>
      </c>
      <c r="Z105" s="6">
        <v>0.36337962962962966</v>
      </c>
      <c r="AB105">
        <v>1</v>
      </c>
      <c r="AD105" s="3">
        <f t="shared" si="8"/>
        <v>4.4693040239208912</v>
      </c>
      <c r="AE105" s="3">
        <f t="shared" si="9"/>
        <v>6.4775470002882116</v>
      </c>
      <c r="AF105" s="3">
        <f t="shared" si="10"/>
        <v>2.0082429763673204</v>
      </c>
      <c r="AG105" s="3">
        <f t="shared" si="11"/>
        <v>0.41398441784724499</v>
      </c>
      <c r="AH105" s="3"/>
      <c r="BG105" s="3"/>
      <c r="BH105" s="3"/>
      <c r="BI105" s="3"/>
      <c r="BJ105" s="3"/>
    </row>
    <row r="106" spans="1:62" x14ac:dyDescent="0.35">
      <c r="A106">
        <v>82</v>
      </c>
      <c r="B106">
        <v>23</v>
      </c>
      <c r="C106" t="s">
        <v>275</v>
      </c>
      <c r="D106" t="s">
        <v>27</v>
      </c>
      <c r="G106">
        <v>0.5</v>
      </c>
      <c r="H106">
        <v>0.5</v>
      </c>
      <c r="I106">
        <v>5550</v>
      </c>
      <c r="J106">
        <v>7707</v>
      </c>
      <c r="L106">
        <v>1822</v>
      </c>
      <c r="M106">
        <v>4.673</v>
      </c>
      <c r="N106">
        <v>6.8079999999999998</v>
      </c>
      <c r="O106">
        <v>2.1349999999999998</v>
      </c>
      <c r="Q106">
        <v>7.4999999999999997E-2</v>
      </c>
      <c r="R106">
        <v>1</v>
      </c>
      <c r="S106">
        <v>0</v>
      </c>
      <c r="T106">
        <v>0</v>
      </c>
      <c r="V106">
        <v>0</v>
      </c>
      <c r="Y106" s="1">
        <v>45196</v>
      </c>
      <c r="Z106" s="6">
        <v>0.37662037037037038</v>
      </c>
      <c r="AB106">
        <v>1</v>
      </c>
      <c r="AD106" s="3">
        <f t="shared" si="8"/>
        <v>4.3993972117137785</v>
      </c>
      <c r="AE106" s="3">
        <f t="shared" si="9"/>
        <v>6.397792426156415</v>
      </c>
      <c r="AF106" s="3">
        <f t="shared" si="10"/>
        <v>1.9983952144426365</v>
      </c>
      <c r="AG106" s="3">
        <f t="shared" si="11"/>
        <v>0.16642201284288838</v>
      </c>
      <c r="AH106" s="3"/>
      <c r="BG106" s="3"/>
      <c r="BH106" s="3"/>
      <c r="BI106" s="3"/>
      <c r="BJ106" s="3"/>
    </row>
    <row r="107" spans="1:62" x14ac:dyDescent="0.35">
      <c r="A107">
        <v>83</v>
      </c>
      <c r="B107">
        <v>23</v>
      </c>
      <c r="C107" t="s">
        <v>275</v>
      </c>
      <c r="D107" t="s">
        <v>27</v>
      </c>
      <c r="G107">
        <v>0.5</v>
      </c>
      <c r="H107">
        <v>0.5</v>
      </c>
      <c r="I107">
        <v>5513</v>
      </c>
      <c r="J107">
        <v>7720</v>
      </c>
      <c r="L107">
        <v>1882</v>
      </c>
      <c r="M107">
        <v>4.6449999999999996</v>
      </c>
      <c r="N107">
        <v>6.819</v>
      </c>
      <c r="O107">
        <v>2.1739999999999999</v>
      </c>
      <c r="Q107">
        <v>8.1000000000000003E-2</v>
      </c>
      <c r="R107">
        <v>1</v>
      </c>
      <c r="S107">
        <v>0</v>
      </c>
      <c r="T107">
        <v>0</v>
      </c>
      <c r="V107">
        <v>0</v>
      </c>
      <c r="Y107" s="1">
        <v>45196</v>
      </c>
      <c r="Z107" s="6">
        <v>0.38405092592592593</v>
      </c>
      <c r="AB107">
        <v>1</v>
      </c>
      <c r="AD107" s="3">
        <f t="shared" si="8"/>
        <v>4.3700045747630609</v>
      </c>
      <c r="AE107" s="3">
        <f t="shared" si="9"/>
        <v>6.4083721145616535</v>
      </c>
      <c r="AF107" s="3">
        <f t="shared" si="10"/>
        <v>2.0383675397985925</v>
      </c>
      <c r="AG107" s="3">
        <f t="shared" si="11"/>
        <v>0.17161744631622219</v>
      </c>
      <c r="AH107" s="3"/>
      <c r="AK107">
        <f>ABS(100*(AD107-AD108)/(AVERAGE(AD107:AD108)))</f>
        <v>1.3541466702606213</v>
      </c>
      <c r="AQ107">
        <f>ABS(100*(AE107-AE108)/(AVERAGE(AE107:AE108)))</f>
        <v>0.29251245135863396</v>
      </c>
      <c r="AW107">
        <f>ABS(100*(AF107-AF108)/(AVERAGE(AF107:AF108)))</f>
        <v>3.9164088348568535</v>
      </c>
      <c r="BC107">
        <f>ABS(100*(AG107-AG108)/(AVERAGE(AG107:AG108)))</f>
        <v>1.6790118115296435</v>
      </c>
      <c r="BG107" s="3">
        <f>AVERAGE(AD107:AD108)</f>
        <v>4.3997944095104096</v>
      </c>
      <c r="BH107" s="3">
        <f>AVERAGE(AE107:AE108)</f>
        <v>6.3990131594339426</v>
      </c>
      <c r="BI107" s="3">
        <f>AVERAGE(AF107:AF108)</f>
        <v>1.9992187499235325</v>
      </c>
      <c r="BJ107" s="3">
        <f>AVERAGE(AG107:AG108)</f>
        <v>0.17018870211105538</v>
      </c>
    </row>
    <row r="108" spans="1:62" x14ac:dyDescent="0.35">
      <c r="A108">
        <v>84</v>
      </c>
      <c r="B108">
        <v>23</v>
      </c>
      <c r="C108" t="s">
        <v>275</v>
      </c>
      <c r="D108" t="s">
        <v>27</v>
      </c>
      <c r="G108">
        <v>0.5</v>
      </c>
      <c r="H108">
        <v>0.5</v>
      </c>
      <c r="I108">
        <v>5588</v>
      </c>
      <c r="J108">
        <v>7697</v>
      </c>
      <c r="L108">
        <v>1849</v>
      </c>
      <c r="M108">
        <v>4.702</v>
      </c>
      <c r="N108">
        <v>6.7990000000000004</v>
      </c>
      <c r="O108">
        <v>2.097</v>
      </c>
      <c r="Q108">
        <v>7.6999999999999999E-2</v>
      </c>
      <c r="R108">
        <v>1</v>
      </c>
      <c r="S108">
        <v>0</v>
      </c>
      <c r="T108">
        <v>0</v>
      </c>
      <c r="V108">
        <v>0</v>
      </c>
      <c r="Y108" s="1">
        <v>45196</v>
      </c>
      <c r="Z108" s="6">
        <v>0.39193287037037039</v>
      </c>
      <c r="AB108">
        <v>1</v>
      </c>
      <c r="AD108" s="3">
        <f t="shared" si="8"/>
        <v>4.4295842442577591</v>
      </c>
      <c r="AE108" s="3">
        <f t="shared" si="9"/>
        <v>6.3896542043062317</v>
      </c>
      <c r="AF108" s="3">
        <f t="shared" si="10"/>
        <v>1.9600699600484726</v>
      </c>
      <c r="AG108" s="3">
        <f t="shared" si="11"/>
        <v>0.16875995790588857</v>
      </c>
      <c r="AH108" s="3"/>
      <c r="BG108" s="3"/>
      <c r="BH108" s="3"/>
      <c r="BI108" s="3"/>
      <c r="BJ108" s="3"/>
    </row>
    <row r="109" spans="1:62" x14ac:dyDescent="0.35">
      <c r="A109">
        <v>85</v>
      </c>
      <c r="B109">
        <v>24</v>
      </c>
      <c r="C109" t="s">
        <v>276</v>
      </c>
      <c r="D109" t="s">
        <v>27</v>
      </c>
      <c r="G109">
        <v>0.5</v>
      </c>
      <c r="H109">
        <v>0.5</v>
      </c>
      <c r="I109">
        <v>4372</v>
      </c>
      <c r="J109">
        <v>10719</v>
      </c>
      <c r="L109">
        <v>5626</v>
      </c>
      <c r="M109">
        <v>3.7690000000000001</v>
      </c>
      <c r="N109">
        <v>9.36</v>
      </c>
      <c r="O109">
        <v>5.59</v>
      </c>
      <c r="Q109">
        <v>0.47199999999999998</v>
      </c>
      <c r="R109">
        <v>1</v>
      </c>
      <c r="S109">
        <v>0</v>
      </c>
      <c r="T109">
        <v>0</v>
      </c>
      <c r="V109">
        <v>0</v>
      </c>
      <c r="Y109" s="1">
        <v>45196</v>
      </c>
      <c r="Z109" s="6">
        <v>0.40540509259259255</v>
      </c>
      <c r="AB109">
        <v>1</v>
      </c>
      <c r="AD109" s="3">
        <f t="shared" si="8"/>
        <v>3.4635992028503848</v>
      </c>
      <c r="AE109" s="3">
        <f t="shared" si="9"/>
        <v>8.8490248474316484</v>
      </c>
      <c r="AF109" s="3">
        <f t="shared" si="10"/>
        <v>5.3854256445812636</v>
      </c>
      <c r="AG109" s="3">
        <f t="shared" si="11"/>
        <v>0.49581249505225267</v>
      </c>
      <c r="AH109" s="3"/>
      <c r="BG109" s="3"/>
      <c r="BH109" s="3"/>
      <c r="BI109" s="3"/>
      <c r="BJ109" s="3"/>
    </row>
    <row r="110" spans="1:62" x14ac:dyDescent="0.35">
      <c r="A110">
        <v>86</v>
      </c>
      <c r="B110">
        <v>24</v>
      </c>
      <c r="C110" t="s">
        <v>276</v>
      </c>
      <c r="D110" t="s">
        <v>27</v>
      </c>
      <c r="G110">
        <v>0.5</v>
      </c>
      <c r="H110">
        <v>0.5</v>
      </c>
      <c r="I110">
        <v>4035</v>
      </c>
      <c r="J110">
        <v>10655</v>
      </c>
      <c r="L110">
        <v>5648</v>
      </c>
      <c r="M110">
        <v>3.5110000000000001</v>
      </c>
      <c r="N110">
        <v>9.3049999999999997</v>
      </c>
      <c r="O110">
        <v>5.7949999999999999</v>
      </c>
      <c r="Q110">
        <v>0.47499999999999998</v>
      </c>
      <c r="R110">
        <v>1</v>
      </c>
      <c r="S110">
        <v>0</v>
      </c>
      <c r="T110">
        <v>0</v>
      </c>
      <c r="V110">
        <v>0</v>
      </c>
      <c r="Y110" s="1">
        <v>45196</v>
      </c>
      <c r="Z110" s="6">
        <v>0.41259259259259262</v>
      </c>
      <c r="AB110">
        <v>1</v>
      </c>
      <c r="AD110" s="3">
        <f t="shared" si="8"/>
        <v>3.1958878879208741</v>
      </c>
      <c r="AE110" s="3">
        <f t="shared" si="9"/>
        <v>8.7969402275904756</v>
      </c>
      <c r="AF110" s="3">
        <f t="shared" si="10"/>
        <v>5.6010523396696019</v>
      </c>
      <c r="AG110" s="3">
        <f t="shared" si="11"/>
        <v>0.49771748732580834</v>
      </c>
      <c r="AH110" s="3"/>
      <c r="AK110">
        <f>ABS(100*(AD110-AD111)/(AVERAGE(AD110:AD111)))</f>
        <v>2.430913366145568</v>
      </c>
      <c r="AQ110">
        <f>ABS(100*(AE110-AE111)/(AVERAGE(AE110:AE111)))</f>
        <v>0.36936442861747254</v>
      </c>
      <c r="AW110">
        <f>ABS(100*(AF110-AF111)/(AVERAGE(AF110:AF111)))</f>
        <v>0.82632171186624692</v>
      </c>
      <c r="BC110">
        <f>ABS(100*(AG110-AG111)/(AVERAGE(AG110:AG111)))</f>
        <v>1.4336442586747611</v>
      </c>
      <c r="BG110" s="3">
        <f>AVERAGE(AD110:AD111)</f>
        <v>3.2352104697873751</v>
      </c>
      <c r="BH110" s="3">
        <f>AVERAGE(AE110:AE111)</f>
        <v>8.8132166712908422</v>
      </c>
      <c r="BI110" s="3">
        <f>AVERAGE(AF110:AF111)</f>
        <v>5.5780062015034675</v>
      </c>
      <c r="BJ110" s="3">
        <f>AVERAGE(AG110:AG111)</f>
        <v>0.50131099547819757</v>
      </c>
    </row>
    <row r="111" spans="1:62" x14ac:dyDescent="0.35">
      <c r="A111">
        <v>87</v>
      </c>
      <c r="B111">
        <v>24</v>
      </c>
      <c r="C111" t="s">
        <v>276</v>
      </c>
      <c r="D111" t="s">
        <v>27</v>
      </c>
      <c r="G111">
        <v>0.5</v>
      </c>
      <c r="H111">
        <v>0.5</v>
      </c>
      <c r="I111">
        <v>4134</v>
      </c>
      <c r="J111">
        <v>10695</v>
      </c>
      <c r="L111">
        <v>5731</v>
      </c>
      <c r="M111">
        <v>3.5859999999999999</v>
      </c>
      <c r="N111">
        <v>9.3390000000000004</v>
      </c>
      <c r="O111">
        <v>5.7519999999999998</v>
      </c>
      <c r="Q111">
        <v>0.48299999999999998</v>
      </c>
      <c r="R111">
        <v>1</v>
      </c>
      <c r="S111">
        <v>0</v>
      </c>
      <c r="T111">
        <v>0</v>
      </c>
      <c r="V111">
        <v>0</v>
      </c>
      <c r="Y111" s="1">
        <v>45196</v>
      </c>
      <c r="Z111" s="6">
        <v>0.42048611111111112</v>
      </c>
      <c r="AB111">
        <v>1</v>
      </c>
      <c r="AD111" s="3">
        <f t="shared" si="8"/>
        <v>3.2745330516538762</v>
      </c>
      <c r="AE111" s="3">
        <f t="shared" si="9"/>
        <v>8.8294931149912088</v>
      </c>
      <c r="AF111" s="3">
        <f t="shared" si="10"/>
        <v>5.5549600633373331</v>
      </c>
      <c r="AG111" s="3">
        <f t="shared" si="11"/>
        <v>0.50490450363058681</v>
      </c>
      <c r="AH111" s="3"/>
      <c r="BG111" s="3"/>
      <c r="BH111" s="3"/>
      <c r="BI111" s="3"/>
      <c r="BJ111" s="3"/>
    </row>
    <row r="112" spans="1:62" x14ac:dyDescent="0.35">
      <c r="A112">
        <v>88</v>
      </c>
      <c r="B112">
        <v>25</v>
      </c>
      <c r="C112" t="s">
        <v>277</v>
      </c>
      <c r="D112" t="s">
        <v>27</v>
      </c>
      <c r="G112">
        <v>0.5</v>
      </c>
      <c r="H112">
        <v>0.5</v>
      </c>
      <c r="I112">
        <v>5256</v>
      </c>
      <c r="J112">
        <v>8065</v>
      </c>
      <c r="L112">
        <v>4268</v>
      </c>
      <c r="M112">
        <v>4.4470000000000001</v>
      </c>
      <c r="N112">
        <v>7.1109999999999998</v>
      </c>
      <c r="O112">
        <v>2.6640000000000001</v>
      </c>
      <c r="Q112">
        <v>0.33</v>
      </c>
      <c r="R112">
        <v>1</v>
      </c>
      <c r="S112">
        <v>0</v>
      </c>
      <c r="T112">
        <v>0</v>
      </c>
      <c r="V112">
        <v>0</v>
      </c>
      <c r="Y112" s="1">
        <v>45196</v>
      </c>
      <c r="Z112" s="6">
        <v>0.43403935185185188</v>
      </c>
      <c r="AB112">
        <v>1</v>
      </c>
      <c r="AD112" s="3">
        <f t="shared" si="8"/>
        <v>4.165844907294562</v>
      </c>
      <c r="AE112" s="3">
        <f t="shared" si="9"/>
        <v>6.6891407683929796</v>
      </c>
      <c r="AF112" s="3">
        <f t="shared" si="10"/>
        <v>2.5232958610984175</v>
      </c>
      <c r="AG112" s="3">
        <f t="shared" si="11"/>
        <v>0.37822251743913049</v>
      </c>
    </row>
    <row r="113" spans="1:62" x14ac:dyDescent="0.35">
      <c r="A113">
        <v>89</v>
      </c>
      <c r="B113">
        <v>25</v>
      </c>
      <c r="C113" t="s">
        <v>277</v>
      </c>
      <c r="D113" t="s">
        <v>27</v>
      </c>
      <c r="G113">
        <v>0.5</v>
      </c>
      <c r="H113">
        <v>0.5</v>
      </c>
      <c r="I113">
        <v>5623</v>
      </c>
      <c r="J113">
        <v>8015</v>
      </c>
      <c r="L113">
        <v>4126</v>
      </c>
      <c r="M113">
        <v>4.7290000000000001</v>
      </c>
      <c r="N113">
        <v>7.069</v>
      </c>
      <c r="O113">
        <v>2.34</v>
      </c>
      <c r="Q113">
        <v>0.315</v>
      </c>
      <c r="R113">
        <v>1</v>
      </c>
      <c r="S113">
        <v>0</v>
      </c>
      <c r="T113">
        <v>0</v>
      </c>
      <c r="V113">
        <v>0</v>
      </c>
      <c r="Y113" s="1">
        <v>45196</v>
      </c>
      <c r="Z113" s="6">
        <v>0.44168981481481479</v>
      </c>
      <c r="AB113">
        <v>1</v>
      </c>
      <c r="AD113" s="3">
        <f t="shared" si="8"/>
        <v>4.4573880900219525</v>
      </c>
      <c r="AE113" s="3">
        <f t="shared" si="9"/>
        <v>6.648449659142063</v>
      </c>
      <c r="AF113" s="3">
        <f t="shared" si="10"/>
        <v>2.1910615691201105</v>
      </c>
      <c r="AG113" s="3">
        <f t="shared" si="11"/>
        <v>0.36592665821890707</v>
      </c>
      <c r="AH113" s="3"/>
      <c r="AK113">
        <f>ABS(100*(AD113-AD114)/(AVERAGE(AD113:AD114)))</f>
        <v>0.83414036061421171</v>
      </c>
      <c r="AQ113">
        <f>ABS(100*(AE113-AE114)/(AVERAGE(AE113:AE114)))</f>
        <v>0.7196075739384219</v>
      </c>
      <c r="AW113">
        <f>ABS(100*(AF113-AF114)/(AVERAGE(AF113:AF114)))</f>
        <v>0.48620064827876236</v>
      </c>
      <c r="BC113">
        <f>ABS(100*(AG113-AG114)/(AVERAGE(AG113:AG114)))</f>
        <v>0.89518306197745812</v>
      </c>
      <c r="BG113" s="3">
        <f>AVERAGE(AD113:AD114)</f>
        <v>4.4760563864636236</v>
      </c>
      <c r="BH113" s="3">
        <f>AVERAGE(AE113:AE114)</f>
        <v>6.672457413600104</v>
      </c>
      <c r="BI113" s="3">
        <f>AVERAGE(AF113:AF114)</f>
        <v>2.19640102713648</v>
      </c>
      <c r="BJ113" s="3">
        <f>AVERAGE(AG113:AG114)</f>
        <v>0.36757187881879616</v>
      </c>
    </row>
    <row r="114" spans="1:62" x14ac:dyDescent="0.35">
      <c r="A114">
        <v>90</v>
      </c>
      <c r="B114">
        <v>25</v>
      </c>
      <c r="C114" t="s">
        <v>277</v>
      </c>
      <c r="D114" t="s">
        <v>27</v>
      </c>
      <c r="G114">
        <v>0.5</v>
      </c>
      <c r="H114">
        <v>0.5</v>
      </c>
      <c r="I114">
        <v>5670</v>
      </c>
      <c r="J114">
        <v>8074</v>
      </c>
      <c r="L114">
        <v>4164</v>
      </c>
      <c r="M114">
        <v>4.7649999999999997</v>
      </c>
      <c r="N114">
        <v>7.1180000000000003</v>
      </c>
      <c r="O114">
        <v>2.3530000000000002</v>
      </c>
      <c r="Q114">
        <v>0.32</v>
      </c>
      <c r="R114">
        <v>1</v>
      </c>
      <c r="S114">
        <v>0</v>
      </c>
      <c r="T114">
        <v>0</v>
      </c>
      <c r="V114">
        <v>0</v>
      </c>
      <c r="Y114" s="1">
        <v>45196</v>
      </c>
      <c r="Z114" s="6">
        <v>0.44960648148148147</v>
      </c>
      <c r="AB114">
        <v>1</v>
      </c>
      <c r="AD114" s="3">
        <f t="shared" si="8"/>
        <v>4.4947246829052956</v>
      </c>
      <c r="AE114" s="3">
        <f t="shared" si="9"/>
        <v>6.6964651680581451</v>
      </c>
      <c r="AF114" s="3">
        <f t="shared" si="10"/>
        <v>2.2017404851528495</v>
      </c>
      <c r="AG114" s="3">
        <f t="shared" si="11"/>
        <v>0.36921709941868525</v>
      </c>
    </row>
    <row r="115" spans="1:62" x14ac:dyDescent="0.35">
      <c r="A115">
        <v>91</v>
      </c>
      <c r="B115">
        <v>26</v>
      </c>
      <c r="C115" t="s">
        <v>278</v>
      </c>
      <c r="D115" t="s">
        <v>27</v>
      </c>
      <c r="G115">
        <v>0.5</v>
      </c>
      <c r="H115">
        <v>0.5</v>
      </c>
      <c r="I115">
        <v>4104</v>
      </c>
      <c r="J115">
        <v>6865</v>
      </c>
      <c r="L115">
        <v>2271</v>
      </c>
      <c r="M115">
        <v>3.5630000000000002</v>
      </c>
      <c r="N115">
        <v>6.0949999999999998</v>
      </c>
      <c r="O115">
        <v>2.5310000000000001</v>
      </c>
      <c r="Q115">
        <v>0.121</v>
      </c>
      <c r="R115">
        <v>1</v>
      </c>
      <c r="S115">
        <v>0</v>
      </c>
      <c r="T115">
        <v>0</v>
      </c>
      <c r="V115">
        <v>0</v>
      </c>
      <c r="Y115" s="1">
        <v>45196</v>
      </c>
      <c r="Z115" s="6">
        <v>0.46296296296296297</v>
      </c>
      <c r="AB115">
        <v>1</v>
      </c>
      <c r="AD115" s="3">
        <f t="shared" si="8"/>
        <v>3.2507011838559969</v>
      </c>
      <c r="AE115" s="3">
        <f t="shared" si="9"/>
        <v>5.7125541463709739</v>
      </c>
      <c r="AF115" s="3">
        <f t="shared" si="10"/>
        <v>2.461852962514977</v>
      </c>
      <c r="AG115" s="3">
        <f t="shared" si="11"/>
        <v>0.20530117333500314</v>
      </c>
    </row>
    <row r="116" spans="1:62" x14ac:dyDescent="0.35">
      <c r="A116">
        <v>92</v>
      </c>
      <c r="B116">
        <v>26</v>
      </c>
      <c r="C116" t="s">
        <v>278</v>
      </c>
      <c r="D116" t="s">
        <v>27</v>
      </c>
      <c r="G116">
        <v>0.5</v>
      </c>
      <c r="H116">
        <v>0.5</v>
      </c>
      <c r="I116">
        <v>3733</v>
      </c>
      <c r="J116">
        <v>7013</v>
      </c>
      <c r="L116">
        <v>2293</v>
      </c>
      <c r="M116">
        <v>3.2789999999999999</v>
      </c>
      <c r="N116">
        <v>6.2190000000000003</v>
      </c>
      <c r="O116">
        <v>2.9409999999999998</v>
      </c>
      <c r="Q116">
        <v>0.124</v>
      </c>
      <c r="R116">
        <v>1</v>
      </c>
      <c r="S116">
        <v>0</v>
      </c>
      <c r="T116">
        <v>0</v>
      </c>
      <c r="V116">
        <v>0</v>
      </c>
      <c r="Y116" s="1">
        <v>45196</v>
      </c>
      <c r="Z116" s="6">
        <v>0.47028935185185183</v>
      </c>
      <c r="AB116">
        <v>1</v>
      </c>
      <c r="AD116" s="3">
        <f t="shared" si="8"/>
        <v>2.9559804187555558</v>
      </c>
      <c r="AE116" s="3">
        <f t="shared" si="9"/>
        <v>5.8329998297536889</v>
      </c>
      <c r="AF116" s="3">
        <f t="shared" si="10"/>
        <v>2.8770194109981331</v>
      </c>
      <c r="AG116" s="3">
        <f t="shared" si="11"/>
        <v>0.20720616560855887</v>
      </c>
      <c r="AH116" s="3"/>
      <c r="AK116">
        <f>ABS(100*(AD116-AD117)/(AVERAGE(AD116:AD117)))</f>
        <v>0.13446125443842649</v>
      </c>
      <c r="AQ116">
        <f>ABS(100*(AE116-AE117)/(AVERAGE(AE116:AE117)))</f>
        <v>0.13961774882477399</v>
      </c>
      <c r="AW116">
        <f>ABS(100*(AF116-AF117)/(AVERAGE(AF116:AF117)))</f>
        <v>0.14491604213040532</v>
      </c>
      <c r="BC116">
        <f>ABS(100*(AG116-AG117)/(AVERAGE(AG116:AG117)))</f>
        <v>8.3544219769426484E-2</v>
      </c>
      <c r="BG116" s="3">
        <f>AVERAGE(AD116:AD117)</f>
        <v>2.9539944297723992</v>
      </c>
      <c r="BH116" s="3">
        <f>AVERAGE(AE116:AE117)</f>
        <v>5.8289307188285964</v>
      </c>
      <c r="BI116" s="3">
        <f>AVERAGE(AF116:AF117)</f>
        <v>2.8749362890561976</v>
      </c>
      <c r="BJ116" s="3">
        <f>AVERAGE(AG116:AG117)</f>
        <v>0.20729275616644777</v>
      </c>
    </row>
    <row r="117" spans="1:62" x14ac:dyDescent="0.35">
      <c r="A117">
        <v>93</v>
      </c>
      <c r="B117">
        <v>26</v>
      </c>
      <c r="C117" t="s">
        <v>278</v>
      </c>
      <c r="D117" t="s">
        <v>27</v>
      </c>
      <c r="G117">
        <v>0.5</v>
      </c>
      <c r="H117">
        <v>0.5</v>
      </c>
      <c r="I117">
        <v>3728</v>
      </c>
      <c r="J117">
        <v>7003</v>
      </c>
      <c r="L117">
        <v>2295</v>
      </c>
      <c r="M117">
        <v>3.2749999999999999</v>
      </c>
      <c r="N117">
        <v>6.2110000000000003</v>
      </c>
      <c r="O117">
        <v>2.9369999999999998</v>
      </c>
      <c r="Q117">
        <v>0.124</v>
      </c>
      <c r="R117">
        <v>1</v>
      </c>
      <c r="S117">
        <v>0</v>
      </c>
      <c r="T117">
        <v>0</v>
      </c>
      <c r="V117">
        <v>0</v>
      </c>
      <c r="Y117" s="1">
        <v>45196</v>
      </c>
      <c r="Z117" s="6">
        <v>0.47809027777777779</v>
      </c>
      <c r="AB117">
        <v>1</v>
      </c>
      <c r="AD117" s="3">
        <f t="shared" si="8"/>
        <v>2.9520084407892426</v>
      </c>
      <c r="AE117" s="3">
        <f t="shared" si="9"/>
        <v>5.8248616079035047</v>
      </c>
      <c r="AF117" s="3">
        <f t="shared" si="10"/>
        <v>2.8728531671142621</v>
      </c>
      <c r="AG117" s="3">
        <f t="shared" si="11"/>
        <v>0.20737934672433667</v>
      </c>
    </row>
    <row r="118" spans="1:62" x14ac:dyDescent="0.35">
      <c r="A118">
        <v>94</v>
      </c>
      <c r="B118">
        <v>27</v>
      </c>
      <c r="C118" t="s">
        <v>279</v>
      </c>
      <c r="D118" t="s">
        <v>27</v>
      </c>
      <c r="G118">
        <v>0.5</v>
      </c>
      <c r="H118">
        <v>0.5</v>
      </c>
      <c r="I118">
        <v>3472</v>
      </c>
      <c r="J118">
        <v>6913</v>
      </c>
      <c r="L118">
        <v>2581</v>
      </c>
      <c r="M118">
        <v>3.0790000000000002</v>
      </c>
      <c r="N118">
        <v>6.1349999999999998</v>
      </c>
      <c r="O118">
        <v>3.056</v>
      </c>
      <c r="Q118">
        <v>0.154</v>
      </c>
      <c r="R118">
        <v>1</v>
      </c>
      <c r="S118">
        <v>0</v>
      </c>
      <c r="T118">
        <v>0</v>
      </c>
      <c r="V118">
        <v>0</v>
      </c>
      <c r="Y118" s="1">
        <v>45196</v>
      </c>
      <c r="Z118" s="6">
        <v>0.4911921296296296</v>
      </c>
      <c r="AB118">
        <v>1</v>
      </c>
      <c r="AD118" s="3">
        <f t="shared" si="8"/>
        <v>2.7486431689140058</v>
      </c>
      <c r="AE118" s="3">
        <f t="shared" si="9"/>
        <v>5.751617611251854</v>
      </c>
      <c r="AF118" s="3">
        <f t="shared" si="10"/>
        <v>3.0029744423378482</v>
      </c>
      <c r="AG118" s="3">
        <f t="shared" si="11"/>
        <v>0.23214424628056121</v>
      </c>
    </row>
    <row r="119" spans="1:62" x14ac:dyDescent="0.35">
      <c r="A119">
        <v>95</v>
      </c>
      <c r="B119">
        <v>27</v>
      </c>
      <c r="C119" t="s">
        <v>279</v>
      </c>
      <c r="D119" t="s">
        <v>27</v>
      </c>
      <c r="G119">
        <v>0.5</v>
      </c>
      <c r="H119">
        <v>0.5</v>
      </c>
      <c r="I119">
        <v>3357</v>
      </c>
      <c r="J119">
        <v>7009</v>
      </c>
      <c r="L119">
        <v>2638</v>
      </c>
      <c r="M119">
        <v>2.99</v>
      </c>
      <c r="N119">
        <v>6.2160000000000002</v>
      </c>
      <c r="O119">
        <v>3.226</v>
      </c>
      <c r="Q119">
        <v>0.16</v>
      </c>
      <c r="R119">
        <v>1</v>
      </c>
      <c r="S119">
        <v>0</v>
      </c>
      <c r="T119">
        <v>0</v>
      </c>
      <c r="V119">
        <v>0</v>
      </c>
      <c r="Y119" s="1">
        <v>45196</v>
      </c>
      <c r="Z119" s="6">
        <v>0.49857638888888894</v>
      </c>
      <c r="AB119">
        <v>1</v>
      </c>
      <c r="AD119" s="3">
        <f t="shared" si="8"/>
        <v>2.657287675688802</v>
      </c>
      <c r="AE119" s="3">
        <f t="shared" si="9"/>
        <v>5.8297445410136142</v>
      </c>
      <c r="AF119" s="3">
        <f t="shared" si="10"/>
        <v>3.1724568653248122</v>
      </c>
      <c r="AG119" s="3">
        <f t="shared" si="11"/>
        <v>0.23707990808022836</v>
      </c>
      <c r="AH119" s="3"/>
      <c r="AK119">
        <f>ABS(100*(AD119-AD120)/(AVERAGE(AD119:AD120)))</f>
        <v>2.2464979820279565</v>
      </c>
      <c r="AQ119">
        <f>ABS(100*(AE119-AE120)/(AVERAGE(AE119:AE120)))</f>
        <v>0.97243654333534679</v>
      </c>
      <c r="AW119">
        <f>ABS(100*(AF119-AF120)/(AVERAGE(AF119:AF120)))</f>
        <v>0.10743540988903924</v>
      </c>
      <c r="BC119">
        <f>ABS(100*(AG119-AG120)/(AVERAGE(AG119:AG120)))</f>
        <v>1.6660981398074224</v>
      </c>
      <c r="BG119" s="3">
        <f>AVERAGE(AD119:AD120)</f>
        <v>2.6874747082327826</v>
      </c>
      <c r="BH119" s="3">
        <f>AVERAGE(AE119:AE120)</f>
        <v>5.8582283174892567</v>
      </c>
      <c r="BI119" s="3">
        <f>AVERAGE(AF119:AF120)</f>
        <v>3.1707536092564741</v>
      </c>
      <c r="BJ119" s="3">
        <f>AVERAGE(AG119:AG120)</f>
        <v>0.23907149091167298</v>
      </c>
    </row>
    <row r="120" spans="1:62" x14ac:dyDescent="0.35">
      <c r="A120">
        <v>96</v>
      </c>
      <c r="B120">
        <v>27</v>
      </c>
      <c r="C120" t="s">
        <v>279</v>
      </c>
      <c r="D120" t="s">
        <v>27</v>
      </c>
      <c r="G120">
        <v>0.5</v>
      </c>
      <c r="H120">
        <v>0.5</v>
      </c>
      <c r="I120">
        <v>3433</v>
      </c>
      <c r="J120">
        <v>7079</v>
      </c>
      <c r="L120">
        <v>2684</v>
      </c>
      <c r="M120">
        <v>3.0489999999999999</v>
      </c>
      <c r="N120">
        <v>6.2759999999999998</v>
      </c>
      <c r="O120">
        <v>3.2269999999999999</v>
      </c>
      <c r="Q120">
        <v>0.16500000000000001</v>
      </c>
      <c r="R120">
        <v>1</v>
      </c>
      <c r="S120">
        <v>0</v>
      </c>
      <c r="T120">
        <v>0</v>
      </c>
      <c r="V120">
        <v>0</v>
      </c>
      <c r="Y120" s="1">
        <v>45196</v>
      </c>
      <c r="Z120" s="6">
        <v>0.50638888888888889</v>
      </c>
      <c r="AB120">
        <v>1</v>
      </c>
      <c r="AD120" s="3">
        <f t="shared" si="8"/>
        <v>2.7176617407767631</v>
      </c>
      <c r="AE120" s="3">
        <f t="shared" si="9"/>
        <v>5.8867120939648991</v>
      </c>
      <c r="AF120" s="3">
        <f t="shared" si="10"/>
        <v>3.169050353188136</v>
      </c>
      <c r="AG120" s="3">
        <f t="shared" si="11"/>
        <v>0.24106307374311761</v>
      </c>
    </row>
    <row r="121" spans="1:62" x14ac:dyDescent="0.35">
      <c r="A121">
        <v>97</v>
      </c>
      <c r="B121">
        <v>28</v>
      </c>
      <c r="C121" t="s">
        <v>280</v>
      </c>
      <c r="D121" t="s">
        <v>27</v>
      </c>
      <c r="G121">
        <v>0.5</v>
      </c>
      <c r="H121">
        <v>0.5</v>
      </c>
      <c r="I121">
        <v>6529</v>
      </c>
      <c r="J121">
        <v>9403</v>
      </c>
      <c r="L121">
        <v>12295</v>
      </c>
      <c r="M121">
        <v>5.4240000000000004</v>
      </c>
      <c r="N121">
        <v>8.2449999999999992</v>
      </c>
      <c r="O121">
        <v>2.8210000000000002</v>
      </c>
      <c r="Q121">
        <v>1.17</v>
      </c>
      <c r="R121">
        <v>1</v>
      </c>
      <c r="S121">
        <v>0</v>
      </c>
      <c r="T121">
        <v>0</v>
      </c>
      <c r="V121">
        <v>0</v>
      </c>
      <c r="Y121" s="1">
        <v>45196</v>
      </c>
      <c r="Z121" s="6">
        <v>0.51979166666666665</v>
      </c>
      <c r="AB121">
        <v>1</v>
      </c>
      <c r="AD121" s="3">
        <f t="shared" si="8"/>
        <v>5.1771104975179068</v>
      </c>
      <c r="AE121" s="3">
        <f t="shared" si="9"/>
        <v>7.778034851947516</v>
      </c>
      <c r="AF121" s="3">
        <f t="shared" si="10"/>
        <v>2.6009243544296092</v>
      </c>
      <c r="AG121" s="3">
        <f t="shared" si="11"/>
        <v>1.0732849256133068</v>
      </c>
    </row>
    <row r="122" spans="1:62" x14ac:dyDescent="0.35">
      <c r="A122">
        <v>98</v>
      </c>
      <c r="B122">
        <v>28</v>
      </c>
      <c r="C122" t="s">
        <v>280</v>
      </c>
      <c r="D122" t="s">
        <v>27</v>
      </c>
      <c r="G122">
        <v>0.5</v>
      </c>
      <c r="H122">
        <v>0.5</v>
      </c>
      <c r="I122">
        <v>7534</v>
      </c>
      <c r="J122">
        <v>9472</v>
      </c>
      <c r="L122">
        <v>12223</v>
      </c>
      <c r="M122">
        <v>6.1950000000000003</v>
      </c>
      <c r="N122">
        <v>8.3030000000000008</v>
      </c>
      <c r="O122">
        <v>2.1080000000000001</v>
      </c>
      <c r="Q122">
        <v>1.1619999999999999</v>
      </c>
      <c r="R122">
        <v>1</v>
      </c>
      <c r="S122">
        <v>0</v>
      </c>
      <c r="T122">
        <v>0</v>
      </c>
      <c r="V122">
        <v>0</v>
      </c>
      <c r="Y122" s="1">
        <v>45196</v>
      </c>
      <c r="Z122" s="6">
        <v>0.52730324074074075</v>
      </c>
      <c r="AB122">
        <v>1</v>
      </c>
      <c r="AD122" s="3">
        <f t="shared" si="8"/>
        <v>5.9754780687468632</v>
      </c>
      <c r="AE122" s="3">
        <f t="shared" si="9"/>
        <v>7.8341885827137823</v>
      </c>
      <c r="AF122" s="3">
        <f t="shared" si="10"/>
        <v>1.8587105139669191</v>
      </c>
      <c r="AG122" s="3">
        <f t="shared" si="11"/>
        <v>1.0670504054453063</v>
      </c>
      <c r="AH122" s="3"/>
      <c r="AK122">
        <f>ABS(100*(AD122-AD123)/(AVERAGE(AD122:AD123)))</f>
        <v>2.0916805078576362</v>
      </c>
      <c r="AQ122">
        <f>ABS(100*(AE122-AE123)/(AVERAGE(AE122:AE123)))</f>
        <v>0.12473476777237358</v>
      </c>
      <c r="AW122">
        <f>ABS(100*(AF122-AF123)/(AVERAGE(AF122:AF123)))</f>
        <v>7.5990845665043034</v>
      </c>
      <c r="BC122">
        <f>ABS(100*(AG122-AG123)/(AVERAGE(AG122:AG123)))</f>
        <v>0.60677442766993994</v>
      </c>
      <c r="BG122" s="3">
        <f>AVERAGE(AD122:AD123)</f>
        <v>6.0386325184112435</v>
      </c>
      <c r="BH122" s="3">
        <f>AVERAGE(AE122:AE123)</f>
        <v>7.829305649603671</v>
      </c>
      <c r="BI122" s="3">
        <f>AVERAGE(AF122:AF123)</f>
        <v>1.7906731311924275</v>
      </c>
      <c r="BJ122" s="3">
        <f>AVERAGE(AG122:AG123)</f>
        <v>1.0702975513661399</v>
      </c>
    </row>
    <row r="123" spans="1:62" x14ac:dyDescent="0.35">
      <c r="A123">
        <v>99</v>
      </c>
      <c r="B123">
        <v>28</v>
      </c>
      <c r="C123" t="s">
        <v>280</v>
      </c>
      <c r="D123" t="s">
        <v>27</v>
      </c>
      <c r="G123">
        <v>0.5</v>
      </c>
      <c r="H123">
        <v>0.5</v>
      </c>
      <c r="I123">
        <v>7693</v>
      </c>
      <c r="J123">
        <v>9460</v>
      </c>
      <c r="L123">
        <v>12298</v>
      </c>
      <c r="M123">
        <v>6.3170000000000002</v>
      </c>
      <c r="N123">
        <v>8.2929999999999993</v>
      </c>
      <c r="O123">
        <v>1.976</v>
      </c>
      <c r="Q123">
        <v>1.17</v>
      </c>
      <c r="R123">
        <v>1</v>
      </c>
      <c r="S123">
        <v>0</v>
      </c>
      <c r="T123">
        <v>0</v>
      </c>
      <c r="V123">
        <v>0</v>
      </c>
      <c r="Y123" s="1">
        <v>45196</v>
      </c>
      <c r="Z123" s="6">
        <v>0.53549768518518526</v>
      </c>
      <c r="AB123">
        <v>1</v>
      </c>
      <c r="AD123" s="3">
        <f t="shared" si="8"/>
        <v>6.1017869680756238</v>
      </c>
      <c r="AE123" s="3">
        <f t="shared" si="9"/>
        <v>7.8244227164935598</v>
      </c>
      <c r="AF123" s="3">
        <f t="shared" si="10"/>
        <v>1.722635748417936</v>
      </c>
      <c r="AG123" s="3">
        <f t="shared" si="11"/>
        <v>1.0735446972869735</v>
      </c>
    </row>
    <row r="124" spans="1:62" x14ac:dyDescent="0.35">
      <c r="A124">
        <v>100</v>
      </c>
      <c r="B124">
        <v>29</v>
      </c>
      <c r="C124" t="s">
        <v>281</v>
      </c>
      <c r="D124" t="s">
        <v>27</v>
      </c>
      <c r="G124">
        <v>0.5</v>
      </c>
      <c r="H124">
        <v>0.5</v>
      </c>
      <c r="I124">
        <v>4370</v>
      </c>
      <c r="J124">
        <v>6897</v>
      </c>
      <c r="L124">
        <v>2785</v>
      </c>
      <c r="M124">
        <v>3.7679999999999998</v>
      </c>
      <c r="N124">
        <v>6.1210000000000004</v>
      </c>
      <c r="O124">
        <v>2.3530000000000002</v>
      </c>
      <c r="Q124">
        <v>0.17499999999999999</v>
      </c>
      <c r="R124">
        <v>1</v>
      </c>
      <c r="S124">
        <v>0</v>
      </c>
      <c r="T124">
        <v>0</v>
      </c>
      <c r="V124">
        <v>0</v>
      </c>
      <c r="Y124" s="1">
        <v>45196</v>
      </c>
      <c r="Z124" s="6">
        <v>0.54946759259259259</v>
      </c>
      <c r="AB124">
        <v>1</v>
      </c>
      <c r="AD124" s="3">
        <f t="shared" si="8"/>
        <v>3.4620104116638597</v>
      </c>
      <c r="AE124" s="3">
        <f t="shared" si="9"/>
        <v>5.7385964562915612</v>
      </c>
      <c r="AF124" s="3">
        <f t="shared" si="10"/>
        <v>2.2765860446277015</v>
      </c>
      <c r="AG124" s="3">
        <f t="shared" si="11"/>
        <v>0.24980872008989621</v>
      </c>
    </row>
    <row r="125" spans="1:62" x14ac:dyDescent="0.35">
      <c r="A125">
        <v>101</v>
      </c>
      <c r="B125">
        <v>29</v>
      </c>
      <c r="C125" t="s">
        <v>281</v>
      </c>
      <c r="D125" t="s">
        <v>27</v>
      </c>
      <c r="G125">
        <v>0.5</v>
      </c>
      <c r="H125">
        <v>0.5</v>
      </c>
      <c r="I125">
        <v>3567</v>
      </c>
      <c r="J125">
        <v>6919</v>
      </c>
      <c r="L125">
        <v>2855</v>
      </c>
      <c r="M125">
        <v>3.1520000000000001</v>
      </c>
      <c r="N125">
        <v>6.141</v>
      </c>
      <c r="O125">
        <v>2.9889999999999999</v>
      </c>
      <c r="Q125">
        <v>0.183</v>
      </c>
      <c r="R125">
        <v>1</v>
      </c>
      <c r="S125">
        <v>0</v>
      </c>
      <c r="T125">
        <v>0</v>
      </c>
      <c r="V125">
        <v>0</v>
      </c>
      <c r="Y125" s="1">
        <v>45196</v>
      </c>
      <c r="Z125" s="6">
        <v>0.5566550925925926</v>
      </c>
      <c r="AB125">
        <v>1</v>
      </c>
      <c r="AD125" s="3">
        <f t="shared" si="8"/>
        <v>2.8241107502739569</v>
      </c>
      <c r="AE125" s="3">
        <f t="shared" si="9"/>
        <v>5.7565005443619643</v>
      </c>
      <c r="AF125" s="3">
        <f t="shared" si="10"/>
        <v>2.9323897940880075</v>
      </c>
      <c r="AG125" s="3">
        <f t="shared" si="11"/>
        <v>0.25587005914211897</v>
      </c>
      <c r="AH125" s="3"/>
      <c r="AK125">
        <f>ABS(100*(AD125-AD126)/(AVERAGE(AD125:AD126)))</f>
        <v>2.2527888751648626</v>
      </c>
      <c r="AQ125">
        <f>ABS(100*(AE125-AE126)/(AVERAGE(AE125:AE126)))</f>
        <v>0.60606802504362567</v>
      </c>
      <c r="AW125">
        <f>ABS(100*(AF125-AF126)/(AVERAGE(AF125:AF126)))</f>
        <v>1.0059824097261454</v>
      </c>
      <c r="BC125">
        <f>ABS(100*(AG125-AG126)/(AVERAGE(AG125:AG126)))</f>
        <v>0.95207596367286296</v>
      </c>
      <c r="BG125" s="3">
        <f>AVERAGE(AD125:AD126)</f>
        <v>2.8562837718010941</v>
      </c>
      <c r="BH125" s="3">
        <f>AVERAGE(AE125:AE126)</f>
        <v>5.7739977213398586</v>
      </c>
      <c r="BI125" s="3">
        <f>AVERAGE(AF125:AF126)</f>
        <v>2.9177139495387645</v>
      </c>
      <c r="BJ125" s="3">
        <f>AVERAGE(AG125:AG126)</f>
        <v>0.25465779133167443</v>
      </c>
    </row>
    <row r="126" spans="1:62" x14ac:dyDescent="0.35">
      <c r="A126">
        <v>102</v>
      </c>
      <c r="B126">
        <v>29</v>
      </c>
      <c r="C126" t="s">
        <v>281</v>
      </c>
      <c r="D126" t="s">
        <v>27</v>
      </c>
      <c r="G126">
        <v>0.5</v>
      </c>
      <c r="H126">
        <v>0.5</v>
      </c>
      <c r="I126">
        <v>3648</v>
      </c>
      <c r="J126">
        <v>6962</v>
      </c>
      <c r="L126">
        <v>2827</v>
      </c>
      <c r="M126">
        <v>3.214</v>
      </c>
      <c r="N126">
        <v>6.1769999999999996</v>
      </c>
      <c r="O126">
        <v>2.9630000000000001</v>
      </c>
      <c r="Q126">
        <v>0.18</v>
      </c>
      <c r="R126">
        <v>1</v>
      </c>
      <c r="S126">
        <v>0</v>
      </c>
      <c r="T126">
        <v>0</v>
      </c>
      <c r="V126">
        <v>0</v>
      </c>
      <c r="Y126" s="1">
        <v>45196</v>
      </c>
      <c r="Z126" s="6">
        <v>0.56442129629629634</v>
      </c>
      <c r="AB126">
        <v>1</v>
      </c>
      <c r="AD126" s="3">
        <f t="shared" si="8"/>
        <v>2.8884567933282312</v>
      </c>
      <c r="AE126" s="3">
        <f t="shared" si="9"/>
        <v>5.7914948983177528</v>
      </c>
      <c r="AF126" s="3">
        <f t="shared" si="10"/>
        <v>2.9030381049895215</v>
      </c>
      <c r="AG126" s="3">
        <f t="shared" si="11"/>
        <v>0.2534455235212299</v>
      </c>
    </row>
    <row r="127" spans="1:62" x14ac:dyDescent="0.35">
      <c r="A127">
        <v>103</v>
      </c>
      <c r="B127">
        <v>30</v>
      </c>
      <c r="C127" t="s">
        <v>282</v>
      </c>
      <c r="D127" t="s">
        <v>27</v>
      </c>
      <c r="G127">
        <v>0.5</v>
      </c>
      <c r="H127">
        <v>0.5</v>
      </c>
      <c r="I127">
        <v>3997</v>
      </c>
      <c r="J127">
        <v>8277</v>
      </c>
      <c r="L127">
        <v>3074</v>
      </c>
      <c r="M127">
        <v>3.4809999999999999</v>
      </c>
      <c r="N127">
        <v>7.2910000000000004</v>
      </c>
      <c r="O127">
        <v>3.8090000000000002</v>
      </c>
      <c r="Q127">
        <v>0.20499999999999999</v>
      </c>
      <c r="R127">
        <v>1</v>
      </c>
      <c r="S127">
        <v>0</v>
      </c>
      <c r="T127">
        <v>0</v>
      </c>
      <c r="V127">
        <v>0</v>
      </c>
      <c r="Y127" s="1">
        <v>45196</v>
      </c>
      <c r="Z127" s="6">
        <v>0.57768518518518519</v>
      </c>
      <c r="AB127">
        <v>1</v>
      </c>
      <c r="AD127" s="3">
        <f t="shared" si="8"/>
        <v>3.1657008553768939</v>
      </c>
      <c r="AE127" s="3">
        <f t="shared" si="9"/>
        <v>6.8616710716168674</v>
      </c>
      <c r="AF127" s="3">
        <f t="shared" si="10"/>
        <v>3.6959702162399735</v>
      </c>
      <c r="AG127" s="3">
        <f t="shared" si="11"/>
        <v>0.27483339131978746</v>
      </c>
    </row>
    <row r="128" spans="1:62" x14ac:dyDescent="0.35">
      <c r="A128">
        <v>104</v>
      </c>
      <c r="B128">
        <v>30</v>
      </c>
      <c r="C128" t="s">
        <v>282</v>
      </c>
      <c r="D128" t="s">
        <v>27</v>
      </c>
      <c r="G128">
        <v>0.5</v>
      </c>
      <c r="H128">
        <v>0.5</v>
      </c>
      <c r="I128">
        <v>4197</v>
      </c>
      <c r="J128">
        <v>8387</v>
      </c>
      <c r="L128">
        <v>3040</v>
      </c>
      <c r="M128">
        <v>3.6349999999999998</v>
      </c>
      <c r="N128">
        <v>7.3840000000000003</v>
      </c>
      <c r="O128">
        <v>3.7490000000000001</v>
      </c>
      <c r="Q128">
        <v>0.20200000000000001</v>
      </c>
      <c r="R128">
        <v>1</v>
      </c>
      <c r="S128">
        <v>0</v>
      </c>
      <c r="T128">
        <v>0</v>
      </c>
      <c r="V128">
        <v>0</v>
      </c>
      <c r="Y128" s="1">
        <v>45196</v>
      </c>
      <c r="Z128" s="6">
        <v>0.5851736111111111</v>
      </c>
      <c r="AB128">
        <v>1</v>
      </c>
      <c r="AD128" s="3">
        <f t="shared" si="8"/>
        <v>3.3245799740294224</v>
      </c>
      <c r="AE128" s="3">
        <f t="shared" si="9"/>
        <v>6.9511915119688847</v>
      </c>
      <c r="AF128" s="3">
        <f t="shared" si="10"/>
        <v>3.6266115379394623</v>
      </c>
      <c r="AG128" s="3">
        <f t="shared" si="11"/>
        <v>0.27188931235156494</v>
      </c>
      <c r="AH128" s="3"/>
      <c r="AK128">
        <f>ABS(100*(AD128-AD129)/(AVERAGE(AD128:AD129)))</f>
        <v>4.7800652269304238E-2</v>
      </c>
      <c r="AQ128">
        <f>ABS(100*(AE128-AE129)/(AVERAGE(AE128:AE129)))</f>
        <v>0.81110502472985235</v>
      </c>
      <c r="AW128">
        <f>ABS(100*(AF128-AF129)/(AVERAGE(AF128:AF129)))</f>
        <v>1.5159752983572454</v>
      </c>
      <c r="BC128">
        <f>ABS(100*(AG128-AG129)/(AVERAGE(AG128:AG129)))</f>
        <v>1.2972869798581066</v>
      </c>
      <c r="BG128" s="3">
        <f>AVERAGE(AD128:AD129)</f>
        <v>3.3237855784361594</v>
      </c>
      <c r="BH128" s="3">
        <f>AVERAGE(AE128:AE129)</f>
        <v>6.923114646585752</v>
      </c>
      <c r="BI128" s="3">
        <f>AVERAGE(AF128:AF129)</f>
        <v>3.5993290681495926</v>
      </c>
      <c r="BJ128" s="3">
        <f>AVERAGE(AG128:AG129)</f>
        <v>0.27366441878828734</v>
      </c>
    </row>
    <row r="129" spans="1:62" x14ac:dyDescent="0.35">
      <c r="A129">
        <v>105</v>
      </c>
      <c r="B129">
        <v>30</v>
      </c>
      <c r="C129" t="s">
        <v>282</v>
      </c>
      <c r="D129" t="s">
        <v>27</v>
      </c>
      <c r="G129">
        <v>0.5</v>
      </c>
      <c r="H129">
        <v>0.5</v>
      </c>
      <c r="I129">
        <v>4195</v>
      </c>
      <c r="J129">
        <v>8318</v>
      </c>
      <c r="L129">
        <v>3081</v>
      </c>
      <c r="M129">
        <v>3.633</v>
      </c>
      <c r="N129">
        <v>7.3259999999999996</v>
      </c>
      <c r="O129">
        <v>3.6920000000000002</v>
      </c>
      <c r="Q129">
        <v>0.20599999999999999</v>
      </c>
      <c r="R129">
        <v>1</v>
      </c>
      <c r="S129">
        <v>0</v>
      </c>
      <c r="T129">
        <v>0</v>
      </c>
      <c r="V129">
        <v>0</v>
      </c>
      <c r="Y129" s="1">
        <v>45196</v>
      </c>
      <c r="Z129" s="6">
        <v>0.59304398148148152</v>
      </c>
      <c r="AB129">
        <v>1</v>
      </c>
      <c r="AD129" s="3">
        <f t="shared" si="8"/>
        <v>3.3229911828428969</v>
      </c>
      <c r="AE129" s="3">
        <f t="shared" si="9"/>
        <v>6.8950377812026193</v>
      </c>
      <c r="AF129" s="3">
        <f t="shared" si="10"/>
        <v>3.5720465983597225</v>
      </c>
      <c r="AG129" s="3">
        <f t="shared" si="11"/>
        <v>0.27543952522500975</v>
      </c>
    </row>
    <row r="130" spans="1:62" x14ac:dyDescent="0.35">
      <c r="A130">
        <v>106</v>
      </c>
      <c r="B130">
        <v>31</v>
      </c>
      <c r="C130" t="s">
        <v>216</v>
      </c>
      <c r="D130" t="s">
        <v>27</v>
      </c>
      <c r="G130">
        <v>0.5</v>
      </c>
      <c r="H130">
        <v>0.5</v>
      </c>
      <c r="I130">
        <v>9470</v>
      </c>
      <c r="J130">
        <v>16718</v>
      </c>
      <c r="L130">
        <v>7178</v>
      </c>
      <c r="M130">
        <v>7.68</v>
      </c>
      <c r="N130">
        <v>14.441000000000001</v>
      </c>
      <c r="O130">
        <v>6.7610000000000001</v>
      </c>
      <c r="Q130">
        <v>0.63500000000000001</v>
      </c>
      <c r="R130">
        <v>1</v>
      </c>
      <c r="S130">
        <v>0</v>
      </c>
      <c r="T130">
        <v>0</v>
      </c>
      <c r="V130">
        <v>0</v>
      </c>
      <c r="Y130" s="1">
        <v>45196</v>
      </c>
      <c r="Z130" s="6">
        <v>0.60693287037037036</v>
      </c>
      <c r="AB130">
        <v>1</v>
      </c>
      <c r="AD130" s="3">
        <f t="shared" si="8"/>
        <v>7.5134279373033408</v>
      </c>
      <c r="AE130" s="3">
        <f t="shared" si="9"/>
        <v>13.731144135356658</v>
      </c>
      <c r="AF130" s="3">
        <f t="shared" si="10"/>
        <v>6.2177161980533171</v>
      </c>
      <c r="AG130" s="3">
        <f t="shared" si="11"/>
        <v>0.63020104089582085</v>
      </c>
      <c r="AH130" s="3"/>
      <c r="BG130" s="3"/>
      <c r="BH130" s="3"/>
      <c r="BI130" s="3"/>
      <c r="BJ130" s="3"/>
    </row>
    <row r="131" spans="1:62" x14ac:dyDescent="0.35">
      <c r="A131">
        <v>107</v>
      </c>
      <c r="B131">
        <v>31</v>
      </c>
      <c r="C131" t="s">
        <v>216</v>
      </c>
      <c r="D131" t="s">
        <v>27</v>
      </c>
      <c r="G131">
        <v>0.5</v>
      </c>
      <c r="H131">
        <v>0.5</v>
      </c>
      <c r="I131">
        <v>11037</v>
      </c>
      <c r="J131">
        <v>16821</v>
      </c>
      <c r="L131">
        <v>7261</v>
      </c>
      <c r="M131">
        <v>8.8819999999999997</v>
      </c>
      <c r="N131">
        <v>14.529</v>
      </c>
      <c r="O131">
        <v>5.6470000000000002</v>
      </c>
      <c r="Q131">
        <v>0.64300000000000002</v>
      </c>
      <c r="R131">
        <v>1</v>
      </c>
      <c r="S131">
        <v>0</v>
      </c>
      <c r="T131">
        <v>0</v>
      </c>
      <c r="V131">
        <v>0</v>
      </c>
      <c r="Y131" s="1">
        <v>45196</v>
      </c>
      <c r="Z131" s="6">
        <v>0.61456018518518518</v>
      </c>
      <c r="AB131">
        <v>1</v>
      </c>
      <c r="AD131" s="3">
        <f t="shared" si="8"/>
        <v>8.7582458319459029</v>
      </c>
      <c r="AE131" s="3">
        <f t="shared" si="9"/>
        <v>13.814967820413546</v>
      </c>
      <c r="AF131" s="3">
        <f t="shared" si="10"/>
        <v>5.0567219884676433</v>
      </c>
      <c r="AG131" s="3">
        <f t="shared" si="11"/>
        <v>0.63738805720059932</v>
      </c>
      <c r="AH131" s="3"/>
      <c r="AK131">
        <f>ABS(100*(AD131-AD132)/(AVERAGE(AD131:AD132)))</f>
        <v>2.4901372373544683</v>
      </c>
      <c r="AM131">
        <f>100*((AVERAGE(AD131:AD132)*25.24)-(AVERAGE(AD113:AD114)*25))/(1000*0.08)</f>
        <v>139.92967607537858</v>
      </c>
      <c r="AQ131">
        <f>ABS(100*(AE131-AE132)/(AVERAGE(AE131:AE132)))</f>
        <v>0.96729300096593451</v>
      </c>
      <c r="AS131">
        <f>100*((AVERAGE(AE131:AE132)*25.24)-(AVERAGE(AE113:AE114)*25))/(2000*0.08)</f>
        <v>114.73310898943689</v>
      </c>
      <c r="AW131">
        <f>ABS(100*(AF131-AF132)/(AVERAGE(AF131:AF132)))</f>
        <v>1.7265847684128104</v>
      </c>
      <c r="AY131">
        <f>100*((AVERAGE(AF131:AF132)*25.24)-(AVERAGE(AF113:AF114)*25))/(1000*0.08)</f>
        <v>89.536541903495106</v>
      </c>
      <c r="BC131">
        <f>ABS(100*(AG131-AG132)/(AVERAGE(AG131:AG132)))</f>
        <v>1.4431295417930285</v>
      </c>
      <c r="BE131">
        <f>100*((AVERAGE(AG131:AG132)*25.24)-(AVERAGE(AG113:AG114)*25))/(100*0.08)</f>
        <v>87.691303590161425</v>
      </c>
      <c r="BG131" s="3">
        <f>AVERAGE(AD131:AD132)</f>
        <v>8.8686668194094089</v>
      </c>
      <c r="BH131" s="3">
        <f>AVERAGE(AE131:AE132)</f>
        <v>13.88210815067756</v>
      </c>
      <c r="BI131" s="3">
        <f>AVERAGE(AF131:AF132)</f>
        <v>5.0134413312681492</v>
      </c>
      <c r="BJ131" s="3">
        <f>AVERAGE(AG131:AG132)</f>
        <v>0.64202065204765524</v>
      </c>
    </row>
    <row r="132" spans="1:62" x14ac:dyDescent="0.35">
      <c r="A132">
        <v>108</v>
      </c>
      <c r="B132">
        <v>31</v>
      </c>
      <c r="C132" t="s">
        <v>216</v>
      </c>
      <c r="D132" t="s">
        <v>27</v>
      </c>
      <c r="G132">
        <v>0.5</v>
      </c>
      <c r="H132">
        <v>0.5</v>
      </c>
      <c r="I132">
        <v>11315</v>
      </c>
      <c r="J132">
        <v>16986</v>
      </c>
      <c r="L132">
        <v>7368</v>
      </c>
      <c r="M132">
        <v>9.0960000000000001</v>
      </c>
      <c r="N132">
        <v>14.669</v>
      </c>
      <c r="O132">
        <v>5.5730000000000004</v>
      </c>
      <c r="Q132">
        <v>0.65500000000000003</v>
      </c>
      <c r="R132">
        <v>1</v>
      </c>
      <c r="S132">
        <v>0</v>
      </c>
      <c r="T132">
        <v>0</v>
      </c>
      <c r="V132">
        <v>0</v>
      </c>
      <c r="Y132" s="1">
        <v>45196</v>
      </c>
      <c r="Z132" s="6">
        <v>0.62300925925925921</v>
      </c>
      <c r="AB132">
        <v>1</v>
      </c>
      <c r="AD132" s="3">
        <f t="shared" si="8"/>
        <v>8.9790878068729167</v>
      </c>
      <c r="AE132" s="3">
        <f t="shared" si="9"/>
        <v>13.949248480941572</v>
      </c>
      <c r="AF132" s="3">
        <f t="shared" si="10"/>
        <v>4.970160674068655</v>
      </c>
      <c r="AG132" s="3">
        <f t="shared" si="11"/>
        <v>0.64665324689471126</v>
      </c>
      <c r="AH132" s="3"/>
    </row>
    <row r="133" spans="1:62" x14ac:dyDescent="0.35">
      <c r="A133">
        <v>109</v>
      </c>
      <c r="B133">
        <v>32</v>
      </c>
      <c r="C133" t="s">
        <v>217</v>
      </c>
      <c r="D133" t="s">
        <v>27</v>
      </c>
      <c r="G133">
        <v>0.5</v>
      </c>
      <c r="H133">
        <v>0.5</v>
      </c>
      <c r="I133">
        <v>6122</v>
      </c>
      <c r="J133">
        <v>8848</v>
      </c>
      <c r="L133">
        <v>3063</v>
      </c>
      <c r="M133">
        <v>5.1120000000000001</v>
      </c>
      <c r="N133">
        <v>7.774</v>
      </c>
      <c r="O133">
        <v>2.6619999999999999</v>
      </c>
      <c r="Q133">
        <v>0.20399999999999999</v>
      </c>
      <c r="R133">
        <v>1</v>
      </c>
      <c r="S133">
        <v>0</v>
      </c>
      <c r="T133">
        <v>0</v>
      </c>
      <c r="V133">
        <v>0</v>
      </c>
      <c r="Y133" s="1">
        <v>45196</v>
      </c>
      <c r="Z133" s="6">
        <v>0.63678240740740744</v>
      </c>
      <c r="AB133">
        <v>1</v>
      </c>
      <c r="AD133" s="3">
        <f t="shared" si="8"/>
        <v>4.8537914910600106</v>
      </c>
      <c r="AE133" s="3">
        <f t="shared" si="9"/>
        <v>7.3263635392623385</v>
      </c>
      <c r="AF133" s="3">
        <f t="shared" si="10"/>
        <v>2.4725720482023279</v>
      </c>
      <c r="AG133" s="3">
        <f t="shared" si="11"/>
        <v>0.27388089518300957</v>
      </c>
      <c r="AH133" s="3"/>
      <c r="BG133" s="3"/>
      <c r="BH133" s="3"/>
      <c r="BI133" s="3"/>
      <c r="BJ133" s="3"/>
    </row>
    <row r="134" spans="1:62" x14ac:dyDescent="0.35">
      <c r="A134">
        <v>110</v>
      </c>
      <c r="B134">
        <v>32</v>
      </c>
      <c r="C134" t="s">
        <v>217</v>
      </c>
      <c r="D134" t="s">
        <v>27</v>
      </c>
      <c r="G134">
        <v>0.5</v>
      </c>
      <c r="H134">
        <v>0.5</v>
      </c>
      <c r="I134">
        <v>4771</v>
      </c>
      <c r="J134">
        <v>8978</v>
      </c>
      <c r="L134">
        <v>3126</v>
      </c>
      <c r="M134">
        <v>4.0750000000000002</v>
      </c>
      <c r="N134">
        <v>7.8849999999999998</v>
      </c>
      <c r="O134">
        <v>3.8090000000000002</v>
      </c>
      <c r="Q134">
        <v>0.21099999999999999</v>
      </c>
      <c r="R134">
        <v>1</v>
      </c>
      <c r="S134">
        <v>0</v>
      </c>
      <c r="T134">
        <v>0</v>
      </c>
      <c r="V134">
        <v>0</v>
      </c>
      <c r="Y134" s="1">
        <v>45196</v>
      </c>
      <c r="Z134" s="6">
        <v>0.64449074074074075</v>
      </c>
      <c r="AB134">
        <v>1</v>
      </c>
      <c r="AD134" s="3">
        <f t="shared" si="8"/>
        <v>3.7805630445621796</v>
      </c>
      <c r="AE134" s="3">
        <f t="shared" si="9"/>
        <v>7.4321604233147216</v>
      </c>
      <c r="AF134" s="3">
        <f t="shared" si="10"/>
        <v>3.651597378752542</v>
      </c>
      <c r="AG134" s="3">
        <f t="shared" si="11"/>
        <v>0.27933610033001005</v>
      </c>
      <c r="AH134" s="3"/>
      <c r="AK134">
        <f>ABS(100*(AD134-AD135)/(AVERAGE(AD134:AD135)))</f>
        <v>0.46121174393307007</v>
      </c>
      <c r="AL134">
        <f>ABS(100*((AVERAGE(AD134:AD135)-AVERAGE(AD128:AD129))/(AVERAGE(AD128:AD129,AD134:AD135))))</f>
        <v>13.088995518237596</v>
      </c>
      <c r="AQ134">
        <f>ABS(100*(AE134-AE135)/(AVERAGE(AE134:AE135)))</f>
        <v>0.53511482748936867</v>
      </c>
      <c r="AR134">
        <f>ABS(100*((AVERAGE(AE134:AE135)-AVERAGE(AE128:AE129))/(AVERAGE(AE128:AE129,AE134:AE135))))</f>
        <v>7.359673821998082</v>
      </c>
      <c r="AW134">
        <f>ABS(100*(AF134-AF135)/(AVERAGE(AF134:AF135)))</f>
        <v>0.61157033578312048</v>
      </c>
      <c r="AX134">
        <f>ABS(100*((AVERAGE(AF134:AF135)-AVERAGE(AF128:AF129))/(AVERAGE(AF128:AF129,AF134:AF135))))</f>
        <v>1.7479343143367676</v>
      </c>
      <c r="BC134">
        <f>ABS(100*(AG134-AG135)/(AVERAGE(AG134:AG135)))</f>
        <v>2.3205189871938505</v>
      </c>
      <c r="BD134">
        <f>ABS(100*((AVERAGE(AG134:AG135)-AVERAGE(AG128:AG129))/(AVERAGE(AG128:AG129,AG134:AG135))))</f>
        <v>0.89772493772011275</v>
      </c>
      <c r="BG134" s="3">
        <f>AVERAGE(AD134:AD135)</f>
        <v>3.7893013960880686</v>
      </c>
      <c r="BH134" s="3">
        <f>AVERAGE(AE134:AE135)</f>
        <v>7.452099066847671</v>
      </c>
      <c r="BI134" s="3">
        <f>AVERAGE(AF134:AF135)</f>
        <v>3.6627976707596024</v>
      </c>
      <c r="BJ134" s="3">
        <f>AVERAGE(AG134:AG135)</f>
        <v>0.27613224968812089</v>
      </c>
    </row>
    <row r="135" spans="1:62" x14ac:dyDescent="0.35">
      <c r="A135">
        <v>111</v>
      </c>
      <c r="B135">
        <v>32</v>
      </c>
      <c r="C135" t="s">
        <v>217</v>
      </c>
      <c r="D135" t="s">
        <v>27</v>
      </c>
      <c r="G135">
        <v>0.5</v>
      </c>
      <c r="H135">
        <v>0.5</v>
      </c>
      <c r="I135">
        <v>4793</v>
      </c>
      <c r="J135">
        <v>9027</v>
      </c>
      <c r="L135">
        <v>3052</v>
      </c>
      <c r="M135">
        <v>4.0919999999999996</v>
      </c>
      <c r="N135">
        <v>7.9260000000000002</v>
      </c>
      <c r="O135">
        <v>3.8340000000000001</v>
      </c>
      <c r="Q135">
        <v>0.20300000000000001</v>
      </c>
      <c r="R135">
        <v>1</v>
      </c>
      <c r="S135">
        <v>0</v>
      </c>
      <c r="T135">
        <v>0</v>
      </c>
      <c r="V135">
        <v>0</v>
      </c>
      <c r="Y135" s="1">
        <v>45196</v>
      </c>
      <c r="Z135" s="6">
        <v>0.65251157407407401</v>
      </c>
      <c r="AB135">
        <v>1</v>
      </c>
      <c r="AD135" s="3">
        <f t="shared" si="8"/>
        <v>3.7980397476139576</v>
      </c>
      <c r="AE135" s="3">
        <f t="shared" si="9"/>
        <v>7.4720377103806204</v>
      </c>
      <c r="AF135" s="3">
        <f t="shared" si="10"/>
        <v>3.6739979627666628</v>
      </c>
      <c r="AG135" s="3">
        <f t="shared" si="11"/>
        <v>0.27292839904623167</v>
      </c>
      <c r="AH135" s="3"/>
      <c r="BG135" s="3"/>
      <c r="BH135" s="3"/>
      <c r="BI135" s="3"/>
      <c r="BJ135" s="3"/>
    </row>
    <row r="136" spans="1:62" x14ac:dyDescent="0.35">
      <c r="A136">
        <v>112</v>
      </c>
      <c r="B136">
        <v>6</v>
      </c>
      <c r="R136">
        <v>1</v>
      </c>
      <c r="AB136">
        <v>1</v>
      </c>
      <c r="AD136" s="3" t="e">
        <f t="shared" si="8"/>
        <v>#DIV/0!</v>
      </c>
      <c r="AE136" s="3" t="e">
        <f t="shared" si="9"/>
        <v>#DIV/0!</v>
      </c>
      <c r="AF136" s="3" t="e">
        <f t="shared" si="10"/>
        <v>#DIV/0!</v>
      </c>
      <c r="AG136" s="3" t="e">
        <f t="shared" si="11"/>
        <v>#DIV/0!</v>
      </c>
      <c r="AH136" s="3"/>
    </row>
    <row r="137" spans="1:62" x14ac:dyDescent="0.35">
      <c r="AB137">
        <v>1</v>
      </c>
      <c r="AD137" s="3" t="e">
        <f t="shared" si="8"/>
        <v>#DIV/0!</v>
      </c>
      <c r="AE137" s="3" t="e">
        <f t="shared" si="9"/>
        <v>#DIV/0!</v>
      </c>
      <c r="AF137" s="3" t="e">
        <f t="shared" si="10"/>
        <v>#DIV/0!</v>
      </c>
      <c r="AG137" s="3" t="e">
        <f t="shared" si="11"/>
        <v>#DIV/0!</v>
      </c>
      <c r="AH137" s="3"/>
      <c r="AK137" t="e">
        <f>ABS(100*(AD137-AD138)/(AVERAGE(AD137:AD138)))</f>
        <v>#DIV/0!</v>
      </c>
      <c r="AQ137" t="e">
        <f>ABS(100*(AE137-AE138)/(AVERAGE(AE137:AE138)))</f>
        <v>#DIV/0!</v>
      </c>
      <c r="AW137" t="e">
        <f>ABS(100*(AF137-AF138)/(AVERAGE(AF137:AF138)))</f>
        <v>#DIV/0!</v>
      </c>
      <c r="BC137" t="e">
        <f>ABS(100*(AG137-AG138)/(AVERAGE(AG137:AG138)))</f>
        <v>#DIV/0!</v>
      </c>
      <c r="BG137" s="3" t="e">
        <f>AVERAGE(AD137:AD138)</f>
        <v>#DIV/0!</v>
      </c>
      <c r="BH137" s="3" t="e">
        <f>AVERAGE(AE137:AE138)</f>
        <v>#DIV/0!</v>
      </c>
      <c r="BI137" s="3" t="e">
        <f>AVERAGE(AF137:AF138)</f>
        <v>#DIV/0!</v>
      </c>
      <c r="BJ137" s="3" t="e">
        <f>AVERAGE(AG137:AG138)</f>
        <v>#DIV/0!</v>
      </c>
    </row>
    <row r="138" spans="1:62" x14ac:dyDescent="0.35">
      <c r="AB138">
        <v>1</v>
      </c>
      <c r="AD138" s="3" t="e">
        <f t="shared" si="8"/>
        <v>#DIV/0!</v>
      </c>
      <c r="AE138" s="3" t="e">
        <f t="shared" si="9"/>
        <v>#DIV/0!</v>
      </c>
      <c r="AF138" s="3" t="e">
        <f t="shared" si="10"/>
        <v>#DIV/0!</v>
      </c>
      <c r="AG138" s="3" t="e">
        <f t="shared" si="11"/>
        <v>#DIV/0!</v>
      </c>
    </row>
    <row r="139" spans="1:62" x14ac:dyDescent="0.35">
      <c r="AB139">
        <v>1</v>
      </c>
      <c r="AD139" s="3" t="e">
        <f t="shared" si="8"/>
        <v>#DIV/0!</v>
      </c>
      <c r="AE139" s="3" t="e">
        <f t="shared" si="9"/>
        <v>#DIV/0!</v>
      </c>
      <c r="AF139" s="3" t="e">
        <f t="shared" si="10"/>
        <v>#DIV/0!</v>
      </c>
      <c r="AG139" s="3" t="e">
        <f t="shared" si="11"/>
        <v>#DIV/0!</v>
      </c>
    </row>
    <row r="140" spans="1:62" x14ac:dyDescent="0.35">
      <c r="AB140">
        <v>1</v>
      </c>
      <c r="AD140" s="3" t="e">
        <f t="shared" si="8"/>
        <v>#DIV/0!</v>
      </c>
      <c r="AE140" s="3" t="e">
        <f t="shared" si="9"/>
        <v>#DIV/0!</v>
      </c>
      <c r="AF140" s="3" t="e">
        <f t="shared" si="10"/>
        <v>#DIV/0!</v>
      </c>
      <c r="AG140" s="3" t="e">
        <f t="shared" si="11"/>
        <v>#DIV/0!</v>
      </c>
      <c r="AH140" s="3"/>
      <c r="AI140" t="e">
        <f>100*(AVERAGE(I140:I141))/(AVERAGE(I$51:I$52))</f>
        <v>#DIV/0!</v>
      </c>
      <c r="AK140" t="e">
        <f>ABS(100*(AD140-AD141)/(AVERAGE(AD140:AD141)))</f>
        <v>#DIV/0!</v>
      </c>
      <c r="AO140" t="e">
        <f>100*(AVERAGE(J140:J141))/(AVERAGE(J$51:J$52))</f>
        <v>#DIV/0!</v>
      </c>
      <c r="AQ140" t="e">
        <f>ABS(100*(AE140-AE141)/(AVERAGE(AE140:AE141)))</f>
        <v>#DIV/0!</v>
      </c>
      <c r="AU140" t="e">
        <f>100*(((AVERAGE(J140:J141))-(AVERAGE(I140:I141)))/((AVERAGE(J$51:J$52))-(AVERAGE($I$51:I95))))</f>
        <v>#DIV/0!</v>
      </c>
      <c r="AW140" t="e">
        <f>ABS(100*(AF140-AF141)/(AVERAGE(AF140:AF141)))</f>
        <v>#DIV/0!</v>
      </c>
      <c r="BA140" t="e">
        <f>100*(AVERAGE(L140:L141))/(AVERAGE(L$51:L$52))</f>
        <v>#DIV/0!</v>
      </c>
      <c r="BC140" t="e">
        <f>ABS(100*(AG140-AG141)/(AVERAGE(AG140:AG141)))</f>
        <v>#DIV/0!</v>
      </c>
      <c r="BG140" s="3" t="e">
        <f>AVERAGE(AD140:AD141)</f>
        <v>#DIV/0!</v>
      </c>
      <c r="BH140" s="3" t="e">
        <f>AVERAGE(AE140:AE141)</f>
        <v>#DIV/0!</v>
      </c>
      <c r="BI140" s="3" t="e">
        <f>AVERAGE(AF140:AF141)</f>
        <v>#DIV/0!</v>
      </c>
      <c r="BJ140" s="3" t="e">
        <f>AVERAGE(AG140:AG141)</f>
        <v>#DIV/0!</v>
      </c>
    </row>
    <row r="141" spans="1:62" x14ac:dyDescent="0.35">
      <c r="AB141">
        <v>1</v>
      </c>
      <c r="AD141" s="3" t="e">
        <f t="shared" si="8"/>
        <v>#DIV/0!</v>
      </c>
      <c r="AE141" s="3" t="e">
        <f t="shared" si="9"/>
        <v>#DIV/0!</v>
      </c>
      <c r="AF141" s="3" t="e">
        <f t="shared" si="10"/>
        <v>#DIV/0!</v>
      </c>
      <c r="AG141" s="3" t="e">
        <f t="shared" si="11"/>
        <v>#DIV/0!</v>
      </c>
    </row>
  </sheetData>
  <conditionalFormatting sqref="BC37:BD38 AK40:AL41 AW40:AX41 AQ40:AR41 AK43:AL44 AL42 AQ43:AR44 AR42 AW43:AX44 AX42 BD42 BC40:BD41 BD39 BD36">
    <cfRule type="cellIs" dxfId="918" priority="388" operator="greaterThan">
      <formula>20</formula>
    </cfRule>
  </conditionalFormatting>
  <conditionalFormatting sqref="AS53:AT53 AY53:AZ53 BE53 AM53:AN53 BE36:BE42 AM47:AN48 BE47:BE48 AY47:AZ48 AS47:AT48 AM40:AN44 AY40:AZ44 AS40:AT44">
    <cfRule type="cellIs" dxfId="917" priority="387" operator="between">
      <formula>80</formula>
      <formula>120</formula>
    </cfRule>
  </conditionalFormatting>
  <conditionalFormatting sqref="BC44">
    <cfRule type="cellIs" dxfId="916" priority="386" operator="greaterThan">
      <formula>20</formula>
    </cfRule>
  </conditionalFormatting>
  <conditionalFormatting sqref="AL48 AX48 BD48 BC53:BD53 AW53:AX53 AK53:AL53">
    <cfRule type="cellIs" dxfId="915" priority="385" operator="greaterThan">
      <formula>20</formula>
    </cfRule>
  </conditionalFormatting>
  <conditionalFormatting sqref="AK53">
    <cfRule type="cellIs" dxfId="914" priority="383" operator="greaterThan">
      <formula>20</formula>
    </cfRule>
  </conditionalFormatting>
  <conditionalFormatting sqref="BC53">
    <cfRule type="cellIs" dxfId="913" priority="380" operator="greaterThan">
      <formula>20</formula>
    </cfRule>
  </conditionalFormatting>
  <conditionalFormatting sqref="AM35:AN40 AY35:AZ40">
    <cfRule type="cellIs" dxfId="912" priority="378" operator="between">
      <formula>80</formula>
      <formula>120</formula>
    </cfRule>
  </conditionalFormatting>
  <conditionalFormatting sqref="AR48 AQ53:AR53">
    <cfRule type="cellIs" dxfId="911" priority="384" operator="greaterThan">
      <formula>20</formula>
    </cfRule>
  </conditionalFormatting>
  <conditionalFormatting sqref="AQ35:AR35 AQ40:AR40 AR39 AQ37:AR38 AR36">
    <cfRule type="cellIs" dxfId="910" priority="377" operator="greaterThan">
      <formula>20</formula>
    </cfRule>
  </conditionalFormatting>
  <conditionalFormatting sqref="AS35:AT40">
    <cfRule type="cellIs" dxfId="909" priority="376" operator="between">
      <formula>80</formula>
      <formula>120</formula>
    </cfRule>
  </conditionalFormatting>
  <conditionalFormatting sqref="AQ53">
    <cfRule type="cellIs" dxfId="908" priority="382" operator="greaterThan">
      <formula>20</formula>
    </cfRule>
  </conditionalFormatting>
  <conditionalFormatting sqref="AW53">
    <cfRule type="cellIs" dxfId="907" priority="381" operator="greaterThan">
      <formula>20</formula>
    </cfRule>
  </conditionalFormatting>
  <conditionalFormatting sqref="AK35:AL35 AW35:AX35 AK40:AL40 AL39 AK37:AL38 AL36 AW40:AX40 AX39 AW37:AX38 AX36">
    <cfRule type="cellIs" dxfId="906" priority="379" operator="greaterThan">
      <formula>20</formula>
    </cfRule>
  </conditionalFormatting>
  <conditionalFormatting sqref="BC53">
    <cfRule type="cellIs" dxfId="905" priority="374" operator="greaterThan">
      <formula>20</formula>
    </cfRule>
  </conditionalFormatting>
  <conditionalFormatting sqref="AW53">
    <cfRule type="cellIs" dxfId="904" priority="375" operator="greaterThan">
      <formula>20</formula>
    </cfRule>
  </conditionalFormatting>
  <conditionalFormatting sqref="BE85">
    <cfRule type="cellIs" dxfId="903" priority="280" operator="between">
      <formula>80</formula>
      <formula>120</formula>
    </cfRule>
  </conditionalFormatting>
  <conditionalFormatting sqref="AK49">
    <cfRule type="cellIs" dxfId="902" priority="373" operator="greaterThan">
      <formula>20</formula>
    </cfRule>
  </conditionalFormatting>
  <conditionalFormatting sqref="AQ49">
    <cfRule type="cellIs" dxfId="901" priority="372" operator="greaterThan">
      <formula>20</formula>
    </cfRule>
  </conditionalFormatting>
  <conditionalFormatting sqref="AW49">
    <cfRule type="cellIs" dxfId="900" priority="371" operator="greaterThan">
      <formula>20</formula>
    </cfRule>
  </conditionalFormatting>
  <conditionalFormatting sqref="BC49">
    <cfRule type="cellIs" dxfId="899" priority="370" operator="greaterThan">
      <formula>20</formula>
    </cfRule>
  </conditionalFormatting>
  <conditionalFormatting sqref="AK46">
    <cfRule type="cellIs" dxfId="898" priority="369" operator="greaterThan">
      <formula>20</formula>
    </cfRule>
  </conditionalFormatting>
  <conditionalFormatting sqref="AQ46">
    <cfRule type="cellIs" dxfId="897" priority="368" operator="greaterThan">
      <formula>20</formula>
    </cfRule>
  </conditionalFormatting>
  <conditionalFormatting sqref="AW46">
    <cfRule type="cellIs" dxfId="896" priority="367" operator="greaterThan">
      <formula>20</formula>
    </cfRule>
  </conditionalFormatting>
  <conditionalFormatting sqref="BC46">
    <cfRule type="cellIs" dxfId="895" priority="366" operator="greaterThan">
      <formula>20</formula>
    </cfRule>
  </conditionalFormatting>
  <conditionalFormatting sqref="AK47">
    <cfRule type="cellIs" dxfId="894" priority="365" operator="greaterThan">
      <formula>20</formula>
    </cfRule>
  </conditionalFormatting>
  <conditionalFormatting sqref="AQ47">
    <cfRule type="cellIs" dxfId="893" priority="364" operator="greaterThan">
      <formula>20</formula>
    </cfRule>
  </conditionalFormatting>
  <conditionalFormatting sqref="AW47">
    <cfRule type="cellIs" dxfId="892" priority="363" operator="greaterThan">
      <formula>20</formula>
    </cfRule>
  </conditionalFormatting>
  <conditionalFormatting sqref="BC47">
    <cfRule type="cellIs" dxfId="891" priority="362" operator="greaterThan">
      <formula>20</formula>
    </cfRule>
  </conditionalFormatting>
  <conditionalFormatting sqref="AK96 AK93">
    <cfRule type="cellIs" dxfId="890" priority="276" operator="greaterThan">
      <formula>20</formula>
    </cfRule>
  </conditionalFormatting>
  <conditionalFormatting sqref="AQ96 AQ93">
    <cfRule type="cellIs" dxfId="889" priority="275" operator="greaterThan">
      <formula>20</formula>
    </cfRule>
  </conditionalFormatting>
  <conditionalFormatting sqref="AK52">
    <cfRule type="cellIs" dxfId="888" priority="361" operator="greaterThan">
      <formula>20</formula>
    </cfRule>
  </conditionalFormatting>
  <conditionalFormatting sqref="AQ52">
    <cfRule type="cellIs" dxfId="887" priority="360" operator="greaterThan">
      <formula>20</formula>
    </cfRule>
  </conditionalFormatting>
  <conditionalFormatting sqref="AW52">
    <cfRule type="cellIs" dxfId="886" priority="359" operator="greaterThan">
      <formula>20</formula>
    </cfRule>
  </conditionalFormatting>
  <conditionalFormatting sqref="BC52">
    <cfRule type="cellIs" dxfId="885" priority="358" operator="greaterThan">
      <formula>20</formula>
    </cfRule>
  </conditionalFormatting>
  <conditionalFormatting sqref="AK87 AK84 AK81 AK78 AK75 AK72 AK69 AK66 AK63 AK60 AK57">
    <cfRule type="cellIs" dxfId="884" priority="357" operator="greaterThan">
      <formula>20</formula>
    </cfRule>
  </conditionalFormatting>
  <conditionalFormatting sqref="AQ87 AQ84 AQ81 AQ78 AQ75 AQ72 AQ69 AQ66 AQ63 AQ60 AQ57">
    <cfRule type="cellIs" dxfId="883" priority="356" operator="greaterThan">
      <formula>20</formula>
    </cfRule>
  </conditionalFormatting>
  <conditionalFormatting sqref="AW87 AW84 AW81 AW78 AW75 AW72 AW69 AW66 AW63 AW60 AW57">
    <cfRule type="cellIs" dxfId="882" priority="355" operator="greaterThan">
      <formula>20</formula>
    </cfRule>
  </conditionalFormatting>
  <conditionalFormatting sqref="BC87 BC84 BC81 BC78 BC75 BC72 BC69 BC66 BC63 BC60 BC57">
    <cfRule type="cellIs" dxfId="881" priority="354" operator="greaterThan">
      <formula>20</formula>
    </cfRule>
  </conditionalFormatting>
  <conditionalFormatting sqref="AK94">
    <cfRule type="cellIs" dxfId="880" priority="353" operator="greaterThan">
      <formula>20</formula>
    </cfRule>
  </conditionalFormatting>
  <conditionalFormatting sqref="AQ94">
    <cfRule type="cellIs" dxfId="879" priority="352" operator="greaterThan">
      <formula>20</formula>
    </cfRule>
  </conditionalFormatting>
  <conditionalFormatting sqref="AW94">
    <cfRule type="cellIs" dxfId="878" priority="351" operator="greaterThan">
      <formula>20</formula>
    </cfRule>
  </conditionalFormatting>
  <conditionalFormatting sqref="BC97 BC94">
    <cfRule type="cellIs" dxfId="877" priority="350" operator="greaterThan">
      <formula>20</formula>
    </cfRule>
  </conditionalFormatting>
  <conditionalFormatting sqref="BE87">
    <cfRule type="cellIs" dxfId="876" priority="277" operator="between">
      <formula>80</formula>
      <formula>120</formula>
    </cfRule>
  </conditionalFormatting>
  <conditionalFormatting sqref="AL87">
    <cfRule type="cellIs" dxfId="875" priority="349" operator="greaterThan">
      <formula>20</formula>
    </cfRule>
  </conditionalFormatting>
  <conditionalFormatting sqref="AM87:AN87">
    <cfRule type="cellIs" dxfId="874" priority="348" operator="between">
      <formula>80</formula>
      <formula>120</formula>
    </cfRule>
  </conditionalFormatting>
  <conditionalFormatting sqref="AM87:AN87">
    <cfRule type="cellIs" dxfId="873" priority="347" operator="between">
      <formula>80</formula>
      <formula>120</formula>
    </cfRule>
  </conditionalFormatting>
  <conditionalFormatting sqref="AR85">
    <cfRule type="cellIs" dxfId="872" priority="295" operator="greaterThan">
      <formula>20</formula>
    </cfRule>
  </conditionalFormatting>
  <conditionalFormatting sqref="AK85 AK82 AK79 AK76 AK73 AK70 AK67 AK64 AK61 AK58 AK54">
    <cfRule type="cellIs" dxfId="871" priority="310" operator="greaterThan">
      <formula>20</formula>
    </cfRule>
  </conditionalFormatting>
  <conditionalFormatting sqref="AQ85 AQ82 AQ79 AQ76 AQ73 AQ70 AQ67 AQ64 AQ61 AQ58 AQ54">
    <cfRule type="cellIs" dxfId="870" priority="309" operator="greaterThan">
      <formula>20</formula>
    </cfRule>
  </conditionalFormatting>
  <conditionalFormatting sqref="AW85 AW82 AW79 AW76 AW73 AW70 AW67 AW64 AW61 AW58 AW54">
    <cfRule type="cellIs" dxfId="869" priority="308" operator="greaterThan">
      <formula>20</formula>
    </cfRule>
  </conditionalFormatting>
  <conditionalFormatting sqref="BC85 BC82 BC79 BC76 BC73 BC70 BC67 BC64 BC61 BC58 BC54">
    <cfRule type="cellIs" dxfId="868" priority="307" operator="greaterThan">
      <formula>20</formula>
    </cfRule>
  </conditionalFormatting>
  <conditionalFormatting sqref="AQ95 AQ92">
    <cfRule type="cellIs" dxfId="867" priority="305" operator="greaterThan">
      <formula>20</formula>
    </cfRule>
  </conditionalFormatting>
  <conditionalFormatting sqref="AW95 AW92">
    <cfRule type="cellIs" dxfId="866" priority="304" operator="greaterThan">
      <formula>20</formula>
    </cfRule>
  </conditionalFormatting>
  <conditionalFormatting sqref="AR87">
    <cfRule type="cellIs" dxfId="865" priority="346" operator="greaterThan">
      <formula>20</formula>
    </cfRule>
  </conditionalFormatting>
  <conditionalFormatting sqref="AS87:AT87">
    <cfRule type="cellIs" dxfId="864" priority="345" operator="between">
      <formula>80</formula>
      <formula>120</formula>
    </cfRule>
  </conditionalFormatting>
  <conditionalFormatting sqref="AS87:AT87">
    <cfRule type="cellIs" dxfId="863" priority="344" operator="between">
      <formula>80</formula>
      <formula>120</formula>
    </cfRule>
  </conditionalFormatting>
  <conditionalFormatting sqref="AS87:AT87">
    <cfRule type="cellIs" dxfId="862" priority="343" operator="between">
      <formula>80</formula>
      <formula>120</formula>
    </cfRule>
  </conditionalFormatting>
  <conditionalFormatting sqref="AM98:AN99">
    <cfRule type="cellIs" dxfId="861" priority="268" operator="between">
      <formula>80</formula>
      <formula>120</formula>
    </cfRule>
  </conditionalFormatting>
  <conditionalFormatting sqref="AX87">
    <cfRule type="cellIs" dxfId="860" priority="342" operator="greaterThan">
      <formula>20</formula>
    </cfRule>
  </conditionalFormatting>
  <conditionalFormatting sqref="AY87:AZ87">
    <cfRule type="cellIs" dxfId="859" priority="341" operator="between">
      <formula>80</formula>
      <formula>120</formula>
    </cfRule>
  </conditionalFormatting>
  <conditionalFormatting sqref="AY87:AZ87">
    <cfRule type="cellIs" dxfId="858" priority="339" operator="between">
      <formula>80</formula>
      <formula>120</formula>
    </cfRule>
  </conditionalFormatting>
  <conditionalFormatting sqref="AY87:AZ87">
    <cfRule type="cellIs" dxfId="857" priority="340" operator="between">
      <formula>80</formula>
      <formula>120</formula>
    </cfRule>
  </conditionalFormatting>
  <conditionalFormatting sqref="AS100:AT100 AY100:AZ100 BE100 AM100:AN100">
    <cfRule type="cellIs" dxfId="856" priority="263" operator="between">
      <formula>80</formula>
      <formula>120</formula>
    </cfRule>
  </conditionalFormatting>
  <conditionalFormatting sqref="BD87">
    <cfRule type="cellIs" dxfId="855" priority="338" operator="greaterThan">
      <formula>20</formula>
    </cfRule>
  </conditionalFormatting>
  <conditionalFormatting sqref="BE87">
    <cfRule type="cellIs" dxfId="854" priority="337" operator="between">
      <formula>80</formula>
      <formula>120</formula>
    </cfRule>
  </conditionalFormatting>
  <conditionalFormatting sqref="BE87">
    <cfRule type="cellIs" dxfId="853" priority="336" operator="between">
      <formula>80</formula>
      <formula>120</formula>
    </cfRule>
  </conditionalFormatting>
  <conditionalFormatting sqref="BE87">
    <cfRule type="cellIs" dxfId="852" priority="334" operator="between">
      <formula>80</formula>
      <formula>120</formula>
    </cfRule>
  </conditionalFormatting>
  <conditionalFormatting sqref="BE87">
    <cfRule type="cellIs" dxfId="851" priority="335" operator="between">
      <formula>80</formula>
      <formula>120</formula>
    </cfRule>
  </conditionalFormatting>
  <conditionalFormatting sqref="AW96 AW93">
    <cfRule type="cellIs" dxfId="850" priority="274" operator="greaterThan">
      <formula>20</formula>
    </cfRule>
  </conditionalFormatting>
  <conditionalFormatting sqref="AQ94">
    <cfRule type="cellIs" dxfId="849" priority="271" operator="greaterThan">
      <formula>20</formula>
    </cfRule>
  </conditionalFormatting>
  <conditionalFormatting sqref="AS98:AT99">
    <cfRule type="cellIs" dxfId="848" priority="267" operator="between">
      <formula>80</formula>
      <formula>120</formula>
    </cfRule>
  </conditionalFormatting>
  <conditionalFormatting sqref="BE98:BE99">
    <cfRule type="cellIs" dxfId="847" priority="264" operator="between">
      <formula>80</formula>
      <formula>120</formula>
    </cfRule>
  </conditionalFormatting>
  <conditionalFormatting sqref="BC100:BD100 AW100:AX100 AK100:AL100">
    <cfRule type="cellIs" dxfId="846" priority="262" operator="greaterThan">
      <formula>20</formula>
    </cfRule>
  </conditionalFormatting>
  <conditionalFormatting sqref="BC43">
    <cfRule type="cellIs" dxfId="845" priority="333" operator="greaterThan">
      <formula>20</formula>
    </cfRule>
  </conditionalFormatting>
  <conditionalFormatting sqref="AK47:AL47 AW47:AX47 BC47:BD47">
    <cfRule type="cellIs" dxfId="844" priority="332" operator="greaterThan">
      <formula>20</formula>
    </cfRule>
  </conditionalFormatting>
  <conditionalFormatting sqref="AQ47:AR47">
    <cfRule type="cellIs" dxfId="843" priority="331" operator="greaterThan">
      <formula>20</formula>
    </cfRule>
  </conditionalFormatting>
  <conditionalFormatting sqref="AQ47">
    <cfRule type="cellIs" dxfId="842" priority="329" operator="greaterThan">
      <formula>20</formula>
    </cfRule>
  </conditionalFormatting>
  <conditionalFormatting sqref="BC47 BC49">
    <cfRule type="cellIs" dxfId="841" priority="327" operator="greaterThan">
      <formula>20</formula>
    </cfRule>
  </conditionalFormatting>
  <conditionalFormatting sqref="AK47">
    <cfRule type="cellIs" dxfId="840" priority="330" operator="greaterThan">
      <formula>20</formula>
    </cfRule>
  </conditionalFormatting>
  <conditionalFormatting sqref="AW47 AW49">
    <cfRule type="cellIs" dxfId="839" priority="328" operator="greaterThan">
      <formula>20</formula>
    </cfRule>
  </conditionalFormatting>
  <conditionalFormatting sqref="AK49:AL49 AW49:AX49 BC49:BD49">
    <cfRule type="cellIs" dxfId="838" priority="326" operator="greaterThan">
      <formula>20</formula>
    </cfRule>
  </conditionalFormatting>
  <conditionalFormatting sqref="AM49:AN49 BE49 AY49:AZ49">
    <cfRule type="cellIs" dxfId="837" priority="325" operator="between">
      <formula>80</formula>
      <formula>120</formula>
    </cfRule>
  </conditionalFormatting>
  <conditionalFormatting sqref="AQ49:AR49">
    <cfRule type="cellIs" dxfId="836" priority="324" operator="greaterThan">
      <formula>20</formula>
    </cfRule>
  </conditionalFormatting>
  <conditionalFormatting sqref="AS49:AT49">
    <cfRule type="cellIs" dxfId="835" priority="323" operator="between">
      <formula>80</formula>
      <formula>120</formula>
    </cfRule>
  </conditionalFormatting>
  <conditionalFormatting sqref="AK46">
    <cfRule type="cellIs" dxfId="834" priority="322" operator="greaterThan">
      <formula>20</formula>
    </cfRule>
  </conditionalFormatting>
  <conditionalFormatting sqref="AQ46">
    <cfRule type="cellIs" dxfId="833" priority="321" operator="greaterThan">
      <formula>20</formula>
    </cfRule>
  </conditionalFormatting>
  <conditionalFormatting sqref="AW46">
    <cfRule type="cellIs" dxfId="832" priority="320" operator="greaterThan">
      <formula>20</formula>
    </cfRule>
  </conditionalFormatting>
  <conditionalFormatting sqref="BC46">
    <cfRule type="cellIs" dxfId="831" priority="319" operator="greaterThan">
      <formula>20</formula>
    </cfRule>
  </conditionalFormatting>
  <conditionalFormatting sqref="AK50">
    <cfRule type="cellIs" dxfId="830" priority="318" operator="greaterThan">
      <formula>20</formula>
    </cfRule>
  </conditionalFormatting>
  <conditionalFormatting sqref="AQ50">
    <cfRule type="cellIs" dxfId="829" priority="317" operator="greaterThan">
      <formula>20</formula>
    </cfRule>
  </conditionalFormatting>
  <conditionalFormatting sqref="AW50">
    <cfRule type="cellIs" dxfId="828" priority="316" operator="greaterThan">
      <formula>20</formula>
    </cfRule>
  </conditionalFormatting>
  <conditionalFormatting sqref="BC50">
    <cfRule type="cellIs" dxfId="827" priority="315" operator="greaterThan">
      <formula>20</formula>
    </cfRule>
  </conditionalFormatting>
  <conditionalFormatting sqref="AK51">
    <cfRule type="cellIs" dxfId="826" priority="314" operator="greaterThan">
      <formula>20</formula>
    </cfRule>
  </conditionalFormatting>
  <conditionalFormatting sqref="AQ51">
    <cfRule type="cellIs" dxfId="825" priority="313" operator="greaterThan">
      <formula>20</formula>
    </cfRule>
  </conditionalFormatting>
  <conditionalFormatting sqref="AW51">
    <cfRule type="cellIs" dxfId="824" priority="312" operator="greaterThan">
      <formula>20</formula>
    </cfRule>
  </conditionalFormatting>
  <conditionalFormatting sqref="BC51">
    <cfRule type="cellIs" dxfId="823" priority="311" operator="greaterThan">
      <formula>20</formula>
    </cfRule>
  </conditionalFormatting>
  <conditionalFormatting sqref="AK95 AK92">
    <cfRule type="cellIs" dxfId="822" priority="306" operator="greaterThan">
      <formula>20</formula>
    </cfRule>
  </conditionalFormatting>
  <conditionalFormatting sqref="BC95 BC92">
    <cfRule type="cellIs" dxfId="821" priority="303" operator="greaterThan">
      <formula>20</formula>
    </cfRule>
  </conditionalFormatting>
  <conditionalFormatting sqref="AM86:AN86">
    <cfRule type="cellIs" dxfId="820" priority="302" operator="between">
      <formula>80</formula>
      <formula>120</formula>
    </cfRule>
  </conditionalFormatting>
  <conditionalFormatting sqref="AL85">
    <cfRule type="cellIs" dxfId="819" priority="301" operator="greaterThan">
      <formula>20</formula>
    </cfRule>
  </conditionalFormatting>
  <conditionalFormatting sqref="AM85:AN85">
    <cfRule type="cellIs" dxfId="818" priority="300" operator="between">
      <formula>80</formula>
      <formula>120</formula>
    </cfRule>
  </conditionalFormatting>
  <conditionalFormatting sqref="AM85:AN85">
    <cfRule type="cellIs" dxfId="817" priority="299" operator="between">
      <formula>80</formula>
      <formula>120</formula>
    </cfRule>
  </conditionalFormatting>
  <conditionalFormatting sqref="AM87:AN87">
    <cfRule type="cellIs" dxfId="816" priority="298" operator="between">
      <formula>80</formula>
      <formula>120</formula>
    </cfRule>
  </conditionalFormatting>
  <conditionalFormatting sqref="AS86:AT86">
    <cfRule type="cellIs" dxfId="815" priority="297" operator="between">
      <formula>80</formula>
      <formula>120</formula>
    </cfRule>
  </conditionalFormatting>
  <conditionalFormatting sqref="AS86:AT86">
    <cfRule type="cellIs" dxfId="814" priority="296" operator="between">
      <formula>80</formula>
      <formula>120</formula>
    </cfRule>
  </conditionalFormatting>
  <conditionalFormatting sqref="AS85:AT85">
    <cfRule type="cellIs" dxfId="813" priority="294" operator="between">
      <formula>80</formula>
      <formula>120</formula>
    </cfRule>
  </conditionalFormatting>
  <conditionalFormatting sqref="AS85:AT85">
    <cfRule type="cellIs" dxfId="812" priority="293" operator="between">
      <formula>80</formula>
      <formula>120</formula>
    </cfRule>
  </conditionalFormatting>
  <conditionalFormatting sqref="AS85:AT85">
    <cfRule type="cellIs" dxfId="811" priority="292" operator="between">
      <formula>80</formula>
      <formula>120</formula>
    </cfRule>
  </conditionalFormatting>
  <conditionalFormatting sqref="AS87:AT87">
    <cfRule type="cellIs" dxfId="810" priority="291" operator="between">
      <formula>80</formula>
      <formula>120</formula>
    </cfRule>
  </conditionalFormatting>
  <conditionalFormatting sqref="AS87:AT87">
    <cfRule type="cellIs" dxfId="809" priority="290" operator="between">
      <formula>80</formula>
      <formula>120</formula>
    </cfRule>
  </conditionalFormatting>
  <conditionalFormatting sqref="BD85">
    <cfRule type="cellIs" dxfId="808" priority="282" operator="greaterThan">
      <formula>20</formula>
    </cfRule>
  </conditionalFormatting>
  <conditionalFormatting sqref="AY86:AZ86">
    <cfRule type="cellIs" dxfId="807" priority="289" operator="between">
      <formula>80</formula>
      <formula>120</formula>
    </cfRule>
  </conditionalFormatting>
  <conditionalFormatting sqref="AX85">
    <cfRule type="cellIs" dxfId="806" priority="288" operator="greaterThan">
      <formula>20</formula>
    </cfRule>
  </conditionalFormatting>
  <conditionalFormatting sqref="AY85:AZ85">
    <cfRule type="cellIs" dxfId="805" priority="287" operator="between">
      <formula>80</formula>
      <formula>120</formula>
    </cfRule>
  </conditionalFormatting>
  <conditionalFormatting sqref="AY85:AZ85">
    <cfRule type="cellIs" dxfId="804" priority="285" operator="between">
      <formula>80</formula>
      <formula>120</formula>
    </cfRule>
  </conditionalFormatting>
  <conditionalFormatting sqref="AY85:AZ85">
    <cfRule type="cellIs" dxfId="803" priority="286" operator="between">
      <formula>80</formula>
      <formula>120</formula>
    </cfRule>
  </conditionalFormatting>
  <conditionalFormatting sqref="AY87:AZ87">
    <cfRule type="cellIs" dxfId="802" priority="284" operator="between">
      <formula>80</formula>
      <formula>120</formula>
    </cfRule>
  </conditionalFormatting>
  <conditionalFormatting sqref="BE86">
    <cfRule type="cellIs" dxfId="801" priority="283" operator="between">
      <formula>80</formula>
      <formula>120</formula>
    </cfRule>
  </conditionalFormatting>
  <conditionalFormatting sqref="BE85">
    <cfRule type="cellIs" dxfId="800" priority="281" operator="between">
      <formula>80</formula>
      <formula>120</formula>
    </cfRule>
  </conditionalFormatting>
  <conditionalFormatting sqref="BE85">
    <cfRule type="cellIs" dxfId="799" priority="278" operator="between">
      <formula>80</formula>
      <formula>120</formula>
    </cfRule>
  </conditionalFormatting>
  <conditionalFormatting sqref="BE85">
    <cfRule type="cellIs" dxfId="798" priority="279" operator="between">
      <formula>80</formula>
      <formula>120</formula>
    </cfRule>
  </conditionalFormatting>
  <conditionalFormatting sqref="AK94">
    <cfRule type="cellIs" dxfId="797" priority="272" operator="greaterThan">
      <formula>20</formula>
    </cfRule>
  </conditionalFormatting>
  <conditionalFormatting sqref="AW94">
    <cfRule type="cellIs" dxfId="796" priority="270" operator="greaterThan">
      <formula>20</formula>
    </cfRule>
  </conditionalFormatting>
  <conditionalFormatting sqref="BC96 BC93">
    <cfRule type="cellIs" dxfId="795" priority="273" operator="greaterThan">
      <formula>20</formula>
    </cfRule>
  </conditionalFormatting>
  <conditionalFormatting sqref="BC97 BC94">
    <cfRule type="cellIs" dxfId="794" priority="269" operator="greaterThan">
      <formula>20</formula>
    </cfRule>
  </conditionalFormatting>
  <conditionalFormatting sqref="AS98:AT99">
    <cfRule type="cellIs" dxfId="793" priority="266" operator="between">
      <formula>80</formula>
      <formula>120</formula>
    </cfRule>
  </conditionalFormatting>
  <conditionalFormatting sqref="AY98:AZ99">
    <cfRule type="cellIs" dxfId="792" priority="265" operator="between">
      <formula>80</formula>
      <formula>120</formula>
    </cfRule>
  </conditionalFormatting>
  <conditionalFormatting sqref="AK100">
    <cfRule type="cellIs" dxfId="791" priority="260" operator="greaterThan">
      <formula>20</formula>
    </cfRule>
  </conditionalFormatting>
  <conditionalFormatting sqref="BC100">
    <cfRule type="cellIs" dxfId="790" priority="257" operator="greaterThan">
      <formula>20</formula>
    </cfRule>
  </conditionalFormatting>
  <conditionalFormatting sqref="AQ100:AR100">
    <cfRule type="cellIs" dxfId="789" priority="261" operator="greaterThan">
      <formula>20</formula>
    </cfRule>
  </conditionalFormatting>
  <conditionalFormatting sqref="AQ100">
    <cfRule type="cellIs" dxfId="788" priority="259" operator="greaterThan">
      <formula>20</formula>
    </cfRule>
  </conditionalFormatting>
  <conditionalFormatting sqref="AW100">
    <cfRule type="cellIs" dxfId="787" priority="258" operator="greaterThan">
      <formula>20</formula>
    </cfRule>
  </conditionalFormatting>
  <conditionalFormatting sqref="BC100">
    <cfRule type="cellIs" dxfId="786" priority="255" operator="greaterThan">
      <formula>20</formula>
    </cfRule>
  </conditionalFormatting>
  <conditionalFormatting sqref="AW100">
    <cfRule type="cellIs" dxfId="785" priority="256" operator="greaterThan">
      <formula>20</formula>
    </cfRule>
  </conditionalFormatting>
  <conditionalFormatting sqref="AK109 AK106 AK103">
    <cfRule type="cellIs" dxfId="784" priority="254" operator="greaterThan">
      <formula>20</formula>
    </cfRule>
  </conditionalFormatting>
  <conditionalFormatting sqref="AQ109 AQ106 AQ103">
    <cfRule type="cellIs" dxfId="783" priority="253" operator="greaterThan">
      <formula>20</formula>
    </cfRule>
  </conditionalFormatting>
  <conditionalFormatting sqref="AW109 AW106 AW103">
    <cfRule type="cellIs" dxfId="782" priority="252" operator="greaterThan">
      <formula>20</formula>
    </cfRule>
  </conditionalFormatting>
  <conditionalFormatting sqref="BC109 BC106 BC103">
    <cfRule type="cellIs" dxfId="781" priority="251" operator="greaterThan">
      <formula>20</formula>
    </cfRule>
  </conditionalFormatting>
  <conditionalFormatting sqref="AK110 AK107 AK104 AK101">
    <cfRule type="cellIs" dxfId="780" priority="250" operator="greaterThan">
      <formula>20</formula>
    </cfRule>
  </conditionalFormatting>
  <conditionalFormatting sqref="AQ110 AQ107 AQ104 AQ101">
    <cfRule type="cellIs" dxfId="779" priority="249" operator="greaterThan">
      <formula>20</formula>
    </cfRule>
  </conditionalFormatting>
  <conditionalFormatting sqref="AW110 AW107 AW104 AW101">
    <cfRule type="cellIs" dxfId="778" priority="248" operator="greaterThan">
      <formula>20</formula>
    </cfRule>
  </conditionalFormatting>
  <conditionalFormatting sqref="BC110 BC107 BC104 BC101">
    <cfRule type="cellIs" dxfId="777" priority="247" operator="greaterThan">
      <formula>20</formula>
    </cfRule>
  </conditionalFormatting>
  <conditionalFormatting sqref="BC29">
    <cfRule type="cellIs" dxfId="776" priority="220" operator="greaterThan">
      <formula>20</formula>
    </cfRule>
  </conditionalFormatting>
  <conditionalFormatting sqref="AI29">
    <cfRule type="cellIs" dxfId="775" priority="219" operator="between">
      <formula>80</formula>
      <formula>120</formula>
    </cfRule>
  </conditionalFormatting>
  <conditionalFormatting sqref="BA29">
    <cfRule type="cellIs" dxfId="774" priority="216" operator="between">
      <formula>80</formula>
      <formula>120</formula>
    </cfRule>
  </conditionalFormatting>
  <conditionalFormatting sqref="AI110">
    <cfRule type="cellIs" dxfId="773" priority="215" operator="between">
      <formula>80</formula>
      <formula>120</formula>
    </cfRule>
  </conditionalFormatting>
  <conditionalFormatting sqref="AK130">
    <cfRule type="cellIs" dxfId="772" priority="214" operator="greaterThan">
      <formula>20</formula>
    </cfRule>
  </conditionalFormatting>
  <conditionalFormatting sqref="AL130">
    <cfRule type="cellIs" dxfId="771" priority="210" operator="greaterThan">
      <formula>20</formula>
    </cfRule>
  </conditionalFormatting>
  <conditionalFormatting sqref="AM130:AN130">
    <cfRule type="cellIs" dxfId="770" priority="209" operator="between">
      <formula>80</formula>
      <formula>120</formula>
    </cfRule>
  </conditionalFormatting>
  <conditionalFormatting sqref="AM130:AN130">
    <cfRule type="cellIs" dxfId="769" priority="208" operator="between">
      <formula>80</formula>
      <formula>120</formula>
    </cfRule>
  </conditionalFormatting>
  <conditionalFormatting sqref="AR130">
    <cfRule type="cellIs" dxfId="768" priority="207" operator="greaterThan">
      <formula>20</formula>
    </cfRule>
  </conditionalFormatting>
  <conditionalFormatting sqref="AS130:AT130">
    <cfRule type="cellIs" dxfId="767" priority="206" operator="between">
      <formula>80</formula>
      <formula>120</formula>
    </cfRule>
  </conditionalFormatting>
  <conditionalFormatting sqref="AS130:AT130">
    <cfRule type="cellIs" dxfId="766" priority="204" operator="between">
      <formula>80</formula>
      <formula>120</formula>
    </cfRule>
  </conditionalFormatting>
  <conditionalFormatting sqref="AS130:AT130">
    <cfRule type="cellIs" dxfId="765" priority="205" operator="between">
      <formula>80</formula>
      <formula>120</formula>
    </cfRule>
  </conditionalFormatting>
  <conditionalFormatting sqref="AY130:AZ130">
    <cfRule type="cellIs" dxfId="764" priority="201" operator="between">
      <formula>80</formula>
      <formula>120</formula>
    </cfRule>
  </conditionalFormatting>
  <conditionalFormatting sqref="BD130">
    <cfRule type="cellIs" dxfId="763" priority="199" operator="greaterThan">
      <formula>20</formula>
    </cfRule>
  </conditionalFormatting>
  <conditionalFormatting sqref="BE130">
    <cfRule type="cellIs" dxfId="762" priority="198" operator="between">
      <formula>80</formula>
      <formula>120</formula>
    </cfRule>
  </conditionalFormatting>
  <conditionalFormatting sqref="BE130">
    <cfRule type="cellIs" dxfId="761" priority="197" operator="between">
      <formula>80</formula>
      <formula>120</formula>
    </cfRule>
  </conditionalFormatting>
  <conditionalFormatting sqref="BE130">
    <cfRule type="cellIs" dxfId="760" priority="195" operator="between">
      <formula>80</formula>
      <formula>120</formula>
    </cfRule>
  </conditionalFormatting>
  <conditionalFormatting sqref="BE130">
    <cfRule type="cellIs" dxfId="759" priority="196" operator="between">
      <formula>80</formula>
      <formula>120</formula>
    </cfRule>
  </conditionalFormatting>
  <conditionalFormatting sqref="AK135">
    <cfRule type="cellIs" dxfId="758" priority="194" operator="greaterThan">
      <formula>20</formula>
    </cfRule>
  </conditionalFormatting>
  <conditionalFormatting sqref="AW135">
    <cfRule type="cellIs" dxfId="757" priority="192" operator="greaterThan">
      <formula>20</formula>
    </cfRule>
  </conditionalFormatting>
  <conditionalFormatting sqref="AK26 AK33 AK36 AK39 AK42 AK45 AK48">
    <cfRule type="cellIs" dxfId="756" priority="246" operator="greaterThan">
      <formula>20</formula>
    </cfRule>
  </conditionalFormatting>
  <conditionalFormatting sqref="AQ26 AQ33 AQ36 AQ39 AQ42 AQ45 AQ48">
    <cfRule type="cellIs" dxfId="755" priority="245" operator="greaterThan">
      <formula>20</formula>
    </cfRule>
  </conditionalFormatting>
  <conditionalFormatting sqref="AW26 AW33 AW36 AW39 AW42 AW45 AW48">
    <cfRule type="cellIs" dxfId="754" priority="244" operator="greaterThan">
      <formula>20</formula>
    </cfRule>
  </conditionalFormatting>
  <conditionalFormatting sqref="BC26 BC33 BC36 BC39 BC42 BC45 BC48">
    <cfRule type="cellIs" dxfId="753" priority="243" operator="greaterThan">
      <formula>20</formula>
    </cfRule>
  </conditionalFormatting>
  <conditionalFormatting sqref="AJ36 AJ39 AJ42 AJ45 AJ48">
    <cfRule type="cellIs" dxfId="752" priority="242" operator="lessThan">
      <formula>20.1</formula>
    </cfRule>
  </conditionalFormatting>
  <conditionalFormatting sqref="AP36 AP39 AP42 AP45 AP48">
    <cfRule type="cellIs" dxfId="751" priority="241" operator="lessThan">
      <formula>20.1</formula>
    </cfRule>
  </conditionalFormatting>
  <conditionalFormatting sqref="AV36 AV39 AV42 AV45 AV48">
    <cfRule type="cellIs" dxfId="750" priority="240" operator="lessThan">
      <formula>20.1</formula>
    </cfRule>
  </conditionalFormatting>
  <conditionalFormatting sqref="BB36 BB39 BB42 BB45 BB48">
    <cfRule type="cellIs" dxfId="749" priority="239" operator="lessThan">
      <formula>20.1</formula>
    </cfRule>
  </conditionalFormatting>
  <conditionalFormatting sqref="AI26">
    <cfRule type="cellIs" dxfId="748" priority="238" operator="between">
      <formula>80</formula>
      <formula>120</formula>
    </cfRule>
  </conditionalFormatting>
  <conditionalFormatting sqref="AO26">
    <cfRule type="cellIs" dxfId="747" priority="237" operator="between">
      <formula>80</formula>
      <formula>120</formula>
    </cfRule>
  </conditionalFormatting>
  <conditionalFormatting sqref="AU26">
    <cfRule type="cellIs" dxfId="746" priority="236" operator="between">
      <formula>80</formula>
      <formula>120</formula>
    </cfRule>
  </conditionalFormatting>
  <conditionalFormatting sqref="BA26">
    <cfRule type="cellIs" dxfId="745" priority="235" operator="between">
      <formula>80</formula>
      <formula>120</formula>
    </cfRule>
  </conditionalFormatting>
  <conditionalFormatting sqref="BA97">
    <cfRule type="cellIs" dxfId="744" priority="225" operator="between">
      <formula>80</formula>
      <formula>120</formula>
    </cfRule>
  </conditionalFormatting>
  <conditionalFormatting sqref="AK97">
    <cfRule type="cellIs" dxfId="743" priority="230" operator="greaterThan">
      <formula>20</formula>
    </cfRule>
  </conditionalFormatting>
  <conditionalFormatting sqref="AQ97">
    <cfRule type="cellIs" dxfId="742" priority="229" operator="greaterThan">
      <formula>20</formula>
    </cfRule>
  </conditionalFormatting>
  <conditionalFormatting sqref="AO97">
    <cfRule type="cellIs" dxfId="741" priority="227" operator="between">
      <formula>80</formula>
      <formula>120</formula>
    </cfRule>
  </conditionalFormatting>
  <conditionalFormatting sqref="AU97">
    <cfRule type="cellIs" dxfId="740" priority="226" operator="between">
      <formula>80</formula>
      <formula>120</formula>
    </cfRule>
  </conditionalFormatting>
  <conditionalFormatting sqref="AO51">
    <cfRule type="cellIs" dxfId="739" priority="234" operator="between">
      <formula>80</formula>
      <formula>120</formula>
    </cfRule>
  </conditionalFormatting>
  <conditionalFormatting sqref="AU51">
    <cfRule type="cellIs" dxfId="738" priority="233" operator="between">
      <formula>80</formula>
      <formula>120</formula>
    </cfRule>
  </conditionalFormatting>
  <conditionalFormatting sqref="BA51">
    <cfRule type="cellIs" dxfId="737" priority="232" operator="between">
      <formula>80</formula>
      <formula>120</formula>
    </cfRule>
  </conditionalFormatting>
  <conditionalFormatting sqref="AI51">
    <cfRule type="cellIs" dxfId="736" priority="231" operator="between">
      <formula>80</formula>
      <formula>120</formula>
    </cfRule>
  </conditionalFormatting>
  <conditionalFormatting sqref="AW97">
    <cfRule type="cellIs" dxfId="735" priority="228" operator="greaterThan">
      <formula>20</formula>
    </cfRule>
  </conditionalFormatting>
  <conditionalFormatting sqref="AI97">
    <cfRule type="cellIs" dxfId="734" priority="224" operator="between">
      <formula>80</formula>
      <formula>120</formula>
    </cfRule>
  </conditionalFormatting>
  <conditionalFormatting sqref="AK29">
    <cfRule type="cellIs" dxfId="733" priority="223" operator="greaterThan">
      <formula>20</formula>
    </cfRule>
  </conditionalFormatting>
  <conditionalFormatting sqref="AQ29">
    <cfRule type="cellIs" dxfId="732" priority="222" operator="greaterThan">
      <formula>20</formula>
    </cfRule>
  </conditionalFormatting>
  <conditionalFormatting sqref="AW29">
    <cfRule type="cellIs" dxfId="731" priority="221" operator="greaterThan">
      <formula>20</formula>
    </cfRule>
  </conditionalFormatting>
  <conditionalFormatting sqref="AO29">
    <cfRule type="cellIs" dxfId="730" priority="218" operator="between">
      <formula>80</formula>
      <formula>120</formula>
    </cfRule>
  </conditionalFormatting>
  <conditionalFormatting sqref="AU29">
    <cfRule type="cellIs" dxfId="729" priority="217" operator="between">
      <formula>80</formula>
      <formula>120</formula>
    </cfRule>
  </conditionalFormatting>
  <conditionalFormatting sqref="AQ130">
    <cfRule type="cellIs" dxfId="728" priority="213" operator="greaterThan">
      <formula>20</formula>
    </cfRule>
  </conditionalFormatting>
  <conditionalFormatting sqref="AW130">
    <cfRule type="cellIs" dxfId="727" priority="212" operator="greaterThan">
      <formula>20</formula>
    </cfRule>
  </conditionalFormatting>
  <conditionalFormatting sqref="BC130">
    <cfRule type="cellIs" dxfId="726" priority="211" operator="greaterThan">
      <formula>20</formula>
    </cfRule>
  </conditionalFormatting>
  <conditionalFormatting sqref="AQ135">
    <cfRule type="cellIs" dxfId="725" priority="193" operator="greaterThan">
      <formula>20</formula>
    </cfRule>
  </conditionalFormatting>
  <conditionalFormatting sqref="AX130">
    <cfRule type="cellIs" dxfId="724" priority="203" operator="greaterThan">
      <formula>20</formula>
    </cfRule>
  </conditionalFormatting>
  <conditionalFormatting sqref="AY130:AZ130">
    <cfRule type="cellIs" dxfId="723" priority="202" operator="between">
      <formula>80</formula>
      <formula>120</formula>
    </cfRule>
  </conditionalFormatting>
  <conditionalFormatting sqref="AY130:AZ130">
    <cfRule type="cellIs" dxfId="722" priority="200" operator="between">
      <formula>80</formula>
      <formula>120</formula>
    </cfRule>
  </conditionalFormatting>
  <conditionalFormatting sqref="BC135">
    <cfRule type="cellIs" dxfId="721" priority="191" operator="greaterThan">
      <formula>20</formula>
    </cfRule>
  </conditionalFormatting>
  <conditionalFormatting sqref="AM130:AN130">
    <cfRule type="cellIs" dxfId="720" priority="190" operator="between">
      <formula>80</formula>
      <formula>120</formula>
    </cfRule>
  </conditionalFormatting>
  <conditionalFormatting sqref="AS130:AT130">
    <cfRule type="cellIs" dxfId="719" priority="189" operator="between">
      <formula>80</formula>
      <formula>120</formula>
    </cfRule>
  </conditionalFormatting>
  <conditionalFormatting sqref="AS130:AT130">
    <cfRule type="cellIs" dxfId="718" priority="188" operator="between">
      <formula>80</formula>
      <formula>120</formula>
    </cfRule>
  </conditionalFormatting>
  <conditionalFormatting sqref="AY130:AZ130">
    <cfRule type="cellIs" dxfId="717" priority="187" operator="between">
      <formula>80</formula>
      <formula>120</formula>
    </cfRule>
  </conditionalFormatting>
  <conditionalFormatting sqref="BE130">
    <cfRule type="cellIs" dxfId="716" priority="186" operator="between">
      <formula>80</formula>
      <formula>120</formula>
    </cfRule>
  </conditionalFormatting>
  <conditionalFormatting sqref="AK128 AK125 AK122 AK119 AK116 AK113">
    <cfRule type="cellIs" dxfId="715" priority="185" operator="greaterThan">
      <formula>20</formula>
    </cfRule>
  </conditionalFormatting>
  <conditionalFormatting sqref="AQ128 AQ125 AQ122 AQ119 AQ116 AQ113">
    <cfRule type="cellIs" dxfId="714" priority="184" operator="greaterThan">
      <formula>20</formula>
    </cfRule>
  </conditionalFormatting>
  <conditionalFormatting sqref="AW128 AW125 AW122 AW119 AW116 AW113">
    <cfRule type="cellIs" dxfId="713" priority="183" operator="greaterThan">
      <formula>20</formula>
    </cfRule>
  </conditionalFormatting>
  <conditionalFormatting sqref="BC128 BC125 BC122 BC119 BC116 BC113">
    <cfRule type="cellIs" dxfId="712" priority="182" operator="greaterThan">
      <formula>20</formula>
    </cfRule>
  </conditionalFormatting>
  <conditionalFormatting sqref="BD91">
    <cfRule type="cellIs" dxfId="711" priority="100" operator="lessThan">
      <formula>20</formula>
    </cfRule>
  </conditionalFormatting>
  <conditionalFormatting sqref="AW90">
    <cfRule type="cellIs" dxfId="710" priority="160" operator="greaterThan">
      <formula>20</formula>
    </cfRule>
  </conditionalFormatting>
  <conditionalFormatting sqref="BC90">
    <cfRule type="cellIs" dxfId="709" priority="159" operator="greaterThan">
      <formula>20</formula>
    </cfRule>
  </conditionalFormatting>
  <conditionalFormatting sqref="AM88:AN88">
    <cfRule type="cellIs" dxfId="708" priority="181" operator="between">
      <formula>80</formula>
      <formula>120</formula>
    </cfRule>
  </conditionalFormatting>
  <conditionalFormatting sqref="AM89:AN89">
    <cfRule type="cellIs" dxfId="707" priority="180" operator="between">
      <formula>80</formula>
      <formula>120</formula>
    </cfRule>
  </conditionalFormatting>
  <conditionalFormatting sqref="AK88">
    <cfRule type="cellIs" dxfId="706" priority="171" operator="greaterThan">
      <formula>20</formula>
    </cfRule>
  </conditionalFormatting>
  <conditionalFormatting sqref="AQ88">
    <cfRule type="cellIs" dxfId="705" priority="170" operator="greaterThan">
      <formula>20</formula>
    </cfRule>
  </conditionalFormatting>
  <conditionalFormatting sqref="AW88">
    <cfRule type="cellIs" dxfId="704" priority="169" operator="greaterThan">
      <formula>20</formula>
    </cfRule>
  </conditionalFormatting>
  <conditionalFormatting sqref="BC88">
    <cfRule type="cellIs" dxfId="703" priority="168" operator="greaterThan">
      <formula>20</formula>
    </cfRule>
  </conditionalFormatting>
  <conditionalFormatting sqref="AS88:AT88">
    <cfRule type="cellIs" dxfId="702" priority="179" operator="between">
      <formula>80</formula>
      <formula>120</formula>
    </cfRule>
  </conditionalFormatting>
  <conditionalFormatting sqref="AS88:AT88">
    <cfRule type="cellIs" dxfId="701" priority="178" operator="between">
      <formula>80</formula>
      <formula>120</formula>
    </cfRule>
  </conditionalFormatting>
  <conditionalFormatting sqref="AS89:AT89">
    <cfRule type="cellIs" dxfId="700" priority="177" operator="between">
      <formula>80</formula>
      <formula>120</formula>
    </cfRule>
  </conditionalFormatting>
  <conditionalFormatting sqref="AS89:AT89">
    <cfRule type="cellIs" dxfId="699" priority="176" operator="between">
      <formula>80</formula>
      <formula>120</formula>
    </cfRule>
  </conditionalFormatting>
  <conditionalFormatting sqref="AY88:AZ88">
    <cfRule type="cellIs" dxfId="698" priority="175" operator="between">
      <formula>80</formula>
      <formula>120</formula>
    </cfRule>
  </conditionalFormatting>
  <conditionalFormatting sqref="AY89:AZ89">
    <cfRule type="cellIs" dxfId="697" priority="174" operator="between">
      <formula>80</formula>
      <formula>120</formula>
    </cfRule>
  </conditionalFormatting>
  <conditionalFormatting sqref="BE88">
    <cfRule type="cellIs" dxfId="696" priority="173" operator="between">
      <formula>80</formula>
      <formula>120</formula>
    </cfRule>
  </conditionalFormatting>
  <conditionalFormatting sqref="BE89">
    <cfRule type="cellIs" dxfId="695" priority="172" operator="between">
      <formula>80</formula>
      <formula>120</formula>
    </cfRule>
  </conditionalFormatting>
  <conditionalFormatting sqref="AQ91">
    <cfRule type="cellIs" dxfId="694" priority="157" operator="greaterThan">
      <formula>20</formula>
    </cfRule>
  </conditionalFormatting>
  <conditionalFormatting sqref="AM88:AN88">
    <cfRule type="cellIs" dxfId="693" priority="167" operator="between">
      <formula>80</formula>
      <formula>120</formula>
    </cfRule>
  </conditionalFormatting>
  <conditionalFormatting sqref="AS88:AT88">
    <cfRule type="cellIs" dxfId="692" priority="166" operator="between">
      <formula>80</formula>
      <formula>120</formula>
    </cfRule>
  </conditionalFormatting>
  <conditionalFormatting sqref="AS88:AT88">
    <cfRule type="cellIs" dxfId="691" priority="165" operator="between">
      <formula>80</formula>
      <formula>120</formula>
    </cfRule>
  </conditionalFormatting>
  <conditionalFormatting sqref="AY88:AZ88">
    <cfRule type="cellIs" dxfId="690" priority="164" operator="between">
      <formula>80</formula>
      <formula>120</formula>
    </cfRule>
  </conditionalFormatting>
  <conditionalFormatting sqref="AK90">
    <cfRule type="cellIs" dxfId="689" priority="162" operator="greaterThan">
      <formula>20</formula>
    </cfRule>
  </conditionalFormatting>
  <conditionalFormatting sqref="AK91">
    <cfRule type="cellIs" dxfId="688" priority="158" operator="greaterThan">
      <formula>20</formula>
    </cfRule>
  </conditionalFormatting>
  <conditionalFormatting sqref="BE88">
    <cfRule type="cellIs" dxfId="687" priority="163" operator="between">
      <formula>80</formula>
      <formula>120</formula>
    </cfRule>
  </conditionalFormatting>
  <conditionalFormatting sqref="AW91">
    <cfRule type="cellIs" dxfId="686" priority="156" operator="greaterThan">
      <formula>20</formula>
    </cfRule>
  </conditionalFormatting>
  <conditionalFormatting sqref="AQ90">
    <cfRule type="cellIs" dxfId="685" priority="161" operator="greaterThan">
      <formula>20</formula>
    </cfRule>
  </conditionalFormatting>
  <conditionalFormatting sqref="BC91">
    <cfRule type="cellIs" dxfId="684" priority="155" operator="greaterThan">
      <formula>20</formula>
    </cfRule>
  </conditionalFormatting>
  <conditionalFormatting sqref="AM91:AN91">
    <cfRule type="cellIs" dxfId="683" priority="154" operator="between">
      <formula>80</formula>
      <formula>120</formula>
    </cfRule>
  </conditionalFormatting>
  <conditionalFormatting sqref="AL90">
    <cfRule type="cellIs" dxfId="682" priority="153" operator="greaterThan">
      <formula>20</formula>
    </cfRule>
  </conditionalFormatting>
  <conditionalFormatting sqref="AM90:AN90">
    <cfRule type="cellIs" dxfId="681" priority="152" operator="between">
      <formula>80</formula>
      <formula>120</formula>
    </cfRule>
  </conditionalFormatting>
  <conditionalFormatting sqref="AM90:AN90">
    <cfRule type="cellIs" dxfId="680" priority="151" operator="between">
      <formula>80</formula>
      <formula>120</formula>
    </cfRule>
  </conditionalFormatting>
  <conditionalFormatting sqref="AL91">
    <cfRule type="cellIs" dxfId="679" priority="144" operator="lessThan">
      <formula>20</formula>
    </cfRule>
  </conditionalFormatting>
  <conditionalFormatting sqref="AM89:AN89">
    <cfRule type="cellIs" dxfId="678" priority="150" operator="between">
      <formula>80</formula>
      <formula>120</formula>
    </cfRule>
  </conditionalFormatting>
  <conditionalFormatting sqref="AM88:AN88">
    <cfRule type="cellIs" dxfId="677" priority="149" operator="between">
      <formula>80</formula>
      <formula>120</formula>
    </cfRule>
  </conditionalFormatting>
  <conditionalFormatting sqref="AM88:AN88">
    <cfRule type="cellIs" dxfId="676" priority="148" operator="between">
      <formula>80</formula>
      <formula>120</formula>
    </cfRule>
  </conditionalFormatting>
  <conditionalFormatting sqref="AL91">
    <cfRule type="cellIs" dxfId="675" priority="147" operator="greaterThan">
      <formula>20</formula>
    </cfRule>
  </conditionalFormatting>
  <conditionalFormatting sqref="AM90:AN91">
    <cfRule type="cellIs" dxfId="674" priority="146" operator="between">
      <formula>80</formula>
      <formula>120</formula>
    </cfRule>
  </conditionalFormatting>
  <conditionalFormatting sqref="AL91">
    <cfRule type="cellIs" dxfId="673" priority="145" operator="greaterThan">
      <formula>20</formula>
    </cfRule>
  </conditionalFormatting>
  <conditionalFormatting sqref="AS91:AT91">
    <cfRule type="cellIs" dxfId="672" priority="143" operator="between">
      <formula>80</formula>
      <formula>120</formula>
    </cfRule>
  </conditionalFormatting>
  <conditionalFormatting sqref="AS91:AT91">
    <cfRule type="cellIs" dxfId="671" priority="142" operator="between">
      <formula>80</formula>
      <formula>120</formula>
    </cfRule>
  </conditionalFormatting>
  <conditionalFormatting sqref="AR90">
    <cfRule type="cellIs" dxfId="670" priority="141" operator="greaterThan">
      <formula>20</formula>
    </cfRule>
  </conditionalFormatting>
  <conditionalFormatting sqref="AS90:AT90">
    <cfRule type="cellIs" dxfId="669" priority="140" operator="between">
      <formula>80</formula>
      <formula>120</formula>
    </cfRule>
  </conditionalFormatting>
  <conditionalFormatting sqref="AS90:AT90">
    <cfRule type="cellIs" dxfId="668" priority="139" operator="between">
      <formula>80</formula>
      <formula>120</formula>
    </cfRule>
  </conditionalFormatting>
  <conditionalFormatting sqref="AS90:AT90">
    <cfRule type="cellIs" dxfId="667" priority="138" operator="between">
      <formula>80</formula>
      <formula>120</formula>
    </cfRule>
  </conditionalFormatting>
  <conditionalFormatting sqref="AS89:AT89">
    <cfRule type="cellIs" dxfId="666" priority="137" operator="between">
      <formula>80</formula>
      <formula>120</formula>
    </cfRule>
  </conditionalFormatting>
  <conditionalFormatting sqref="AS89:AT89">
    <cfRule type="cellIs" dxfId="665" priority="136" operator="between">
      <formula>80</formula>
      <formula>120</formula>
    </cfRule>
  </conditionalFormatting>
  <conditionalFormatting sqref="AS88:AT88">
    <cfRule type="cellIs" dxfId="664" priority="135" operator="between">
      <formula>80</formula>
      <formula>120</formula>
    </cfRule>
  </conditionalFormatting>
  <conditionalFormatting sqref="AS88:AT88">
    <cfRule type="cellIs" dxfId="663" priority="134" operator="between">
      <formula>80</formula>
      <formula>120</formula>
    </cfRule>
  </conditionalFormatting>
  <conditionalFormatting sqref="AS88:AT88">
    <cfRule type="cellIs" dxfId="662" priority="133" operator="between">
      <formula>80</formula>
      <formula>120</formula>
    </cfRule>
  </conditionalFormatting>
  <conditionalFormatting sqref="AR91">
    <cfRule type="cellIs" dxfId="661" priority="132" operator="greaterThan">
      <formula>20</formula>
    </cfRule>
  </conditionalFormatting>
  <conditionalFormatting sqref="AS90:AT91">
    <cfRule type="cellIs" dxfId="660" priority="131" operator="between">
      <formula>80</formula>
      <formula>120</formula>
    </cfRule>
  </conditionalFormatting>
  <conditionalFormatting sqref="AS90:AT91">
    <cfRule type="cellIs" dxfId="659" priority="130" operator="between">
      <formula>80</formula>
      <formula>120</formula>
    </cfRule>
  </conditionalFormatting>
  <conditionalFormatting sqref="AR91">
    <cfRule type="cellIs" dxfId="658" priority="129" operator="greaterThan">
      <formula>20</formula>
    </cfRule>
  </conditionalFormatting>
  <conditionalFormatting sqref="AR91">
    <cfRule type="cellIs" dxfId="657" priority="128" operator="lessThan">
      <formula>20</formula>
    </cfRule>
  </conditionalFormatting>
  <conditionalFormatting sqref="AY91:AZ91">
    <cfRule type="cellIs" dxfId="656" priority="127" operator="between">
      <formula>80</formula>
      <formula>120</formula>
    </cfRule>
  </conditionalFormatting>
  <conditionalFormatting sqref="AX90">
    <cfRule type="cellIs" dxfId="655" priority="126" operator="greaterThan">
      <formula>20</formula>
    </cfRule>
  </conditionalFormatting>
  <conditionalFormatting sqref="AY90:AZ90">
    <cfRule type="cellIs" dxfId="654" priority="125" operator="between">
      <formula>80</formula>
      <formula>120</formula>
    </cfRule>
  </conditionalFormatting>
  <conditionalFormatting sqref="AY90:AZ90">
    <cfRule type="cellIs" dxfId="653" priority="123" operator="between">
      <formula>80</formula>
      <formula>120</formula>
    </cfRule>
  </conditionalFormatting>
  <conditionalFormatting sqref="AY90:AZ90">
    <cfRule type="cellIs" dxfId="652" priority="124" operator="between">
      <formula>80</formula>
      <formula>120</formula>
    </cfRule>
  </conditionalFormatting>
  <conditionalFormatting sqref="AY89:AZ89">
    <cfRule type="cellIs" dxfId="651" priority="122" operator="between">
      <formula>80</formula>
      <formula>120</formula>
    </cfRule>
  </conditionalFormatting>
  <conditionalFormatting sqref="AY88:AZ88">
    <cfRule type="cellIs" dxfId="650" priority="121" operator="between">
      <formula>80</formula>
      <formula>120</formula>
    </cfRule>
  </conditionalFormatting>
  <conditionalFormatting sqref="AY88:AZ88">
    <cfRule type="cellIs" dxfId="649" priority="119" operator="between">
      <formula>80</formula>
      <formula>120</formula>
    </cfRule>
  </conditionalFormatting>
  <conditionalFormatting sqref="AY88:AZ88">
    <cfRule type="cellIs" dxfId="648" priority="120" operator="between">
      <formula>80</formula>
      <formula>120</formula>
    </cfRule>
  </conditionalFormatting>
  <conditionalFormatting sqref="AX91">
    <cfRule type="cellIs" dxfId="647" priority="118" operator="greaterThan">
      <formula>20</formula>
    </cfRule>
  </conditionalFormatting>
  <conditionalFormatting sqref="AY90:AZ91">
    <cfRule type="cellIs" dxfId="646" priority="117" operator="between">
      <formula>80</formula>
      <formula>120</formula>
    </cfRule>
  </conditionalFormatting>
  <conditionalFormatting sqref="AX91">
    <cfRule type="cellIs" dxfId="645" priority="116" operator="greaterThan">
      <formula>20</formula>
    </cfRule>
  </conditionalFormatting>
  <conditionalFormatting sqref="AX91">
    <cfRule type="cellIs" dxfId="644" priority="115" operator="lessThan">
      <formula>20</formula>
    </cfRule>
  </conditionalFormatting>
  <conditionalFormatting sqref="BE88">
    <cfRule type="cellIs" dxfId="643" priority="106" operator="between">
      <formula>80</formula>
      <formula>120</formula>
    </cfRule>
  </conditionalFormatting>
  <conditionalFormatting sqref="BE91">
    <cfRule type="cellIs" dxfId="642" priority="114" operator="between">
      <formula>80</formula>
      <formula>120</formula>
    </cfRule>
  </conditionalFormatting>
  <conditionalFormatting sqref="BD90">
    <cfRule type="cellIs" dxfId="641" priority="113" operator="greaterThan">
      <formula>20</formula>
    </cfRule>
  </conditionalFormatting>
  <conditionalFormatting sqref="BE90">
    <cfRule type="cellIs" dxfId="640" priority="112" operator="between">
      <formula>80</formula>
      <formula>120</formula>
    </cfRule>
  </conditionalFormatting>
  <conditionalFormatting sqref="BE90">
    <cfRule type="cellIs" dxfId="639" priority="111" operator="between">
      <formula>80</formula>
      <formula>120</formula>
    </cfRule>
  </conditionalFormatting>
  <conditionalFormatting sqref="BE90">
    <cfRule type="cellIs" dxfId="638" priority="109" operator="between">
      <formula>80</formula>
      <formula>120</formula>
    </cfRule>
  </conditionalFormatting>
  <conditionalFormatting sqref="BE90">
    <cfRule type="cellIs" dxfId="637" priority="110" operator="between">
      <formula>80</formula>
      <formula>120</formula>
    </cfRule>
  </conditionalFormatting>
  <conditionalFormatting sqref="BE89">
    <cfRule type="cellIs" dxfId="636" priority="108" operator="between">
      <formula>80</formula>
      <formula>120</formula>
    </cfRule>
  </conditionalFormatting>
  <conditionalFormatting sqref="BE88">
    <cfRule type="cellIs" dxfId="635" priority="107" operator="between">
      <formula>80</formula>
      <formula>120</formula>
    </cfRule>
  </conditionalFormatting>
  <conditionalFormatting sqref="BE88">
    <cfRule type="cellIs" dxfId="634" priority="104" operator="between">
      <formula>80</formula>
      <formula>120</formula>
    </cfRule>
  </conditionalFormatting>
  <conditionalFormatting sqref="BE88">
    <cfRule type="cellIs" dxfId="633" priority="105" operator="between">
      <formula>80</formula>
      <formula>120</formula>
    </cfRule>
  </conditionalFormatting>
  <conditionalFormatting sqref="BD91">
    <cfRule type="cellIs" dxfId="632" priority="103" operator="greaterThan">
      <formula>20</formula>
    </cfRule>
  </conditionalFormatting>
  <conditionalFormatting sqref="BE90:BE91">
    <cfRule type="cellIs" dxfId="631" priority="102" operator="between">
      <formula>80</formula>
      <formula>120</formula>
    </cfRule>
  </conditionalFormatting>
  <conditionalFormatting sqref="BD91">
    <cfRule type="cellIs" dxfId="630" priority="101" operator="greaterThan">
      <formula>20</formula>
    </cfRule>
  </conditionalFormatting>
  <conditionalFormatting sqref="AQ136">
    <cfRule type="cellIs" dxfId="629" priority="98" operator="greaterThan">
      <formula>20</formula>
    </cfRule>
  </conditionalFormatting>
  <conditionalFormatting sqref="AW136">
    <cfRule type="cellIs" dxfId="628" priority="97" operator="greaterThan">
      <formula>20</formula>
    </cfRule>
  </conditionalFormatting>
  <conditionalFormatting sqref="BC136">
    <cfRule type="cellIs" dxfId="627" priority="96" operator="greaterThan">
      <formula>20</formula>
    </cfRule>
  </conditionalFormatting>
  <conditionalFormatting sqref="AK136">
    <cfRule type="cellIs" dxfId="626" priority="99" operator="greaterThan">
      <formula>20</formula>
    </cfRule>
  </conditionalFormatting>
  <conditionalFormatting sqref="BD134">
    <cfRule type="cellIs" dxfId="625" priority="14" operator="lessThan">
      <formula>20</formula>
    </cfRule>
  </conditionalFormatting>
  <conditionalFormatting sqref="AW133">
    <cfRule type="cellIs" dxfId="624" priority="74" operator="greaterThan">
      <formula>20</formula>
    </cfRule>
  </conditionalFormatting>
  <conditionalFormatting sqref="BC133">
    <cfRule type="cellIs" dxfId="623" priority="73" operator="greaterThan">
      <formula>20</formula>
    </cfRule>
  </conditionalFormatting>
  <conditionalFormatting sqref="AM131:AN131">
    <cfRule type="cellIs" dxfId="622" priority="95" operator="between">
      <formula>80</formula>
      <formula>120</formula>
    </cfRule>
  </conditionalFormatting>
  <conditionalFormatting sqref="AM132:AN132">
    <cfRule type="cellIs" dxfId="621" priority="94" operator="between">
      <formula>80</formula>
      <formula>120</formula>
    </cfRule>
  </conditionalFormatting>
  <conditionalFormatting sqref="AK131">
    <cfRule type="cellIs" dxfId="620" priority="85" operator="greaterThan">
      <formula>20</formula>
    </cfRule>
  </conditionalFormatting>
  <conditionalFormatting sqref="AQ131">
    <cfRule type="cellIs" dxfId="619" priority="84" operator="greaterThan">
      <formula>20</formula>
    </cfRule>
  </conditionalFormatting>
  <conditionalFormatting sqref="AW131">
    <cfRule type="cellIs" dxfId="618" priority="83" operator="greaterThan">
      <formula>20</formula>
    </cfRule>
  </conditionalFormatting>
  <conditionalFormatting sqref="BC131">
    <cfRule type="cellIs" dxfId="617" priority="82" operator="greaterThan">
      <formula>20</formula>
    </cfRule>
  </conditionalFormatting>
  <conditionalFormatting sqref="AS131:AT131">
    <cfRule type="cellIs" dxfId="616" priority="93" operator="between">
      <formula>80</formula>
      <formula>120</formula>
    </cfRule>
  </conditionalFormatting>
  <conditionalFormatting sqref="AS131:AT131">
    <cfRule type="cellIs" dxfId="615" priority="92" operator="between">
      <formula>80</formula>
      <formula>120</formula>
    </cfRule>
  </conditionalFormatting>
  <conditionalFormatting sqref="AS132:AT132">
    <cfRule type="cellIs" dxfId="614" priority="91" operator="between">
      <formula>80</formula>
      <formula>120</formula>
    </cfRule>
  </conditionalFormatting>
  <conditionalFormatting sqref="AS132:AT132">
    <cfRule type="cellIs" dxfId="613" priority="90" operator="between">
      <formula>80</formula>
      <formula>120</formula>
    </cfRule>
  </conditionalFormatting>
  <conditionalFormatting sqref="AY131:AZ131">
    <cfRule type="cellIs" dxfId="612" priority="89" operator="between">
      <formula>80</formula>
      <formula>120</formula>
    </cfRule>
  </conditionalFormatting>
  <conditionalFormatting sqref="AY132:AZ132">
    <cfRule type="cellIs" dxfId="611" priority="88" operator="between">
      <formula>80</formula>
      <formula>120</formula>
    </cfRule>
  </conditionalFormatting>
  <conditionalFormatting sqref="BE131">
    <cfRule type="cellIs" dxfId="610" priority="87" operator="between">
      <formula>80</formula>
      <formula>120</formula>
    </cfRule>
  </conditionalFormatting>
  <conditionalFormatting sqref="BE132">
    <cfRule type="cellIs" dxfId="609" priority="86" operator="between">
      <formula>80</formula>
      <formula>120</formula>
    </cfRule>
  </conditionalFormatting>
  <conditionalFormatting sqref="AQ134">
    <cfRule type="cellIs" dxfId="608" priority="71" operator="greaterThan">
      <formula>20</formula>
    </cfRule>
  </conditionalFormatting>
  <conditionalFormatting sqref="AM131:AN131">
    <cfRule type="cellIs" dxfId="607" priority="81" operator="between">
      <formula>80</formula>
      <formula>120</formula>
    </cfRule>
  </conditionalFormatting>
  <conditionalFormatting sqref="AS131:AT131">
    <cfRule type="cellIs" dxfId="606" priority="80" operator="between">
      <formula>80</formula>
      <formula>120</formula>
    </cfRule>
  </conditionalFormatting>
  <conditionalFormatting sqref="AS131:AT131">
    <cfRule type="cellIs" dxfId="605" priority="79" operator="between">
      <formula>80</formula>
      <formula>120</formula>
    </cfRule>
  </conditionalFormatting>
  <conditionalFormatting sqref="AY131:AZ131">
    <cfRule type="cellIs" dxfId="604" priority="78" operator="between">
      <formula>80</formula>
      <formula>120</formula>
    </cfRule>
  </conditionalFormatting>
  <conditionalFormatting sqref="AK133">
    <cfRule type="cellIs" dxfId="603" priority="76" operator="greaterThan">
      <formula>20</formula>
    </cfRule>
  </conditionalFormatting>
  <conditionalFormatting sqref="AK134">
    <cfRule type="cellIs" dxfId="602" priority="72" operator="greaterThan">
      <formula>20</formula>
    </cfRule>
  </conditionalFormatting>
  <conditionalFormatting sqref="BE131">
    <cfRule type="cellIs" dxfId="601" priority="77" operator="between">
      <formula>80</formula>
      <formula>120</formula>
    </cfRule>
  </conditionalFormatting>
  <conditionalFormatting sqref="AW134">
    <cfRule type="cellIs" dxfId="600" priority="70" operator="greaterThan">
      <formula>20</formula>
    </cfRule>
  </conditionalFormatting>
  <conditionalFormatting sqref="AQ133">
    <cfRule type="cellIs" dxfId="599" priority="75" operator="greaterThan">
      <formula>20</formula>
    </cfRule>
  </conditionalFormatting>
  <conditionalFormatting sqref="BC134">
    <cfRule type="cellIs" dxfId="598" priority="69" operator="greaterThan">
      <formula>20</formula>
    </cfRule>
  </conditionalFormatting>
  <conditionalFormatting sqref="AM134:AN134">
    <cfRule type="cellIs" dxfId="597" priority="68" operator="between">
      <formula>80</formula>
      <formula>120</formula>
    </cfRule>
  </conditionalFormatting>
  <conditionalFormatting sqref="AL133">
    <cfRule type="cellIs" dxfId="596" priority="67" operator="greaterThan">
      <formula>20</formula>
    </cfRule>
  </conditionalFormatting>
  <conditionalFormatting sqref="AM133:AN133">
    <cfRule type="cellIs" dxfId="595" priority="66" operator="between">
      <formula>80</formula>
      <formula>120</formula>
    </cfRule>
  </conditionalFormatting>
  <conditionalFormatting sqref="AM133:AN133">
    <cfRule type="cellIs" dxfId="594" priority="65" operator="between">
      <formula>80</formula>
      <formula>120</formula>
    </cfRule>
  </conditionalFormatting>
  <conditionalFormatting sqref="AL134">
    <cfRule type="cellIs" dxfId="593" priority="58" operator="lessThan">
      <formula>20</formula>
    </cfRule>
  </conditionalFormatting>
  <conditionalFormatting sqref="AM132:AN132">
    <cfRule type="cellIs" dxfId="592" priority="64" operator="between">
      <formula>80</formula>
      <formula>120</formula>
    </cfRule>
  </conditionalFormatting>
  <conditionalFormatting sqref="AM131:AN131">
    <cfRule type="cellIs" dxfId="591" priority="63" operator="between">
      <formula>80</formula>
      <formula>120</formula>
    </cfRule>
  </conditionalFormatting>
  <conditionalFormatting sqref="AM131:AN131">
    <cfRule type="cellIs" dxfId="590" priority="62" operator="between">
      <formula>80</formula>
      <formula>120</formula>
    </cfRule>
  </conditionalFormatting>
  <conditionalFormatting sqref="AL134">
    <cfRule type="cellIs" dxfId="589" priority="61" operator="greaterThan">
      <formula>20</formula>
    </cfRule>
  </conditionalFormatting>
  <conditionalFormatting sqref="AM133:AN134">
    <cfRule type="cellIs" dxfId="588" priority="60" operator="between">
      <formula>80</formula>
      <formula>120</formula>
    </cfRule>
  </conditionalFormatting>
  <conditionalFormatting sqref="AL134">
    <cfRule type="cellIs" dxfId="587" priority="59" operator="greaterThan">
      <formula>20</formula>
    </cfRule>
  </conditionalFormatting>
  <conditionalFormatting sqref="AS134:AT134">
    <cfRule type="cellIs" dxfId="586" priority="57" operator="between">
      <formula>80</formula>
      <formula>120</formula>
    </cfRule>
  </conditionalFormatting>
  <conditionalFormatting sqref="AS134:AT134">
    <cfRule type="cellIs" dxfId="585" priority="56" operator="between">
      <formula>80</formula>
      <formula>120</formula>
    </cfRule>
  </conditionalFormatting>
  <conditionalFormatting sqref="AR133">
    <cfRule type="cellIs" dxfId="584" priority="55" operator="greaterThan">
      <formula>20</formula>
    </cfRule>
  </conditionalFormatting>
  <conditionalFormatting sqref="AS133:AT133">
    <cfRule type="cellIs" dxfId="583" priority="54" operator="between">
      <formula>80</formula>
      <formula>120</formula>
    </cfRule>
  </conditionalFormatting>
  <conditionalFormatting sqref="AS133:AT133">
    <cfRule type="cellIs" dxfId="582" priority="53" operator="between">
      <formula>80</formula>
      <formula>120</formula>
    </cfRule>
  </conditionalFormatting>
  <conditionalFormatting sqref="AS133:AT133">
    <cfRule type="cellIs" dxfId="581" priority="52" operator="between">
      <formula>80</formula>
      <formula>120</formula>
    </cfRule>
  </conditionalFormatting>
  <conditionalFormatting sqref="AS132:AT132">
    <cfRule type="cellIs" dxfId="580" priority="51" operator="between">
      <formula>80</formula>
      <formula>120</formula>
    </cfRule>
  </conditionalFormatting>
  <conditionalFormatting sqref="AS132:AT132">
    <cfRule type="cellIs" dxfId="579" priority="50" operator="between">
      <formula>80</formula>
      <formula>120</formula>
    </cfRule>
  </conditionalFormatting>
  <conditionalFormatting sqref="AS131:AT131">
    <cfRule type="cellIs" dxfId="578" priority="49" operator="between">
      <formula>80</formula>
      <formula>120</formula>
    </cfRule>
  </conditionalFormatting>
  <conditionalFormatting sqref="AS131:AT131">
    <cfRule type="cellIs" dxfId="577" priority="48" operator="between">
      <formula>80</formula>
      <formula>120</formula>
    </cfRule>
  </conditionalFormatting>
  <conditionalFormatting sqref="AS131:AT131">
    <cfRule type="cellIs" dxfId="576" priority="47" operator="between">
      <formula>80</formula>
      <formula>120</formula>
    </cfRule>
  </conditionalFormatting>
  <conditionalFormatting sqref="AR134">
    <cfRule type="cellIs" dxfId="575" priority="46" operator="greaterThan">
      <formula>20</formula>
    </cfRule>
  </conditionalFormatting>
  <conditionalFormatting sqref="AS133:AT134">
    <cfRule type="cellIs" dxfId="574" priority="45" operator="between">
      <formula>80</formula>
      <formula>120</formula>
    </cfRule>
  </conditionalFormatting>
  <conditionalFormatting sqref="AS133:AT134">
    <cfRule type="cellIs" dxfId="573" priority="44" operator="between">
      <formula>80</formula>
      <formula>120</formula>
    </cfRule>
  </conditionalFormatting>
  <conditionalFormatting sqref="AR134">
    <cfRule type="cellIs" dxfId="572" priority="43" operator="greaterThan">
      <formula>20</formula>
    </cfRule>
  </conditionalFormatting>
  <conditionalFormatting sqref="AR134">
    <cfRule type="cellIs" dxfId="571" priority="42" operator="lessThan">
      <formula>20</formula>
    </cfRule>
  </conditionalFormatting>
  <conditionalFormatting sqref="AY134:AZ134">
    <cfRule type="cellIs" dxfId="570" priority="41" operator="between">
      <formula>80</formula>
      <formula>120</formula>
    </cfRule>
  </conditionalFormatting>
  <conditionalFormatting sqref="AX133">
    <cfRule type="cellIs" dxfId="569" priority="40" operator="greaterThan">
      <formula>20</formula>
    </cfRule>
  </conditionalFormatting>
  <conditionalFormatting sqref="AY133:AZ133">
    <cfRule type="cellIs" dxfId="568" priority="39" operator="between">
      <formula>80</formula>
      <formula>120</formula>
    </cfRule>
  </conditionalFormatting>
  <conditionalFormatting sqref="AY133:AZ133">
    <cfRule type="cellIs" dxfId="567" priority="37" operator="between">
      <formula>80</formula>
      <formula>120</formula>
    </cfRule>
  </conditionalFormatting>
  <conditionalFormatting sqref="AY133:AZ133">
    <cfRule type="cellIs" dxfId="566" priority="38" operator="between">
      <formula>80</formula>
      <formula>120</formula>
    </cfRule>
  </conditionalFormatting>
  <conditionalFormatting sqref="AY132:AZ132">
    <cfRule type="cellIs" dxfId="565" priority="36" operator="between">
      <formula>80</formula>
      <formula>120</formula>
    </cfRule>
  </conditionalFormatting>
  <conditionalFormatting sqref="AY131:AZ131">
    <cfRule type="cellIs" dxfId="564" priority="35" operator="between">
      <formula>80</formula>
      <formula>120</formula>
    </cfRule>
  </conditionalFormatting>
  <conditionalFormatting sqref="AY131:AZ131">
    <cfRule type="cellIs" dxfId="563" priority="33" operator="between">
      <formula>80</formula>
      <formula>120</formula>
    </cfRule>
  </conditionalFormatting>
  <conditionalFormatting sqref="AY131:AZ131">
    <cfRule type="cellIs" dxfId="562" priority="34" operator="between">
      <formula>80</formula>
      <formula>120</formula>
    </cfRule>
  </conditionalFormatting>
  <conditionalFormatting sqref="AX134">
    <cfRule type="cellIs" dxfId="561" priority="32" operator="greaterThan">
      <formula>20</formula>
    </cfRule>
  </conditionalFormatting>
  <conditionalFormatting sqref="AY133:AZ134">
    <cfRule type="cellIs" dxfId="560" priority="31" operator="between">
      <formula>80</formula>
      <formula>120</formula>
    </cfRule>
  </conditionalFormatting>
  <conditionalFormatting sqref="AX134">
    <cfRule type="cellIs" dxfId="559" priority="30" operator="greaterThan">
      <formula>20</formula>
    </cfRule>
  </conditionalFormatting>
  <conditionalFormatting sqref="AX134">
    <cfRule type="cellIs" dxfId="558" priority="29" operator="lessThan">
      <formula>20</formula>
    </cfRule>
  </conditionalFormatting>
  <conditionalFormatting sqref="BE131">
    <cfRule type="cellIs" dxfId="557" priority="20" operator="between">
      <formula>80</formula>
      <formula>120</formula>
    </cfRule>
  </conditionalFormatting>
  <conditionalFormatting sqref="BE134">
    <cfRule type="cellIs" dxfId="556" priority="28" operator="between">
      <formula>80</formula>
      <formula>120</formula>
    </cfRule>
  </conditionalFormatting>
  <conditionalFormatting sqref="BD133">
    <cfRule type="cellIs" dxfId="555" priority="27" operator="greaterThan">
      <formula>20</formula>
    </cfRule>
  </conditionalFormatting>
  <conditionalFormatting sqref="BE133">
    <cfRule type="cellIs" dxfId="554" priority="26" operator="between">
      <formula>80</formula>
      <formula>120</formula>
    </cfRule>
  </conditionalFormatting>
  <conditionalFormatting sqref="BE133">
    <cfRule type="cellIs" dxfId="553" priority="25" operator="between">
      <formula>80</formula>
      <formula>120</formula>
    </cfRule>
  </conditionalFormatting>
  <conditionalFormatting sqref="BE133">
    <cfRule type="cellIs" dxfId="552" priority="23" operator="between">
      <formula>80</formula>
      <formula>120</formula>
    </cfRule>
  </conditionalFormatting>
  <conditionalFormatting sqref="BE133">
    <cfRule type="cellIs" dxfId="551" priority="24" operator="between">
      <formula>80</formula>
      <formula>120</formula>
    </cfRule>
  </conditionalFormatting>
  <conditionalFormatting sqref="BE132">
    <cfRule type="cellIs" dxfId="550" priority="22" operator="between">
      <formula>80</formula>
      <formula>120</formula>
    </cfRule>
  </conditionalFormatting>
  <conditionalFormatting sqref="BE131">
    <cfRule type="cellIs" dxfId="549" priority="21" operator="between">
      <formula>80</formula>
      <formula>120</formula>
    </cfRule>
  </conditionalFormatting>
  <conditionalFormatting sqref="BE131">
    <cfRule type="cellIs" dxfId="548" priority="18" operator="between">
      <formula>80</formula>
      <formula>120</formula>
    </cfRule>
  </conditionalFormatting>
  <conditionalFormatting sqref="BE131">
    <cfRule type="cellIs" dxfId="547" priority="19" operator="between">
      <formula>80</formula>
      <formula>120</formula>
    </cfRule>
  </conditionalFormatting>
  <conditionalFormatting sqref="BD134">
    <cfRule type="cellIs" dxfId="546" priority="17" operator="greaterThan">
      <formula>20</formula>
    </cfRule>
  </conditionalFormatting>
  <conditionalFormatting sqref="BE133:BE134">
    <cfRule type="cellIs" dxfId="545" priority="16" operator="between">
      <formula>80</formula>
      <formula>120</formula>
    </cfRule>
  </conditionalFormatting>
  <conditionalFormatting sqref="BD134">
    <cfRule type="cellIs" dxfId="544" priority="15" operator="greaterThan">
      <formula>20</formula>
    </cfRule>
  </conditionalFormatting>
  <conditionalFormatting sqref="BC140">
    <cfRule type="cellIs" dxfId="543" priority="13" operator="greaterThan">
      <formula>20</formula>
    </cfRule>
  </conditionalFormatting>
  <conditionalFormatting sqref="BC140">
    <cfRule type="cellIs" dxfId="542" priority="12" operator="greaterThan">
      <formula>20</formula>
    </cfRule>
  </conditionalFormatting>
  <conditionalFormatting sqref="BA140">
    <cfRule type="cellIs" dxfId="541" priority="6" operator="between">
      <formula>80</formula>
      <formula>120</formula>
    </cfRule>
  </conditionalFormatting>
  <conditionalFormatting sqref="AK140">
    <cfRule type="cellIs" dxfId="540" priority="11" operator="greaterThan">
      <formula>20</formula>
    </cfRule>
  </conditionalFormatting>
  <conditionalFormatting sqref="AQ140">
    <cfRule type="cellIs" dxfId="539" priority="10" operator="greaterThan">
      <formula>20</formula>
    </cfRule>
  </conditionalFormatting>
  <conditionalFormatting sqref="AO140">
    <cfRule type="cellIs" dxfId="538" priority="8" operator="between">
      <formula>80</formula>
      <formula>120</formula>
    </cfRule>
  </conditionalFormatting>
  <conditionalFormatting sqref="AU140">
    <cfRule type="cellIs" dxfId="537" priority="7" operator="between">
      <formula>80</formula>
      <formula>120</formula>
    </cfRule>
  </conditionalFormatting>
  <conditionalFormatting sqref="AW140">
    <cfRule type="cellIs" dxfId="536" priority="9" operator="greaterThan">
      <formula>20</formula>
    </cfRule>
  </conditionalFormatting>
  <conditionalFormatting sqref="AI140">
    <cfRule type="cellIs" dxfId="535" priority="5" operator="between">
      <formula>80</formula>
      <formula>120</formula>
    </cfRule>
  </conditionalFormatting>
  <conditionalFormatting sqref="AK137">
    <cfRule type="cellIs" dxfId="534" priority="4" operator="greaterThan">
      <formula>20</formula>
    </cfRule>
  </conditionalFormatting>
  <conditionalFormatting sqref="AQ137">
    <cfRule type="cellIs" dxfId="533" priority="3" operator="greaterThan">
      <formula>20</formula>
    </cfRule>
  </conditionalFormatting>
  <conditionalFormatting sqref="AW137">
    <cfRule type="cellIs" dxfId="532" priority="2" operator="greaterThan">
      <formula>20</formula>
    </cfRule>
  </conditionalFormatting>
  <conditionalFormatting sqref="BC137">
    <cfRule type="cellIs" dxfId="531" priority="1" operator="greaterThan">
      <formula>20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E70A0-24C8-4111-B921-1465E5670D4A}">
  <dimension ref="A1:BJ142"/>
  <sheetViews>
    <sheetView topLeftCell="A30" zoomScaleNormal="100" workbookViewId="0">
      <selection activeCell="A57" sqref="A57:XFD129"/>
    </sheetView>
  </sheetViews>
  <sheetFormatPr defaultRowHeight="14.5" x14ac:dyDescent="0.35"/>
  <cols>
    <col min="3" max="3" width="26.453125" customWidth="1"/>
    <col min="5" max="5" width="11.81640625" bestFit="1" customWidth="1"/>
    <col min="6" max="6" width="9.6328125" customWidth="1"/>
    <col min="7" max="7" width="12" customWidth="1"/>
    <col min="8" max="8" width="9.6328125" customWidth="1"/>
    <col min="9" max="9" width="11.54296875" customWidth="1"/>
    <col min="10" max="10" width="9.6328125" customWidth="1"/>
    <col min="25" max="25" width="10.54296875" customWidth="1"/>
    <col min="26" max="26" width="12.453125" customWidth="1"/>
  </cols>
  <sheetData>
    <row r="1" spans="1:16" x14ac:dyDescent="0.35">
      <c r="A1" t="s">
        <v>64</v>
      </c>
    </row>
    <row r="12" spans="1:16" ht="58" x14ac:dyDescent="0.35">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5">
      <c r="A13" s="7" t="s">
        <v>71</v>
      </c>
      <c r="H13" s="2"/>
      <c r="J13" s="2"/>
    </row>
    <row r="14" spans="1:16" x14ac:dyDescent="0.35">
      <c r="A14" t="s">
        <v>70</v>
      </c>
      <c r="E14">
        <v>0</v>
      </c>
      <c r="F14" s="2">
        <f>AVERAGE(I33:I34) -(A16*G33/0.5)</f>
        <v>0</v>
      </c>
      <c r="G14">
        <v>0</v>
      </c>
      <c r="H14" s="2">
        <f>AVERAGE(J33:J34) - (B16*H33/0.5)</f>
        <v>0</v>
      </c>
      <c r="I14">
        <v>0</v>
      </c>
      <c r="J14" s="2">
        <f>AVERAGE(L33:L34) - (C16*H33/0.5)</f>
        <v>0</v>
      </c>
      <c r="L14">
        <v>0.5</v>
      </c>
      <c r="M14" s="3">
        <f>((F14*$F$21)+$F$22)*1000/L14</f>
        <v>-7.8658058994627439E-3</v>
      </c>
      <c r="N14" s="3">
        <f>((H14*$H$21)+$H$22)*1000/L14</f>
        <v>0.17865519325098445</v>
      </c>
      <c r="O14" s="3">
        <f>N14-M14</f>
        <v>0.18652099915044718</v>
      </c>
      <c r="P14" s="3">
        <f>((J14*$J$21)+$J$22)*1000/L14</f>
        <v>1.3068920361767515E-2</v>
      </c>
    </row>
    <row r="15" spans="1:16" x14ac:dyDescent="0.35">
      <c r="A15" t="s">
        <v>66</v>
      </c>
      <c r="B15" t="s">
        <v>67</v>
      </c>
      <c r="C15" t="s">
        <v>65</v>
      </c>
      <c r="E15">
        <f>3*G36/1000</f>
        <v>6.0000000000000006E-4</v>
      </c>
      <c r="F15" s="2">
        <f>AVERAGE(I37) - (A16*G36/0.5)</f>
        <v>1264.2</v>
      </c>
      <c r="G15">
        <f>6*H36/1000</f>
        <v>1.2000000000000001E-3</v>
      </c>
      <c r="H15" s="2">
        <f>AVERAGE(J36:J37) - (B16*H36/0.5)</f>
        <v>2181.6999999999998</v>
      </c>
      <c r="I15">
        <f>0.3*H36/1000</f>
        <v>5.9999999999999995E-5</v>
      </c>
      <c r="J15" s="2">
        <f>AVERAGE(L36:L37) - (C16*H36/0.5)</f>
        <v>1090</v>
      </c>
      <c r="L15">
        <v>0.2</v>
      </c>
      <c r="M15" s="3">
        <f t="shared" ref="M15:M19" si="0">((F15*$F$21)+$F$22)*1000/L15</f>
        <v>2.939623968254613</v>
      </c>
      <c r="N15" s="3">
        <f t="shared" ref="N15:N19" si="1">((H15*$H$21)+$H$22)*1000/L15</f>
        <v>5.7557338990507789</v>
      </c>
      <c r="O15" s="3">
        <f t="shared" ref="O15:O19" si="2">N15-M15</f>
        <v>2.8161099307961659</v>
      </c>
      <c r="P15" s="3">
        <f t="shared" ref="P15:P19" si="3">((J15*$J$21)+$J$22)*1000/L15</f>
        <v>0.31670564587494404</v>
      </c>
    </row>
    <row r="16" spans="1:16" x14ac:dyDescent="0.35">
      <c r="A16">
        <f>AVERAGE(I33:I34)</f>
        <v>57</v>
      </c>
      <c r="B16">
        <f>AVERAGE(J33:J34)</f>
        <v>164.5</v>
      </c>
      <c r="C16">
        <f>AVERAGE(L33:L34)</f>
        <v>270</v>
      </c>
      <c r="E16">
        <f>3*G39/1000</f>
        <v>1.7999999999999997E-3</v>
      </c>
      <c r="F16" s="2">
        <f>AVERAGE(I39:I40) - (A16*G39/0.5)</f>
        <v>4056.6</v>
      </c>
      <c r="G16">
        <f>6*H39/1000</f>
        <v>3.5999999999999995E-3</v>
      </c>
      <c r="H16" s="2">
        <f>AVERAGE(J39:J40) - (B16*H39/0.5)</f>
        <v>7552.1</v>
      </c>
      <c r="I16">
        <f>0.3*H39/1000</f>
        <v>1.7999999999999998E-4</v>
      </c>
      <c r="J16" s="2">
        <f>AVERAGE(L39:L40) - (C16*H39/0.5)</f>
        <v>3261</v>
      </c>
      <c r="L16">
        <v>0.6</v>
      </c>
      <c r="M16" s="3">
        <f t="shared" si="0"/>
        <v>3.158727464168595</v>
      </c>
      <c r="N16" s="3">
        <f t="shared" si="1"/>
        <v>6.2748091479784378</v>
      </c>
      <c r="O16" s="3">
        <f t="shared" si="2"/>
        <v>3.1160816838098429</v>
      </c>
      <c r="P16" s="3">
        <f t="shared" si="3"/>
        <v>0.29414236878736982</v>
      </c>
    </row>
    <row r="17" spans="1:62" x14ac:dyDescent="0.35">
      <c r="E17">
        <f>9*G42/1000</f>
        <v>2.9970000000000005E-3</v>
      </c>
      <c r="F17" s="2">
        <f>AVERAGE(I42:I43) - (A16*G42/0.5)</f>
        <v>6189.0379999999996</v>
      </c>
      <c r="G17">
        <f>18*H42/1000</f>
        <v>5.9940000000000011E-3</v>
      </c>
      <c r="H17" s="2">
        <f>AVERAGE(J42:J43) - (B16*H42/0.5)</f>
        <v>11512.442999999999</v>
      </c>
      <c r="I17">
        <f>0.9*H42/1000</f>
        <v>2.9970000000000002E-4</v>
      </c>
      <c r="J17" s="2">
        <f>AVERAGE(L42:L43) - (C16*H42/0.5)</f>
        <v>5328.18</v>
      </c>
      <c r="L17">
        <v>0.33300000000000002</v>
      </c>
      <c r="M17" s="3">
        <f t="shared" si="0"/>
        <v>8.6894150889020665</v>
      </c>
      <c r="N17" s="3">
        <f t="shared" si="1"/>
        <v>17.094170083744419</v>
      </c>
      <c r="O17" s="3">
        <f t="shared" si="2"/>
        <v>8.404754994842353</v>
      </c>
      <c r="P17" s="3">
        <f t="shared" si="3"/>
        <v>0.85351053585192715</v>
      </c>
    </row>
    <row r="18" spans="1:62" x14ac:dyDescent="0.35">
      <c r="E18">
        <f>9*G45/1000</f>
        <v>4.2030000000000001E-3</v>
      </c>
      <c r="F18" s="2">
        <f>AVERAGE(I45:I46) - (A16*G45/0.5)</f>
        <v>8995.2620000000006</v>
      </c>
      <c r="G18">
        <f>18*H45/1000</f>
        <v>8.4060000000000003E-3</v>
      </c>
      <c r="H18" s="2">
        <f>AVERAGE(J45:J46) - (B16*H45/0.5)</f>
        <v>17014.357</v>
      </c>
      <c r="I18">
        <f>0.9*H45/1000</f>
        <v>4.2030000000000002E-4</v>
      </c>
      <c r="J18" s="2">
        <f>AVERAGE(L45:L46) - (B16*H45/0.5)</f>
        <v>7973.857</v>
      </c>
      <c r="L18">
        <v>0.46700000000000003</v>
      </c>
      <c r="M18" s="3">
        <f t="shared" si="0"/>
        <v>9.009333748878845</v>
      </c>
      <c r="N18" s="3">
        <f t="shared" si="1"/>
        <v>17.923135662247645</v>
      </c>
      <c r="O18" s="3">
        <f t="shared" si="2"/>
        <v>8.9138019133688005</v>
      </c>
      <c r="P18" s="3">
        <f t="shared" si="3"/>
        <v>0.9038579588678286</v>
      </c>
    </row>
    <row r="19" spans="1:62" x14ac:dyDescent="0.35">
      <c r="E19">
        <f>9*G48/1000</f>
        <v>5.3999999999999994E-3</v>
      </c>
      <c r="F19" s="2">
        <f>AVERAGE(I48:I49) - (A16*G48/0.5)</f>
        <v>11585.1</v>
      </c>
      <c r="G19">
        <f>18*H48/1000</f>
        <v>1.0799999999999999E-2</v>
      </c>
      <c r="H19" s="2">
        <f>AVERAGE(J48:J49) - (B16*H48/0.5)</f>
        <v>22278.6</v>
      </c>
      <c r="I19">
        <f>0.9*H48/1000</f>
        <v>5.4000000000000001E-4</v>
      </c>
      <c r="J19" s="2">
        <f>AVERAGE(L48:L49) - (C16*H48/0.5)</f>
        <v>10376.5</v>
      </c>
      <c r="L19">
        <v>0.6</v>
      </c>
      <c r="M19" s="3">
        <f t="shared" si="0"/>
        <v>9.0330625757780751</v>
      </c>
      <c r="N19" s="3">
        <f t="shared" si="1"/>
        <v>18.220295237701244</v>
      </c>
      <c r="O19" s="3">
        <f t="shared" si="2"/>
        <v>9.1872326619231686</v>
      </c>
      <c r="P19" s="3">
        <f t="shared" si="3"/>
        <v>0.91219719023622992</v>
      </c>
    </row>
    <row r="20" spans="1:62" x14ac:dyDescent="0.35">
      <c r="F20" s="2"/>
      <c r="H20" s="2"/>
      <c r="J20" s="2"/>
    </row>
    <row r="21" spans="1:62" x14ac:dyDescent="0.35">
      <c r="D21" t="s">
        <v>33</v>
      </c>
      <c r="F21" s="5">
        <f>SLOPE(E13:E19,F13:F19)</f>
        <v>4.6816777139744819E-7</v>
      </c>
      <c r="G21" s="5"/>
      <c r="H21" s="5">
        <f>SLOPE(G13:G19,H13:H19)</f>
        <v>4.8669348819024775E-7</v>
      </c>
      <c r="I21" s="5"/>
      <c r="J21" s="5">
        <f>SLOPE(I13:I19,J13:J19)</f>
        <v>5.2116210086334908E-8</v>
      </c>
    </row>
    <row r="22" spans="1:62" x14ac:dyDescent="0.35">
      <c r="D22" t="s">
        <v>34</v>
      </c>
      <c r="F22" s="5">
        <f>INTERCEPT(E13:E19,F13:F19)</f>
        <v>-3.9329029497313719E-6</v>
      </c>
      <c r="G22" s="5"/>
      <c r="H22" s="5">
        <f>INTERCEPT(G13:G19,H13:H19)</f>
        <v>8.9327596625492223E-5</v>
      </c>
      <c r="I22" s="5"/>
      <c r="J22" s="5">
        <f>INTERCEPT(I13:I19,J13:J19)</f>
        <v>6.5344601808837576E-6</v>
      </c>
    </row>
    <row r="23" spans="1:62" x14ac:dyDescent="0.35">
      <c r="D23" t="s">
        <v>35</v>
      </c>
      <c r="F23" s="4">
        <f>RSQ(E13:E19,F13:F19)</f>
        <v>0.99907151710391073</v>
      </c>
      <c r="G23" s="4"/>
      <c r="H23" s="4">
        <f>RSQ(G13:G19,H13:H19)</f>
        <v>0.99831904618371015</v>
      </c>
      <c r="I23" s="4"/>
      <c r="J23" s="4">
        <f>RSQ(I13:I19,J13:J19)</f>
        <v>0.998344475311849</v>
      </c>
    </row>
    <row r="24" spans="1:62" s="2" customFormat="1" ht="174" x14ac:dyDescent="0.35">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5">
      <c r="A25">
        <v>1</v>
      </c>
      <c r="B25">
        <v>1</v>
      </c>
      <c r="C25" t="s">
        <v>26</v>
      </c>
      <c r="D25" t="s">
        <v>27</v>
      </c>
      <c r="G25">
        <v>0.3</v>
      </c>
      <c r="H25">
        <v>0.3</v>
      </c>
      <c r="I25">
        <v>5199</v>
      </c>
      <c r="J25">
        <v>12203</v>
      </c>
      <c r="L25">
        <v>4609</v>
      </c>
      <c r="M25">
        <v>7.3390000000000004</v>
      </c>
      <c r="N25">
        <v>17.695</v>
      </c>
      <c r="O25">
        <v>10.356999999999999</v>
      </c>
      <c r="Q25">
        <v>0.61</v>
      </c>
      <c r="R25">
        <v>1</v>
      </c>
      <c r="S25">
        <v>0</v>
      </c>
      <c r="T25">
        <v>0</v>
      </c>
      <c r="V25">
        <v>0</v>
      </c>
      <c r="Y25" s="1">
        <v>45196</v>
      </c>
      <c r="Z25" s="6">
        <v>0.70876157407407403</v>
      </c>
      <c r="AB25">
        <v>1</v>
      </c>
      <c r="AD25" s="3">
        <f t="shared" ref="AD25:AD89" si="4">((I25*$F$21)+$F$22)*1000/G25</f>
        <v>8.1002378018186736</v>
      </c>
      <c r="AE25" s="3">
        <f t="shared" ref="AE25:AE89" si="5">((J25*$H$21)+$H$22)*1000/H25</f>
        <v>20.094827443370288</v>
      </c>
      <c r="AF25" s="3">
        <f t="shared" ref="AF25:AF89" si="6">AE25-AD25</f>
        <v>11.994589641551615</v>
      </c>
      <c r="AG25" s="3">
        <f t="shared" ref="AG25:AG89" si="7">((L25*$J$21)+$J$22)*1000/H25</f>
        <v>0.82246024156267117</v>
      </c>
      <c r="AH25" s="3"/>
    </row>
    <row r="26" spans="1:62" x14ac:dyDescent="0.35">
      <c r="A26">
        <v>2</v>
      </c>
      <c r="B26">
        <v>1</v>
      </c>
      <c r="C26" t="s">
        <v>26</v>
      </c>
      <c r="D26" t="s">
        <v>27</v>
      </c>
      <c r="G26">
        <v>0.3</v>
      </c>
      <c r="H26">
        <v>0.3</v>
      </c>
      <c r="I26">
        <v>6513</v>
      </c>
      <c r="J26">
        <v>12259</v>
      </c>
      <c r="L26">
        <v>4620</v>
      </c>
      <c r="M26">
        <v>9.0190000000000001</v>
      </c>
      <c r="N26">
        <v>17.774000000000001</v>
      </c>
      <c r="O26">
        <v>8.7550000000000008</v>
      </c>
      <c r="Q26">
        <v>0.61199999999999999</v>
      </c>
      <c r="R26">
        <v>1</v>
      </c>
      <c r="S26">
        <v>0</v>
      </c>
      <c r="T26">
        <v>0</v>
      </c>
      <c r="V26">
        <v>0</v>
      </c>
      <c r="Y26" s="1">
        <v>45196</v>
      </c>
      <c r="Z26" s="6">
        <v>0.71585648148148151</v>
      </c>
      <c r="AB26">
        <v>1</v>
      </c>
      <c r="AD26" s="3">
        <f t="shared" si="4"/>
        <v>10.150812640539495</v>
      </c>
      <c r="AE26" s="3">
        <f t="shared" si="5"/>
        <v>20.185676894499132</v>
      </c>
      <c r="AF26" s="3">
        <f t="shared" si="6"/>
        <v>10.034864253959636</v>
      </c>
      <c r="AG26" s="3">
        <f t="shared" si="7"/>
        <v>0.82437116926583665</v>
      </c>
      <c r="AH26" s="3"/>
      <c r="AK26">
        <f>ABS(100*(AD26-AD27)/(AVERAGE(AD26:AD27)))</f>
        <v>2.2046192672914837</v>
      </c>
      <c r="AQ26">
        <f>ABS(100*(AE26-AE27)/(AVERAGE(AE26:AE27)))</f>
        <v>1.6072597039714445E-2</v>
      </c>
      <c r="AW26">
        <f>ABS(100*(AF26-AF27)/(AVERAGE(AF26:AF27)))</f>
        <v>2.2475933600010878</v>
      </c>
      <c r="BC26">
        <f>ABS(100*(AG26-AG27)/(AVERAGE(AG26:AG27)))</f>
        <v>1.3812205310172621</v>
      </c>
      <c r="BG26" s="3">
        <f>AVERAGE(AD26:AD27)</f>
        <v>10.263953185293879</v>
      </c>
      <c r="BH26" s="3">
        <f>AVERAGE(AE26:AE27)</f>
        <v>20.187299206126433</v>
      </c>
      <c r="BI26" s="3">
        <f>AVERAGE(AF26:AF27)</f>
        <v>9.9233460208325539</v>
      </c>
      <c r="BJ26" s="3">
        <f>AVERAGE(AG26:AG27)</f>
        <v>0.83010395237533352</v>
      </c>
    </row>
    <row r="27" spans="1:62" x14ac:dyDescent="0.35">
      <c r="A27">
        <v>3</v>
      </c>
      <c r="B27">
        <v>1</v>
      </c>
      <c r="C27" t="s">
        <v>26</v>
      </c>
      <c r="D27" t="s">
        <v>27</v>
      </c>
      <c r="G27">
        <v>0.3</v>
      </c>
      <c r="H27">
        <v>0.3</v>
      </c>
      <c r="I27">
        <v>6658</v>
      </c>
      <c r="J27">
        <v>12261</v>
      </c>
      <c r="L27">
        <v>4686</v>
      </c>
      <c r="M27">
        <v>9.2050000000000001</v>
      </c>
      <c r="N27">
        <v>17.776</v>
      </c>
      <c r="O27">
        <v>8.5709999999999997</v>
      </c>
      <c r="Q27">
        <v>0.623</v>
      </c>
      <c r="R27">
        <v>1</v>
      </c>
      <c r="S27">
        <v>0</v>
      </c>
      <c r="T27">
        <v>0</v>
      </c>
      <c r="V27">
        <v>0</v>
      </c>
      <c r="Y27" s="1">
        <v>45196</v>
      </c>
      <c r="Z27" s="6">
        <v>0.72344907407407411</v>
      </c>
      <c r="AB27">
        <v>1</v>
      </c>
      <c r="AD27" s="3">
        <f t="shared" si="4"/>
        <v>10.377093730048262</v>
      </c>
      <c r="AE27" s="3">
        <f t="shared" si="5"/>
        <v>20.188921517753734</v>
      </c>
      <c r="AF27" s="3">
        <f t="shared" si="6"/>
        <v>9.8118277877054716</v>
      </c>
      <c r="AG27" s="3">
        <f t="shared" si="7"/>
        <v>0.83583673548483051</v>
      </c>
      <c r="AH27" s="3"/>
    </row>
    <row r="28" spans="1:62" x14ac:dyDescent="0.35">
      <c r="A28">
        <v>4</v>
      </c>
      <c r="B28">
        <v>3</v>
      </c>
      <c r="C28" t="s">
        <v>83</v>
      </c>
      <c r="D28" t="s">
        <v>27</v>
      </c>
      <c r="G28">
        <v>0.5</v>
      </c>
      <c r="H28">
        <v>0.5</v>
      </c>
      <c r="I28">
        <v>2914</v>
      </c>
      <c r="J28">
        <v>919</v>
      </c>
      <c r="L28">
        <v>494</v>
      </c>
      <c r="M28">
        <v>2.65</v>
      </c>
      <c r="N28">
        <v>1.0569999999999999</v>
      </c>
      <c r="O28">
        <v>0</v>
      </c>
      <c r="Q28">
        <v>0</v>
      </c>
      <c r="R28">
        <v>1</v>
      </c>
      <c r="S28">
        <v>0</v>
      </c>
      <c r="T28">
        <v>0</v>
      </c>
      <c r="V28">
        <v>0</v>
      </c>
      <c r="Y28" s="1">
        <v>45196</v>
      </c>
      <c r="Z28" s="6">
        <v>0.73564814814814816</v>
      </c>
      <c r="AB28">
        <v>1</v>
      </c>
      <c r="AD28" s="3">
        <f t="shared" si="4"/>
        <v>2.7206159658048654</v>
      </c>
      <c r="AE28" s="3">
        <f t="shared" si="5"/>
        <v>1.0731978245446596</v>
      </c>
      <c r="AF28" s="3">
        <f t="shared" si="6"/>
        <v>-1.6474181412602058</v>
      </c>
      <c r="AG28" s="3">
        <f t="shared" si="7"/>
        <v>6.4559735927066403E-2</v>
      </c>
      <c r="AH28" s="3"/>
    </row>
    <row r="29" spans="1:62" x14ac:dyDescent="0.35">
      <c r="A29">
        <v>5</v>
      </c>
      <c r="B29">
        <v>3</v>
      </c>
      <c r="C29" t="s">
        <v>83</v>
      </c>
      <c r="D29" t="s">
        <v>27</v>
      </c>
      <c r="G29">
        <v>0.5</v>
      </c>
      <c r="H29">
        <v>0.5</v>
      </c>
      <c r="I29">
        <v>614</v>
      </c>
      <c r="J29">
        <v>961</v>
      </c>
      <c r="L29">
        <v>498</v>
      </c>
      <c r="M29">
        <v>0.88600000000000001</v>
      </c>
      <c r="N29">
        <v>1.0920000000000001</v>
      </c>
      <c r="O29">
        <v>0.20699999999999999</v>
      </c>
      <c r="Q29">
        <v>0</v>
      </c>
      <c r="R29">
        <v>1</v>
      </c>
      <c r="S29">
        <v>0</v>
      </c>
      <c r="T29">
        <v>0</v>
      </c>
      <c r="V29">
        <v>0</v>
      </c>
      <c r="Y29" s="1">
        <v>45196</v>
      </c>
      <c r="Z29" s="6">
        <v>0.74192129629629633</v>
      </c>
      <c r="AB29">
        <v>1</v>
      </c>
      <c r="AD29" s="3">
        <f t="shared" si="4"/>
        <v>0.5670442173766036</v>
      </c>
      <c r="AE29" s="3">
        <f t="shared" si="5"/>
        <v>1.1140800775526407</v>
      </c>
      <c r="AF29" s="3">
        <f t="shared" si="6"/>
        <v>0.54703586017603711</v>
      </c>
      <c r="AG29" s="3">
        <f t="shared" si="7"/>
        <v>6.4976665607757084E-2</v>
      </c>
      <c r="AH29" s="3"/>
      <c r="AK29">
        <f>ABS(100*(AD29-AD30)/(AVERAGE(AD29:AD30)))</f>
        <v>7.5394186588240286</v>
      </c>
      <c r="AQ29">
        <f>ABS(100*(AE29-AE30)/(AVERAGE(AE29:AE30)))</f>
        <v>5.8522200412610763</v>
      </c>
      <c r="AW29">
        <f>ABS(100*(AF29-AF30)/(AVERAGE(AF29:AF30)))</f>
        <v>18.023849712602747</v>
      </c>
      <c r="BC29">
        <f>ABS(100*(AG29-AG30)/(AVERAGE(AG29:AG30)))</f>
        <v>0</v>
      </c>
      <c r="BG29" s="3">
        <f>AVERAGE(AD29:AD30)</f>
        <v>0.54644483543511591</v>
      </c>
      <c r="BH29" s="3">
        <f>AVERAGE(AE29:AE30)</f>
        <v>1.1476619282377678</v>
      </c>
      <c r="BI29" s="3">
        <f>AVERAGE(AF29:AF30)</f>
        <v>0.60121709280265179</v>
      </c>
      <c r="BJ29" s="3">
        <f>AVERAGE(AG29:AG30)</f>
        <v>6.4976665607757084E-2</v>
      </c>
    </row>
    <row r="30" spans="1:62" x14ac:dyDescent="0.35">
      <c r="A30">
        <v>6</v>
      </c>
      <c r="B30">
        <v>3</v>
      </c>
      <c r="C30" t="s">
        <v>83</v>
      </c>
      <c r="D30" t="s">
        <v>27</v>
      </c>
      <c r="G30">
        <v>0.5</v>
      </c>
      <c r="H30">
        <v>0.5</v>
      </c>
      <c r="I30">
        <v>570</v>
      </c>
      <c r="J30">
        <v>1030</v>
      </c>
      <c r="L30">
        <v>498</v>
      </c>
      <c r="M30">
        <v>0.85199999999999998</v>
      </c>
      <c r="N30">
        <v>1.151</v>
      </c>
      <c r="O30">
        <v>0.3</v>
      </c>
      <c r="Q30">
        <v>0</v>
      </c>
      <c r="R30">
        <v>1</v>
      </c>
      <c r="S30">
        <v>0</v>
      </c>
      <c r="T30">
        <v>0</v>
      </c>
      <c r="V30">
        <v>0</v>
      </c>
      <c r="Y30" s="1">
        <v>45196</v>
      </c>
      <c r="Z30" s="6">
        <v>0.74868055555555557</v>
      </c>
      <c r="AB30">
        <v>1</v>
      </c>
      <c r="AD30" s="3">
        <f t="shared" si="4"/>
        <v>0.52584545349362821</v>
      </c>
      <c r="AE30" s="3">
        <f t="shared" si="5"/>
        <v>1.1812437789228947</v>
      </c>
      <c r="AF30" s="3">
        <f t="shared" si="6"/>
        <v>0.65539832542926646</v>
      </c>
      <c r="AG30" s="3">
        <f t="shared" si="7"/>
        <v>6.4976665607757084E-2</v>
      </c>
      <c r="AH30" s="3"/>
    </row>
    <row r="31" spans="1:62" x14ac:dyDescent="0.35">
      <c r="A31">
        <v>7</v>
      </c>
      <c r="B31">
        <v>3</v>
      </c>
      <c r="D31" t="s">
        <v>85</v>
      </c>
      <c r="Y31" s="1">
        <v>45196</v>
      </c>
      <c r="Z31" s="6">
        <v>0.75244212962962964</v>
      </c>
      <c r="AB31">
        <v>1</v>
      </c>
      <c r="AD31" s="3"/>
      <c r="AE31" s="3"/>
      <c r="AF31" s="3"/>
      <c r="AG31" s="3"/>
      <c r="AH31" s="3"/>
    </row>
    <row r="32" spans="1:62" x14ac:dyDescent="0.35">
      <c r="A32">
        <v>8</v>
      </c>
      <c r="B32">
        <v>3</v>
      </c>
      <c r="C32" t="s">
        <v>84</v>
      </c>
      <c r="D32" t="s">
        <v>27</v>
      </c>
      <c r="G32">
        <v>0.5</v>
      </c>
      <c r="H32">
        <v>0.5</v>
      </c>
      <c r="I32">
        <v>76</v>
      </c>
      <c r="J32">
        <v>171</v>
      </c>
      <c r="L32">
        <v>285</v>
      </c>
      <c r="M32">
        <v>0.47299999999999998</v>
      </c>
      <c r="N32">
        <v>0.42399999999999999</v>
      </c>
      <c r="O32">
        <v>0</v>
      </c>
      <c r="Q32">
        <v>0</v>
      </c>
      <c r="R32">
        <v>1</v>
      </c>
      <c r="S32">
        <v>0</v>
      </c>
      <c r="T32">
        <v>0</v>
      </c>
      <c r="V32">
        <v>0</v>
      </c>
      <c r="Y32" s="1">
        <v>45196</v>
      </c>
      <c r="Z32" s="6">
        <v>0.76285879629629638</v>
      </c>
      <c r="AB32">
        <v>1</v>
      </c>
      <c r="AD32" s="3">
        <f t="shared" si="4"/>
        <v>6.3295695352949377E-2</v>
      </c>
      <c r="AE32" s="3">
        <f t="shared" si="5"/>
        <v>0.34510436621204915</v>
      </c>
      <c r="AF32" s="3">
        <f t="shared" si="6"/>
        <v>0.28180867085909977</v>
      </c>
      <c r="AG32" s="3">
        <f t="shared" si="7"/>
        <v>4.2775160110978414E-2</v>
      </c>
      <c r="AH32" s="3"/>
    </row>
    <row r="33" spans="1:62" x14ac:dyDescent="0.35">
      <c r="A33">
        <v>9</v>
      </c>
      <c r="B33">
        <v>3</v>
      </c>
      <c r="C33" t="s">
        <v>84</v>
      </c>
      <c r="D33" t="s">
        <v>27</v>
      </c>
      <c r="G33">
        <v>0.5</v>
      </c>
      <c r="H33">
        <v>0.5</v>
      </c>
      <c r="I33">
        <v>46</v>
      </c>
      <c r="J33">
        <v>150</v>
      </c>
      <c r="L33">
        <v>261</v>
      </c>
      <c r="M33">
        <v>0.45</v>
      </c>
      <c r="N33">
        <v>0.40500000000000003</v>
      </c>
      <c r="O33">
        <v>0</v>
      </c>
      <c r="Q33">
        <v>0</v>
      </c>
      <c r="R33">
        <v>1</v>
      </c>
      <c r="S33">
        <v>0</v>
      </c>
      <c r="T33">
        <v>0</v>
      </c>
      <c r="V33">
        <v>0</v>
      </c>
      <c r="Y33" s="1">
        <v>45196</v>
      </c>
      <c r="Z33" s="6">
        <v>0.76856481481481476</v>
      </c>
      <c r="AB33">
        <v>1</v>
      </c>
      <c r="AD33" s="3">
        <f t="shared" si="4"/>
        <v>3.520562906910249E-2</v>
      </c>
      <c r="AE33" s="3">
        <f t="shared" si="5"/>
        <v>0.32466323970805872</v>
      </c>
      <c r="AF33" s="3">
        <f t="shared" si="6"/>
        <v>0.28945761063895625</v>
      </c>
      <c r="AG33" s="3">
        <f t="shared" si="7"/>
        <v>4.0273582026834336E-2</v>
      </c>
      <c r="AH33" s="3"/>
      <c r="AK33">
        <f>ABS(100*(AD33-AD34)/(AVERAGE(AD33:AD34)))</f>
        <v>45.268073982228991</v>
      </c>
      <c r="AQ33">
        <f>ABS(100*(AE33-AE34)/(AVERAGE(AE33:AE34)))</f>
        <v>8.3323817967497895</v>
      </c>
      <c r="AW33">
        <f>ABS(100*(AF33-AF34)/(AVERAGE(AF33:AF34)))</f>
        <v>2.6012846680493484</v>
      </c>
      <c r="BC33">
        <f>ABS(100*(AG33-AG34)/(AVERAGE(AG33:AG34)))</f>
        <v>4.5525536570809511</v>
      </c>
      <c r="BG33" s="3">
        <f>AVERAGE(AD33:AD34)</f>
        <v>4.550532003984635E-2</v>
      </c>
      <c r="BH33" s="3">
        <f>AVERAGE(AE33:AE34)</f>
        <v>0.33877735086557592</v>
      </c>
      <c r="BI33" s="3">
        <f>AVERAGE(AF33:AF34)</f>
        <v>0.29327203082572961</v>
      </c>
      <c r="BJ33" s="3">
        <f>AVERAGE(AG33:AG34)</f>
        <v>4.121167380838836E-2</v>
      </c>
    </row>
    <row r="34" spans="1:62" x14ac:dyDescent="0.35">
      <c r="A34">
        <v>10</v>
      </c>
      <c r="B34">
        <v>3</v>
      </c>
      <c r="C34" t="s">
        <v>84</v>
      </c>
      <c r="D34" t="s">
        <v>27</v>
      </c>
      <c r="G34">
        <v>0.5</v>
      </c>
      <c r="H34">
        <v>0.5</v>
      </c>
      <c r="I34">
        <v>68</v>
      </c>
      <c r="J34">
        <v>179</v>
      </c>
      <c r="L34">
        <v>279</v>
      </c>
      <c r="M34">
        <v>0.46700000000000003</v>
      </c>
      <c r="N34">
        <v>0.43</v>
      </c>
      <c r="O34">
        <v>0</v>
      </c>
      <c r="Q34">
        <v>0</v>
      </c>
      <c r="R34">
        <v>1</v>
      </c>
      <c r="S34">
        <v>0</v>
      </c>
      <c r="T34">
        <v>0</v>
      </c>
      <c r="V34">
        <v>0</v>
      </c>
      <c r="Y34" s="1">
        <v>45196</v>
      </c>
      <c r="Z34" s="6">
        <v>0.77460648148148137</v>
      </c>
      <c r="AB34">
        <v>1</v>
      </c>
      <c r="AD34" s="3">
        <f t="shared" si="4"/>
        <v>5.5805011010590211E-2</v>
      </c>
      <c r="AE34" s="3">
        <f t="shared" si="5"/>
        <v>0.35289146202309313</v>
      </c>
      <c r="AF34" s="3">
        <f t="shared" si="6"/>
        <v>0.29708645101250292</v>
      </c>
      <c r="AG34" s="3">
        <f t="shared" si="7"/>
        <v>4.2149765589942392E-2</v>
      </c>
      <c r="AH34" s="3"/>
    </row>
    <row r="35" spans="1:62" x14ac:dyDescent="0.35">
      <c r="A35">
        <v>11</v>
      </c>
      <c r="B35">
        <v>4</v>
      </c>
      <c r="C35" t="s">
        <v>61</v>
      </c>
      <c r="D35" t="s">
        <v>27</v>
      </c>
      <c r="G35">
        <v>0.2</v>
      </c>
      <c r="H35">
        <v>0.2</v>
      </c>
      <c r="I35">
        <v>697</v>
      </c>
      <c r="J35">
        <v>2173</v>
      </c>
      <c r="L35">
        <v>1181</v>
      </c>
      <c r="M35">
        <v>2.3740000000000001</v>
      </c>
      <c r="N35">
        <v>5.2990000000000004</v>
      </c>
      <c r="O35">
        <v>2.9249999999999998</v>
      </c>
      <c r="Q35">
        <v>1.9E-2</v>
      </c>
      <c r="R35">
        <v>1</v>
      </c>
      <c r="S35">
        <v>0</v>
      </c>
      <c r="T35">
        <v>0</v>
      </c>
      <c r="V35">
        <v>0</v>
      </c>
      <c r="Y35" s="1">
        <v>45196</v>
      </c>
      <c r="Z35" s="6">
        <v>0.78562500000000002</v>
      </c>
      <c r="AB35">
        <v>1</v>
      </c>
      <c r="AD35" s="3">
        <f>((I35*$F$21)+$F$22)*1000/G35</f>
        <v>1.61190016857145</v>
      </c>
      <c r="AE35" s="3">
        <f t="shared" si="5"/>
        <v>5.7345627323145028</v>
      </c>
      <c r="AF35" s="3">
        <f t="shared" si="6"/>
        <v>4.1226625637430523</v>
      </c>
      <c r="AG35" s="3">
        <f t="shared" si="7"/>
        <v>0.34041852146422641</v>
      </c>
      <c r="AH35" s="3"/>
    </row>
    <row r="36" spans="1:62" x14ac:dyDescent="0.35">
      <c r="A36">
        <v>12</v>
      </c>
      <c r="B36">
        <v>4</v>
      </c>
      <c r="C36" t="s">
        <v>61</v>
      </c>
      <c r="D36" t="s">
        <v>27</v>
      </c>
      <c r="G36">
        <v>0.2</v>
      </c>
      <c r="H36">
        <v>0.2</v>
      </c>
      <c r="I36">
        <v>1218</v>
      </c>
      <c r="J36">
        <v>2254</v>
      </c>
      <c r="L36">
        <v>1195</v>
      </c>
      <c r="M36">
        <v>3.3730000000000002</v>
      </c>
      <c r="N36">
        <v>5.4690000000000003</v>
      </c>
      <c r="O36">
        <v>2.0960000000000001</v>
      </c>
      <c r="Q36">
        <v>2.1999999999999999E-2</v>
      </c>
      <c r="R36">
        <v>1</v>
      </c>
      <c r="S36">
        <v>0</v>
      </c>
      <c r="T36">
        <v>0</v>
      </c>
      <c r="V36">
        <v>0</v>
      </c>
      <c r="Y36" s="1">
        <v>45196</v>
      </c>
      <c r="Z36" s="6">
        <v>0.79186342592592596</v>
      </c>
      <c r="AB36">
        <v>1</v>
      </c>
      <c r="AD36" s="3">
        <f t="shared" si="4"/>
        <v>2.831477213061802</v>
      </c>
      <c r="AE36" s="3">
        <f t="shared" si="5"/>
        <v>5.9316735950315529</v>
      </c>
      <c r="AF36" s="3">
        <f t="shared" si="6"/>
        <v>3.1001963819697509</v>
      </c>
      <c r="AG36" s="3">
        <f t="shared" si="7"/>
        <v>0.34406665617026988</v>
      </c>
      <c r="AH36" s="3"/>
      <c r="AJ36">
        <f>ABS(100*((AVERAGE(AD37))-3)/3)</f>
        <v>0.23349686020258295</v>
      </c>
      <c r="AK36">
        <f>ABS(100*(AD36-AD37)/(AVERAGE(AD36:AD37)))</f>
        <v>5.5461807563549641</v>
      </c>
      <c r="AP36">
        <f>ABS(100*((AVERAGE(AE36:AE37))-6)/6)</f>
        <v>1.4023990555771675</v>
      </c>
      <c r="AQ36">
        <f>ABS(100*(AE36-AE37)/(AVERAGE(AE36:AE37)))</f>
        <v>0.53475061646780209</v>
      </c>
      <c r="AV36">
        <f>ABS(100*((AVERAGE(AF37))-3)/3)</f>
        <v>3.0985525298245165</v>
      </c>
      <c r="AW36">
        <f>ABS(100*(AF36-AF37)/(AVERAGE(AF36:AF37)))</f>
        <v>6.4306724585608919</v>
      </c>
      <c r="BB36">
        <f>ABS(100*((AVERAGE(AG36:AG37))-0.3)/0.3)</f>
        <v>14.949466440521624</v>
      </c>
      <c r="BC36">
        <f>ABS(100*(AG36-AG37)/(AVERAGE(AG36:AG37)))</f>
        <v>0.45338366240523953</v>
      </c>
      <c r="BG36" s="3">
        <f>AVERAGE(AD36:AD37)</f>
        <v>2.9122361536278625</v>
      </c>
      <c r="BH36" s="3">
        <f>AVERAGE(AE36:AE37)</f>
        <v>5.91585605666537</v>
      </c>
      <c r="BI36" s="3">
        <f>AVERAGE(AF36:AF37)</f>
        <v>3.0036199030375075</v>
      </c>
      <c r="BJ36" s="3">
        <f>AVERAGE(AG36:AG37)</f>
        <v>0.34484839932156486</v>
      </c>
    </row>
    <row r="37" spans="1:62" x14ac:dyDescent="0.35">
      <c r="A37">
        <v>13</v>
      </c>
      <c r="B37">
        <v>4</v>
      </c>
      <c r="C37" t="s">
        <v>61</v>
      </c>
      <c r="D37" t="s">
        <v>27</v>
      </c>
      <c r="G37">
        <v>0.2</v>
      </c>
      <c r="H37">
        <v>0.2</v>
      </c>
      <c r="I37">
        <v>1287</v>
      </c>
      <c r="J37">
        <v>2241</v>
      </c>
      <c r="L37">
        <v>1201</v>
      </c>
      <c r="M37">
        <v>3.5059999999999998</v>
      </c>
      <c r="N37">
        <v>5.4429999999999996</v>
      </c>
      <c r="O37">
        <v>1.9379999999999999</v>
      </c>
      <c r="Q37">
        <v>2.4E-2</v>
      </c>
      <c r="R37">
        <v>1</v>
      </c>
      <c r="S37">
        <v>0</v>
      </c>
      <c r="T37">
        <v>0</v>
      </c>
      <c r="V37">
        <v>0</v>
      </c>
      <c r="Y37" s="1">
        <v>45196</v>
      </c>
      <c r="Z37" s="6">
        <v>0.79864583333333339</v>
      </c>
      <c r="AB37">
        <v>1</v>
      </c>
      <c r="AD37" s="3">
        <f t="shared" si="4"/>
        <v>2.9929950941939225</v>
      </c>
      <c r="AE37" s="3">
        <f t="shared" si="5"/>
        <v>5.900038518299187</v>
      </c>
      <c r="AF37" s="3">
        <f t="shared" si="6"/>
        <v>2.9070434241052645</v>
      </c>
      <c r="AG37" s="3">
        <f t="shared" si="7"/>
        <v>0.34563014247285984</v>
      </c>
      <c r="AH37" s="3"/>
    </row>
    <row r="38" spans="1:62" x14ac:dyDescent="0.35">
      <c r="A38">
        <v>14</v>
      </c>
      <c r="B38">
        <v>5</v>
      </c>
      <c r="C38" t="s">
        <v>61</v>
      </c>
      <c r="D38" t="s">
        <v>27</v>
      </c>
      <c r="G38">
        <v>0.6</v>
      </c>
      <c r="H38">
        <v>0.6</v>
      </c>
      <c r="I38">
        <v>4201</v>
      </c>
      <c r="J38">
        <v>7599</v>
      </c>
      <c r="L38">
        <v>3647</v>
      </c>
      <c r="M38">
        <v>3.032</v>
      </c>
      <c r="N38">
        <v>5.5970000000000004</v>
      </c>
      <c r="O38">
        <v>2.5659999999999998</v>
      </c>
      <c r="Q38">
        <v>0.221</v>
      </c>
      <c r="R38">
        <v>1</v>
      </c>
      <c r="S38">
        <v>0</v>
      </c>
      <c r="T38">
        <v>0</v>
      </c>
      <c r="V38">
        <v>0</v>
      </c>
      <c r="Y38" s="1">
        <v>45196</v>
      </c>
      <c r="Z38" s="6">
        <v>0.81184027777777779</v>
      </c>
      <c r="AB38">
        <v>1</v>
      </c>
      <c r="AD38" s="3">
        <f t="shared" si="4"/>
        <v>3.271399841151581</v>
      </c>
      <c r="AE38" s="3">
        <f t="shared" si="5"/>
        <v>6.3128523556386416</v>
      </c>
      <c r="AF38" s="3">
        <f t="shared" si="6"/>
        <v>3.0414525144870606</v>
      </c>
      <c r="AG38" s="3">
        <f t="shared" si="7"/>
        <v>0.32767046394291194</v>
      </c>
      <c r="AH38" s="3"/>
    </row>
    <row r="39" spans="1:62" x14ac:dyDescent="0.35">
      <c r="A39">
        <v>15</v>
      </c>
      <c r="B39">
        <v>5</v>
      </c>
      <c r="C39" t="s">
        <v>61</v>
      </c>
      <c r="D39" t="s">
        <v>27</v>
      </c>
      <c r="G39">
        <v>0.6</v>
      </c>
      <c r="H39">
        <v>0.6</v>
      </c>
      <c r="I39">
        <v>4132</v>
      </c>
      <c r="J39">
        <v>7767</v>
      </c>
      <c r="L39">
        <v>3585</v>
      </c>
      <c r="M39">
        <v>2.9870000000000001</v>
      </c>
      <c r="N39">
        <v>5.7149999999999999</v>
      </c>
      <c r="O39">
        <v>2.7280000000000002</v>
      </c>
      <c r="Q39">
        <v>0.216</v>
      </c>
      <c r="R39">
        <v>1</v>
      </c>
      <c r="S39">
        <v>0</v>
      </c>
      <c r="T39">
        <v>0</v>
      </c>
      <c r="V39">
        <v>0</v>
      </c>
      <c r="Y39" s="1">
        <v>45196</v>
      </c>
      <c r="Z39" s="6">
        <v>0.81903935185185184</v>
      </c>
      <c r="AB39">
        <v>1</v>
      </c>
      <c r="AD39" s="3">
        <f t="shared" si="4"/>
        <v>3.2175605474408742</v>
      </c>
      <c r="AE39" s="3">
        <f t="shared" si="5"/>
        <v>6.4491265323319116</v>
      </c>
      <c r="AF39" s="3">
        <f t="shared" si="6"/>
        <v>3.2315659848910374</v>
      </c>
      <c r="AG39" s="3">
        <f t="shared" si="7"/>
        <v>0.3222851222339907</v>
      </c>
      <c r="AH39" s="3"/>
      <c r="AJ39">
        <f>ABS(100*((AVERAGE(AD39:AD40))-3)/3)</f>
        <v>7.0699530035968001</v>
      </c>
      <c r="AK39">
        <f>ABS(100*(AD39-AD40)/(AVERAGE(AD39:AD40)))</f>
        <v>0.34008653095462338</v>
      </c>
      <c r="AP39">
        <f>ABS(100*((AVERAGE(AE39:AE40))-6)/6)</f>
        <v>7.2488550932171476</v>
      </c>
      <c r="AQ39">
        <f>ABS(100*(AE39-AE40)/(AVERAGE(AE39:AE40)))</f>
        <v>0.44119279801928185</v>
      </c>
      <c r="AV39">
        <f>ABS(100*((AVERAGE(AF39:AF40))-3)/3)</f>
        <v>7.4277571828375102</v>
      </c>
      <c r="AW39">
        <f>ABS(100*(AF39-AF40)/(AVERAGE(AF39:AF40)))</f>
        <v>0.54196231557104113</v>
      </c>
      <c r="BB39">
        <f>ABS(100*((AVERAGE(AG39:AG40))-0.3)/0.3)</f>
        <v>7.4283740779969021</v>
      </c>
      <c r="BC39">
        <f>ABS(100*(AG39-AG40)/(AVERAGE(AG39:AG40)))</f>
        <v>0</v>
      </c>
      <c r="BG39" s="3">
        <f>AVERAGE(AD39:AD40)</f>
        <v>3.212098590107904</v>
      </c>
      <c r="BH39" s="3">
        <f>AVERAGE(AE39:AE40)</f>
        <v>6.4349313055930288</v>
      </c>
      <c r="BI39" s="3">
        <f>AVERAGE(AF39:AF40)</f>
        <v>3.2228327154851253</v>
      </c>
      <c r="BJ39" s="3">
        <f>AVERAGE(AG39:AG40)</f>
        <v>0.3222851222339907</v>
      </c>
    </row>
    <row r="40" spans="1:62" x14ac:dyDescent="0.35">
      <c r="A40">
        <v>16</v>
      </c>
      <c r="B40">
        <v>5</v>
      </c>
      <c r="C40" t="s">
        <v>61</v>
      </c>
      <c r="D40" t="s">
        <v>27</v>
      </c>
      <c r="G40">
        <v>0.6</v>
      </c>
      <c r="H40">
        <v>0.6</v>
      </c>
      <c r="I40">
        <v>4118</v>
      </c>
      <c r="J40">
        <v>7732</v>
      </c>
      <c r="L40">
        <v>3585</v>
      </c>
      <c r="M40">
        <v>2.9780000000000002</v>
      </c>
      <c r="N40">
        <v>5.6909999999999998</v>
      </c>
      <c r="O40">
        <v>2.7130000000000001</v>
      </c>
      <c r="Q40">
        <v>0.216</v>
      </c>
      <c r="R40">
        <v>1</v>
      </c>
      <c r="S40">
        <v>0</v>
      </c>
      <c r="T40">
        <v>0</v>
      </c>
      <c r="V40">
        <v>0</v>
      </c>
      <c r="Y40" s="1">
        <v>45196</v>
      </c>
      <c r="Z40" s="6">
        <v>0.82670138888888889</v>
      </c>
      <c r="AB40">
        <v>1</v>
      </c>
      <c r="AD40" s="3">
        <f t="shared" si="4"/>
        <v>3.2066366327749338</v>
      </c>
      <c r="AE40" s="3">
        <f t="shared" si="5"/>
        <v>6.420736078854147</v>
      </c>
      <c r="AF40" s="3">
        <f t="shared" si="6"/>
        <v>3.2140994460792132</v>
      </c>
      <c r="AG40" s="3">
        <f t="shared" si="7"/>
        <v>0.3222851222339907</v>
      </c>
      <c r="AH40" s="3"/>
    </row>
    <row r="41" spans="1:62" x14ac:dyDescent="0.35">
      <c r="A41">
        <v>17</v>
      </c>
      <c r="B41">
        <v>6</v>
      </c>
      <c r="C41" t="s">
        <v>63</v>
      </c>
      <c r="D41" t="s">
        <v>27</v>
      </c>
      <c r="G41">
        <v>0.33300000000000002</v>
      </c>
      <c r="H41">
        <v>0.33300000000000002</v>
      </c>
      <c r="I41">
        <v>5038</v>
      </c>
      <c r="J41">
        <v>11651</v>
      </c>
      <c r="L41">
        <v>5517</v>
      </c>
      <c r="M41">
        <v>6.4260000000000002</v>
      </c>
      <c r="N41">
        <v>15.239000000000001</v>
      </c>
      <c r="O41">
        <v>8.8130000000000006</v>
      </c>
      <c r="Q41">
        <v>0.69199999999999995</v>
      </c>
      <c r="R41">
        <v>1</v>
      </c>
      <c r="S41">
        <v>0</v>
      </c>
      <c r="T41">
        <v>0</v>
      </c>
      <c r="V41">
        <v>0</v>
      </c>
      <c r="Y41" s="1">
        <v>45196</v>
      </c>
      <c r="Z41" s="6">
        <v>0.84231481481481485</v>
      </c>
      <c r="AB41">
        <v>1</v>
      </c>
      <c r="AD41" s="3">
        <f t="shared" si="4"/>
        <v>7.0711601482000379</v>
      </c>
      <c r="AE41" s="3">
        <f t="shared" si="5"/>
        <v>17.296676959549753</v>
      </c>
      <c r="AF41" s="3">
        <f t="shared" si="6"/>
        <v>10.225516811349715</v>
      </c>
      <c r="AG41" s="3">
        <f t="shared" si="7"/>
        <v>0.88306183551709738</v>
      </c>
      <c r="AH41" s="3"/>
    </row>
    <row r="42" spans="1:62" x14ac:dyDescent="0.35">
      <c r="A42">
        <v>18</v>
      </c>
      <c r="B42">
        <v>6</v>
      </c>
      <c r="C42" t="s">
        <v>63</v>
      </c>
      <c r="D42" t="s">
        <v>27</v>
      </c>
      <c r="G42">
        <v>0.33300000000000002</v>
      </c>
      <c r="H42">
        <v>0.33300000000000002</v>
      </c>
      <c r="I42">
        <v>6271</v>
      </c>
      <c r="J42">
        <v>11614</v>
      </c>
      <c r="L42">
        <v>5517</v>
      </c>
      <c r="M42">
        <v>7.8460000000000001</v>
      </c>
      <c r="N42">
        <v>15.192</v>
      </c>
      <c r="O42">
        <v>7.3460000000000001</v>
      </c>
      <c r="Q42">
        <v>0.69199999999999995</v>
      </c>
      <c r="R42">
        <v>1</v>
      </c>
      <c r="S42">
        <v>0</v>
      </c>
      <c r="T42">
        <v>0</v>
      </c>
      <c r="V42">
        <v>0</v>
      </c>
      <c r="Y42" s="1">
        <v>45196</v>
      </c>
      <c r="Z42" s="6">
        <v>0.84952546296296294</v>
      </c>
      <c r="AB42">
        <v>1</v>
      </c>
      <c r="AD42" s="3">
        <f t="shared" si="4"/>
        <v>8.8046462206716694</v>
      </c>
      <c r="AE42" s="3">
        <f t="shared" si="5"/>
        <v>17.242599905306395</v>
      </c>
      <c r="AF42" s="3">
        <f t="shared" si="6"/>
        <v>8.4379536846347261</v>
      </c>
      <c r="AG42" s="3">
        <f t="shared" si="7"/>
        <v>0.88306183551709738</v>
      </c>
      <c r="AH42" s="3"/>
      <c r="AJ42">
        <f>ABS(100*((AVERAGE(AD42:AD43))-9)/9)</f>
        <v>2.8579309462069187</v>
      </c>
      <c r="AK42">
        <f>ABS(100*(AD42-AD43)/(AVERAGE(AD42:AD43)))</f>
        <v>1.4151096529223615</v>
      </c>
      <c r="AP42">
        <f>ABS(100*((AVERAGE(AE42:AE43))-18)/18)</f>
        <v>4.1428208813388103</v>
      </c>
      <c r="AQ42">
        <f>ABS(100*(AE42-AE43)/(AVERAGE(AE42:AE43)))</f>
        <v>0.13552959332161774</v>
      </c>
      <c r="AV42">
        <f>ABS(100*((AVERAGE(AF42:AF43))-9)/9)</f>
        <v>5.4277108164707029</v>
      </c>
      <c r="AW42">
        <f>ABS(100*(AF42-AF43)/(AVERAGE(AF42:AF43)))</f>
        <v>1.7283038196474028</v>
      </c>
      <c r="BB42">
        <f>ABS(100*((AVERAGE(AG42:AG43))-0.9)/0.9)</f>
        <v>2.038523411272481</v>
      </c>
      <c r="BC42">
        <f>ABS(100*(AG42-AG43)/(AVERAGE(AG42:AG43)))</f>
        <v>0.31952383905250159</v>
      </c>
      <c r="BG42" s="3">
        <f>AVERAGE(AD42:AD43)</f>
        <v>8.7427862148413773</v>
      </c>
      <c r="BH42" s="3">
        <f>AVERAGE(AE42:AE43)</f>
        <v>17.254292241359014</v>
      </c>
      <c r="BI42" s="3">
        <f>AVERAGE(AF42:AF43)</f>
        <v>8.5115060265176368</v>
      </c>
      <c r="BJ42" s="3">
        <f>AVERAGE(AG42:AG43)</f>
        <v>0.88165328929854769</v>
      </c>
    </row>
    <row r="43" spans="1:62" x14ac:dyDescent="0.35">
      <c r="A43">
        <v>19</v>
      </c>
      <c r="B43">
        <v>6</v>
      </c>
      <c r="C43" t="s">
        <v>63</v>
      </c>
      <c r="D43" t="s">
        <v>27</v>
      </c>
      <c r="G43">
        <v>0.33300000000000002</v>
      </c>
      <c r="H43">
        <v>0.33300000000000002</v>
      </c>
      <c r="I43">
        <v>6183</v>
      </c>
      <c r="J43">
        <v>11630</v>
      </c>
      <c r="L43">
        <v>5499</v>
      </c>
      <c r="M43">
        <v>7.7460000000000004</v>
      </c>
      <c r="N43">
        <v>15.212999999999999</v>
      </c>
      <c r="O43">
        <v>7.4669999999999996</v>
      </c>
      <c r="Q43">
        <v>0.68899999999999995</v>
      </c>
      <c r="R43">
        <v>1</v>
      </c>
      <c r="S43">
        <v>0</v>
      </c>
      <c r="T43">
        <v>0</v>
      </c>
      <c r="V43">
        <v>0</v>
      </c>
      <c r="Y43" s="1">
        <v>45196</v>
      </c>
      <c r="Z43" s="6">
        <v>0.85717592592592595</v>
      </c>
      <c r="AB43">
        <v>1</v>
      </c>
      <c r="AD43" s="3">
        <f t="shared" si="4"/>
        <v>8.6809262090110835</v>
      </c>
      <c r="AE43" s="3">
        <f t="shared" si="5"/>
        <v>17.265984577411633</v>
      </c>
      <c r="AF43" s="3">
        <f t="shared" si="6"/>
        <v>8.5850583684005493</v>
      </c>
      <c r="AG43" s="3">
        <f t="shared" si="7"/>
        <v>0.880244743079998</v>
      </c>
      <c r="AH43" s="3"/>
      <c r="BG43" s="3"/>
      <c r="BH43" s="3"/>
      <c r="BI43" s="3"/>
      <c r="BJ43" s="3"/>
    </row>
    <row r="44" spans="1:62" x14ac:dyDescent="0.35">
      <c r="A44">
        <v>20</v>
      </c>
      <c r="B44">
        <v>7</v>
      </c>
      <c r="C44" t="s">
        <v>63</v>
      </c>
      <c r="D44" t="s">
        <v>27</v>
      </c>
      <c r="G44">
        <v>0.46700000000000003</v>
      </c>
      <c r="H44">
        <v>0.46700000000000003</v>
      </c>
      <c r="I44">
        <v>8964</v>
      </c>
      <c r="J44">
        <v>17166</v>
      </c>
      <c r="L44">
        <v>8025</v>
      </c>
      <c r="M44">
        <v>7.8079999999999998</v>
      </c>
      <c r="N44">
        <v>15.868</v>
      </c>
      <c r="O44">
        <v>8.0609999999999999</v>
      </c>
      <c r="Q44">
        <v>0.77400000000000002</v>
      </c>
      <c r="R44">
        <v>1</v>
      </c>
      <c r="S44">
        <v>0</v>
      </c>
      <c r="T44">
        <v>0</v>
      </c>
      <c r="V44">
        <v>0</v>
      </c>
      <c r="Y44" s="1">
        <v>45196</v>
      </c>
      <c r="Z44" s="6">
        <v>0.87100694444444438</v>
      </c>
      <c r="AB44">
        <v>1</v>
      </c>
      <c r="AD44" s="3">
        <f t="shared" si="4"/>
        <v>8.9779935757109079</v>
      </c>
      <c r="AE44" s="3">
        <f t="shared" si="5"/>
        <v>18.081173479441723</v>
      </c>
      <c r="AF44" s="3">
        <f t="shared" si="6"/>
        <v>9.1031799037308154</v>
      </c>
      <c r="AG44" s="3">
        <f t="shared" si="7"/>
        <v>0.90956540925850404</v>
      </c>
      <c r="AH44" s="3"/>
      <c r="BG44" s="3"/>
      <c r="BH44" s="3"/>
      <c r="BI44" s="3"/>
      <c r="BJ44" s="3"/>
    </row>
    <row r="45" spans="1:62" x14ac:dyDescent="0.35">
      <c r="A45">
        <v>21</v>
      </c>
      <c r="B45">
        <v>7</v>
      </c>
      <c r="C45" t="s">
        <v>63</v>
      </c>
      <c r="D45" t="s">
        <v>27</v>
      </c>
      <c r="G45">
        <v>0.46700000000000003</v>
      </c>
      <c r="H45">
        <v>0.46700000000000003</v>
      </c>
      <c r="I45">
        <v>9054</v>
      </c>
      <c r="J45">
        <v>17190</v>
      </c>
      <c r="L45">
        <v>8113</v>
      </c>
      <c r="M45">
        <v>7.8810000000000002</v>
      </c>
      <c r="N45">
        <v>15.891</v>
      </c>
      <c r="O45">
        <v>8.01</v>
      </c>
      <c r="Q45">
        <v>0.78400000000000003</v>
      </c>
      <c r="R45">
        <v>1</v>
      </c>
      <c r="S45">
        <v>0</v>
      </c>
      <c r="T45">
        <v>0</v>
      </c>
      <c r="V45">
        <v>0</v>
      </c>
      <c r="Y45" s="1">
        <v>45196</v>
      </c>
      <c r="Z45" s="6">
        <v>0.8787152777777778</v>
      </c>
      <c r="AB45">
        <v>1</v>
      </c>
      <c r="AD45" s="3">
        <f t="shared" si="4"/>
        <v>9.0682186280144848</v>
      </c>
      <c r="AE45" s="3">
        <f t="shared" si="5"/>
        <v>18.106185564487902</v>
      </c>
      <c r="AF45" s="3">
        <f t="shared" si="6"/>
        <v>9.037966936473417</v>
      </c>
      <c r="AG45" s="3">
        <f t="shared" si="7"/>
        <v>0.91938602272231018</v>
      </c>
      <c r="AH45" s="3"/>
      <c r="AJ45">
        <f>ABS(100*((AVERAGE(AD45:AD46))-9)/9)</f>
        <v>0.69672083131284213</v>
      </c>
      <c r="AK45">
        <f>ABS(100*(AD45-AD46)/(AVERAGE(AD45:AD46)))</f>
        <v>0.12168007835388076</v>
      </c>
      <c r="AP45">
        <f>ABS(100*((AVERAGE(AE45:AE46))-18)/18)</f>
        <v>0.46254344367911115</v>
      </c>
      <c r="AQ45">
        <f>ABS(100*(AE45-AE46)/(AVERAGE(AE45:AE46)))</f>
        <v>0.25357980131743935</v>
      </c>
      <c r="AV45">
        <f>ABS(100*((AVERAGE(AF45:AF46))-9)/9)</f>
        <v>0.22836605604538029</v>
      </c>
      <c r="AW45">
        <f>ABS(100*(AF45-AF46)/(AVERAGE(AF45:AF46)))</f>
        <v>0.38609587539533119</v>
      </c>
      <c r="BB45">
        <f>ABS(100*((AVERAGE(AG45:AG46))-0.9)/0.9)</f>
        <v>2.3337991095814248</v>
      </c>
      <c r="BC45">
        <f>ABS(100*(AG45-AG46)/(AVERAGE(AG45:AG46)))</f>
        <v>0.35139237758144687</v>
      </c>
      <c r="BG45" s="3">
        <f>AVERAGE(AD45:AD46)</f>
        <v>9.0627048748181558</v>
      </c>
      <c r="BH45" s="3">
        <f>AVERAGE(AE45:AE46)</f>
        <v>18.08325781986224</v>
      </c>
      <c r="BI45" s="3">
        <f>AVERAGE(AF45:AF46)</f>
        <v>9.0205529450440842</v>
      </c>
      <c r="BJ45" s="3">
        <f>AVERAGE(AG45:AG46)</f>
        <v>0.92100419198623285</v>
      </c>
    </row>
    <row r="46" spans="1:62" x14ac:dyDescent="0.35">
      <c r="A46">
        <v>22</v>
      </c>
      <c r="B46">
        <v>7</v>
      </c>
      <c r="C46" t="s">
        <v>63</v>
      </c>
      <c r="D46" t="s">
        <v>27</v>
      </c>
      <c r="G46">
        <v>0.46700000000000003</v>
      </c>
      <c r="H46">
        <v>0.46700000000000003</v>
      </c>
      <c r="I46">
        <v>9043</v>
      </c>
      <c r="J46">
        <v>17146</v>
      </c>
      <c r="L46">
        <v>8142</v>
      </c>
      <c r="M46">
        <v>7.8719999999999999</v>
      </c>
      <c r="N46">
        <v>15.851000000000001</v>
      </c>
      <c r="O46">
        <v>7.9790000000000001</v>
      </c>
      <c r="Q46">
        <v>0.78800000000000003</v>
      </c>
      <c r="R46">
        <v>1</v>
      </c>
      <c r="S46">
        <v>0</v>
      </c>
      <c r="T46">
        <v>0</v>
      </c>
      <c r="V46">
        <v>0</v>
      </c>
      <c r="Y46" s="1">
        <v>45196</v>
      </c>
      <c r="Z46" s="6">
        <v>0.88687499999999997</v>
      </c>
      <c r="AB46">
        <v>1</v>
      </c>
      <c r="AD46" s="3">
        <f t="shared" si="4"/>
        <v>9.057191121621825</v>
      </c>
      <c r="AE46" s="3">
        <f t="shared" si="5"/>
        <v>18.060330075236575</v>
      </c>
      <c r="AF46" s="3">
        <f t="shared" si="6"/>
        <v>9.0031389536147497</v>
      </c>
      <c r="AG46" s="3">
        <f t="shared" si="7"/>
        <v>0.9226223612501554</v>
      </c>
      <c r="AH46" s="3"/>
      <c r="BG46" s="3"/>
      <c r="BH46" s="3"/>
      <c r="BI46" s="3"/>
      <c r="BJ46" s="3"/>
    </row>
    <row r="47" spans="1:62" x14ac:dyDescent="0.35">
      <c r="A47">
        <v>23</v>
      </c>
      <c r="B47">
        <v>8</v>
      </c>
      <c r="C47" t="s">
        <v>63</v>
      </c>
      <c r="D47" t="s">
        <v>27</v>
      </c>
      <c r="G47">
        <v>0.6</v>
      </c>
      <c r="H47">
        <v>0.6</v>
      </c>
      <c r="I47">
        <v>11790</v>
      </c>
      <c r="J47">
        <v>22463</v>
      </c>
      <c r="L47">
        <v>10647</v>
      </c>
      <c r="M47">
        <v>7.883</v>
      </c>
      <c r="N47">
        <v>16.091000000000001</v>
      </c>
      <c r="O47">
        <v>8.2080000000000002</v>
      </c>
      <c r="Q47">
        <v>0.83099999999999996</v>
      </c>
      <c r="R47">
        <v>1</v>
      </c>
      <c r="S47">
        <v>0</v>
      </c>
      <c r="T47">
        <v>0</v>
      </c>
      <c r="V47">
        <v>0</v>
      </c>
      <c r="Y47" s="1">
        <v>45196</v>
      </c>
      <c r="Z47" s="6">
        <v>0.90173611111111107</v>
      </c>
      <c r="AB47">
        <v>1</v>
      </c>
      <c r="AD47" s="3">
        <f t="shared" si="4"/>
        <v>9.1929418697103049</v>
      </c>
      <c r="AE47" s="3">
        <f t="shared" si="5"/>
        <v>18.369872369738381</v>
      </c>
      <c r="AF47" s="3">
        <f t="shared" si="6"/>
        <v>9.1769305000280763</v>
      </c>
      <c r="AG47" s="3">
        <f t="shared" si="7"/>
        <v>0.9356929149501525</v>
      </c>
      <c r="AH47" s="3"/>
      <c r="BG47" s="3"/>
      <c r="BH47" s="3"/>
      <c r="BI47" s="3"/>
      <c r="BJ47" s="3"/>
    </row>
    <row r="48" spans="1:62" x14ac:dyDescent="0.35">
      <c r="A48">
        <v>24</v>
      </c>
      <c r="B48">
        <v>8</v>
      </c>
      <c r="C48" t="s">
        <v>63</v>
      </c>
      <c r="D48" t="s">
        <v>27</v>
      </c>
      <c r="G48">
        <v>0.6</v>
      </c>
      <c r="H48">
        <v>0.6</v>
      </c>
      <c r="I48">
        <v>11531</v>
      </c>
      <c r="J48">
        <v>22461</v>
      </c>
      <c r="L48">
        <v>10719</v>
      </c>
      <c r="M48">
        <v>7.718</v>
      </c>
      <c r="N48">
        <v>16.088999999999999</v>
      </c>
      <c r="O48">
        <v>8.3710000000000004</v>
      </c>
      <c r="Q48">
        <v>0.83799999999999997</v>
      </c>
      <c r="R48">
        <v>1</v>
      </c>
      <c r="S48">
        <v>0</v>
      </c>
      <c r="T48">
        <v>0</v>
      </c>
      <c r="V48">
        <v>0</v>
      </c>
      <c r="Y48" s="1">
        <v>45196</v>
      </c>
      <c r="Z48" s="6">
        <v>0.91023148148148147</v>
      </c>
      <c r="AB48">
        <v>1</v>
      </c>
      <c r="AD48" s="3">
        <f t="shared" si="4"/>
        <v>8.9908494483904065</v>
      </c>
      <c r="AE48" s="3">
        <f t="shared" si="5"/>
        <v>18.36825005811108</v>
      </c>
      <c r="AF48" s="3">
        <f t="shared" si="6"/>
        <v>9.3774006097206737</v>
      </c>
      <c r="AG48" s="3">
        <f t="shared" si="7"/>
        <v>0.94194686016051266</v>
      </c>
      <c r="AH48" s="3"/>
      <c r="AJ48">
        <f>ABS(100*((AVERAGE(AD48:AD49))-9)/9)</f>
        <v>0.96037446352651068</v>
      </c>
      <c r="AK48">
        <f>ABS(100*(AD48-AD49)/(AVERAGE(AD48:AD49)))</f>
        <v>2.103889302772628</v>
      </c>
      <c r="AP48">
        <f>ABS(100*((AVERAGE(AE48:AE49))-18)/18)</f>
        <v>2.1134299739768796</v>
      </c>
      <c r="AQ48">
        <f>ABS(100*(AE48-AE49)/(AVERAGE(AE48:AE49)))</f>
        <v>0.13239456910110395</v>
      </c>
      <c r="AV48">
        <f>ABS(100*((AVERAGE(AF48:AF49))-9)/9)</f>
        <v>3.2664854844272284</v>
      </c>
      <c r="AW48">
        <f>ABS(100*(AF48-AF49)/(AVERAGE(AF48:AF49)))</f>
        <v>1.7950734340039651</v>
      </c>
      <c r="BB48">
        <f>ABS(100*((AVERAGE(AG48:AG49))-0.9)/0.9)</f>
        <v>4.4822159647611963</v>
      </c>
      <c r="BC48">
        <f>ABS(100*(AG48-AG49)/(AVERAGE(AG48:AG49)))</f>
        <v>0.34177352317257081</v>
      </c>
      <c r="BG48" s="3">
        <f>AVERAGE(AD48:AD49)</f>
        <v>9.086433701717386</v>
      </c>
      <c r="BH48" s="3">
        <f>AVERAGE(AE48:AE49)</f>
        <v>18.380417395315838</v>
      </c>
      <c r="BI48" s="3">
        <f>AVERAGE(AF48:AF49)</f>
        <v>9.2939836935984506</v>
      </c>
      <c r="BJ48" s="3">
        <f>AVERAGE(AG48:AG49)</f>
        <v>0.94033994368285079</v>
      </c>
    </row>
    <row r="49" spans="1:62" x14ac:dyDescent="0.35">
      <c r="A49">
        <v>25</v>
      </c>
      <c r="B49">
        <v>8</v>
      </c>
      <c r="C49" t="s">
        <v>63</v>
      </c>
      <c r="D49" t="s">
        <v>27</v>
      </c>
      <c r="G49">
        <v>0.6</v>
      </c>
      <c r="H49">
        <v>0.6</v>
      </c>
      <c r="I49">
        <v>11776</v>
      </c>
      <c r="J49">
        <v>22491</v>
      </c>
      <c r="L49">
        <v>10682</v>
      </c>
      <c r="M49">
        <v>7.875</v>
      </c>
      <c r="N49">
        <v>16.11</v>
      </c>
      <c r="O49">
        <v>8.2360000000000007</v>
      </c>
      <c r="Q49">
        <v>0.83399999999999996</v>
      </c>
      <c r="R49">
        <v>1</v>
      </c>
      <c r="S49">
        <v>0</v>
      </c>
      <c r="T49">
        <v>0</v>
      </c>
      <c r="V49">
        <v>0</v>
      </c>
      <c r="Y49" s="1">
        <v>45196</v>
      </c>
      <c r="Z49" s="6">
        <v>0.91940972222222228</v>
      </c>
      <c r="AB49">
        <v>1</v>
      </c>
      <c r="AD49" s="3">
        <f t="shared" si="4"/>
        <v>9.1820179550443655</v>
      </c>
      <c r="AE49" s="3">
        <f t="shared" si="5"/>
        <v>18.392584732520593</v>
      </c>
      <c r="AF49" s="3">
        <f t="shared" si="6"/>
        <v>9.2105667774762274</v>
      </c>
      <c r="AG49" s="3">
        <f t="shared" si="7"/>
        <v>0.93873302720518881</v>
      </c>
      <c r="AH49" s="3"/>
    </row>
    <row r="50" spans="1:62" x14ac:dyDescent="0.35">
      <c r="A50">
        <v>26</v>
      </c>
      <c r="B50">
        <v>1</v>
      </c>
      <c r="C50" t="s">
        <v>69</v>
      </c>
      <c r="D50" t="s">
        <v>27</v>
      </c>
      <c r="G50">
        <v>0.3</v>
      </c>
      <c r="H50">
        <v>0.3</v>
      </c>
      <c r="I50">
        <v>6063</v>
      </c>
      <c r="J50">
        <v>11158</v>
      </c>
      <c r="L50">
        <v>4479</v>
      </c>
      <c r="M50">
        <v>8.4440000000000008</v>
      </c>
      <c r="N50">
        <v>16.219000000000001</v>
      </c>
      <c r="O50">
        <v>7.7750000000000004</v>
      </c>
      <c r="Q50">
        <v>0.58699999999999997</v>
      </c>
      <c r="R50">
        <v>1</v>
      </c>
      <c r="S50">
        <v>0</v>
      </c>
      <c r="T50">
        <v>0</v>
      </c>
      <c r="V50">
        <v>0</v>
      </c>
      <c r="Y50" s="1">
        <v>45196</v>
      </c>
      <c r="Z50" s="6">
        <v>0.9327199074074074</v>
      </c>
      <c r="AB50">
        <v>1</v>
      </c>
      <c r="AD50" s="3">
        <f t="shared" si="4"/>
        <v>9.4485609834433237</v>
      </c>
      <c r="AE50" s="3">
        <f t="shared" si="5"/>
        <v>18.399511792840922</v>
      </c>
      <c r="AF50" s="3">
        <f t="shared" si="6"/>
        <v>8.9509508093975985</v>
      </c>
      <c r="AG50" s="3">
        <f t="shared" si="7"/>
        <v>0.79987655052525941</v>
      </c>
      <c r="AH50" s="3"/>
      <c r="BG50" s="3"/>
      <c r="BH50" s="3"/>
      <c r="BI50" s="3"/>
      <c r="BJ50" s="3"/>
    </row>
    <row r="51" spans="1:62" x14ac:dyDescent="0.35">
      <c r="A51">
        <v>27</v>
      </c>
      <c r="B51">
        <v>1</v>
      </c>
      <c r="C51" t="s">
        <v>69</v>
      </c>
      <c r="D51" t="s">
        <v>27</v>
      </c>
      <c r="G51">
        <v>0.3</v>
      </c>
      <c r="H51">
        <v>0.3</v>
      </c>
      <c r="I51">
        <v>6220</v>
      </c>
      <c r="J51">
        <v>11133</v>
      </c>
      <c r="L51">
        <v>4389</v>
      </c>
      <c r="M51">
        <v>8.6449999999999996</v>
      </c>
      <c r="N51">
        <v>16.183</v>
      </c>
      <c r="O51">
        <v>7.5389999999999997</v>
      </c>
      <c r="Q51">
        <v>0.57199999999999995</v>
      </c>
      <c r="R51">
        <v>1</v>
      </c>
      <c r="S51">
        <v>0</v>
      </c>
      <c r="T51">
        <v>0</v>
      </c>
      <c r="V51">
        <v>0</v>
      </c>
      <c r="Y51" s="1">
        <v>45196</v>
      </c>
      <c r="Z51" s="6">
        <v>0.93986111111111104</v>
      </c>
      <c r="AB51">
        <v>1</v>
      </c>
      <c r="AD51" s="3">
        <f t="shared" si="4"/>
        <v>9.6935687838079883</v>
      </c>
      <c r="AE51" s="3">
        <f t="shared" si="5"/>
        <v>18.358954002158402</v>
      </c>
      <c r="AF51" s="3">
        <f t="shared" si="6"/>
        <v>8.6653852183504139</v>
      </c>
      <c r="AG51" s="3">
        <f t="shared" si="7"/>
        <v>0.78424168749935896</v>
      </c>
      <c r="AH51" s="3"/>
      <c r="AI51">
        <f>100*(AVERAGE(I51:I52))/(AVERAGE(I$51:I$52))</f>
        <v>100</v>
      </c>
      <c r="AK51">
        <f>ABS(100*(AD51-AD52)/(AVERAGE(AD51:AD52)))</f>
        <v>0.20950510570617428</v>
      </c>
      <c r="AO51">
        <f>100*(AVERAGE(J51:J52))/(AVERAGE(J$51:J$52))</f>
        <v>100</v>
      </c>
      <c r="AQ51">
        <f>ABS(100*(AE51-AE52)/(AVERAGE(AE51:AE52)))</f>
        <v>3.534024787327663E-2</v>
      </c>
      <c r="AU51">
        <f>100*(((AVERAGE(J51:J52))-(AVERAGE(I51:I52)))/((AVERAGE(J$51:J$52))-(AVERAGE($I$51:I52))))</f>
        <v>100</v>
      </c>
      <c r="AW51">
        <f>ABS(100*(AF51-AF52)/(AVERAGE(AF51:AF52)))</f>
        <v>0.30852881084095418</v>
      </c>
      <c r="BA51">
        <f>100*(AVERAGE(L51:L52))/(AVERAGE(L$51:L$52))</f>
        <v>100</v>
      </c>
      <c r="BC51">
        <f>ABS(100*(AG51-AG52)/(AVERAGE(AG51:AG52)))</f>
        <v>0.33282429781261097</v>
      </c>
      <c r="BG51" s="3">
        <f>AVERAGE(AD51:AD52)</f>
        <v>9.6834251487610423</v>
      </c>
      <c r="BH51" s="3">
        <f>AVERAGE(AE51:AE52)</f>
        <v>18.362198625413004</v>
      </c>
      <c r="BI51" s="3">
        <f>AVERAGE(AF51:AF52)</f>
        <v>8.678773476651962</v>
      </c>
      <c r="BJ51" s="3">
        <f>AVERAGE(AG51:AG52)</f>
        <v>0.78293878224720048</v>
      </c>
    </row>
    <row r="52" spans="1:62" x14ac:dyDescent="0.35">
      <c r="A52">
        <v>28</v>
      </c>
      <c r="B52">
        <v>1</v>
      </c>
      <c r="C52" t="s">
        <v>69</v>
      </c>
      <c r="D52" t="s">
        <v>27</v>
      </c>
      <c r="G52">
        <v>0.3</v>
      </c>
      <c r="H52">
        <v>0.3</v>
      </c>
      <c r="I52">
        <v>6207</v>
      </c>
      <c r="J52">
        <v>11137</v>
      </c>
      <c r="L52">
        <v>4374</v>
      </c>
      <c r="M52">
        <v>8.6280000000000001</v>
      </c>
      <c r="N52">
        <v>16.190000000000001</v>
      </c>
      <c r="O52">
        <v>7.5620000000000003</v>
      </c>
      <c r="Q52">
        <v>0.56899999999999995</v>
      </c>
      <c r="R52">
        <v>1</v>
      </c>
      <c r="S52">
        <v>0</v>
      </c>
      <c r="T52">
        <v>0</v>
      </c>
      <c r="V52">
        <v>0</v>
      </c>
      <c r="Y52" s="1">
        <v>45196</v>
      </c>
      <c r="Z52" s="6">
        <v>0.94753472222222224</v>
      </c>
      <c r="AB52">
        <v>1</v>
      </c>
      <c r="AD52" s="3">
        <f t="shared" si="4"/>
        <v>9.6732815137140982</v>
      </c>
      <c r="AE52" s="3">
        <f t="shared" si="5"/>
        <v>18.365443248667606</v>
      </c>
      <c r="AF52" s="3">
        <f t="shared" si="6"/>
        <v>8.6921617349535083</v>
      </c>
      <c r="AG52" s="3">
        <f t="shared" si="7"/>
        <v>0.78163587699504211</v>
      </c>
      <c r="AH52" s="3"/>
      <c r="BG52" s="3"/>
      <c r="BH52" s="3"/>
      <c r="BI52" s="3"/>
      <c r="BJ52" s="3"/>
    </row>
    <row r="53" spans="1:62" x14ac:dyDescent="0.35">
      <c r="A53">
        <v>29</v>
      </c>
      <c r="B53">
        <v>2</v>
      </c>
      <c r="C53" t="s">
        <v>68</v>
      </c>
      <c r="D53" t="s">
        <v>27</v>
      </c>
      <c r="G53">
        <v>0.5</v>
      </c>
      <c r="H53">
        <v>0.5</v>
      </c>
      <c r="I53">
        <v>5404</v>
      </c>
      <c r="J53">
        <v>6966</v>
      </c>
      <c r="L53">
        <v>3122</v>
      </c>
      <c r="M53">
        <v>4.5599999999999996</v>
      </c>
      <c r="N53">
        <v>6.18</v>
      </c>
      <c r="O53">
        <v>1.62</v>
      </c>
      <c r="Q53">
        <v>0.21099999999999999</v>
      </c>
      <c r="R53">
        <v>1</v>
      </c>
      <c r="S53">
        <v>0</v>
      </c>
      <c r="T53">
        <v>0</v>
      </c>
      <c r="V53">
        <v>0</v>
      </c>
      <c r="Y53" s="1">
        <v>45196</v>
      </c>
      <c r="Z53" s="6">
        <v>0.96053240740740742</v>
      </c>
      <c r="AB53">
        <v>1</v>
      </c>
      <c r="AD53" s="3">
        <f t="shared" si="4"/>
        <v>5.0520914673641579</v>
      </c>
      <c r="AE53" s="3">
        <f t="shared" si="5"/>
        <v>6.9592688707175165</v>
      </c>
      <c r="AF53" s="3">
        <f t="shared" si="6"/>
        <v>1.9071774033533586</v>
      </c>
      <c r="AG53" s="3">
        <f t="shared" si="7"/>
        <v>0.33848253614084267</v>
      </c>
      <c r="AH53" s="3"/>
    </row>
    <row r="54" spans="1:62" x14ac:dyDescent="0.35">
      <c r="A54">
        <v>30</v>
      </c>
      <c r="B54">
        <v>2</v>
      </c>
      <c r="C54" t="s">
        <v>68</v>
      </c>
      <c r="D54" t="s">
        <v>27</v>
      </c>
      <c r="G54">
        <v>0.5</v>
      </c>
      <c r="H54">
        <v>0.5</v>
      </c>
      <c r="I54">
        <v>3979</v>
      </c>
      <c r="J54">
        <v>6888</v>
      </c>
      <c r="L54">
        <v>3126</v>
      </c>
      <c r="M54">
        <v>3.468</v>
      </c>
      <c r="N54">
        <v>6.1139999999999999</v>
      </c>
      <c r="O54">
        <v>2.6469999999999998</v>
      </c>
      <c r="Q54">
        <v>0.21099999999999999</v>
      </c>
      <c r="R54">
        <v>1</v>
      </c>
      <c r="S54">
        <v>0</v>
      </c>
      <c r="T54">
        <v>0</v>
      </c>
      <c r="V54">
        <v>0</v>
      </c>
      <c r="Y54" s="1">
        <v>45196</v>
      </c>
      <c r="Z54" s="6">
        <v>0.96770833333333339</v>
      </c>
      <c r="AB54">
        <v>1</v>
      </c>
      <c r="AD54" s="3">
        <f t="shared" si="4"/>
        <v>3.7178133188814297</v>
      </c>
      <c r="AE54" s="3">
        <f t="shared" si="5"/>
        <v>6.8833446865598376</v>
      </c>
      <c r="AF54" s="3">
        <f t="shared" si="6"/>
        <v>3.1655313676784078</v>
      </c>
      <c r="AG54" s="3">
        <f t="shared" si="7"/>
        <v>0.33889946582153335</v>
      </c>
      <c r="AH54" s="3"/>
      <c r="AK54">
        <f>ABS(100*(AD54-AD55)/(AVERAGE(AD54:AD55)))</f>
        <v>1.4501452419342047</v>
      </c>
      <c r="AQ54">
        <f>ABS(100*(AE54-AE55)/(AVERAGE(AE54:AE55)))</f>
        <v>9.8939373580148482E-2</v>
      </c>
      <c r="AW54">
        <f>ABS(100*(AF54-AF55)/(AVERAGE(AF54:AF55)))</f>
        <v>1.5116807909049674</v>
      </c>
      <c r="BC54">
        <f>ABS(100*(AG54-AG55)/(AVERAGE(AG54:AG55)))</f>
        <v>1.4560629188996075</v>
      </c>
      <c r="BG54" s="3">
        <f>AVERAGE(AD54:AD55)</f>
        <v>3.7449670496224821</v>
      </c>
      <c r="BH54" s="3">
        <f>AVERAGE(AE54:AE55)</f>
        <v>6.8867515409771691</v>
      </c>
      <c r="BI54" s="3">
        <f>AVERAGE(AF54:AF55)</f>
        <v>3.141784491354688</v>
      </c>
      <c r="BJ54" s="3">
        <f>AVERAGE(AG54:AG55)</f>
        <v>0.3364500039474756</v>
      </c>
    </row>
    <row r="55" spans="1:62" x14ac:dyDescent="0.35">
      <c r="A55">
        <v>31</v>
      </c>
      <c r="B55">
        <v>2</v>
      </c>
      <c r="C55" t="s">
        <v>68</v>
      </c>
      <c r="D55" t="s">
        <v>27</v>
      </c>
      <c r="G55">
        <v>0.5</v>
      </c>
      <c r="H55">
        <v>0.5</v>
      </c>
      <c r="I55">
        <v>4037</v>
      </c>
      <c r="J55">
        <v>6895</v>
      </c>
      <c r="L55">
        <v>3079</v>
      </c>
      <c r="M55">
        <v>3.512</v>
      </c>
      <c r="N55">
        <v>6.12</v>
      </c>
      <c r="O55">
        <v>2.609</v>
      </c>
      <c r="Q55">
        <v>0.20599999999999999</v>
      </c>
      <c r="R55">
        <v>1</v>
      </c>
      <c r="S55">
        <v>0</v>
      </c>
      <c r="T55">
        <v>0</v>
      </c>
      <c r="V55">
        <v>0</v>
      </c>
      <c r="Y55" s="1">
        <v>45196</v>
      </c>
      <c r="Z55" s="6">
        <v>0.9752777777777778</v>
      </c>
      <c r="AB55">
        <v>1</v>
      </c>
      <c r="AD55" s="3">
        <f t="shared" si="4"/>
        <v>3.7721207803635339</v>
      </c>
      <c r="AE55" s="3">
        <f t="shared" si="5"/>
        <v>6.8901583953945016</v>
      </c>
      <c r="AF55" s="3">
        <f t="shared" si="6"/>
        <v>3.1180376150309677</v>
      </c>
      <c r="AG55" s="3">
        <f t="shared" si="7"/>
        <v>0.33400054207341789</v>
      </c>
      <c r="AH55" s="3"/>
      <c r="BG55" s="3"/>
      <c r="BH55" s="3"/>
      <c r="BI55" s="3"/>
      <c r="BJ55" s="3"/>
    </row>
    <row r="56" spans="1:62" x14ac:dyDescent="0.35">
      <c r="A56">
        <v>32</v>
      </c>
      <c r="B56">
        <v>3</v>
      </c>
      <c r="D56" t="s">
        <v>85</v>
      </c>
      <c r="Y56" s="1">
        <v>45196</v>
      </c>
      <c r="Z56" s="6">
        <v>0.97939814814814818</v>
      </c>
      <c r="AB56">
        <v>1</v>
      </c>
      <c r="AD56" s="3"/>
      <c r="AE56" s="3"/>
      <c r="AF56" s="3"/>
      <c r="AG56" s="3"/>
      <c r="AH56" s="3"/>
      <c r="BG56" s="3"/>
      <c r="BH56" s="3"/>
      <c r="BI56" s="3"/>
      <c r="BJ56" s="3"/>
    </row>
    <row r="57" spans="1:62" x14ac:dyDescent="0.35">
      <c r="A57">
        <v>33</v>
      </c>
      <c r="B57">
        <v>9</v>
      </c>
      <c r="C57" t="s">
        <v>284</v>
      </c>
      <c r="D57" t="s">
        <v>27</v>
      </c>
      <c r="G57">
        <v>0.5</v>
      </c>
      <c r="H57">
        <v>0.5</v>
      </c>
      <c r="I57">
        <v>3249</v>
      </c>
      <c r="J57">
        <v>9501</v>
      </c>
      <c r="L57">
        <v>4398</v>
      </c>
      <c r="M57">
        <v>2.9079999999999999</v>
      </c>
      <c r="N57">
        <v>8.327</v>
      </c>
      <c r="O57">
        <v>5.42</v>
      </c>
      <c r="Q57">
        <v>0.34399999999999997</v>
      </c>
      <c r="R57">
        <v>1</v>
      </c>
      <c r="S57">
        <v>0</v>
      </c>
      <c r="T57">
        <v>0</v>
      </c>
      <c r="V57">
        <v>0</v>
      </c>
      <c r="Y57" s="1">
        <v>45196</v>
      </c>
      <c r="Z57" s="6">
        <v>0.99230324074074072</v>
      </c>
      <c r="AB57">
        <v>1</v>
      </c>
      <c r="AD57" s="3">
        <f t="shared" si="4"/>
        <v>3.0342883726411558</v>
      </c>
      <c r="AE57" s="3">
        <f t="shared" si="5"/>
        <v>9.4268048558420734</v>
      </c>
      <c r="AF57" s="3">
        <f t="shared" si="6"/>
        <v>6.392516483200918</v>
      </c>
      <c r="AG57" s="3">
        <f t="shared" si="7"/>
        <v>0.47148310428116935</v>
      </c>
      <c r="AH57" s="3"/>
      <c r="BG57" s="3"/>
      <c r="BH57" s="3"/>
      <c r="BI57" s="3"/>
      <c r="BJ57" s="3"/>
    </row>
    <row r="58" spans="1:62" x14ac:dyDescent="0.35">
      <c r="A58">
        <v>34</v>
      </c>
      <c r="B58">
        <v>9</v>
      </c>
      <c r="C58" t="s">
        <v>284</v>
      </c>
      <c r="D58" t="s">
        <v>27</v>
      </c>
      <c r="G58">
        <v>0.5</v>
      </c>
      <c r="H58">
        <v>0.5</v>
      </c>
      <c r="I58">
        <v>3914</v>
      </c>
      <c r="J58">
        <v>9404</v>
      </c>
      <c r="L58">
        <v>4362</v>
      </c>
      <c r="M58">
        <v>3.4180000000000001</v>
      </c>
      <c r="N58">
        <v>8.2460000000000004</v>
      </c>
      <c r="O58">
        <v>4.8280000000000003</v>
      </c>
      <c r="Q58">
        <v>0.34</v>
      </c>
      <c r="R58">
        <v>1</v>
      </c>
      <c r="S58">
        <v>0</v>
      </c>
      <c r="T58">
        <v>0</v>
      </c>
      <c r="V58">
        <v>0</v>
      </c>
      <c r="Y58" s="1">
        <v>45196</v>
      </c>
      <c r="Z58" s="6">
        <v>0.9993981481481482</v>
      </c>
      <c r="AB58">
        <v>1</v>
      </c>
      <c r="AD58" s="3">
        <f t="shared" si="4"/>
        <v>3.6569515085997617</v>
      </c>
      <c r="AE58" s="3">
        <f t="shared" si="5"/>
        <v>9.332386319133164</v>
      </c>
      <c r="AF58" s="3">
        <f t="shared" si="6"/>
        <v>5.6754348105334023</v>
      </c>
      <c r="AG58" s="3">
        <f t="shared" si="7"/>
        <v>0.46773073715495328</v>
      </c>
      <c r="AH58" s="3"/>
      <c r="AK58">
        <f>ABS(100*(AD58-AD59)/(AVERAGE(AD58:AD59)))</f>
        <v>0.82270683773742814</v>
      </c>
      <c r="AQ58">
        <f>ABS(100*(AE58-AE59)/(AVERAGE(AE58:AE59)))</f>
        <v>0.61349439734843947</v>
      </c>
      <c r="AW58">
        <f>ABS(100*(AF58-AF59)/(AVERAGE(AF58:AF59)))</f>
        <v>1.5280742393187092</v>
      </c>
      <c r="BC58">
        <f>ABS(100*(AG58-AG59)/(AVERAGE(AG58:AG59)))</f>
        <v>4.4579346601322616E-2</v>
      </c>
      <c r="BG58" s="3">
        <f>AVERAGE(AD58:AD59)</f>
        <v>3.6419701399150437</v>
      </c>
      <c r="BH58" s="3">
        <f>AVERAGE(AE58:AE59)</f>
        <v>9.3611012349363882</v>
      </c>
      <c r="BI58" s="3">
        <f>AVERAGE(AF58:AF59)</f>
        <v>5.7191310950213463</v>
      </c>
      <c r="BJ58" s="3">
        <f>AVERAGE(AG58:AG59)</f>
        <v>0.46762650473478062</v>
      </c>
    </row>
    <row r="59" spans="1:62" x14ac:dyDescent="0.35">
      <c r="A59">
        <v>35</v>
      </c>
      <c r="B59">
        <v>9</v>
      </c>
      <c r="C59" t="s">
        <v>284</v>
      </c>
      <c r="D59" t="s">
        <v>27</v>
      </c>
      <c r="G59">
        <v>0.5</v>
      </c>
      <c r="H59">
        <v>0.5</v>
      </c>
      <c r="I59">
        <v>3882</v>
      </c>
      <c r="J59">
        <v>9463</v>
      </c>
      <c r="L59">
        <v>4360</v>
      </c>
      <c r="M59">
        <v>3.3929999999999998</v>
      </c>
      <c r="N59">
        <v>8.2959999999999994</v>
      </c>
      <c r="O59">
        <v>4.9029999999999996</v>
      </c>
      <c r="Q59">
        <v>0.34</v>
      </c>
      <c r="R59">
        <v>1</v>
      </c>
      <c r="S59">
        <v>0</v>
      </c>
      <c r="T59">
        <v>0</v>
      </c>
      <c r="V59">
        <v>0</v>
      </c>
      <c r="Y59" s="1">
        <v>45197</v>
      </c>
      <c r="Z59" s="6">
        <v>6.9212962962962969E-3</v>
      </c>
      <c r="AB59">
        <v>1</v>
      </c>
      <c r="AD59" s="3">
        <f t="shared" si="4"/>
        <v>3.6269887712303253</v>
      </c>
      <c r="AE59" s="3">
        <f t="shared" si="5"/>
        <v>9.3898161507396143</v>
      </c>
      <c r="AF59" s="3">
        <f t="shared" si="6"/>
        <v>5.7628273795092895</v>
      </c>
      <c r="AG59" s="3">
        <f t="shared" si="7"/>
        <v>0.46752227231460791</v>
      </c>
      <c r="AH59" s="3"/>
      <c r="BG59" s="3"/>
      <c r="BH59" s="3"/>
      <c r="BI59" s="3"/>
      <c r="BJ59" s="3"/>
    </row>
    <row r="60" spans="1:62" x14ac:dyDescent="0.35">
      <c r="A60">
        <v>36</v>
      </c>
      <c r="B60">
        <v>10</v>
      </c>
      <c r="C60" t="s">
        <v>285</v>
      </c>
      <c r="D60" t="s">
        <v>27</v>
      </c>
      <c r="G60">
        <v>0.5</v>
      </c>
      <c r="H60">
        <v>0.5</v>
      </c>
      <c r="I60">
        <v>4093</v>
      </c>
      <c r="J60">
        <v>7095</v>
      </c>
      <c r="L60">
        <v>2234</v>
      </c>
      <c r="M60">
        <v>3.5550000000000002</v>
      </c>
      <c r="N60">
        <v>6.2889999999999997</v>
      </c>
      <c r="O60">
        <v>2.734</v>
      </c>
      <c r="Q60">
        <v>0.11799999999999999</v>
      </c>
      <c r="R60">
        <v>1</v>
      </c>
      <c r="S60">
        <v>0</v>
      </c>
      <c r="T60">
        <v>0</v>
      </c>
      <c r="V60">
        <v>0</v>
      </c>
      <c r="Y60" s="1">
        <v>45197</v>
      </c>
      <c r="Z60" s="6">
        <v>1.9583333333333331E-2</v>
      </c>
      <c r="AB60">
        <v>1</v>
      </c>
      <c r="AD60" s="3">
        <f t="shared" si="4"/>
        <v>3.8245555707600483</v>
      </c>
      <c r="AE60" s="3">
        <f t="shared" si="5"/>
        <v>7.0848357906706001</v>
      </c>
      <c r="AF60" s="3">
        <f t="shared" si="6"/>
        <v>3.2602802199105518</v>
      </c>
      <c r="AG60" s="3">
        <f t="shared" si="7"/>
        <v>0.24592414702751192</v>
      </c>
      <c r="AH60" s="3"/>
      <c r="BG60" s="3"/>
      <c r="BH60" s="3"/>
      <c r="BI60" s="3"/>
      <c r="BJ60" s="3"/>
    </row>
    <row r="61" spans="1:62" x14ac:dyDescent="0.35">
      <c r="A61">
        <v>37</v>
      </c>
      <c r="B61">
        <v>10</v>
      </c>
      <c r="C61" t="s">
        <v>285</v>
      </c>
      <c r="D61" t="s">
        <v>27</v>
      </c>
      <c r="G61">
        <v>0.5</v>
      </c>
      <c r="H61">
        <v>0.5</v>
      </c>
      <c r="I61">
        <v>4317</v>
      </c>
      <c r="J61">
        <v>7111</v>
      </c>
      <c r="L61">
        <v>2192</v>
      </c>
      <c r="M61">
        <v>3.7269999999999999</v>
      </c>
      <c r="N61">
        <v>6.3029999999999999</v>
      </c>
      <c r="O61">
        <v>2.5760000000000001</v>
      </c>
      <c r="Q61">
        <v>0.113</v>
      </c>
      <c r="R61">
        <v>1</v>
      </c>
      <c r="S61">
        <v>0</v>
      </c>
      <c r="T61">
        <v>0</v>
      </c>
      <c r="V61">
        <v>0</v>
      </c>
      <c r="Y61" s="1">
        <v>45197</v>
      </c>
      <c r="Z61" s="6">
        <v>2.6817129629629632E-2</v>
      </c>
      <c r="AB61">
        <v>1</v>
      </c>
      <c r="AD61" s="3">
        <f t="shared" si="4"/>
        <v>4.0342947323461047</v>
      </c>
      <c r="AE61" s="3">
        <f t="shared" si="5"/>
        <v>7.100409982292688</v>
      </c>
      <c r="AF61" s="3">
        <f t="shared" si="6"/>
        <v>3.0661152499465834</v>
      </c>
      <c r="AG61" s="3">
        <f t="shared" si="7"/>
        <v>0.24154638538025974</v>
      </c>
      <c r="AH61" s="3"/>
      <c r="AK61">
        <f>ABS(100*(AD61-AD62)/(AVERAGE(AD61:AD62)))</f>
        <v>0.48858805204138678</v>
      </c>
      <c r="AQ61">
        <f>ABS(100*(AE61-AE62)/(AVERAGE(AE61:AE62)))</f>
        <v>2.129379543870157</v>
      </c>
      <c r="AW61">
        <f>ABS(100*(AF61-AF62)/(AVERAGE(AF61:AF62)))</f>
        <v>5.4716127038157039</v>
      </c>
      <c r="BC61">
        <f>ABS(100*(AG61-AG62)/(AVERAGE(AG61:AG62)))</f>
        <v>1.8384848399635343</v>
      </c>
      <c r="BG61" s="3">
        <f>AVERAGE(AD61:AD62)</f>
        <v>4.0244632091467585</v>
      </c>
      <c r="BH61" s="3">
        <f>AVERAGE(AE61:AE62)</f>
        <v>7.176820859938557</v>
      </c>
      <c r="BI61" s="3">
        <f>AVERAGE(AF61:AF62)</f>
        <v>3.1523576507917985</v>
      </c>
      <c r="BJ61" s="3">
        <f>AVERAGE(AG61:AG62)</f>
        <v>0.24378738241397213</v>
      </c>
    </row>
    <row r="62" spans="1:62" x14ac:dyDescent="0.35">
      <c r="A62">
        <v>38</v>
      </c>
      <c r="B62">
        <v>10</v>
      </c>
      <c r="C62" t="s">
        <v>285</v>
      </c>
      <c r="D62" t="s">
        <v>27</v>
      </c>
      <c r="G62">
        <v>0.5</v>
      </c>
      <c r="H62">
        <v>0.5</v>
      </c>
      <c r="I62">
        <v>4296</v>
      </c>
      <c r="J62">
        <v>7268</v>
      </c>
      <c r="L62">
        <v>2235</v>
      </c>
      <c r="M62">
        <v>3.7109999999999999</v>
      </c>
      <c r="N62">
        <v>6.4359999999999999</v>
      </c>
      <c r="O62">
        <v>2.7250000000000001</v>
      </c>
      <c r="Q62">
        <v>0.11799999999999999</v>
      </c>
      <c r="R62">
        <v>1</v>
      </c>
      <c r="S62">
        <v>0</v>
      </c>
      <c r="T62">
        <v>0</v>
      </c>
      <c r="V62">
        <v>0</v>
      </c>
      <c r="Y62" s="1">
        <v>45197</v>
      </c>
      <c r="Z62" s="6">
        <v>3.4479166666666665E-2</v>
      </c>
      <c r="AB62">
        <v>1</v>
      </c>
      <c r="AD62" s="3">
        <f t="shared" si="4"/>
        <v>4.0146316859474123</v>
      </c>
      <c r="AE62" s="3">
        <f t="shared" si="5"/>
        <v>7.253231737584426</v>
      </c>
      <c r="AF62" s="3">
        <f t="shared" si="6"/>
        <v>3.2386000516370137</v>
      </c>
      <c r="AG62" s="3">
        <f t="shared" si="7"/>
        <v>0.24602837944768455</v>
      </c>
      <c r="AH62" s="3"/>
      <c r="BG62" s="3"/>
      <c r="BH62" s="3"/>
      <c r="BI62" s="3"/>
      <c r="BJ62" s="3"/>
    </row>
    <row r="63" spans="1:62" x14ac:dyDescent="0.35">
      <c r="A63">
        <v>39</v>
      </c>
      <c r="B63">
        <v>11</v>
      </c>
      <c r="C63" t="s">
        <v>286</v>
      </c>
      <c r="D63" t="s">
        <v>27</v>
      </c>
      <c r="G63">
        <v>0.5</v>
      </c>
      <c r="H63">
        <v>0.5</v>
      </c>
      <c r="I63">
        <v>4094</v>
      </c>
      <c r="J63">
        <v>6899</v>
      </c>
      <c r="L63">
        <v>2421</v>
      </c>
      <c r="M63">
        <v>3.556</v>
      </c>
      <c r="N63">
        <v>6.1230000000000002</v>
      </c>
      <c r="O63">
        <v>2.5680000000000001</v>
      </c>
      <c r="Q63">
        <v>0.13700000000000001</v>
      </c>
      <c r="R63">
        <v>1</v>
      </c>
      <c r="S63">
        <v>0</v>
      </c>
      <c r="T63">
        <v>0</v>
      </c>
      <c r="V63">
        <v>0</v>
      </c>
      <c r="Y63" s="1">
        <v>45197</v>
      </c>
      <c r="Z63" s="6">
        <v>4.7118055555555559E-2</v>
      </c>
      <c r="AB63">
        <v>1</v>
      </c>
      <c r="AD63" s="3">
        <f t="shared" si="4"/>
        <v>3.825491906302843</v>
      </c>
      <c r="AE63" s="3">
        <f t="shared" si="5"/>
        <v>6.8940519433000231</v>
      </c>
      <c r="AF63" s="3">
        <f t="shared" si="6"/>
        <v>3.0685600369971802</v>
      </c>
      <c r="AG63" s="3">
        <f t="shared" si="7"/>
        <v>0.26541560959980115</v>
      </c>
      <c r="AH63" s="3"/>
      <c r="BG63" s="3"/>
      <c r="BH63" s="3"/>
      <c r="BI63" s="3"/>
      <c r="BJ63" s="3"/>
    </row>
    <row r="64" spans="1:62" x14ac:dyDescent="0.35">
      <c r="A64">
        <v>40</v>
      </c>
      <c r="B64">
        <v>11</v>
      </c>
      <c r="C64" t="s">
        <v>286</v>
      </c>
      <c r="D64" t="s">
        <v>27</v>
      </c>
      <c r="G64">
        <v>0.5</v>
      </c>
      <c r="H64">
        <v>0.5</v>
      </c>
      <c r="I64">
        <v>3957</v>
      </c>
      <c r="J64">
        <v>6909</v>
      </c>
      <c r="L64">
        <v>2479</v>
      </c>
      <c r="M64">
        <v>3.45</v>
      </c>
      <c r="N64">
        <v>6.1319999999999997</v>
      </c>
      <c r="O64">
        <v>2.681</v>
      </c>
      <c r="Q64">
        <v>0.14299999999999999</v>
      </c>
      <c r="R64">
        <v>1</v>
      </c>
      <c r="S64">
        <v>0</v>
      </c>
      <c r="T64">
        <v>0</v>
      </c>
      <c r="V64">
        <v>0</v>
      </c>
      <c r="Y64" s="1">
        <v>45197</v>
      </c>
      <c r="Z64" s="6">
        <v>5.409722222222222E-2</v>
      </c>
      <c r="AB64">
        <v>1</v>
      </c>
      <c r="AD64" s="3">
        <f t="shared" si="4"/>
        <v>3.6972139369399422</v>
      </c>
      <c r="AE64" s="3">
        <f t="shared" si="5"/>
        <v>6.9037858130638279</v>
      </c>
      <c r="AF64" s="3">
        <f t="shared" si="6"/>
        <v>3.2065718761238857</v>
      </c>
      <c r="AG64" s="3">
        <f t="shared" si="7"/>
        <v>0.27146108996981594</v>
      </c>
      <c r="AH64" s="3"/>
      <c r="AK64">
        <f>ABS(100*(AD64-AD65)/(AVERAGE(AD64:AD65)))</f>
        <v>3.4104209851067231</v>
      </c>
      <c r="AQ64">
        <f>ABS(100*(AE64-AE65)/(AVERAGE(AE64:AE65)))</f>
        <v>0.18312335857846565</v>
      </c>
      <c r="AW64">
        <f>ABS(100*(AF64-AF65)/(AVERAGE(AF64:AF65)))</f>
        <v>3.6720468404295468</v>
      </c>
      <c r="BC64">
        <f>ABS(100*(AG64-AG65)/(AVERAGE(AG64:AG65)))</f>
        <v>0.80959719965624488</v>
      </c>
      <c r="BG64" s="3">
        <f>AVERAGE(AD64:AD65)</f>
        <v>3.7613529216213926</v>
      </c>
      <c r="BH64" s="3">
        <f>AVERAGE(AE64:AE65)</f>
        <v>6.9101128284103011</v>
      </c>
      <c r="BI64" s="3">
        <f>AVERAGE(AF64:AF65)</f>
        <v>3.1487599067889085</v>
      </c>
      <c r="BJ64" s="3">
        <f>AVERAGE(AG64:AG65)</f>
        <v>0.27036664955800294</v>
      </c>
    </row>
    <row r="65" spans="1:62" x14ac:dyDescent="0.35">
      <c r="A65">
        <v>41</v>
      </c>
      <c r="B65">
        <v>11</v>
      </c>
      <c r="C65" t="s">
        <v>286</v>
      </c>
      <c r="D65" t="s">
        <v>27</v>
      </c>
      <c r="G65">
        <v>0.5</v>
      </c>
      <c r="H65">
        <v>0.5</v>
      </c>
      <c r="I65">
        <v>4094</v>
      </c>
      <c r="J65">
        <v>6922</v>
      </c>
      <c r="L65">
        <v>2458</v>
      </c>
      <c r="M65">
        <v>3.556</v>
      </c>
      <c r="N65">
        <v>6.1429999999999998</v>
      </c>
      <c r="O65">
        <v>2.5870000000000002</v>
      </c>
      <c r="Q65">
        <v>0.14099999999999999</v>
      </c>
      <c r="R65">
        <v>1</v>
      </c>
      <c r="S65">
        <v>0</v>
      </c>
      <c r="T65">
        <v>0</v>
      </c>
      <c r="V65">
        <v>0</v>
      </c>
      <c r="Y65" s="1">
        <v>45197</v>
      </c>
      <c r="Z65" s="6">
        <v>6.1689814814814815E-2</v>
      </c>
      <c r="AB65">
        <v>1</v>
      </c>
      <c r="AD65" s="3">
        <f t="shared" si="4"/>
        <v>3.825491906302843</v>
      </c>
      <c r="AE65" s="3">
        <f t="shared" si="5"/>
        <v>6.9164398437567742</v>
      </c>
      <c r="AF65" s="3">
        <f t="shared" si="6"/>
        <v>3.0909479374539313</v>
      </c>
      <c r="AG65" s="3">
        <f t="shared" si="7"/>
        <v>0.26927220914618993</v>
      </c>
      <c r="AH65" s="3"/>
      <c r="BG65" s="3"/>
      <c r="BH65" s="3"/>
      <c r="BI65" s="3"/>
      <c r="BJ65" s="3"/>
    </row>
    <row r="66" spans="1:62" x14ac:dyDescent="0.35">
      <c r="A66">
        <v>42</v>
      </c>
      <c r="B66">
        <v>12</v>
      </c>
      <c r="C66" t="s">
        <v>287</v>
      </c>
      <c r="D66" t="s">
        <v>27</v>
      </c>
      <c r="G66">
        <v>0.5</v>
      </c>
      <c r="H66">
        <v>0.5</v>
      </c>
      <c r="I66">
        <v>5030</v>
      </c>
      <c r="J66">
        <v>7514</v>
      </c>
      <c r="L66">
        <v>2034</v>
      </c>
      <c r="M66">
        <v>4.274</v>
      </c>
      <c r="N66">
        <v>6.6440000000000001</v>
      </c>
      <c r="O66">
        <v>2.37</v>
      </c>
      <c r="Q66">
        <v>9.7000000000000003E-2</v>
      </c>
      <c r="R66">
        <v>1</v>
      </c>
      <c r="S66">
        <v>0</v>
      </c>
      <c r="T66">
        <v>0</v>
      </c>
      <c r="V66">
        <v>0</v>
      </c>
      <c r="Y66" s="1">
        <v>45197</v>
      </c>
      <c r="Z66" s="6">
        <v>7.4421296296296291E-2</v>
      </c>
      <c r="AB66">
        <v>1</v>
      </c>
      <c r="AD66" s="3">
        <f t="shared" si="4"/>
        <v>4.7019019743588659</v>
      </c>
      <c r="AE66" s="3">
        <f t="shared" si="5"/>
        <v>7.4926849337740284</v>
      </c>
      <c r="AF66" s="3">
        <f t="shared" si="6"/>
        <v>2.7907829594151625</v>
      </c>
      <c r="AG66" s="3">
        <f t="shared" si="7"/>
        <v>0.22507766299297791</v>
      </c>
      <c r="AH66" s="3"/>
      <c r="BG66" s="3"/>
      <c r="BH66" s="3"/>
      <c r="BI66" s="3"/>
      <c r="BJ66" s="3"/>
    </row>
    <row r="67" spans="1:62" x14ac:dyDescent="0.35">
      <c r="A67">
        <v>43</v>
      </c>
      <c r="B67">
        <v>12</v>
      </c>
      <c r="C67" t="s">
        <v>287</v>
      </c>
      <c r="D67" t="s">
        <v>27</v>
      </c>
      <c r="G67">
        <v>0.5</v>
      </c>
      <c r="H67">
        <v>0.5</v>
      </c>
      <c r="I67">
        <v>5241</v>
      </c>
      <c r="J67">
        <v>7521</v>
      </c>
      <c r="L67">
        <v>2098</v>
      </c>
      <c r="M67">
        <v>4.4349999999999996</v>
      </c>
      <c r="N67">
        <v>6.65</v>
      </c>
      <c r="O67">
        <v>2.2149999999999999</v>
      </c>
      <c r="Q67">
        <v>0.10299999999999999</v>
      </c>
      <c r="R67">
        <v>1</v>
      </c>
      <c r="S67">
        <v>0</v>
      </c>
      <c r="T67">
        <v>0</v>
      </c>
      <c r="V67">
        <v>0</v>
      </c>
      <c r="Y67" s="1">
        <v>45197</v>
      </c>
      <c r="Z67" s="6">
        <v>8.144675925925926E-2</v>
      </c>
      <c r="AB67">
        <v>1</v>
      </c>
      <c r="AD67" s="3">
        <f t="shared" si="4"/>
        <v>4.8994687738885894</v>
      </c>
      <c r="AE67" s="3">
        <f t="shared" si="5"/>
        <v>7.4994986426086916</v>
      </c>
      <c r="AF67" s="3">
        <f t="shared" si="6"/>
        <v>2.6000298687201022</v>
      </c>
      <c r="AG67" s="3">
        <f t="shared" si="7"/>
        <v>0.23174853788402877</v>
      </c>
      <c r="AH67" s="3"/>
      <c r="AK67">
        <f>ABS(100*(AD67-AD68)/(AVERAGE(AD67:AD68)))</f>
        <v>2.8447093657646616</v>
      </c>
      <c r="AQ67">
        <f>ABS(100*(AE67-AE68)/(AVERAGE(AE67:AE68)))</f>
        <v>2.0057577726495954</v>
      </c>
      <c r="AW67">
        <f>ABS(100*(AF67-AF68)/(AVERAGE(AF67:AF68)))</f>
        <v>11.82606764480292</v>
      </c>
      <c r="BC67">
        <f>ABS(100*(AG67-AG68)/(AVERAGE(AG67:AG68)))</f>
        <v>0.22513572973386667</v>
      </c>
      <c r="BG67" s="3">
        <f>AVERAGE(AD67:AD68)</f>
        <v>4.9701621073696041</v>
      </c>
      <c r="BH67" s="3">
        <f>AVERAGE(AE67:AE68)</f>
        <v>7.4250345389155834</v>
      </c>
      <c r="BI67" s="3">
        <f>AVERAGE(AF67:AF68)</f>
        <v>2.4548724315459793</v>
      </c>
      <c r="BJ67" s="3">
        <f>AVERAGE(AG67:AG68)</f>
        <v>0.2314879568335971</v>
      </c>
    </row>
    <row r="68" spans="1:62" x14ac:dyDescent="0.35">
      <c r="A68">
        <v>44</v>
      </c>
      <c r="B68">
        <v>12</v>
      </c>
      <c r="C68" t="s">
        <v>287</v>
      </c>
      <c r="D68" t="s">
        <v>27</v>
      </c>
      <c r="G68">
        <v>0.5</v>
      </c>
      <c r="H68">
        <v>0.5</v>
      </c>
      <c r="I68">
        <v>5392</v>
      </c>
      <c r="J68">
        <v>7368</v>
      </c>
      <c r="L68">
        <v>2093</v>
      </c>
      <c r="M68">
        <v>4.5519999999999996</v>
      </c>
      <c r="N68">
        <v>6.5209999999999999</v>
      </c>
      <c r="O68">
        <v>1.9690000000000001</v>
      </c>
      <c r="Q68">
        <v>0.10299999999999999</v>
      </c>
      <c r="R68">
        <v>1</v>
      </c>
      <c r="S68">
        <v>0</v>
      </c>
      <c r="T68">
        <v>0</v>
      </c>
      <c r="V68">
        <v>0</v>
      </c>
      <c r="Y68" s="1">
        <v>45197</v>
      </c>
      <c r="Z68" s="6">
        <v>8.8912037037037039E-2</v>
      </c>
      <c r="AB68">
        <v>1</v>
      </c>
      <c r="AD68" s="3">
        <f t="shared" si="4"/>
        <v>5.0408554408506188</v>
      </c>
      <c r="AE68" s="3">
        <f t="shared" si="5"/>
        <v>7.3505704352224752</v>
      </c>
      <c r="AF68" s="3">
        <f t="shared" si="6"/>
        <v>2.3097149943718565</v>
      </c>
      <c r="AG68" s="3">
        <f t="shared" si="7"/>
        <v>0.23122737578316543</v>
      </c>
      <c r="AH68" s="3"/>
      <c r="BG68" s="3"/>
      <c r="BH68" s="3"/>
      <c r="BI68" s="3"/>
      <c r="BJ68" s="3"/>
    </row>
    <row r="69" spans="1:62" x14ac:dyDescent="0.35">
      <c r="A69">
        <v>45</v>
      </c>
      <c r="B69">
        <v>13</v>
      </c>
      <c r="C69" t="s">
        <v>288</v>
      </c>
      <c r="D69" t="s">
        <v>27</v>
      </c>
      <c r="G69">
        <v>0.5</v>
      </c>
      <c r="H69">
        <v>0.5</v>
      </c>
      <c r="I69">
        <v>4731</v>
      </c>
      <c r="J69">
        <v>6678</v>
      </c>
      <c r="L69">
        <v>3023</v>
      </c>
      <c r="M69">
        <v>4.0449999999999999</v>
      </c>
      <c r="N69">
        <v>5.9359999999999999</v>
      </c>
      <c r="O69">
        <v>1.8919999999999999</v>
      </c>
      <c r="Q69">
        <v>0.2</v>
      </c>
      <c r="R69">
        <v>1</v>
      </c>
      <c r="S69">
        <v>0</v>
      </c>
      <c r="T69">
        <v>0</v>
      </c>
      <c r="V69">
        <v>0</v>
      </c>
      <c r="Y69" s="1">
        <v>45197</v>
      </c>
      <c r="Z69" s="6">
        <v>0.10174768518518518</v>
      </c>
      <c r="AB69">
        <v>1</v>
      </c>
      <c r="AD69" s="3">
        <f t="shared" si="4"/>
        <v>4.4219376470631921</v>
      </c>
      <c r="AE69" s="3">
        <f t="shared" si="5"/>
        <v>6.6789334215199334</v>
      </c>
      <c r="AF69" s="3">
        <f t="shared" si="6"/>
        <v>2.2569957744567413</v>
      </c>
      <c r="AG69" s="3">
        <f t="shared" si="7"/>
        <v>0.32816352654374836</v>
      </c>
      <c r="AH69" s="3"/>
      <c r="BG69" s="3"/>
      <c r="BH69" s="3"/>
      <c r="BI69" s="3"/>
      <c r="BJ69" s="3"/>
    </row>
    <row r="70" spans="1:62" x14ac:dyDescent="0.35">
      <c r="A70">
        <v>46</v>
      </c>
      <c r="B70">
        <v>13</v>
      </c>
      <c r="C70" t="s">
        <v>288</v>
      </c>
      <c r="D70" t="s">
        <v>27</v>
      </c>
      <c r="G70">
        <v>0.5</v>
      </c>
      <c r="H70">
        <v>0.5</v>
      </c>
      <c r="I70">
        <v>4694</v>
      </c>
      <c r="J70">
        <v>6738</v>
      </c>
      <c r="L70">
        <v>3059</v>
      </c>
      <c r="M70">
        <v>4.016</v>
      </c>
      <c r="N70">
        <v>5.9870000000000001</v>
      </c>
      <c r="O70">
        <v>1.9710000000000001</v>
      </c>
      <c r="Q70">
        <v>0.20399999999999999</v>
      </c>
      <c r="R70">
        <v>1</v>
      </c>
      <c r="S70">
        <v>0</v>
      </c>
      <c r="T70">
        <v>0</v>
      </c>
      <c r="V70">
        <v>0</v>
      </c>
      <c r="Y70" s="1">
        <v>45197</v>
      </c>
      <c r="Z70" s="6">
        <v>0.10883101851851852</v>
      </c>
      <c r="AB70">
        <v>1</v>
      </c>
      <c r="AD70" s="3">
        <f t="shared" si="4"/>
        <v>4.3872932319797808</v>
      </c>
      <c r="AE70" s="3">
        <f t="shared" si="5"/>
        <v>6.7373366401027637</v>
      </c>
      <c r="AF70" s="3">
        <f t="shared" si="6"/>
        <v>2.3500434081229828</v>
      </c>
      <c r="AG70" s="3">
        <f t="shared" si="7"/>
        <v>0.33191589366996449</v>
      </c>
      <c r="AH70" s="3"/>
      <c r="AK70">
        <f>ABS(100*(AD70-AD71)/(AVERAGE(AD70:AD71)))</f>
        <v>0.90039886909870404</v>
      </c>
      <c r="AQ70">
        <f>ABS(100*(AE70-AE71)/(AVERAGE(AE70:AE71)))</f>
        <v>0.43437091693235946</v>
      </c>
      <c r="AW70">
        <f>ABS(100*(AF70-AF71)/(AVERAGE(AF70:AF71)))</f>
        <v>0.42989508799759463</v>
      </c>
      <c r="BC70">
        <f>ABS(100*(AG70-AG71)/(AVERAGE(AG70:AG71)))</f>
        <v>0.40907742943995773</v>
      </c>
      <c r="BG70" s="3">
        <f>AVERAGE(AD70:AD71)</f>
        <v>4.3676301855810884</v>
      </c>
      <c r="BH70" s="3">
        <f>AVERAGE(AE70:AE71)</f>
        <v>6.7227358354570566</v>
      </c>
      <c r="BI70" s="3">
        <f>AVERAGE(AF70:AF71)</f>
        <v>2.3551056498759682</v>
      </c>
      <c r="BJ70" s="3">
        <f>AVERAGE(AG70:AG71)</f>
        <v>0.33123838293884211</v>
      </c>
    </row>
    <row r="71" spans="1:62" x14ac:dyDescent="0.35">
      <c r="A71">
        <v>47</v>
      </c>
      <c r="B71">
        <v>13</v>
      </c>
      <c r="C71" t="s">
        <v>288</v>
      </c>
      <c r="D71" t="s">
        <v>27</v>
      </c>
      <c r="G71">
        <v>0.5</v>
      </c>
      <c r="H71">
        <v>0.5</v>
      </c>
      <c r="I71">
        <v>4652</v>
      </c>
      <c r="J71">
        <v>6708</v>
      </c>
      <c r="L71">
        <v>3046</v>
      </c>
      <c r="M71">
        <v>3.984</v>
      </c>
      <c r="N71">
        <v>5.9610000000000003</v>
      </c>
      <c r="O71">
        <v>1.9770000000000001</v>
      </c>
      <c r="Q71">
        <v>0.20300000000000001</v>
      </c>
      <c r="R71">
        <v>1</v>
      </c>
      <c r="S71">
        <v>0</v>
      </c>
      <c r="T71">
        <v>0</v>
      </c>
      <c r="V71">
        <v>0</v>
      </c>
      <c r="Y71" s="1">
        <v>45197</v>
      </c>
      <c r="Z71" s="6">
        <v>0.11640046296296297</v>
      </c>
      <c r="AB71">
        <v>1</v>
      </c>
      <c r="AD71" s="3">
        <f t="shared" si="4"/>
        <v>4.3479671391823951</v>
      </c>
      <c r="AE71" s="3">
        <f t="shared" si="5"/>
        <v>6.7081350308113485</v>
      </c>
      <c r="AF71" s="3">
        <f t="shared" si="6"/>
        <v>2.3601678916289535</v>
      </c>
      <c r="AG71" s="3">
        <f t="shared" si="7"/>
        <v>0.33056087220771979</v>
      </c>
      <c r="AH71" s="3"/>
      <c r="BG71" s="3"/>
      <c r="BH71" s="3"/>
      <c r="BI71" s="3"/>
      <c r="BJ71" s="3"/>
    </row>
    <row r="72" spans="1:62" x14ac:dyDescent="0.35">
      <c r="A72">
        <v>48</v>
      </c>
      <c r="B72">
        <v>14</v>
      </c>
      <c r="C72" t="s">
        <v>289</v>
      </c>
      <c r="D72" t="s">
        <v>27</v>
      </c>
      <c r="G72">
        <v>0.5</v>
      </c>
      <c r="H72">
        <v>0.5</v>
      </c>
      <c r="I72">
        <v>4053</v>
      </c>
      <c r="J72">
        <v>5743</v>
      </c>
      <c r="L72">
        <v>1982</v>
      </c>
      <c r="M72">
        <v>3.524</v>
      </c>
      <c r="N72">
        <v>5.1440000000000001</v>
      </c>
      <c r="O72">
        <v>1.62</v>
      </c>
      <c r="Q72">
        <v>9.0999999999999998E-2</v>
      </c>
      <c r="R72">
        <v>1</v>
      </c>
      <c r="S72">
        <v>0</v>
      </c>
      <c r="T72">
        <v>0</v>
      </c>
      <c r="V72">
        <v>0</v>
      </c>
      <c r="X72" t="s">
        <v>146</v>
      </c>
      <c r="Y72" s="1">
        <v>45197</v>
      </c>
      <c r="Z72" s="6">
        <v>0.13271990740740741</v>
      </c>
      <c r="AB72">
        <v>1</v>
      </c>
      <c r="AD72" s="3">
        <f t="shared" si="4"/>
        <v>3.7871021490482519</v>
      </c>
      <c r="AE72" s="3">
        <f t="shared" si="5"/>
        <v>5.76881659860417</v>
      </c>
      <c r="AF72" s="3">
        <f t="shared" si="6"/>
        <v>1.981714449555918</v>
      </c>
      <c r="AG72" s="3">
        <f t="shared" si="7"/>
        <v>0.21965757714399908</v>
      </c>
      <c r="AH72" s="3"/>
      <c r="BG72" s="3"/>
      <c r="BH72" s="3"/>
      <c r="BI72" s="3"/>
      <c r="BJ72" s="3"/>
    </row>
    <row r="73" spans="1:62" x14ac:dyDescent="0.35">
      <c r="A73">
        <v>49</v>
      </c>
      <c r="B73">
        <v>14</v>
      </c>
      <c r="C73" t="s">
        <v>289</v>
      </c>
      <c r="D73" t="s">
        <v>27</v>
      </c>
      <c r="G73">
        <v>0.5</v>
      </c>
      <c r="H73">
        <v>0.5</v>
      </c>
      <c r="I73">
        <v>2832</v>
      </c>
      <c r="J73">
        <v>5733</v>
      </c>
      <c r="L73">
        <v>1989</v>
      </c>
      <c r="M73">
        <v>2.5870000000000002</v>
      </c>
      <c r="N73">
        <v>5.1349999999999998</v>
      </c>
      <c r="O73">
        <v>2.548</v>
      </c>
      <c r="Q73">
        <v>9.1999999999999998E-2</v>
      </c>
      <c r="R73">
        <v>1</v>
      </c>
      <c r="S73">
        <v>0</v>
      </c>
      <c r="T73">
        <v>0</v>
      </c>
      <c r="V73">
        <v>0</v>
      </c>
      <c r="Y73" s="1">
        <v>45197</v>
      </c>
      <c r="Z73" s="6">
        <v>0.13972222222222222</v>
      </c>
      <c r="AB73">
        <v>1</v>
      </c>
      <c r="AD73" s="3">
        <f t="shared" si="4"/>
        <v>2.6438364512956838</v>
      </c>
      <c r="AE73" s="3">
        <f t="shared" si="5"/>
        <v>5.7590827288403652</v>
      </c>
      <c r="AF73" s="3">
        <f t="shared" si="6"/>
        <v>3.1152462775446814</v>
      </c>
      <c r="AG73" s="3">
        <f t="shared" si="7"/>
        <v>0.22038720408520779</v>
      </c>
      <c r="AH73" s="3"/>
      <c r="AK73">
        <f>ABS(100*(AD73-AD74)/(AVERAGE(AD73:AD74)))</f>
        <v>7.0856672729606537E-2</v>
      </c>
      <c r="AQ73">
        <f>ABS(100*(AE73-AE74)/(AVERAGE(AE73:AE74)))</f>
        <v>0.13530564445805202</v>
      </c>
      <c r="AW73">
        <f>ABS(100*(AF73-AF74)/(AVERAGE(AF73:AF74)))</f>
        <v>0.1900345566104665</v>
      </c>
      <c r="BC73">
        <f>ABS(100*(AG73-AG74)/(AVERAGE(AG73:AG74)))</f>
        <v>0.85495153906660559</v>
      </c>
      <c r="BG73" s="3">
        <f>AVERAGE(AD73:AD74)</f>
        <v>2.6429001157528891</v>
      </c>
      <c r="BH73" s="3">
        <f>AVERAGE(AE73:AE74)</f>
        <v>5.7551891809348437</v>
      </c>
      <c r="BI73" s="3">
        <f>AVERAGE(AF73:AF74)</f>
        <v>3.1122890651819541</v>
      </c>
      <c r="BJ73" s="3">
        <f>AVERAGE(AG73:AG74)</f>
        <v>0.21944911230365374</v>
      </c>
    </row>
    <row r="74" spans="1:62" x14ac:dyDescent="0.35">
      <c r="A74">
        <v>50</v>
      </c>
      <c r="B74">
        <v>14</v>
      </c>
      <c r="C74" t="s">
        <v>289</v>
      </c>
      <c r="D74" t="s">
        <v>27</v>
      </c>
      <c r="G74">
        <v>0.5</v>
      </c>
      <c r="H74">
        <v>0.5</v>
      </c>
      <c r="I74">
        <v>2830</v>
      </c>
      <c r="J74">
        <v>5725</v>
      </c>
      <c r="L74">
        <v>1971</v>
      </c>
      <c r="M74">
        <v>2.5859999999999999</v>
      </c>
      <c r="N74">
        <v>5.1289999999999996</v>
      </c>
      <c r="O74">
        <v>2.5430000000000001</v>
      </c>
      <c r="Q74">
        <v>0.09</v>
      </c>
      <c r="R74">
        <v>1</v>
      </c>
      <c r="S74">
        <v>0</v>
      </c>
      <c r="T74">
        <v>0</v>
      </c>
      <c r="V74">
        <v>0</v>
      </c>
      <c r="Y74" s="1">
        <v>45197</v>
      </c>
      <c r="Z74" s="6">
        <v>0.14715277777777777</v>
      </c>
      <c r="AB74">
        <v>1</v>
      </c>
      <c r="AD74" s="3">
        <f t="shared" si="4"/>
        <v>2.6419637802100944</v>
      </c>
      <c r="AE74" s="3">
        <f t="shared" si="5"/>
        <v>5.7512956330293212</v>
      </c>
      <c r="AF74" s="3">
        <f t="shared" si="6"/>
        <v>3.1093318528192269</v>
      </c>
      <c r="AG74" s="3">
        <f t="shared" si="7"/>
        <v>0.2185110205220997</v>
      </c>
      <c r="AH74" s="3"/>
      <c r="BG74" s="3"/>
      <c r="BH74" s="3"/>
      <c r="BI74" s="3"/>
      <c r="BJ74" s="3"/>
    </row>
    <row r="75" spans="1:62" x14ac:dyDescent="0.35">
      <c r="A75">
        <v>51</v>
      </c>
      <c r="B75">
        <v>15</v>
      </c>
      <c r="C75" t="s">
        <v>290</v>
      </c>
      <c r="D75" t="s">
        <v>27</v>
      </c>
      <c r="G75">
        <v>0.5</v>
      </c>
      <c r="H75">
        <v>0.5</v>
      </c>
      <c r="I75">
        <v>3683</v>
      </c>
      <c r="J75">
        <v>6320</v>
      </c>
      <c r="L75">
        <v>1924</v>
      </c>
      <c r="M75">
        <v>3.2410000000000001</v>
      </c>
      <c r="N75">
        <v>5.633</v>
      </c>
      <c r="O75">
        <v>2.3919999999999999</v>
      </c>
      <c r="Q75">
        <v>8.5000000000000006E-2</v>
      </c>
      <c r="R75">
        <v>1</v>
      </c>
      <c r="S75">
        <v>0</v>
      </c>
      <c r="T75">
        <v>0</v>
      </c>
      <c r="V75">
        <v>0</v>
      </c>
      <c r="Y75" s="1">
        <v>45197</v>
      </c>
      <c r="Z75" s="6">
        <v>0.15986111111111112</v>
      </c>
      <c r="AB75">
        <v>1</v>
      </c>
      <c r="AD75" s="3">
        <f t="shared" si="4"/>
        <v>3.4406579982141405</v>
      </c>
      <c r="AE75" s="3">
        <f t="shared" si="5"/>
        <v>6.3304608839757162</v>
      </c>
      <c r="AF75" s="3">
        <f t="shared" si="6"/>
        <v>2.8898028857615756</v>
      </c>
      <c r="AG75" s="3">
        <f t="shared" si="7"/>
        <v>0.21361209677398424</v>
      </c>
      <c r="AH75" s="3"/>
      <c r="BG75" s="3"/>
      <c r="BH75" s="3"/>
      <c r="BI75" s="3"/>
      <c r="BJ75" s="3"/>
    </row>
    <row r="76" spans="1:62" x14ac:dyDescent="0.35">
      <c r="A76">
        <v>52</v>
      </c>
      <c r="B76">
        <v>15</v>
      </c>
      <c r="C76" t="s">
        <v>290</v>
      </c>
      <c r="D76" t="s">
        <v>27</v>
      </c>
      <c r="G76">
        <v>0.5</v>
      </c>
      <c r="H76">
        <v>0.5</v>
      </c>
      <c r="I76">
        <v>3919</v>
      </c>
      <c r="J76">
        <v>6314</v>
      </c>
      <c r="L76">
        <v>1915</v>
      </c>
      <c r="M76">
        <v>3.4209999999999998</v>
      </c>
      <c r="N76">
        <v>5.6280000000000001</v>
      </c>
      <c r="O76">
        <v>2.2069999999999999</v>
      </c>
      <c r="Q76">
        <v>8.4000000000000005E-2</v>
      </c>
      <c r="R76">
        <v>1</v>
      </c>
      <c r="S76">
        <v>0</v>
      </c>
      <c r="T76">
        <v>0</v>
      </c>
      <c r="V76">
        <v>0</v>
      </c>
      <c r="Y76" s="1">
        <v>45197</v>
      </c>
      <c r="Z76" s="6">
        <v>0.16693287037037038</v>
      </c>
      <c r="AB76">
        <v>1</v>
      </c>
      <c r="AD76" s="3">
        <f t="shared" si="4"/>
        <v>3.6616331863137361</v>
      </c>
      <c r="AE76" s="3">
        <f t="shared" si="5"/>
        <v>6.324620562117433</v>
      </c>
      <c r="AF76" s="3">
        <f t="shared" si="6"/>
        <v>2.6629873758036968</v>
      </c>
      <c r="AG76" s="3">
        <f t="shared" si="7"/>
        <v>0.21267400499243019</v>
      </c>
      <c r="AH76" s="3"/>
      <c r="AK76">
        <f>ABS(100*(AD76-AD77)/(AVERAGE(AD76:AD77)))</f>
        <v>0.79587186445293057</v>
      </c>
      <c r="AQ76">
        <f>ABS(100*(AE76-AE77)/(AVERAGE(AE76:AE77)))</f>
        <v>9.2385299644782246E-2</v>
      </c>
      <c r="AW76">
        <f>ABS(100*(AF76-AF77)/(AVERAGE(AF76:AF77)))</f>
        <v>0.86690532210183679</v>
      </c>
      <c r="BC76">
        <f>ABS(100*(AG76-AG77)/(AVERAGE(AG76:AG77)))</f>
        <v>1.7489460864513728</v>
      </c>
      <c r="BG76" s="3">
        <f>AVERAGE(AD76:AD77)</f>
        <v>3.6471199854004155</v>
      </c>
      <c r="BH76" s="3">
        <f>AVERAGE(AE76:AE77)</f>
        <v>6.3217004011882914</v>
      </c>
      <c r="BI76" s="3">
        <f>AVERAGE(AF76:AF77)</f>
        <v>2.6745804157878759</v>
      </c>
      <c r="BJ76" s="3">
        <f>AVERAGE(AG76:AG77)</f>
        <v>0.21455018855553826</v>
      </c>
    </row>
    <row r="77" spans="1:62" x14ac:dyDescent="0.35">
      <c r="A77">
        <v>53</v>
      </c>
      <c r="B77">
        <v>15</v>
      </c>
      <c r="C77" t="s">
        <v>290</v>
      </c>
      <c r="D77" t="s">
        <v>27</v>
      </c>
      <c r="G77">
        <v>0.5</v>
      </c>
      <c r="H77">
        <v>0.5</v>
      </c>
      <c r="I77">
        <v>3888</v>
      </c>
      <c r="J77">
        <v>6308</v>
      </c>
      <c r="L77">
        <v>1951</v>
      </c>
      <c r="M77">
        <v>3.3969999999999998</v>
      </c>
      <c r="N77">
        <v>5.6230000000000002</v>
      </c>
      <c r="O77">
        <v>2.226</v>
      </c>
      <c r="Q77">
        <v>8.7999999999999995E-2</v>
      </c>
      <c r="R77">
        <v>1</v>
      </c>
      <c r="S77">
        <v>0</v>
      </c>
      <c r="T77">
        <v>0</v>
      </c>
      <c r="V77">
        <v>0</v>
      </c>
      <c r="Y77" s="1">
        <v>45197</v>
      </c>
      <c r="Z77" s="6">
        <v>0.17439814814814814</v>
      </c>
      <c r="AB77">
        <v>1</v>
      </c>
      <c r="AD77" s="3">
        <f t="shared" si="4"/>
        <v>3.6326067844870944</v>
      </c>
      <c r="AE77" s="3">
        <f t="shared" si="5"/>
        <v>6.3187802402591497</v>
      </c>
      <c r="AF77" s="3">
        <f t="shared" si="6"/>
        <v>2.6861734557720554</v>
      </c>
      <c r="AG77" s="3">
        <f t="shared" si="7"/>
        <v>0.21642637211864632</v>
      </c>
      <c r="AH77" s="3"/>
      <c r="BG77" s="3"/>
      <c r="BH77" s="3"/>
      <c r="BI77" s="3"/>
      <c r="BJ77" s="3"/>
    </row>
    <row r="78" spans="1:62" x14ac:dyDescent="0.35">
      <c r="A78">
        <v>54</v>
      </c>
      <c r="B78">
        <v>16</v>
      </c>
      <c r="C78" t="s">
        <v>291</v>
      </c>
      <c r="D78" t="s">
        <v>27</v>
      </c>
      <c r="G78">
        <v>0.5</v>
      </c>
      <c r="H78">
        <v>0.5</v>
      </c>
      <c r="I78">
        <v>3466</v>
      </c>
      <c r="J78">
        <v>6932</v>
      </c>
      <c r="L78">
        <v>2505</v>
      </c>
      <c r="M78">
        <v>3.0739999999999998</v>
      </c>
      <c r="N78">
        <v>6.1509999999999998</v>
      </c>
      <c r="O78">
        <v>3.0779999999999998</v>
      </c>
      <c r="Q78">
        <v>0.14599999999999999</v>
      </c>
      <c r="R78">
        <v>1</v>
      </c>
      <c r="S78">
        <v>0</v>
      </c>
      <c r="T78">
        <v>0</v>
      </c>
      <c r="V78">
        <v>0</v>
      </c>
      <c r="Y78" s="1">
        <v>45197</v>
      </c>
      <c r="Z78" s="6">
        <v>0.18707175925925926</v>
      </c>
      <c r="AB78">
        <v>1</v>
      </c>
      <c r="AD78" s="3">
        <f t="shared" si="4"/>
        <v>3.2374731854276484</v>
      </c>
      <c r="AE78" s="3">
        <f t="shared" si="5"/>
        <v>6.926173713520579</v>
      </c>
      <c r="AF78" s="3">
        <f t="shared" si="6"/>
        <v>3.6887005280929306</v>
      </c>
      <c r="AG78" s="3">
        <f t="shared" si="7"/>
        <v>0.27417113289430539</v>
      </c>
      <c r="AH78" s="3"/>
      <c r="BG78" s="3"/>
      <c r="BH78" s="3"/>
      <c r="BI78" s="3"/>
      <c r="BJ78" s="3"/>
    </row>
    <row r="79" spans="1:62" x14ac:dyDescent="0.35">
      <c r="A79">
        <v>55</v>
      </c>
      <c r="B79">
        <v>16</v>
      </c>
      <c r="C79" t="s">
        <v>291</v>
      </c>
      <c r="D79" t="s">
        <v>27</v>
      </c>
      <c r="G79">
        <v>0.5</v>
      </c>
      <c r="H79">
        <v>0.5</v>
      </c>
      <c r="I79">
        <v>3423</v>
      </c>
      <c r="J79">
        <v>6887</v>
      </c>
      <c r="L79">
        <v>2530</v>
      </c>
      <c r="M79">
        <v>3.0409999999999999</v>
      </c>
      <c r="N79">
        <v>6.1130000000000004</v>
      </c>
      <c r="O79">
        <v>3.0710000000000002</v>
      </c>
      <c r="Q79">
        <v>0.14899999999999999</v>
      </c>
      <c r="R79">
        <v>1</v>
      </c>
      <c r="S79">
        <v>0</v>
      </c>
      <c r="T79">
        <v>0</v>
      </c>
      <c r="V79">
        <v>0</v>
      </c>
      <c r="Y79" s="1">
        <v>45197</v>
      </c>
      <c r="Z79" s="6">
        <v>0.19415509259259259</v>
      </c>
      <c r="AB79">
        <v>1</v>
      </c>
      <c r="AD79" s="3">
        <f t="shared" si="4"/>
        <v>3.1972107570874675</v>
      </c>
      <c r="AE79" s="3">
        <f t="shared" si="5"/>
        <v>6.8823712995834567</v>
      </c>
      <c r="AF79" s="3">
        <f t="shared" si="6"/>
        <v>3.6851605424959892</v>
      </c>
      <c r="AG79" s="3">
        <f t="shared" si="7"/>
        <v>0.27677694339862213</v>
      </c>
      <c r="AH79" s="3"/>
      <c r="AK79">
        <f>ABS(100*(AD79-AD80)/(AVERAGE(AD79:AD80)))</f>
        <v>0.52576245174601977</v>
      </c>
      <c r="AQ79">
        <f>ABS(100*(AE79-AE80)/(AVERAGE(AE79:AE80)))</f>
        <v>0.28246434216055549</v>
      </c>
      <c r="AW79">
        <f>ABS(100*(AF79-AF80)/(AVERAGE(AF79:AF80)))</f>
        <v>7.0899847444979208E-2</v>
      </c>
      <c r="BC79">
        <f>ABS(100*(AG79-AG80)/(AVERAGE(AG79:AG80)))</f>
        <v>0.56329935914611839</v>
      </c>
      <c r="BG79" s="3">
        <f>AVERAGE(AD79:AD80)</f>
        <v>3.2056377769726216</v>
      </c>
      <c r="BH79" s="3">
        <f>AVERAGE(AE79:AE80)</f>
        <v>6.8921051693472624</v>
      </c>
      <c r="BI79" s="3">
        <f>AVERAGE(AF79:AF80)</f>
        <v>3.6864673923746407</v>
      </c>
      <c r="BJ79" s="3">
        <f>AVERAGE(AG79:AG80)</f>
        <v>0.27755868654991717</v>
      </c>
    </row>
    <row r="80" spans="1:62" x14ac:dyDescent="0.35">
      <c r="A80">
        <v>56</v>
      </c>
      <c r="B80">
        <v>16</v>
      </c>
      <c r="C80" t="s">
        <v>291</v>
      </c>
      <c r="D80" t="s">
        <v>27</v>
      </c>
      <c r="G80">
        <v>0.5</v>
      </c>
      <c r="H80">
        <v>0.5</v>
      </c>
      <c r="I80">
        <v>3441</v>
      </c>
      <c r="J80">
        <v>6907</v>
      </c>
      <c r="L80">
        <v>2545</v>
      </c>
      <c r="M80">
        <v>3.0550000000000002</v>
      </c>
      <c r="N80">
        <v>6.13</v>
      </c>
      <c r="O80">
        <v>3.0750000000000002</v>
      </c>
      <c r="Q80">
        <v>0.15</v>
      </c>
      <c r="R80">
        <v>1</v>
      </c>
      <c r="S80">
        <v>0</v>
      </c>
      <c r="T80">
        <v>0</v>
      </c>
      <c r="V80">
        <v>0</v>
      </c>
      <c r="Y80" s="1">
        <v>45197</v>
      </c>
      <c r="Z80" s="6">
        <v>0.20160879629629633</v>
      </c>
      <c r="AB80">
        <v>1</v>
      </c>
      <c r="AD80" s="3">
        <f t="shared" si="4"/>
        <v>3.2140647968577754</v>
      </c>
      <c r="AE80" s="3">
        <f t="shared" si="5"/>
        <v>6.9018390391110671</v>
      </c>
      <c r="AF80" s="3">
        <f t="shared" si="6"/>
        <v>3.6877742422532918</v>
      </c>
      <c r="AG80" s="3">
        <f t="shared" si="7"/>
        <v>0.2783404297012122</v>
      </c>
      <c r="AH80" s="3"/>
      <c r="BG80" s="3"/>
      <c r="BH80" s="3"/>
      <c r="BI80" s="3"/>
      <c r="BJ80" s="3"/>
    </row>
    <row r="81" spans="1:62" x14ac:dyDescent="0.35">
      <c r="A81">
        <v>57</v>
      </c>
      <c r="B81">
        <v>17</v>
      </c>
      <c r="C81" t="s">
        <v>292</v>
      </c>
      <c r="D81" t="s">
        <v>27</v>
      </c>
      <c r="G81">
        <v>0.5</v>
      </c>
      <c r="H81">
        <v>0.5</v>
      </c>
      <c r="I81">
        <v>2956</v>
      </c>
      <c r="J81">
        <v>5527</v>
      </c>
      <c r="L81">
        <v>1794</v>
      </c>
      <c r="M81">
        <v>2.6819999999999999</v>
      </c>
      <c r="N81">
        <v>4.9610000000000003</v>
      </c>
      <c r="O81">
        <v>2.2789999999999999</v>
      </c>
      <c r="Q81">
        <v>7.1999999999999995E-2</v>
      </c>
      <c r="R81">
        <v>1</v>
      </c>
      <c r="S81">
        <v>0</v>
      </c>
      <c r="T81">
        <v>0</v>
      </c>
      <c r="V81">
        <v>0</v>
      </c>
      <c r="Y81" s="1">
        <v>45197</v>
      </c>
      <c r="Z81" s="6">
        <v>0.21421296296296297</v>
      </c>
      <c r="AB81">
        <v>1</v>
      </c>
      <c r="AD81" s="3">
        <f t="shared" si="4"/>
        <v>2.7599420586022512</v>
      </c>
      <c r="AE81" s="3">
        <f t="shared" si="5"/>
        <v>5.5585650117059835</v>
      </c>
      <c r="AF81" s="3">
        <f t="shared" si="6"/>
        <v>2.7986229531037323</v>
      </c>
      <c r="AG81" s="3">
        <f t="shared" si="7"/>
        <v>0.20006188215153717</v>
      </c>
      <c r="AH81" s="3"/>
      <c r="BG81" s="3"/>
      <c r="BH81" s="3"/>
      <c r="BI81" s="3"/>
      <c r="BJ81" s="3"/>
    </row>
    <row r="82" spans="1:62" x14ac:dyDescent="0.35">
      <c r="A82">
        <v>58</v>
      </c>
      <c r="B82">
        <v>17</v>
      </c>
      <c r="C82" t="s">
        <v>292</v>
      </c>
      <c r="D82" t="s">
        <v>27</v>
      </c>
      <c r="G82">
        <v>0.5</v>
      </c>
      <c r="H82">
        <v>0.5</v>
      </c>
      <c r="I82">
        <v>2853</v>
      </c>
      <c r="J82">
        <v>5586</v>
      </c>
      <c r="L82">
        <v>1807</v>
      </c>
      <c r="M82">
        <v>2.6040000000000001</v>
      </c>
      <c r="N82">
        <v>5.0110000000000001</v>
      </c>
      <c r="O82">
        <v>2.407</v>
      </c>
      <c r="Q82">
        <v>7.2999999999999995E-2</v>
      </c>
      <c r="R82">
        <v>1</v>
      </c>
      <c r="S82">
        <v>0</v>
      </c>
      <c r="T82">
        <v>0</v>
      </c>
      <c r="V82">
        <v>0</v>
      </c>
      <c r="Y82" s="1">
        <v>45197</v>
      </c>
      <c r="Z82" s="6">
        <v>0.22118055555555557</v>
      </c>
      <c r="AB82">
        <v>1</v>
      </c>
      <c r="AD82" s="3">
        <f t="shared" si="4"/>
        <v>2.6634994976943767</v>
      </c>
      <c r="AE82" s="3">
        <f t="shared" si="5"/>
        <v>5.615994843312432</v>
      </c>
      <c r="AF82" s="3">
        <f t="shared" si="6"/>
        <v>2.9524953456180554</v>
      </c>
      <c r="AG82" s="3">
        <f t="shared" si="7"/>
        <v>0.20141690361378187</v>
      </c>
      <c r="AH82" s="3"/>
      <c r="AK82">
        <f>ABS(100*(AD82-AD83)/(AVERAGE(AD82:AD83)))</f>
        <v>0.94468373834947272</v>
      </c>
      <c r="AQ82">
        <f>ABS(100*(AE82-AE83)/(AVERAGE(AE82:AE83)))</f>
        <v>1.3084347525959117</v>
      </c>
      <c r="AW82">
        <f>ABS(100*(AF82-AF83)/(AVERAGE(AF82:AF83)))</f>
        <v>3.3852269948946603</v>
      </c>
      <c r="BC82">
        <f>ABS(100*(AG82-AG83)/(AVERAGE(AG82:AG83)))</f>
        <v>1.4385661680769175</v>
      </c>
      <c r="BG82" s="3">
        <f>AVERAGE(AD82:AD83)</f>
        <v>2.6761400275221079</v>
      </c>
      <c r="BH82" s="3">
        <f>AVERAGE(AE82:AE83)</f>
        <v>5.5794928316981638</v>
      </c>
      <c r="BI82" s="3">
        <f>AVERAGE(AF82:AF83)</f>
        <v>2.9033528041760559</v>
      </c>
      <c r="BJ82" s="3">
        <f>AVERAGE(AG82:AG83)</f>
        <v>0.20287615749619925</v>
      </c>
    </row>
    <row r="83" spans="1:62" x14ac:dyDescent="0.35">
      <c r="A83">
        <v>59</v>
      </c>
      <c r="B83">
        <v>17</v>
      </c>
      <c r="C83" t="s">
        <v>292</v>
      </c>
      <c r="D83" t="s">
        <v>27</v>
      </c>
      <c r="G83">
        <v>0.5</v>
      </c>
      <c r="H83">
        <v>0.5</v>
      </c>
      <c r="I83">
        <v>2880</v>
      </c>
      <c r="J83">
        <v>5511</v>
      </c>
      <c r="L83">
        <v>1835</v>
      </c>
      <c r="M83">
        <v>2.625</v>
      </c>
      <c r="N83">
        <v>4.9470000000000001</v>
      </c>
      <c r="O83">
        <v>2.323</v>
      </c>
      <c r="Q83">
        <v>7.5999999999999998E-2</v>
      </c>
      <c r="R83">
        <v>1</v>
      </c>
      <c r="S83">
        <v>0</v>
      </c>
      <c r="T83">
        <v>0</v>
      </c>
      <c r="V83">
        <v>0</v>
      </c>
      <c r="Y83" s="1">
        <v>45197</v>
      </c>
      <c r="Z83" s="6">
        <v>0.22854166666666667</v>
      </c>
      <c r="AB83">
        <v>1</v>
      </c>
      <c r="AD83" s="3">
        <f t="shared" si="4"/>
        <v>2.6887805573498391</v>
      </c>
      <c r="AE83" s="3">
        <f t="shared" si="5"/>
        <v>5.5429908200838955</v>
      </c>
      <c r="AF83" s="3">
        <f t="shared" si="6"/>
        <v>2.8542102627340564</v>
      </c>
      <c r="AG83" s="3">
        <f t="shared" si="7"/>
        <v>0.20433541137861663</v>
      </c>
      <c r="AH83" s="3"/>
      <c r="BG83" s="3"/>
      <c r="BH83" s="3"/>
      <c r="BI83" s="3"/>
      <c r="BJ83" s="3"/>
    </row>
    <row r="84" spans="1:62" x14ac:dyDescent="0.35">
      <c r="A84">
        <v>60</v>
      </c>
      <c r="B84">
        <v>18</v>
      </c>
      <c r="C84" t="s">
        <v>293</v>
      </c>
      <c r="D84" t="s">
        <v>27</v>
      </c>
      <c r="G84">
        <v>0.5</v>
      </c>
      <c r="H84">
        <v>0.5</v>
      </c>
      <c r="I84">
        <v>4965</v>
      </c>
      <c r="J84">
        <v>8316</v>
      </c>
      <c r="L84">
        <v>2090</v>
      </c>
      <c r="M84">
        <v>4.2240000000000002</v>
      </c>
      <c r="N84">
        <v>7.3239999999999998</v>
      </c>
      <c r="O84">
        <v>3.1</v>
      </c>
      <c r="Q84">
        <v>0.10299999999999999</v>
      </c>
      <c r="R84">
        <v>1</v>
      </c>
      <c r="S84">
        <v>0</v>
      </c>
      <c r="T84">
        <v>0</v>
      </c>
      <c r="V84">
        <v>0</v>
      </c>
      <c r="Y84" s="1">
        <v>45197</v>
      </c>
      <c r="Z84" s="6">
        <v>0.24137731481481484</v>
      </c>
      <c r="AB84">
        <v>1</v>
      </c>
      <c r="AD84" s="3">
        <f t="shared" si="4"/>
        <v>4.6410401640771983</v>
      </c>
      <c r="AE84" s="3">
        <f t="shared" si="5"/>
        <v>8.273341288831185</v>
      </c>
      <c r="AF84" s="3">
        <f t="shared" si="6"/>
        <v>3.6323011247539867</v>
      </c>
      <c r="AG84" s="3">
        <f t="shared" si="7"/>
        <v>0.23091467852264741</v>
      </c>
      <c r="AH84" s="3"/>
      <c r="BG84" s="3"/>
      <c r="BH84" s="3"/>
      <c r="BI84" s="3"/>
      <c r="BJ84" s="3"/>
    </row>
    <row r="85" spans="1:62" x14ac:dyDescent="0.35">
      <c r="A85">
        <v>61</v>
      </c>
      <c r="B85">
        <v>18</v>
      </c>
      <c r="C85" t="s">
        <v>293</v>
      </c>
      <c r="D85" t="s">
        <v>27</v>
      </c>
      <c r="G85">
        <v>0.5</v>
      </c>
      <c r="H85">
        <v>0.5</v>
      </c>
      <c r="I85">
        <v>5503</v>
      </c>
      <c r="J85">
        <v>8381</v>
      </c>
      <c r="L85">
        <v>2258</v>
      </c>
      <c r="M85">
        <v>4.6369999999999996</v>
      </c>
      <c r="N85">
        <v>7.3780000000000001</v>
      </c>
      <c r="O85">
        <v>2.742</v>
      </c>
      <c r="Q85">
        <v>0.12</v>
      </c>
      <c r="R85">
        <v>1</v>
      </c>
      <c r="S85">
        <v>0</v>
      </c>
      <c r="T85">
        <v>0</v>
      </c>
      <c r="V85">
        <v>0</v>
      </c>
      <c r="Y85" s="1">
        <v>45197</v>
      </c>
      <c r="Z85" s="6">
        <v>0.24843750000000001</v>
      </c>
      <c r="AB85">
        <v>1</v>
      </c>
      <c r="AD85" s="3">
        <f t="shared" si="4"/>
        <v>5.1447886861008527</v>
      </c>
      <c r="AE85" s="3">
        <f t="shared" si="5"/>
        <v>8.3366114422959168</v>
      </c>
      <c r="AF85" s="3">
        <f t="shared" si="6"/>
        <v>3.1918227561950641</v>
      </c>
      <c r="AG85" s="3">
        <f t="shared" si="7"/>
        <v>0.24842572511165598</v>
      </c>
      <c r="AH85" s="3"/>
      <c r="AK85">
        <f>ABS(100*(AD85-AD86)/(AVERAGE(AD85:AD86)))</f>
        <v>3.6099796741100767</v>
      </c>
      <c r="AQ85">
        <f>ABS(100*(AE85-AE86)/(AVERAGE(AE85:AE86)))</f>
        <v>1.0918004943740425</v>
      </c>
      <c r="AW85">
        <f>ABS(100*(AF85-AF86)/(AVERAGE(AF85:AF86)))</f>
        <v>9.1633568380930637</v>
      </c>
      <c r="BC85">
        <f>ABS(100*(AG85-AG86)/(AVERAGE(AG85:AG86)))</f>
        <v>1.2666872909625695</v>
      </c>
      <c r="BG85" s="3">
        <f>AVERAGE(AD85:AD86)</f>
        <v>5.2393585759231369</v>
      </c>
      <c r="BH85" s="3">
        <f>AVERAGE(AE85:AE86)</f>
        <v>8.2913489478942246</v>
      </c>
      <c r="BI85" s="3">
        <f>AVERAGE(AF85:AF86)</f>
        <v>3.0519903719710868</v>
      </c>
      <c r="BJ85" s="3">
        <f>AVERAGE(AG85:AG86)</f>
        <v>0.24686223880906594</v>
      </c>
    </row>
    <row r="86" spans="1:62" x14ac:dyDescent="0.35">
      <c r="A86">
        <v>62</v>
      </c>
      <c r="B86">
        <v>18</v>
      </c>
      <c r="C86" t="s">
        <v>293</v>
      </c>
      <c r="D86" t="s">
        <v>27</v>
      </c>
      <c r="G86">
        <v>0.5</v>
      </c>
      <c r="H86">
        <v>0.5</v>
      </c>
      <c r="I86">
        <v>5705</v>
      </c>
      <c r="J86">
        <v>8288</v>
      </c>
      <c r="L86">
        <v>2228</v>
      </c>
      <c r="M86">
        <v>4.7919999999999998</v>
      </c>
      <c r="N86">
        <v>7.3</v>
      </c>
      <c r="O86">
        <v>2.508</v>
      </c>
      <c r="Q86">
        <v>0.11700000000000001</v>
      </c>
      <c r="R86">
        <v>1</v>
      </c>
      <c r="S86">
        <v>0</v>
      </c>
      <c r="T86">
        <v>0</v>
      </c>
      <c r="V86">
        <v>0</v>
      </c>
      <c r="Y86" s="1">
        <v>45197</v>
      </c>
      <c r="Z86" s="6">
        <v>0.25604166666666667</v>
      </c>
      <c r="AB86">
        <v>1</v>
      </c>
      <c r="AD86" s="3">
        <f t="shared" si="4"/>
        <v>5.3339284657454211</v>
      </c>
      <c r="AE86" s="3">
        <f t="shared" si="5"/>
        <v>8.2460864534925307</v>
      </c>
      <c r="AF86" s="3">
        <f t="shared" si="6"/>
        <v>2.9121579877471095</v>
      </c>
      <c r="AG86" s="3">
        <f t="shared" si="7"/>
        <v>0.24529875250647587</v>
      </c>
      <c r="AH86" s="3"/>
    </row>
    <row r="87" spans="1:62" x14ac:dyDescent="0.35">
      <c r="A87">
        <v>63</v>
      </c>
      <c r="B87">
        <v>19</v>
      </c>
      <c r="C87" t="s">
        <v>216</v>
      </c>
      <c r="D87" t="s">
        <v>27</v>
      </c>
      <c r="G87">
        <v>0.5</v>
      </c>
      <c r="H87">
        <v>0.5</v>
      </c>
      <c r="I87">
        <v>8082</v>
      </c>
      <c r="J87">
        <v>13536</v>
      </c>
      <c r="L87">
        <v>5717</v>
      </c>
      <c r="M87">
        <v>6.6159999999999997</v>
      </c>
      <c r="N87">
        <v>11.746</v>
      </c>
      <c r="O87">
        <v>5.13</v>
      </c>
      <c r="Q87">
        <v>0.48199999999999998</v>
      </c>
      <c r="R87">
        <v>1</v>
      </c>
      <c r="S87">
        <v>0</v>
      </c>
      <c r="T87">
        <v>0</v>
      </c>
      <c r="V87">
        <v>0</v>
      </c>
      <c r="Y87" s="1">
        <v>45197</v>
      </c>
      <c r="Z87" s="6">
        <v>0.26927083333333335</v>
      </c>
      <c r="AB87">
        <v>1</v>
      </c>
      <c r="AD87" s="3">
        <f t="shared" si="4"/>
        <v>7.5595980509688898</v>
      </c>
      <c r="AE87" s="3">
        <f t="shared" si="5"/>
        <v>13.354421305537372</v>
      </c>
      <c r="AF87" s="3">
        <f t="shared" si="6"/>
        <v>5.7948232545684819</v>
      </c>
      <c r="AG87" s="3">
        <f t="shared" si="7"/>
        <v>0.60896566648892081</v>
      </c>
      <c r="AH87" s="3"/>
      <c r="BG87" s="3"/>
      <c r="BH87" s="3"/>
      <c r="BI87" s="3"/>
      <c r="BJ87" s="3"/>
    </row>
    <row r="88" spans="1:62" x14ac:dyDescent="0.35">
      <c r="A88">
        <v>64</v>
      </c>
      <c r="B88">
        <v>19</v>
      </c>
      <c r="C88" t="s">
        <v>216</v>
      </c>
      <c r="D88" t="s">
        <v>27</v>
      </c>
      <c r="G88">
        <v>0.5</v>
      </c>
      <c r="H88">
        <v>0.5</v>
      </c>
      <c r="I88">
        <v>8834</v>
      </c>
      <c r="J88">
        <v>13694</v>
      </c>
      <c r="L88">
        <v>5844</v>
      </c>
      <c r="M88">
        <v>7.1920000000000002</v>
      </c>
      <c r="N88">
        <v>11.88</v>
      </c>
      <c r="O88">
        <v>4.6879999999999997</v>
      </c>
      <c r="Q88">
        <v>0.495</v>
      </c>
      <c r="R88">
        <v>1</v>
      </c>
      <c r="S88">
        <v>0</v>
      </c>
      <c r="T88">
        <v>0</v>
      </c>
      <c r="V88">
        <v>0</v>
      </c>
      <c r="Y88" s="1">
        <v>45197</v>
      </c>
      <c r="Z88" s="6">
        <v>0.27662037037037041</v>
      </c>
      <c r="AB88">
        <v>1</v>
      </c>
      <c r="AD88" s="3">
        <f t="shared" si="4"/>
        <v>8.2637223791506518</v>
      </c>
      <c r="AE88" s="3">
        <f t="shared" si="5"/>
        <v>13.508216447805491</v>
      </c>
      <c r="AF88" s="3">
        <f t="shared" si="6"/>
        <v>5.2444940686548396</v>
      </c>
      <c r="AG88" s="3">
        <f t="shared" si="7"/>
        <v>0.62220318385084994</v>
      </c>
      <c r="AH88" s="3"/>
      <c r="AK88">
        <f>ABS(100*(AD88-AD89)/(AVERAGE(AD88:AD89)))</f>
        <v>9.0604337323760442E-2</v>
      </c>
      <c r="AM88">
        <f>100*((AVERAGE(AD88:AD89)*25.24)-(AVERAGE(AD70:AD71)*25))/(1000*0.08)</f>
        <v>124.35016330829478</v>
      </c>
      <c r="AQ88">
        <f>ABS(100*(AE88-AE89)/(AVERAGE(AE88:AE89)))</f>
        <v>0.208752642097806</v>
      </c>
      <c r="AS88">
        <f>100*((AVERAGE(AE88:AE89)*25.24)-(AVERAGE(AE70:AE71)*25))/(2000*0.08)</f>
        <v>108.27201713862496</v>
      </c>
      <c r="AW88">
        <f>ABS(100*(AF88-AF89)/(AVERAGE(AF88:AF89)))</f>
        <v>0.39463519055396701</v>
      </c>
      <c r="AY88">
        <f>100*((AVERAGE(AF88:AF89)*25.24)-(AVERAGE(AF70:AF71)*25))/(1000*0.08)</f>
        <v>92.193870968955125</v>
      </c>
      <c r="BC88">
        <f>ABS(100*(AG88-AG89)/(AVERAGE(AG88:AG89)))</f>
        <v>0.97636810591478607</v>
      </c>
      <c r="BE88">
        <f>100*((AVERAGE(AG88:AG89)*25.24)-(AVERAGE(AG70:AG71)*25))/(100*0.08)</f>
        <v>91.839435308185131</v>
      </c>
      <c r="BG88" s="3">
        <f>AVERAGE(AD88:AD89)</f>
        <v>8.2674677213218324</v>
      </c>
      <c r="BH88" s="3">
        <f>AVERAGE(AE88:AE89)</f>
        <v>13.522330558963009</v>
      </c>
      <c r="BI88" s="3">
        <f>AVERAGE(AF88:AF89)</f>
        <v>5.254862837641177</v>
      </c>
      <c r="BJ88" s="3">
        <f>AVERAGE(AG88:AG89)</f>
        <v>0.61918044366584246</v>
      </c>
    </row>
    <row r="89" spans="1:62" x14ac:dyDescent="0.35">
      <c r="A89">
        <v>65</v>
      </c>
      <c r="B89">
        <v>19</v>
      </c>
      <c r="C89" t="s">
        <v>216</v>
      </c>
      <c r="D89" t="s">
        <v>27</v>
      </c>
      <c r="G89">
        <v>0.5</v>
      </c>
      <c r="H89">
        <v>0.5</v>
      </c>
      <c r="I89">
        <v>8842</v>
      </c>
      <c r="J89">
        <v>13723</v>
      </c>
      <c r="L89">
        <v>5786</v>
      </c>
      <c r="M89">
        <v>7.1980000000000004</v>
      </c>
      <c r="N89">
        <v>11.904</v>
      </c>
      <c r="O89">
        <v>4.7060000000000004</v>
      </c>
      <c r="Q89">
        <v>0.48899999999999999</v>
      </c>
      <c r="R89">
        <v>1</v>
      </c>
      <c r="S89">
        <v>0</v>
      </c>
      <c r="T89">
        <v>0</v>
      </c>
      <c r="V89">
        <v>0</v>
      </c>
      <c r="Y89" s="1">
        <v>45197</v>
      </c>
      <c r="Z89" s="6">
        <v>0.2845138888888889</v>
      </c>
      <c r="AB89">
        <v>1</v>
      </c>
      <c r="AD89" s="3">
        <f t="shared" si="4"/>
        <v>8.2712130634930112</v>
      </c>
      <c r="AE89" s="3">
        <f t="shared" si="5"/>
        <v>13.536444670120526</v>
      </c>
      <c r="AF89" s="3">
        <f t="shared" si="6"/>
        <v>5.2652316066275144</v>
      </c>
      <c r="AG89" s="3">
        <f t="shared" si="7"/>
        <v>0.61615770348083498</v>
      </c>
      <c r="AH89" s="3"/>
    </row>
    <row r="90" spans="1:62" x14ac:dyDescent="0.35">
      <c r="A90">
        <v>66</v>
      </c>
      <c r="B90">
        <v>20</v>
      </c>
      <c r="C90" t="s">
        <v>217</v>
      </c>
      <c r="D90" t="s">
        <v>27</v>
      </c>
      <c r="G90">
        <v>0.5</v>
      </c>
      <c r="H90">
        <v>0.5</v>
      </c>
      <c r="I90">
        <v>6562</v>
      </c>
      <c r="J90">
        <v>8542</v>
      </c>
      <c r="L90">
        <v>2260</v>
      </c>
      <c r="M90">
        <v>5.4489999999999998</v>
      </c>
      <c r="N90">
        <v>7.5149999999999997</v>
      </c>
      <c r="O90">
        <v>2.0659999999999998</v>
      </c>
      <c r="Q90">
        <v>0.12</v>
      </c>
      <c r="R90">
        <v>1</v>
      </c>
      <c r="S90">
        <v>0</v>
      </c>
      <c r="T90">
        <v>0</v>
      </c>
      <c r="V90">
        <v>0</v>
      </c>
      <c r="Y90" s="1">
        <v>45197</v>
      </c>
      <c r="Z90" s="6">
        <v>0.2976388888888889</v>
      </c>
      <c r="AB90">
        <v>1</v>
      </c>
      <c r="AD90" s="3">
        <f t="shared" ref="AD90:AD141" si="8">((I90*$F$21)+$F$22)*1000/G90</f>
        <v>6.136368025920647</v>
      </c>
      <c r="AE90" s="3">
        <f t="shared" ref="AE90:AE141" si="9">((J90*$H$21)+$H$22)*1000/H90</f>
        <v>8.4933267454931762</v>
      </c>
      <c r="AF90" s="3">
        <f t="shared" ref="AF90:AF141" si="10">AE90-AD90</f>
        <v>2.3569587195725292</v>
      </c>
      <c r="AG90" s="3">
        <f t="shared" ref="AG90:AG141" si="11">((L90*$J$21)+$J$22)*1000/H90</f>
        <v>0.24863418995200132</v>
      </c>
      <c r="AH90" s="3"/>
      <c r="BG90" s="3"/>
      <c r="BH90" s="3"/>
      <c r="BI90" s="3"/>
      <c r="BJ90" s="3"/>
    </row>
    <row r="91" spans="1:62" x14ac:dyDescent="0.35">
      <c r="A91">
        <v>67</v>
      </c>
      <c r="B91">
        <v>20</v>
      </c>
      <c r="C91" t="s">
        <v>217</v>
      </c>
      <c r="D91" t="s">
        <v>27</v>
      </c>
      <c r="G91">
        <v>0.5</v>
      </c>
      <c r="H91">
        <v>0.5</v>
      </c>
      <c r="I91">
        <v>5843</v>
      </c>
      <c r="J91">
        <v>8536</v>
      </c>
      <c r="L91">
        <v>2262</v>
      </c>
      <c r="M91">
        <v>4.8970000000000002</v>
      </c>
      <c r="N91">
        <v>7.51</v>
      </c>
      <c r="O91">
        <v>2.613</v>
      </c>
      <c r="Q91">
        <v>0.121</v>
      </c>
      <c r="R91">
        <v>1</v>
      </c>
      <c r="S91">
        <v>0</v>
      </c>
      <c r="T91">
        <v>0</v>
      </c>
      <c r="V91">
        <v>0</v>
      </c>
      <c r="Y91" s="1">
        <v>45197</v>
      </c>
      <c r="Z91" s="6">
        <v>0.30480324074074078</v>
      </c>
      <c r="AB91">
        <v>1</v>
      </c>
      <c r="AD91" s="3">
        <f t="shared" si="8"/>
        <v>5.4631427706511166</v>
      </c>
      <c r="AE91" s="3">
        <f t="shared" si="9"/>
        <v>8.487486423634893</v>
      </c>
      <c r="AF91" s="3">
        <f t="shared" si="10"/>
        <v>3.0243436529837764</v>
      </c>
      <c r="AG91" s="3">
        <f t="shared" si="11"/>
        <v>0.24884265479234663</v>
      </c>
      <c r="AH91" s="3"/>
      <c r="AK91">
        <f>ABS(100*(AD91-AD92)/(AVERAGE(AD91:AD92)))</f>
        <v>0.92125026918884423</v>
      </c>
      <c r="AL91">
        <f>ABS(100*((AVERAGE(AD91:AD92)-AVERAGE(AD85:AD86))/(AVERAGE(AD85:AD86,AD91:AD92))))</f>
        <v>4.6433688706960909</v>
      </c>
      <c r="AQ91">
        <f>ABS(100*(AE91-AE92)/(AVERAGE(AE91:AE92)))</f>
        <v>0.6629677834134482</v>
      </c>
      <c r="AR91">
        <f>ABS(100*((AVERAGE(AE91:AE92)-AVERAGE(AE85:AE86))/(AVERAGE(AE85:AE86,AE91:AE92))))</f>
        <v>2.6698976511028394</v>
      </c>
      <c r="AW91">
        <f>ABS(100*(AF91-AF92)/(AVERAGE(AF91:AF92)))</f>
        <v>0.19470627957796441</v>
      </c>
      <c r="AX91">
        <f>ABS(100*((AVERAGE(AF91:AF92)-AVERAGE(AF85:AF86))/(AVERAGE(AF85:AF86,AF91:AF92))))</f>
        <v>0.81258147354853483</v>
      </c>
      <c r="BC91">
        <f>ABS(100*(AG91-AG92)/(AVERAGE(AG91:AG92)))</f>
        <v>1.000257362124322</v>
      </c>
      <c r="BD91">
        <f>ABS(100*((AVERAGE(AG91:AG92)-AVERAGE(AG85:AG86))/(AVERAGE(AG85:AG86,AG91:AG92))))</f>
        <v>1.3003996687047836</v>
      </c>
      <c r="BG91" s="3">
        <f>AVERAGE(AD91:AD92)</f>
        <v>5.4884238303065782</v>
      </c>
      <c r="BH91" s="3">
        <f>AVERAGE(AE91:AE92)</f>
        <v>8.5157146459499273</v>
      </c>
      <c r="BI91" s="3">
        <f>AVERAGE(AF91:AF92)</f>
        <v>3.0272908156433487</v>
      </c>
      <c r="BJ91" s="3">
        <f>AVERAGE(AG91:AG92)</f>
        <v>0.25009344383441867</v>
      </c>
    </row>
    <row r="92" spans="1:62" x14ac:dyDescent="0.35">
      <c r="A92">
        <v>68</v>
      </c>
      <c r="B92">
        <v>20</v>
      </c>
      <c r="C92" t="s">
        <v>217</v>
      </c>
      <c r="D92" t="s">
        <v>27</v>
      </c>
      <c r="G92">
        <v>0.5</v>
      </c>
      <c r="H92">
        <v>0.5</v>
      </c>
      <c r="I92">
        <v>5897</v>
      </c>
      <c r="J92">
        <v>8594</v>
      </c>
      <c r="L92">
        <v>2286</v>
      </c>
      <c r="M92">
        <v>4.9390000000000001</v>
      </c>
      <c r="N92">
        <v>7.5590000000000002</v>
      </c>
      <c r="O92">
        <v>2.62</v>
      </c>
      <c r="Q92">
        <v>0.123</v>
      </c>
      <c r="R92">
        <v>1</v>
      </c>
      <c r="S92">
        <v>0</v>
      </c>
      <c r="T92">
        <v>0</v>
      </c>
      <c r="V92">
        <v>0</v>
      </c>
      <c r="Y92" s="1">
        <v>45197</v>
      </c>
      <c r="Z92" s="6">
        <v>0.31238425925925922</v>
      </c>
      <c r="AB92">
        <v>1</v>
      </c>
      <c r="AD92" s="3">
        <f t="shared" si="8"/>
        <v>5.5137048899620407</v>
      </c>
      <c r="AE92" s="3">
        <f t="shared" si="9"/>
        <v>8.5439428682649616</v>
      </c>
      <c r="AF92" s="3">
        <f t="shared" si="10"/>
        <v>3.030237978302921</v>
      </c>
      <c r="AG92" s="3">
        <f t="shared" si="11"/>
        <v>0.25134423287649066</v>
      </c>
      <c r="AH92" s="3"/>
      <c r="BG92" s="3"/>
      <c r="BH92" s="3"/>
      <c r="BI92" s="3"/>
      <c r="BJ92" s="3"/>
    </row>
    <row r="93" spans="1:62" x14ac:dyDescent="0.35">
      <c r="A93">
        <v>69</v>
      </c>
      <c r="B93">
        <v>3</v>
      </c>
      <c r="C93" t="s">
        <v>28</v>
      </c>
      <c r="D93" t="s">
        <v>27</v>
      </c>
      <c r="G93">
        <v>0.5</v>
      </c>
      <c r="H93">
        <v>0.5</v>
      </c>
      <c r="I93">
        <v>1524</v>
      </c>
      <c r="J93">
        <v>538</v>
      </c>
      <c r="L93">
        <v>264</v>
      </c>
      <c r="M93">
        <v>1.5840000000000001</v>
      </c>
      <c r="N93">
        <v>0.73399999999999999</v>
      </c>
      <c r="O93">
        <v>0</v>
      </c>
      <c r="Q93">
        <v>0</v>
      </c>
      <c r="R93">
        <v>1</v>
      </c>
      <c r="S93">
        <v>0</v>
      </c>
      <c r="T93">
        <v>0</v>
      </c>
      <c r="V93">
        <v>0</v>
      </c>
      <c r="Y93" s="1">
        <v>45197</v>
      </c>
      <c r="Z93" s="6">
        <v>0.32436342592592593</v>
      </c>
      <c r="AB93">
        <v>1</v>
      </c>
      <c r="AD93" s="3">
        <f t="shared" si="8"/>
        <v>1.4191095613199594</v>
      </c>
      <c r="AE93" s="3">
        <f t="shared" si="9"/>
        <v>0.70233738654369104</v>
      </c>
      <c r="AF93" s="3">
        <f t="shared" si="10"/>
        <v>-0.71677217477626831</v>
      </c>
      <c r="AG93" s="3">
        <f t="shared" si="11"/>
        <v>4.0586279287352346E-2</v>
      </c>
      <c r="AH93" s="3"/>
    </row>
    <row r="94" spans="1:62" x14ac:dyDescent="0.35">
      <c r="A94">
        <v>70</v>
      </c>
      <c r="B94">
        <v>3</v>
      </c>
      <c r="C94" t="s">
        <v>28</v>
      </c>
      <c r="D94" t="s">
        <v>27</v>
      </c>
      <c r="G94">
        <v>0.5</v>
      </c>
      <c r="H94">
        <v>0.5</v>
      </c>
      <c r="I94">
        <v>298</v>
      </c>
      <c r="J94">
        <v>511</v>
      </c>
      <c r="L94">
        <v>302</v>
      </c>
      <c r="M94">
        <v>0.64300000000000002</v>
      </c>
      <c r="N94">
        <v>0.71199999999999997</v>
      </c>
      <c r="O94">
        <v>6.8000000000000005E-2</v>
      </c>
      <c r="Q94">
        <v>0</v>
      </c>
      <c r="R94">
        <v>1</v>
      </c>
      <c r="S94">
        <v>0</v>
      </c>
      <c r="T94">
        <v>0</v>
      </c>
      <c r="V94">
        <v>0</v>
      </c>
      <c r="Y94" s="1">
        <v>45197</v>
      </c>
      <c r="Z94" s="6">
        <v>0.33046296296296296</v>
      </c>
      <c r="AB94">
        <v>1</v>
      </c>
      <c r="AD94" s="3">
        <f t="shared" si="8"/>
        <v>0.27116218585341639</v>
      </c>
      <c r="AE94" s="3">
        <f t="shared" si="9"/>
        <v>0.67605593818141774</v>
      </c>
      <c r="AF94" s="3">
        <f t="shared" si="10"/>
        <v>0.40489375232800134</v>
      </c>
      <c r="AG94" s="3">
        <f t="shared" si="11"/>
        <v>4.45471112539138E-2</v>
      </c>
      <c r="AH94" s="3"/>
      <c r="AK94">
        <f>ABS(100*(AD94-AD95)/(AVERAGE(AD94:AD95)))</f>
        <v>1.7415572707611924</v>
      </c>
      <c r="AQ94">
        <f>ABS(100*(AE94-AE95)/(AVERAGE(AE94:AE95)))</f>
        <v>0.14408396830181605</v>
      </c>
      <c r="AW94">
        <f>ABS(100*(AF94-AF95)/(AVERAGE(AF94:AF95)))</f>
        <v>0.91169266235719926</v>
      </c>
      <c r="BC94">
        <f>ABS(100*(AG94-AG95)/(AVERAGE(AG94:AG95)))</f>
        <v>12.690276708041779</v>
      </c>
      <c r="BG94" s="3">
        <f>AVERAGE(AD94:AD95)</f>
        <v>0.26882134699642912</v>
      </c>
      <c r="BH94" s="3">
        <f>AVERAGE(AE94:AE95)</f>
        <v>0.67556924469322743</v>
      </c>
      <c r="BI94" s="3">
        <f>AVERAGE(AF94:AF95)</f>
        <v>0.40674789769679831</v>
      </c>
      <c r="BJ94" s="3">
        <f>AVERAGE(AG94:AG95)</f>
        <v>4.1889184539510717E-2</v>
      </c>
    </row>
    <row r="95" spans="1:62" x14ac:dyDescent="0.35">
      <c r="A95">
        <v>71</v>
      </c>
      <c r="B95">
        <v>3</v>
      </c>
      <c r="C95" t="s">
        <v>28</v>
      </c>
      <c r="D95" t="s">
        <v>27</v>
      </c>
      <c r="G95">
        <v>0.5</v>
      </c>
      <c r="H95">
        <v>0.5</v>
      </c>
      <c r="I95">
        <v>293</v>
      </c>
      <c r="J95">
        <v>510</v>
      </c>
      <c r="L95">
        <v>251</v>
      </c>
      <c r="M95">
        <v>0.64</v>
      </c>
      <c r="N95">
        <v>0.71099999999999997</v>
      </c>
      <c r="O95">
        <v>7.0999999999999994E-2</v>
      </c>
      <c r="Q95">
        <v>0</v>
      </c>
      <c r="R95">
        <v>1</v>
      </c>
      <c r="S95">
        <v>0</v>
      </c>
      <c r="T95">
        <v>0</v>
      </c>
      <c r="V95">
        <v>0</v>
      </c>
      <c r="Y95" s="1">
        <v>45197</v>
      </c>
      <c r="Z95" s="6">
        <v>0.33709490740740744</v>
      </c>
      <c r="AB95">
        <v>1</v>
      </c>
      <c r="AD95" s="3">
        <f t="shared" si="8"/>
        <v>0.26648050813944191</v>
      </c>
      <c r="AE95" s="3">
        <f t="shared" si="9"/>
        <v>0.67508255120503713</v>
      </c>
      <c r="AF95" s="3">
        <f t="shared" si="10"/>
        <v>0.40860204306559522</v>
      </c>
      <c r="AG95" s="3">
        <f t="shared" si="11"/>
        <v>3.9231257825107634E-2</v>
      </c>
      <c r="AH95" s="3"/>
      <c r="BG95" s="3"/>
      <c r="BH95" s="3"/>
      <c r="BI95" s="3"/>
      <c r="BJ95" s="3"/>
    </row>
    <row r="96" spans="1:62" x14ac:dyDescent="0.35">
      <c r="A96">
        <v>72</v>
      </c>
      <c r="B96">
        <v>1</v>
      </c>
      <c r="C96" t="s">
        <v>69</v>
      </c>
      <c r="D96" t="s">
        <v>27</v>
      </c>
      <c r="G96">
        <v>0.3</v>
      </c>
      <c r="H96">
        <v>0.3</v>
      </c>
      <c r="I96">
        <v>4811</v>
      </c>
      <c r="J96">
        <v>8832</v>
      </c>
      <c r="L96">
        <v>4095</v>
      </c>
      <c r="M96">
        <v>6.843</v>
      </c>
      <c r="N96">
        <v>12.935</v>
      </c>
      <c r="O96">
        <v>6.0919999999999996</v>
      </c>
      <c r="Q96">
        <v>0.52100000000000002</v>
      </c>
      <c r="R96">
        <v>1</v>
      </c>
      <c r="S96">
        <v>0</v>
      </c>
      <c r="T96">
        <v>0</v>
      </c>
      <c r="V96">
        <v>0</v>
      </c>
      <c r="Y96" s="1">
        <v>45197</v>
      </c>
      <c r="Z96" s="6">
        <v>0.34925925925925921</v>
      </c>
      <c r="AB96">
        <v>1</v>
      </c>
      <c r="AD96" s="3">
        <f t="shared" si="8"/>
        <v>7.4947408174779735</v>
      </c>
      <c r="AE96" s="3">
        <f t="shared" si="9"/>
        <v>14.626014947739202</v>
      </c>
      <c r="AF96" s="3">
        <f t="shared" si="10"/>
        <v>7.1312741302612288</v>
      </c>
      <c r="AG96" s="3">
        <f t="shared" si="11"/>
        <v>0.7331678016147507</v>
      </c>
      <c r="AH96" s="3"/>
    </row>
    <row r="97" spans="1:62" x14ac:dyDescent="0.35">
      <c r="A97">
        <v>73</v>
      </c>
      <c r="B97">
        <v>1</v>
      </c>
      <c r="C97" t="s">
        <v>69</v>
      </c>
      <c r="D97" t="s">
        <v>27</v>
      </c>
      <c r="G97">
        <v>0.3</v>
      </c>
      <c r="H97">
        <v>0.3</v>
      </c>
      <c r="I97">
        <v>6970</v>
      </c>
      <c r="J97">
        <v>8924</v>
      </c>
      <c r="L97">
        <v>4110</v>
      </c>
      <c r="M97">
        <v>9.6039999999999992</v>
      </c>
      <c r="N97">
        <v>13.065</v>
      </c>
      <c r="O97">
        <v>3.4609999999999999</v>
      </c>
      <c r="Q97">
        <v>0.52300000000000002</v>
      </c>
      <c r="R97">
        <v>1</v>
      </c>
      <c r="S97">
        <v>0</v>
      </c>
      <c r="T97">
        <v>0</v>
      </c>
      <c r="V97">
        <v>0</v>
      </c>
      <c r="Y97" s="1">
        <v>45197</v>
      </c>
      <c r="Z97" s="6">
        <v>0.35613425925925929</v>
      </c>
      <c r="AB97">
        <v>1</v>
      </c>
      <c r="AD97" s="3">
        <f t="shared" si="8"/>
        <v>10.86398821230161</v>
      </c>
      <c r="AE97" s="3">
        <f t="shared" si="9"/>
        <v>14.775267617450879</v>
      </c>
      <c r="AF97" s="3">
        <f t="shared" si="10"/>
        <v>3.9112794051492692</v>
      </c>
      <c r="AG97" s="3">
        <f t="shared" si="11"/>
        <v>0.73577361211906744</v>
      </c>
      <c r="AH97" s="3"/>
      <c r="AI97">
        <f>100*(AVERAGE(I97:I98))/(AVERAGE(I$51:I$52))</f>
        <v>113.49480968858131</v>
      </c>
      <c r="AK97">
        <f>ABS(100*(AD97-AD98)/(AVERAGE(AD97:AD98)))</f>
        <v>2.3283550259127574</v>
      </c>
      <c r="AO97">
        <f>100*(AVERAGE(J97:J98))/(AVERAGE(J$51:J$52))</f>
        <v>80.125729681185447</v>
      </c>
      <c r="AQ97">
        <f>ABS(100*(AE97-AE98)/(AVERAGE(AE97:AE98)))</f>
        <v>4.3929301435258125E-2</v>
      </c>
      <c r="AU97">
        <f>100*(((AVERAGE(J97:J98))-(AVERAGE(I97:I98)))/((AVERAGE(J$51:J$52))-(AVERAGE($I$51:I52))))</f>
        <v>37.996545768566492</v>
      </c>
      <c r="AW97">
        <f>ABS(100*(AF97-AF98)/(AVERAGE(AF97:AF98)))</f>
        <v>6.9422268955822295</v>
      </c>
      <c r="BA97">
        <f>100*(AVERAGE(L97:L98))/(AVERAGE(L$51:L$52))</f>
        <v>94.636539997717676</v>
      </c>
      <c r="BC97">
        <f>ABS(100*(AG97-AG98)/(AVERAGE(AG97:AG98)))</f>
        <v>1.7088485035314085</v>
      </c>
      <c r="BG97" s="3">
        <f>AVERAGE(AD97:AD98)</f>
        <v>10.991954069816913</v>
      </c>
      <c r="BH97" s="3">
        <f>AVERAGE(AE97:AE98)</f>
        <v>14.772022994196277</v>
      </c>
      <c r="BI97" s="3">
        <f>AVERAGE(AF97:AF98)</f>
        <v>3.7800689243793641</v>
      </c>
      <c r="BJ97" s="3">
        <f>AVERAGE(AG97:AG98)</f>
        <v>0.74211441767957154</v>
      </c>
    </row>
    <row r="98" spans="1:62" x14ac:dyDescent="0.35">
      <c r="A98">
        <v>74</v>
      </c>
      <c r="B98">
        <v>1</v>
      </c>
      <c r="C98" t="s">
        <v>69</v>
      </c>
      <c r="D98" t="s">
        <v>27</v>
      </c>
      <c r="G98">
        <v>0.3</v>
      </c>
      <c r="H98">
        <v>0.3</v>
      </c>
      <c r="I98">
        <v>7134</v>
      </c>
      <c r="J98">
        <v>8920</v>
      </c>
      <c r="L98">
        <v>4183</v>
      </c>
      <c r="M98">
        <v>9.8130000000000006</v>
      </c>
      <c r="N98">
        <v>13.058999999999999</v>
      </c>
      <c r="O98">
        <v>3.246</v>
      </c>
      <c r="Q98">
        <v>0.53600000000000003</v>
      </c>
      <c r="R98">
        <v>1</v>
      </c>
      <c r="S98">
        <v>0</v>
      </c>
      <c r="T98">
        <v>0</v>
      </c>
      <c r="V98">
        <v>0</v>
      </c>
      <c r="Y98" s="1">
        <v>45197</v>
      </c>
      <c r="Z98" s="6">
        <v>0.36349537037037033</v>
      </c>
      <c r="AB98">
        <v>1</v>
      </c>
      <c r="AD98" s="3">
        <f t="shared" si="8"/>
        <v>11.119919927332214</v>
      </c>
      <c r="AE98" s="3">
        <f t="shared" si="9"/>
        <v>14.768778370941673</v>
      </c>
      <c r="AF98" s="3">
        <f t="shared" si="10"/>
        <v>3.6488584436094591</v>
      </c>
      <c r="AG98" s="3">
        <f t="shared" si="11"/>
        <v>0.74845522324007563</v>
      </c>
      <c r="AH98" s="3"/>
    </row>
    <row r="99" spans="1:62" x14ac:dyDescent="0.35">
      <c r="A99">
        <v>75</v>
      </c>
      <c r="B99">
        <v>3</v>
      </c>
      <c r="D99" t="s">
        <v>85</v>
      </c>
      <c r="Y99" s="1">
        <v>45197</v>
      </c>
      <c r="Z99" s="6">
        <v>0.36780092592592589</v>
      </c>
      <c r="AB99">
        <v>1</v>
      </c>
      <c r="AD99" s="3"/>
      <c r="AE99" s="3"/>
      <c r="AF99" s="3"/>
      <c r="AG99" s="3"/>
      <c r="AH99" s="3"/>
    </row>
    <row r="100" spans="1:62" x14ac:dyDescent="0.35">
      <c r="A100">
        <v>76</v>
      </c>
      <c r="B100">
        <v>21</v>
      </c>
      <c r="C100" t="s">
        <v>294</v>
      </c>
      <c r="D100" t="s">
        <v>27</v>
      </c>
      <c r="G100">
        <v>0.5</v>
      </c>
      <c r="H100">
        <v>0.5</v>
      </c>
      <c r="I100">
        <v>3308</v>
      </c>
      <c r="J100">
        <v>5983</v>
      </c>
      <c r="L100">
        <v>2038</v>
      </c>
      <c r="M100">
        <v>2.952</v>
      </c>
      <c r="N100">
        <v>5.3470000000000004</v>
      </c>
      <c r="O100">
        <v>2.395</v>
      </c>
      <c r="Q100">
        <v>9.7000000000000003E-2</v>
      </c>
      <c r="R100">
        <v>1</v>
      </c>
      <c r="S100">
        <v>0</v>
      </c>
      <c r="T100">
        <v>0</v>
      </c>
      <c r="V100">
        <v>0</v>
      </c>
      <c r="Y100" s="1">
        <v>45197</v>
      </c>
      <c r="Z100" s="6">
        <v>0.38098379629629631</v>
      </c>
      <c r="AB100">
        <v>1</v>
      </c>
      <c r="AD100" s="3">
        <f t="shared" si="8"/>
        <v>3.0895321696660547</v>
      </c>
      <c r="AE100" s="3">
        <f t="shared" si="9"/>
        <v>6.0024294729354892</v>
      </c>
      <c r="AF100" s="3">
        <f t="shared" si="10"/>
        <v>2.9128973032694345</v>
      </c>
      <c r="AG100" s="3">
        <f t="shared" si="11"/>
        <v>0.22549459267366859</v>
      </c>
      <c r="AH100" s="3"/>
    </row>
    <row r="101" spans="1:62" x14ac:dyDescent="0.35">
      <c r="A101">
        <v>77</v>
      </c>
      <c r="B101">
        <v>21</v>
      </c>
      <c r="C101" t="s">
        <v>294</v>
      </c>
      <c r="D101" t="s">
        <v>27</v>
      </c>
      <c r="G101">
        <v>0.5</v>
      </c>
      <c r="H101">
        <v>0.5</v>
      </c>
      <c r="I101">
        <v>3788</v>
      </c>
      <c r="J101">
        <v>6036</v>
      </c>
      <c r="L101">
        <v>2135</v>
      </c>
      <c r="M101">
        <v>3.3210000000000002</v>
      </c>
      <c r="N101">
        <v>5.3920000000000003</v>
      </c>
      <c r="O101">
        <v>2.0710000000000002</v>
      </c>
      <c r="Q101">
        <v>0.107</v>
      </c>
      <c r="R101">
        <v>1</v>
      </c>
      <c r="S101">
        <v>0</v>
      </c>
      <c r="T101">
        <v>0</v>
      </c>
      <c r="V101">
        <v>0</v>
      </c>
      <c r="Y101" s="1">
        <v>45197</v>
      </c>
      <c r="Z101" s="6">
        <v>0.38809027777777777</v>
      </c>
      <c r="AB101">
        <v>1</v>
      </c>
      <c r="AD101" s="3">
        <f t="shared" si="8"/>
        <v>3.5389732302076045</v>
      </c>
      <c r="AE101" s="3">
        <f t="shared" si="9"/>
        <v>6.0540189826836555</v>
      </c>
      <c r="AF101" s="3">
        <f t="shared" si="10"/>
        <v>2.515045752476051</v>
      </c>
      <c r="AG101" s="3">
        <f t="shared" si="11"/>
        <v>0.23560513743041758</v>
      </c>
      <c r="AH101" s="3"/>
      <c r="AK101">
        <f>ABS(100*(AD101-AD102)/(AVERAGE(AD101:AD102)))</f>
        <v>1.8610262292929378</v>
      </c>
      <c r="AQ101">
        <f>ABS(100*(AE101-AE102)/(AVERAGE(AE101:AE102)))</f>
        <v>4.8223450179405269E-2</v>
      </c>
      <c r="AW101">
        <f>ABS(100*(AF101-AF102)/(AVERAGE(AF101:AF102)))</f>
        <v>2.5595189813306098</v>
      </c>
      <c r="BC101">
        <f>ABS(100*(AG101-AG102)/(AVERAGE(AG101:AG102)))</f>
        <v>2.7918552110767831</v>
      </c>
      <c r="BG101" s="3">
        <f>AVERAGE(AD101:AD102)</f>
        <v>3.5722131419768237</v>
      </c>
      <c r="BH101" s="3">
        <f>AVERAGE(AE101:AE102)</f>
        <v>6.0554790631482263</v>
      </c>
      <c r="BI101" s="3">
        <f>AVERAGE(AF101:AF102)</f>
        <v>2.4832659211714025</v>
      </c>
      <c r="BJ101" s="3">
        <f>AVERAGE(AG101:AG102)</f>
        <v>0.238940574875943</v>
      </c>
    </row>
    <row r="102" spans="1:62" x14ac:dyDescent="0.35">
      <c r="A102">
        <v>78</v>
      </c>
      <c r="B102">
        <v>21</v>
      </c>
      <c r="C102" t="s">
        <v>294</v>
      </c>
      <c r="D102" t="s">
        <v>27</v>
      </c>
      <c r="G102">
        <v>0.5</v>
      </c>
      <c r="H102">
        <v>0.5</v>
      </c>
      <c r="I102">
        <v>3859</v>
      </c>
      <c r="J102">
        <v>6039</v>
      </c>
      <c r="L102">
        <v>2199</v>
      </c>
      <c r="M102">
        <v>3.375</v>
      </c>
      <c r="N102">
        <v>5.3949999999999996</v>
      </c>
      <c r="O102">
        <v>2.0190000000000001</v>
      </c>
      <c r="Q102">
        <v>0.114</v>
      </c>
      <c r="R102">
        <v>1</v>
      </c>
      <c r="S102">
        <v>0</v>
      </c>
      <c r="T102">
        <v>0</v>
      </c>
      <c r="V102">
        <v>0</v>
      </c>
      <c r="Y102" s="1">
        <v>45197</v>
      </c>
      <c r="Z102" s="6">
        <v>0.39559027777777778</v>
      </c>
      <c r="AB102">
        <v>1</v>
      </c>
      <c r="AD102" s="3">
        <f t="shared" si="8"/>
        <v>3.6054530537460425</v>
      </c>
      <c r="AE102" s="3">
        <f t="shared" si="9"/>
        <v>6.0569391436127971</v>
      </c>
      <c r="AF102" s="3">
        <f t="shared" si="10"/>
        <v>2.4514860898667545</v>
      </c>
      <c r="AG102" s="3">
        <f t="shared" si="11"/>
        <v>0.24227601232146842</v>
      </c>
      <c r="AH102" s="3"/>
      <c r="BG102" s="3"/>
      <c r="BH102" s="3"/>
      <c r="BI102" s="3"/>
      <c r="BJ102" s="3"/>
    </row>
    <row r="103" spans="1:62" x14ac:dyDescent="0.35">
      <c r="A103">
        <v>79</v>
      </c>
      <c r="B103">
        <v>22</v>
      </c>
      <c r="C103" t="s">
        <v>295</v>
      </c>
      <c r="D103" t="s">
        <v>27</v>
      </c>
      <c r="G103">
        <v>0.5</v>
      </c>
      <c r="H103">
        <v>0.5</v>
      </c>
      <c r="I103">
        <v>4606</v>
      </c>
      <c r="J103">
        <v>6551</v>
      </c>
      <c r="L103">
        <v>4746</v>
      </c>
      <c r="M103">
        <v>3.948</v>
      </c>
      <c r="N103">
        <v>5.8280000000000003</v>
      </c>
      <c r="O103">
        <v>1.88</v>
      </c>
      <c r="Q103">
        <v>0.38</v>
      </c>
      <c r="R103">
        <v>1</v>
      </c>
      <c r="S103">
        <v>0</v>
      </c>
      <c r="T103">
        <v>0</v>
      </c>
      <c r="V103">
        <v>0</v>
      </c>
      <c r="Y103" s="1">
        <v>45197</v>
      </c>
      <c r="Z103" s="6">
        <v>0.40825231481481478</v>
      </c>
      <c r="AB103">
        <v>1</v>
      </c>
      <c r="AD103" s="3">
        <f t="shared" si="8"/>
        <v>4.3048957042138296</v>
      </c>
      <c r="AE103" s="3">
        <f t="shared" si="9"/>
        <v>6.5553132755196106</v>
      </c>
      <c r="AF103" s="3">
        <f t="shared" si="10"/>
        <v>2.250417571305781</v>
      </c>
      <c r="AG103" s="3">
        <f t="shared" si="11"/>
        <v>0.50775598650125842</v>
      </c>
      <c r="AH103" s="3"/>
      <c r="BG103" s="3"/>
      <c r="BH103" s="3"/>
      <c r="BI103" s="3"/>
      <c r="BJ103" s="3"/>
    </row>
    <row r="104" spans="1:62" x14ac:dyDescent="0.35">
      <c r="A104">
        <v>80</v>
      </c>
      <c r="B104">
        <v>22</v>
      </c>
      <c r="C104" t="s">
        <v>295</v>
      </c>
      <c r="D104" t="s">
        <v>27</v>
      </c>
      <c r="G104">
        <v>0.5</v>
      </c>
      <c r="H104">
        <v>0.5</v>
      </c>
      <c r="I104">
        <v>4901</v>
      </c>
      <c r="J104">
        <v>6570</v>
      </c>
      <c r="L104">
        <v>4806</v>
      </c>
      <c r="M104">
        <v>4.1749999999999998</v>
      </c>
      <c r="N104">
        <v>5.8440000000000003</v>
      </c>
      <c r="O104">
        <v>1.67</v>
      </c>
      <c r="Q104">
        <v>0.38700000000000001</v>
      </c>
      <c r="R104">
        <v>1</v>
      </c>
      <c r="S104">
        <v>0</v>
      </c>
      <c r="T104">
        <v>0</v>
      </c>
      <c r="V104">
        <v>0</v>
      </c>
      <c r="Y104" s="1">
        <v>45197</v>
      </c>
      <c r="Z104" s="6">
        <v>0.41524305555555557</v>
      </c>
      <c r="AB104">
        <v>1</v>
      </c>
      <c r="AD104" s="3">
        <f t="shared" si="8"/>
        <v>4.5811146893383246</v>
      </c>
      <c r="AE104" s="3">
        <f t="shared" si="9"/>
        <v>6.5738076280708402</v>
      </c>
      <c r="AF104" s="3">
        <f t="shared" si="10"/>
        <v>1.9926929387325156</v>
      </c>
      <c r="AG104" s="3">
        <f t="shared" si="11"/>
        <v>0.51400993171161857</v>
      </c>
      <c r="AH104" s="3"/>
      <c r="AK104">
        <f>ABS(100*(AD104-AD105)/(AVERAGE(AD104:AD105)))</f>
        <v>2.6421414770475651</v>
      </c>
      <c r="AQ104">
        <f>ABS(100*(AE104-AE105)/(AVERAGE(AE104:AE105)))</f>
        <v>0.73762199400775275</v>
      </c>
      <c r="AW104">
        <f>ABS(100*(AF104-AF105)/(AVERAGE(AF104:AF105)))</f>
        <v>3.7833357242741874</v>
      </c>
      <c r="BC104">
        <f>ABS(100*(AG104-AG105)/(AVERAGE(AG104:AG105)))</f>
        <v>2.1861726629626368</v>
      </c>
      <c r="BG104" s="3">
        <f>AVERAGE(AD104:AD105)</f>
        <v>4.6424446673913895</v>
      </c>
      <c r="BH104" s="3">
        <f>AVERAGE(AE104:AE105)</f>
        <v>6.5981423024803529</v>
      </c>
      <c r="BI104" s="3">
        <f>AVERAGE(AF104:AF105)</f>
        <v>1.9556976350889625</v>
      </c>
      <c r="BJ104" s="3">
        <f>AVERAGE(AG104:AG105)</f>
        <v>0.51969059861102918</v>
      </c>
    </row>
    <row r="105" spans="1:62" x14ac:dyDescent="0.35">
      <c r="A105">
        <v>81</v>
      </c>
      <c r="B105">
        <v>22</v>
      </c>
      <c r="C105" t="s">
        <v>295</v>
      </c>
      <c r="D105" t="s">
        <v>27</v>
      </c>
      <c r="G105">
        <v>0.5</v>
      </c>
      <c r="H105">
        <v>0.5</v>
      </c>
      <c r="I105">
        <v>5032</v>
      </c>
      <c r="J105">
        <v>6620</v>
      </c>
      <c r="L105">
        <v>4915</v>
      </c>
      <c r="M105">
        <v>4.2759999999999998</v>
      </c>
      <c r="N105">
        <v>5.8869999999999996</v>
      </c>
      <c r="O105">
        <v>1.611</v>
      </c>
      <c r="Q105">
        <v>0.39800000000000002</v>
      </c>
      <c r="R105">
        <v>1</v>
      </c>
      <c r="S105">
        <v>0</v>
      </c>
      <c r="T105">
        <v>0</v>
      </c>
      <c r="V105">
        <v>0</v>
      </c>
      <c r="Y105" s="1">
        <v>45197</v>
      </c>
      <c r="Z105" s="6">
        <v>0.42288194444444444</v>
      </c>
      <c r="AB105">
        <v>1</v>
      </c>
      <c r="AD105" s="3">
        <f t="shared" si="8"/>
        <v>4.7037746454444553</v>
      </c>
      <c r="AE105" s="3">
        <f t="shared" si="9"/>
        <v>6.6224769768898648</v>
      </c>
      <c r="AF105" s="3">
        <f t="shared" si="10"/>
        <v>1.9187023314454095</v>
      </c>
      <c r="AG105" s="3">
        <f t="shared" si="11"/>
        <v>0.52537126551043978</v>
      </c>
      <c r="AH105" s="3"/>
      <c r="BG105" s="3"/>
      <c r="BH105" s="3"/>
      <c r="BI105" s="3"/>
      <c r="BJ105" s="3"/>
    </row>
    <row r="106" spans="1:62" x14ac:dyDescent="0.35">
      <c r="A106">
        <v>82</v>
      </c>
      <c r="B106">
        <v>23</v>
      </c>
      <c r="C106" t="s">
        <v>296</v>
      </c>
      <c r="D106" t="s">
        <v>27</v>
      </c>
      <c r="G106">
        <v>0.5</v>
      </c>
      <c r="H106">
        <v>0.5</v>
      </c>
      <c r="I106">
        <v>6027</v>
      </c>
      <c r="J106">
        <v>8268</v>
      </c>
      <c r="L106">
        <v>8552</v>
      </c>
      <c r="M106">
        <v>5.0389999999999997</v>
      </c>
      <c r="N106">
        <v>7.2830000000000004</v>
      </c>
      <c r="O106">
        <v>2.2440000000000002</v>
      </c>
      <c r="Q106">
        <v>0.77800000000000002</v>
      </c>
      <c r="R106">
        <v>1</v>
      </c>
      <c r="S106">
        <v>0</v>
      </c>
      <c r="T106">
        <v>0</v>
      </c>
      <c r="V106">
        <v>0</v>
      </c>
      <c r="Y106" s="1">
        <v>45197</v>
      </c>
      <c r="Z106" s="6">
        <v>0.43583333333333335</v>
      </c>
      <c r="AB106">
        <v>1</v>
      </c>
      <c r="AD106" s="3">
        <f t="shared" si="8"/>
        <v>5.6354285105253776</v>
      </c>
      <c r="AE106" s="3">
        <f t="shared" si="9"/>
        <v>8.2266187139649212</v>
      </c>
      <c r="AF106" s="3">
        <f t="shared" si="10"/>
        <v>2.5911902034395435</v>
      </c>
      <c r="AG106" s="3">
        <f t="shared" si="11"/>
        <v>0.9044645776784398</v>
      </c>
      <c r="AH106" s="3"/>
      <c r="BG106" s="3"/>
      <c r="BH106" s="3"/>
      <c r="BI106" s="3"/>
      <c r="BJ106" s="3"/>
    </row>
    <row r="107" spans="1:62" x14ac:dyDescent="0.35">
      <c r="A107">
        <v>83</v>
      </c>
      <c r="B107">
        <v>23</v>
      </c>
      <c r="C107" t="s">
        <v>296</v>
      </c>
      <c r="D107" t="s">
        <v>27</v>
      </c>
      <c r="G107">
        <v>0.5</v>
      </c>
      <c r="H107">
        <v>0.5</v>
      </c>
      <c r="I107">
        <v>6545</v>
      </c>
      <c r="J107">
        <v>8334</v>
      </c>
      <c r="L107">
        <v>8625</v>
      </c>
      <c r="M107">
        <v>5.4359999999999999</v>
      </c>
      <c r="N107">
        <v>7.3390000000000004</v>
      </c>
      <c r="O107">
        <v>1.9019999999999999</v>
      </c>
      <c r="Q107">
        <v>0.78600000000000003</v>
      </c>
      <c r="R107">
        <v>1</v>
      </c>
      <c r="S107">
        <v>0</v>
      </c>
      <c r="T107">
        <v>0</v>
      </c>
      <c r="V107">
        <v>0</v>
      </c>
      <c r="Y107" s="1">
        <v>45197</v>
      </c>
      <c r="Z107" s="6">
        <v>0.44305555555555554</v>
      </c>
      <c r="AB107">
        <v>1</v>
      </c>
      <c r="AD107" s="3">
        <f t="shared" si="8"/>
        <v>6.1204503216931343</v>
      </c>
      <c r="AE107" s="3">
        <f t="shared" si="9"/>
        <v>8.2908622544060346</v>
      </c>
      <c r="AF107" s="3">
        <f t="shared" si="10"/>
        <v>2.1704119327129003</v>
      </c>
      <c r="AG107" s="3">
        <f t="shared" si="11"/>
        <v>0.91207354435104471</v>
      </c>
      <c r="AH107" s="3"/>
      <c r="AK107">
        <f>ABS(100*(AD107-AD108)/(AVERAGE(AD107:AD108)))</f>
        <v>0.29024918379891662</v>
      </c>
      <c r="AQ107">
        <f>ABS(100*(AE107-AE108)/(AVERAGE(AE107:AE108)))</f>
        <v>0.35283575160934133</v>
      </c>
      <c r="AW107">
        <f>ABS(100*(AF107-AF108)/(AVERAGE(AF107:AF108)))</f>
        <v>2.1888134379183413</v>
      </c>
      <c r="BC107">
        <f>ABS(100*(AG107-AG108)/(AVERAGE(AG107:AG108)))</f>
        <v>0.51294429228011473</v>
      </c>
      <c r="BG107" s="3">
        <f>AVERAGE(AD107:AD108)</f>
        <v>6.1293455093496858</v>
      </c>
      <c r="BH107" s="3">
        <f>AVERAGE(AE107:AE108)</f>
        <v>8.2762614497603266</v>
      </c>
      <c r="BI107" s="3">
        <f>AVERAGE(AF107:AF108)</f>
        <v>2.1469159404106408</v>
      </c>
      <c r="BJ107" s="3">
        <f>AVERAGE(AG107:AG108)</f>
        <v>0.91441877380492986</v>
      </c>
    </row>
    <row r="108" spans="1:62" x14ac:dyDescent="0.35">
      <c r="A108">
        <v>84</v>
      </c>
      <c r="B108">
        <v>23</v>
      </c>
      <c r="C108" t="s">
        <v>296</v>
      </c>
      <c r="D108" t="s">
        <v>27</v>
      </c>
      <c r="G108">
        <v>0.5</v>
      </c>
      <c r="H108">
        <v>0.5</v>
      </c>
      <c r="I108">
        <v>6564</v>
      </c>
      <c r="J108">
        <v>8304</v>
      </c>
      <c r="L108">
        <v>8670</v>
      </c>
      <c r="M108">
        <v>5.4509999999999996</v>
      </c>
      <c r="N108">
        <v>7.3140000000000001</v>
      </c>
      <c r="O108">
        <v>1.863</v>
      </c>
      <c r="Q108">
        <v>0.79100000000000004</v>
      </c>
      <c r="R108">
        <v>1</v>
      </c>
      <c r="S108">
        <v>0</v>
      </c>
      <c r="T108">
        <v>0</v>
      </c>
      <c r="V108">
        <v>0</v>
      </c>
      <c r="Y108" s="1">
        <v>45197</v>
      </c>
      <c r="Z108" s="6">
        <v>0.45069444444444445</v>
      </c>
      <c r="AB108">
        <v>1</v>
      </c>
      <c r="AD108" s="3">
        <f t="shared" si="8"/>
        <v>6.1382406970062373</v>
      </c>
      <c r="AE108" s="3">
        <f t="shared" si="9"/>
        <v>8.2616606451146186</v>
      </c>
      <c r="AF108" s="3">
        <f t="shared" si="10"/>
        <v>2.1234199481083813</v>
      </c>
      <c r="AG108" s="3">
        <f t="shared" si="11"/>
        <v>0.91676400325881491</v>
      </c>
      <c r="AH108" s="3"/>
      <c r="BG108" s="3"/>
      <c r="BH108" s="3"/>
      <c r="BI108" s="3"/>
      <c r="BJ108" s="3"/>
    </row>
    <row r="109" spans="1:62" x14ac:dyDescent="0.35">
      <c r="A109">
        <v>85</v>
      </c>
      <c r="B109">
        <v>24</v>
      </c>
      <c r="C109" t="s">
        <v>297</v>
      </c>
      <c r="D109" t="s">
        <v>27</v>
      </c>
      <c r="G109">
        <v>0.5</v>
      </c>
      <c r="H109">
        <v>0.5</v>
      </c>
      <c r="I109">
        <v>3869</v>
      </c>
      <c r="J109">
        <v>5977</v>
      </c>
      <c r="L109">
        <v>2213</v>
      </c>
      <c r="M109">
        <v>3.383</v>
      </c>
      <c r="N109">
        <v>5.3419999999999996</v>
      </c>
      <c r="O109">
        <v>1.9590000000000001</v>
      </c>
      <c r="Q109">
        <v>0.115</v>
      </c>
      <c r="R109">
        <v>1</v>
      </c>
      <c r="S109">
        <v>0</v>
      </c>
      <c r="T109">
        <v>0</v>
      </c>
      <c r="V109">
        <v>0</v>
      </c>
      <c r="Y109" s="1">
        <v>45197</v>
      </c>
      <c r="Z109" s="6">
        <v>0.4634375</v>
      </c>
      <c r="AB109">
        <v>1</v>
      </c>
      <c r="AD109" s="3">
        <f t="shared" si="8"/>
        <v>3.6148164091739914</v>
      </c>
      <c r="AE109" s="3">
        <f t="shared" si="9"/>
        <v>5.996589151077206</v>
      </c>
      <c r="AF109" s="3">
        <f t="shared" si="10"/>
        <v>2.3817727419032146</v>
      </c>
      <c r="AG109" s="3">
        <f t="shared" si="11"/>
        <v>0.2437352662038858</v>
      </c>
      <c r="AH109" s="3"/>
      <c r="BG109" s="3"/>
      <c r="BH109" s="3"/>
      <c r="BI109" s="3"/>
      <c r="BJ109" s="3"/>
    </row>
    <row r="110" spans="1:62" x14ac:dyDescent="0.35">
      <c r="A110">
        <v>86</v>
      </c>
      <c r="B110">
        <v>24</v>
      </c>
      <c r="C110" t="s">
        <v>297</v>
      </c>
      <c r="D110" t="s">
        <v>27</v>
      </c>
      <c r="G110">
        <v>0.5</v>
      </c>
      <c r="H110">
        <v>0.5</v>
      </c>
      <c r="I110">
        <v>3221</v>
      </c>
      <c r="J110">
        <v>6127</v>
      </c>
      <c r="L110">
        <v>2242</v>
      </c>
      <c r="M110">
        <v>2.8860000000000001</v>
      </c>
      <c r="N110">
        <v>5.4690000000000003</v>
      </c>
      <c r="O110">
        <v>2.5840000000000001</v>
      </c>
      <c r="Q110">
        <v>0.11899999999999999</v>
      </c>
      <c r="R110">
        <v>1</v>
      </c>
      <c r="S110">
        <v>0</v>
      </c>
      <c r="T110">
        <v>0</v>
      </c>
      <c r="V110">
        <v>0</v>
      </c>
      <c r="Y110" s="1">
        <v>45197</v>
      </c>
      <c r="Z110" s="6">
        <v>0.47045138888888888</v>
      </c>
      <c r="AB110">
        <v>1</v>
      </c>
      <c r="AD110" s="3">
        <f t="shared" si="8"/>
        <v>3.0080709774428986</v>
      </c>
      <c r="AE110" s="3">
        <f t="shared" si="9"/>
        <v>6.1425971975342799</v>
      </c>
      <c r="AF110" s="3">
        <f t="shared" si="10"/>
        <v>3.1345262200913813</v>
      </c>
      <c r="AG110" s="3">
        <f t="shared" si="11"/>
        <v>0.24675800638889323</v>
      </c>
      <c r="AH110" s="3"/>
      <c r="AK110">
        <f>ABS(100*(AD110-AD111)/(AVERAGE(AD110:AD111)))</f>
        <v>0.24870986632142381</v>
      </c>
      <c r="AQ110">
        <f>ABS(100*(AE110-AE111)/(AVERAGE(AE110:AE111)))</f>
        <v>2.2109928917059412</v>
      </c>
      <c r="AW110">
        <f>ABS(100*(AF110-AF111)/(AVERAGE(AF110:AF111)))</f>
        <v>4.6291060178273948</v>
      </c>
      <c r="BC110">
        <f>ABS(100*(AG110-AG111)/(AVERAGE(AG110:AG111)))</f>
        <v>2.0914407876962393</v>
      </c>
      <c r="BG110" s="3">
        <f>AVERAGE(AD110:AD111)</f>
        <v>3.0118163196140779</v>
      </c>
      <c r="BH110" s="3">
        <f>AVERAGE(AE110:AE111)</f>
        <v>6.0754334961640257</v>
      </c>
      <c r="BI110" s="3">
        <f>AVERAGE(AF110:AF111)</f>
        <v>3.0636171765499478</v>
      </c>
      <c r="BJ110" s="3">
        <f>AVERAGE(AG110:AG111)</f>
        <v>0.24420431209466281</v>
      </c>
    </row>
    <row r="111" spans="1:62" x14ac:dyDescent="0.35">
      <c r="A111">
        <v>87</v>
      </c>
      <c r="B111">
        <v>24</v>
      </c>
      <c r="C111" t="s">
        <v>297</v>
      </c>
      <c r="D111" t="s">
        <v>27</v>
      </c>
      <c r="G111">
        <v>0.5</v>
      </c>
      <c r="H111">
        <v>0.5</v>
      </c>
      <c r="I111">
        <v>3229</v>
      </c>
      <c r="J111">
        <v>5989</v>
      </c>
      <c r="L111">
        <v>2193</v>
      </c>
      <c r="M111">
        <v>2.8919999999999999</v>
      </c>
      <c r="N111">
        <v>5.3520000000000003</v>
      </c>
      <c r="O111">
        <v>2.46</v>
      </c>
      <c r="Q111">
        <v>0.113</v>
      </c>
      <c r="R111">
        <v>1</v>
      </c>
      <c r="S111">
        <v>0</v>
      </c>
      <c r="T111">
        <v>0</v>
      </c>
      <c r="V111">
        <v>0</v>
      </c>
      <c r="Y111" s="1">
        <v>45197</v>
      </c>
      <c r="Z111" s="6">
        <v>0.4778587962962963</v>
      </c>
      <c r="AB111">
        <v>1</v>
      </c>
      <c r="AD111" s="3">
        <f t="shared" si="8"/>
        <v>3.0155616617852576</v>
      </c>
      <c r="AE111" s="3">
        <f t="shared" si="9"/>
        <v>6.0082697947937715</v>
      </c>
      <c r="AF111" s="3">
        <f t="shared" si="10"/>
        <v>2.9927081330085139</v>
      </c>
      <c r="AG111" s="3">
        <f t="shared" si="11"/>
        <v>0.24165061780043243</v>
      </c>
      <c r="AH111" s="3"/>
      <c r="BG111" s="3"/>
      <c r="BH111" s="3"/>
      <c r="BI111" s="3"/>
      <c r="BJ111" s="3"/>
    </row>
    <row r="112" spans="1:62" x14ac:dyDescent="0.35">
      <c r="A112">
        <v>88</v>
      </c>
      <c r="B112">
        <v>25</v>
      </c>
      <c r="C112" t="s">
        <v>298</v>
      </c>
      <c r="D112" t="s">
        <v>27</v>
      </c>
      <c r="G112">
        <v>0.5</v>
      </c>
      <c r="H112">
        <v>0.5</v>
      </c>
      <c r="I112">
        <v>3989</v>
      </c>
      <c r="J112">
        <v>6244</v>
      </c>
      <c r="L112">
        <v>2735</v>
      </c>
      <c r="M112">
        <v>3.4750000000000001</v>
      </c>
      <c r="N112">
        <v>5.5679999999999996</v>
      </c>
      <c r="O112">
        <v>2.093</v>
      </c>
      <c r="Q112">
        <v>0.17</v>
      </c>
      <c r="R112">
        <v>1</v>
      </c>
      <c r="S112">
        <v>0</v>
      </c>
      <c r="T112">
        <v>0</v>
      </c>
      <c r="V112">
        <v>0</v>
      </c>
      <c r="Y112" s="1">
        <v>45197</v>
      </c>
      <c r="Z112" s="6">
        <v>0.49059027777777775</v>
      </c>
      <c r="AB112">
        <v>1</v>
      </c>
      <c r="AD112" s="3">
        <f t="shared" si="8"/>
        <v>3.7271766743093786</v>
      </c>
      <c r="AE112" s="3">
        <f t="shared" si="9"/>
        <v>6.2564834737707988</v>
      </c>
      <c r="AF112" s="3">
        <f t="shared" si="10"/>
        <v>2.5293067994614202</v>
      </c>
      <c r="AG112" s="3">
        <f t="shared" si="11"/>
        <v>0.29814458953401946</v>
      </c>
    </row>
    <row r="113" spans="1:62" x14ac:dyDescent="0.35">
      <c r="A113">
        <v>89</v>
      </c>
      <c r="B113">
        <v>25</v>
      </c>
      <c r="C113" t="s">
        <v>298</v>
      </c>
      <c r="D113" t="s">
        <v>27</v>
      </c>
      <c r="G113">
        <v>0.5</v>
      </c>
      <c r="H113">
        <v>0.5</v>
      </c>
      <c r="I113">
        <v>4201</v>
      </c>
      <c r="J113">
        <v>6293</v>
      </c>
      <c r="L113">
        <v>2802</v>
      </c>
      <c r="M113">
        <v>3.6379999999999999</v>
      </c>
      <c r="N113">
        <v>5.61</v>
      </c>
      <c r="O113">
        <v>1.972</v>
      </c>
      <c r="Q113">
        <v>0.17699999999999999</v>
      </c>
      <c r="R113">
        <v>1</v>
      </c>
      <c r="S113">
        <v>0</v>
      </c>
      <c r="T113">
        <v>0</v>
      </c>
      <c r="V113">
        <v>0</v>
      </c>
      <c r="Y113" s="1">
        <v>45197</v>
      </c>
      <c r="Z113" s="6">
        <v>0.49763888888888891</v>
      </c>
      <c r="AB113">
        <v>1</v>
      </c>
      <c r="AD113" s="3">
        <f t="shared" si="8"/>
        <v>3.9256798093818972</v>
      </c>
      <c r="AE113" s="3">
        <f t="shared" si="9"/>
        <v>6.3041794356134426</v>
      </c>
      <c r="AF113" s="3">
        <f t="shared" si="10"/>
        <v>2.3784996262315454</v>
      </c>
      <c r="AG113" s="3">
        <f t="shared" si="11"/>
        <v>0.30512816168558837</v>
      </c>
      <c r="AH113" s="3"/>
      <c r="AK113">
        <f>ABS(100*(AD113-AD114)/(AVERAGE(AD113:AD114)))</f>
        <v>0.1191866879842764</v>
      </c>
      <c r="AQ113">
        <f>ABS(100*(AE113-AE114)/(AVERAGE(AE113:AE114)))</f>
        <v>1.3993538659239864</v>
      </c>
      <c r="AW113">
        <f>ABS(100*(AF113-AF114)/(AVERAGE(AF113:AF114)))</f>
        <v>3.9567926513822895</v>
      </c>
      <c r="BC113">
        <f>ABS(100*(AG113-AG114)/(AVERAGE(AG113:AG114)))</f>
        <v>1.2373759767201207</v>
      </c>
      <c r="BG113" s="3">
        <f>AVERAGE(AD113:AD114)</f>
        <v>3.9280206482388844</v>
      </c>
      <c r="BH113" s="3">
        <f>AVERAGE(AE113:AE114)</f>
        <v>6.2603770216763204</v>
      </c>
      <c r="BI113" s="3">
        <f>AVERAGE(AF113:AF114)</f>
        <v>2.332356373437436</v>
      </c>
      <c r="BJ113" s="3">
        <f>AVERAGE(AG113:AG114)</f>
        <v>0.30325197812248028</v>
      </c>
    </row>
    <row r="114" spans="1:62" x14ac:dyDescent="0.35">
      <c r="A114">
        <v>90</v>
      </c>
      <c r="B114">
        <v>25</v>
      </c>
      <c r="C114" t="s">
        <v>298</v>
      </c>
      <c r="D114" t="s">
        <v>27</v>
      </c>
      <c r="G114">
        <v>0.5</v>
      </c>
      <c r="H114">
        <v>0.5</v>
      </c>
      <c r="I114">
        <v>4206</v>
      </c>
      <c r="J114">
        <v>6203</v>
      </c>
      <c r="L114">
        <v>2766</v>
      </c>
      <c r="M114">
        <v>3.641</v>
      </c>
      <c r="N114">
        <v>5.5330000000000004</v>
      </c>
      <c r="O114">
        <v>1.8919999999999999</v>
      </c>
      <c r="Q114">
        <v>0.17299999999999999</v>
      </c>
      <c r="R114">
        <v>1</v>
      </c>
      <c r="S114">
        <v>0</v>
      </c>
      <c r="T114">
        <v>0</v>
      </c>
      <c r="V114">
        <v>0</v>
      </c>
      <c r="Y114" s="1">
        <v>45197</v>
      </c>
      <c r="Z114" s="6">
        <v>0.50515046296296295</v>
      </c>
      <c r="AB114">
        <v>1</v>
      </c>
      <c r="AD114" s="3">
        <f t="shared" si="8"/>
        <v>3.9303614870958716</v>
      </c>
      <c r="AE114" s="3">
        <f t="shared" si="9"/>
        <v>6.2165746077391981</v>
      </c>
      <c r="AF114" s="3">
        <f t="shared" si="10"/>
        <v>2.2862131206433265</v>
      </c>
      <c r="AG114" s="3">
        <f t="shared" si="11"/>
        <v>0.30137579455937225</v>
      </c>
    </row>
    <row r="115" spans="1:62" x14ac:dyDescent="0.35">
      <c r="A115">
        <v>91</v>
      </c>
      <c r="B115">
        <v>26</v>
      </c>
      <c r="C115" t="s">
        <v>299</v>
      </c>
      <c r="D115" t="s">
        <v>27</v>
      </c>
      <c r="G115">
        <v>0.5</v>
      </c>
      <c r="H115">
        <v>0.5</v>
      </c>
      <c r="I115">
        <v>4295</v>
      </c>
      <c r="J115">
        <v>5736</v>
      </c>
      <c r="L115">
        <v>1246</v>
      </c>
      <c r="M115">
        <v>3.71</v>
      </c>
      <c r="N115">
        <v>5.1379999999999999</v>
      </c>
      <c r="O115">
        <v>1.4279999999999999</v>
      </c>
      <c r="Q115">
        <v>1.4E-2</v>
      </c>
      <c r="R115">
        <v>1</v>
      </c>
      <c r="S115">
        <v>0</v>
      </c>
      <c r="T115">
        <v>0</v>
      </c>
      <c r="V115">
        <v>0</v>
      </c>
      <c r="Y115" s="1">
        <v>45197</v>
      </c>
      <c r="Z115" s="6">
        <v>0.51793981481481477</v>
      </c>
      <c r="AB115">
        <v>1</v>
      </c>
      <c r="AD115" s="3">
        <f t="shared" si="8"/>
        <v>4.0136953504046167</v>
      </c>
      <c r="AE115" s="3">
        <f t="shared" si="9"/>
        <v>5.7620028897695068</v>
      </c>
      <c r="AF115" s="3">
        <f t="shared" si="10"/>
        <v>1.7483075393648901</v>
      </c>
      <c r="AG115" s="3">
        <f t="shared" si="11"/>
        <v>0.14294251589691409</v>
      </c>
    </row>
    <row r="116" spans="1:62" x14ac:dyDescent="0.35">
      <c r="A116">
        <v>92</v>
      </c>
      <c r="B116">
        <v>26</v>
      </c>
      <c r="C116" t="s">
        <v>299</v>
      </c>
      <c r="D116" t="s">
        <v>27</v>
      </c>
      <c r="G116">
        <v>0.5</v>
      </c>
      <c r="H116">
        <v>0.5</v>
      </c>
      <c r="I116">
        <v>4352</v>
      </c>
      <c r="J116">
        <v>5670</v>
      </c>
      <c r="L116">
        <v>1253</v>
      </c>
      <c r="M116">
        <v>3.754</v>
      </c>
      <c r="N116">
        <v>5.0819999999999999</v>
      </c>
      <c r="O116">
        <v>1.3280000000000001</v>
      </c>
      <c r="Q116">
        <v>1.4999999999999999E-2</v>
      </c>
      <c r="R116">
        <v>1</v>
      </c>
      <c r="S116">
        <v>0</v>
      </c>
      <c r="T116">
        <v>0</v>
      </c>
      <c r="V116">
        <v>0</v>
      </c>
      <c r="Y116" s="1">
        <v>45197</v>
      </c>
      <c r="Z116" s="6">
        <v>0.52498842592592598</v>
      </c>
      <c r="AB116">
        <v>1</v>
      </c>
      <c r="AD116" s="3">
        <f t="shared" si="8"/>
        <v>4.0670664763439266</v>
      </c>
      <c r="AE116" s="3">
        <f t="shared" si="9"/>
        <v>5.6977593493283933</v>
      </c>
      <c r="AF116" s="3">
        <f t="shared" si="10"/>
        <v>1.6306928729844667</v>
      </c>
      <c r="AG116" s="3">
        <f t="shared" si="11"/>
        <v>0.1436721428381228</v>
      </c>
      <c r="AH116" s="3"/>
      <c r="AK116">
        <f>ABS(100*(AD116-AD117)/(AVERAGE(AD116:AD117)))</f>
        <v>0.36768090602009512</v>
      </c>
      <c r="AQ116">
        <f>ABS(100*(AE116-AE117)/(AVERAGE(AE116:AE117)))</f>
        <v>0.1880972169773969</v>
      </c>
      <c r="AW116">
        <f>ABS(100*(AF116-AF117)/(AVERAGE(AF116:AF117)))</f>
        <v>1.5878263303323987</v>
      </c>
      <c r="BC116">
        <f>ABS(100*(AG116-AG117)/(AVERAGE(AG116:AG117)))</f>
        <v>2.4231165498157523</v>
      </c>
      <c r="BG116" s="3">
        <f>AVERAGE(AD116:AD117)</f>
        <v>4.074557160686286</v>
      </c>
      <c r="BH116" s="3">
        <f>AVERAGE(AE116:AE117)</f>
        <v>5.692405720958301</v>
      </c>
      <c r="BI116" s="3">
        <f>AVERAGE(AF116:AF117)</f>
        <v>1.6178485602720154</v>
      </c>
      <c r="BJ116" s="3">
        <f>AVERAGE(AG116:AG117)</f>
        <v>0.14195230790527374</v>
      </c>
    </row>
    <row r="117" spans="1:62" x14ac:dyDescent="0.35">
      <c r="A117">
        <v>93</v>
      </c>
      <c r="B117">
        <v>26</v>
      </c>
      <c r="C117" t="s">
        <v>299</v>
      </c>
      <c r="D117" t="s">
        <v>27</v>
      </c>
      <c r="G117">
        <v>0.5</v>
      </c>
      <c r="H117">
        <v>0.5</v>
      </c>
      <c r="I117">
        <v>4368</v>
      </c>
      <c r="J117">
        <v>5659</v>
      </c>
      <c r="L117">
        <v>1220</v>
      </c>
      <c r="M117">
        <v>3.766</v>
      </c>
      <c r="N117">
        <v>5.0730000000000004</v>
      </c>
      <c r="O117">
        <v>1.3069999999999999</v>
      </c>
      <c r="Q117">
        <v>1.2E-2</v>
      </c>
      <c r="R117">
        <v>1</v>
      </c>
      <c r="S117">
        <v>0</v>
      </c>
      <c r="T117">
        <v>0</v>
      </c>
      <c r="V117">
        <v>0</v>
      </c>
      <c r="Y117" s="1">
        <v>45197</v>
      </c>
      <c r="Z117" s="6">
        <v>0.53248842592592593</v>
      </c>
      <c r="AB117">
        <v>1</v>
      </c>
      <c r="AD117" s="3">
        <f t="shared" si="8"/>
        <v>4.0820478450286446</v>
      </c>
      <c r="AE117" s="3">
        <f t="shared" si="9"/>
        <v>5.6870520925882087</v>
      </c>
      <c r="AF117" s="3">
        <f t="shared" si="10"/>
        <v>1.6050042475595641</v>
      </c>
      <c r="AG117" s="3">
        <f t="shared" si="11"/>
        <v>0.14023247297242469</v>
      </c>
    </row>
    <row r="118" spans="1:62" x14ac:dyDescent="0.35">
      <c r="A118">
        <v>94</v>
      </c>
      <c r="B118">
        <v>27</v>
      </c>
      <c r="C118" t="s">
        <v>300</v>
      </c>
      <c r="D118" t="s">
        <v>27</v>
      </c>
      <c r="G118">
        <v>0.5</v>
      </c>
      <c r="H118">
        <v>0.5</v>
      </c>
      <c r="I118">
        <v>4844</v>
      </c>
      <c r="J118">
        <v>6663</v>
      </c>
      <c r="L118">
        <v>5162</v>
      </c>
      <c r="M118">
        <v>4.1310000000000002</v>
      </c>
      <c r="N118">
        <v>5.923</v>
      </c>
      <c r="O118">
        <v>1.792</v>
      </c>
      <c r="Q118">
        <v>0.42399999999999999</v>
      </c>
      <c r="R118">
        <v>1</v>
      </c>
      <c r="S118">
        <v>0</v>
      </c>
      <c r="T118">
        <v>0</v>
      </c>
      <c r="V118">
        <v>0</v>
      </c>
      <c r="Y118" s="1">
        <v>45197</v>
      </c>
      <c r="Z118" s="6">
        <v>0.54531249999999998</v>
      </c>
      <c r="AB118">
        <v>1</v>
      </c>
      <c r="AD118" s="3">
        <f t="shared" si="8"/>
        <v>4.5277435633990155</v>
      </c>
      <c r="AE118" s="3">
        <f t="shared" si="9"/>
        <v>6.6643326168742263</v>
      </c>
      <c r="AF118" s="3">
        <f t="shared" si="10"/>
        <v>2.1365890534752108</v>
      </c>
      <c r="AG118" s="3">
        <f t="shared" si="11"/>
        <v>0.55111667329308922</v>
      </c>
    </row>
    <row r="119" spans="1:62" x14ac:dyDescent="0.35">
      <c r="A119">
        <v>95</v>
      </c>
      <c r="B119">
        <v>27</v>
      </c>
      <c r="C119" t="s">
        <v>300</v>
      </c>
      <c r="D119" t="s">
        <v>27</v>
      </c>
      <c r="G119">
        <v>0.5</v>
      </c>
      <c r="H119">
        <v>0.5</v>
      </c>
      <c r="I119">
        <v>4961</v>
      </c>
      <c r="J119">
        <v>6683</v>
      </c>
      <c r="L119">
        <v>5150</v>
      </c>
      <c r="M119">
        <v>4.2210000000000001</v>
      </c>
      <c r="N119">
        <v>5.94</v>
      </c>
      <c r="O119">
        <v>1.72</v>
      </c>
      <c r="Q119">
        <v>0.42299999999999999</v>
      </c>
      <c r="R119">
        <v>1</v>
      </c>
      <c r="S119">
        <v>0</v>
      </c>
      <c r="T119">
        <v>0</v>
      </c>
      <c r="V119">
        <v>0</v>
      </c>
      <c r="Y119" s="1">
        <v>45197</v>
      </c>
      <c r="Z119" s="6">
        <v>0.55229166666666674</v>
      </c>
      <c r="AB119">
        <v>1</v>
      </c>
      <c r="AD119" s="3">
        <f t="shared" si="8"/>
        <v>4.6372948219060186</v>
      </c>
      <c r="AE119" s="3">
        <f t="shared" si="9"/>
        <v>6.6838003564018358</v>
      </c>
      <c r="AF119" s="3">
        <f t="shared" si="10"/>
        <v>2.0465055344958172</v>
      </c>
      <c r="AG119" s="3">
        <f t="shared" si="11"/>
        <v>0.54986588425101712</v>
      </c>
      <c r="AH119" s="3"/>
      <c r="AK119">
        <f>ABS(100*(AD119-AD120)/(AVERAGE(AD119:AD120)))</f>
        <v>2.097860445532683</v>
      </c>
      <c r="AQ119">
        <f>ABS(100*(AE119-AE120)/(AVERAGE(AE119:AE120)))</f>
        <v>2.9122510760954352E-2</v>
      </c>
      <c r="AW119">
        <f>ABS(100*(AF119-AF120)/(AVERAGE(AF119:AF120)))</f>
        <v>4.8224706295554389</v>
      </c>
      <c r="BC119">
        <f>ABS(100*(AG119-AG120)/(AVERAGE(AG119:AG120)))</f>
        <v>0.62359661355763263</v>
      </c>
      <c r="BG119" s="3">
        <f>AVERAGE(AD119:AD120)</f>
        <v>4.6864524379027506</v>
      </c>
      <c r="BH119" s="3">
        <f>AVERAGE(AE119:AE120)</f>
        <v>6.6847737433782157</v>
      </c>
      <c r="BI119" s="3">
        <f>AVERAGE(AF119:AF120)</f>
        <v>1.9983213054754656</v>
      </c>
      <c r="BJ119" s="3">
        <f>AVERAGE(AG119:AG120)</f>
        <v>0.55158571918386623</v>
      </c>
    </row>
    <row r="120" spans="1:62" x14ac:dyDescent="0.35">
      <c r="A120">
        <v>96</v>
      </c>
      <c r="B120">
        <v>27</v>
      </c>
      <c r="C120" t="s">
        <v>300</v>
      </c>
      <c r="D120" t="s">
        <v>27</v>
      </c>
      <c r="G120">
        <v>0.5</v>
      </c>
      <c r="H120">
        <v>0.5</v>
      </c>
      <c r="I120">
        <v>5066</v>
      </c>
      <c r="J120">
        <v>6685</v>
      </c>
      <c r="L120">
        <v>5183</v>
      </c>
      <c r="M120">
        <v>4.3010000000000002</v>
      </c>
      <c r="N120">
        <v>5.9420000000000002</v>
      </c>
      <c r="O120">
        <v>1.641</v>
      </c>
      <c r="Q120">
        <v>0.42599999999999999</v>
      </c>
      <c r="R120">
        <v>1</v>
      </c>
      <c r="S120">
        <v>0</v>
      </c>
      <c r="T120">
        <v>0</v>
      </c>
      <c r="V120">
        <v>0</v>
      </c>
      <c r="Y120" s="1">
        <v>45197</v>
      </c>
      <c r="Z120" s="6">
        <v>0.55990740740740741</v>
      </c>
      <c r="AB120">
        <v>1</v>
      </c>
      <c r="AD120" s="3">
        <f t="shared" si="8"/>
        <v>4.7356100538994825</v>
      </c>
      <c r="AE120" s="3">
        <f t="shared" si="9"/>
        <v>6.6857471303545966</v>
      </c>
      <c r="AF120" s="3">
        <f t="shared" si="10"/>
        <v>1.950137076455114</v>
      </c>
      <c r="AG120" s="3">
        <f t="shared" si="11"/>
        <v>0.55330555411671523</v>
      </c>
    </row>
    <row r="121" spans="1:62" x14ac:dyDescent="0.35">
      <c r="A121">
        <v>97</v>
      </c>
      <c r="B121">
        <v>28</v>
      </c>
      <c r="C121" t="s">
        <v>301</v>
      </c>
      <c r="D121" t="s">
        <v>27</v>
      </c>
      <c r="G121">
        <v>0.5</v>
      </c>
      <c r="H121">
        <v>0.5</v>
      </c>
      <c r="I121">
        <v>4166</v>
      </c>
      <c r="J121">
        <v>8300</v>
      </c>
      <c r="L121">
        <v>3497</v>
      </c>
      <c r="M121">
        <v>3.6110000000000002</v>
      </c>
      <c r="N121">
        <v>7.31</v>
      </c>
      <c r="O121">
        <v>3.6989999999999998</v>
      </c>
      <c r="Q121">
        <v>0.25</v>
      </c>
      <c r="R121">
        <v>1</v>
      </c>
      <c r="S121">
        <v>0</v>
      </c>
      <c r="T121">
        <v>0</v>
      </c>
      <c r="V121">
        <v>0</v>
      </c>
      <c r="Y121" s="1">
        <v>45197</v>
      </c>
      <c r="Z121" s="6">
        <v>0.57276620370370368</v>
      </c>
      <c r="AB121">
        <v>1</v>
      </c>
      <c r="AD121" s="3">
        <f t="shared" si="8"/>
        <v>3.8929080653840753</v>
      </c>
      <c r="AE121" s="3">
        <f t="shared" si="9"/>
        <v>8.2577670972090971</v>
      </c>
      <c r="AF121" s="3">
        <f t="shared" si="10"/>
        <v>4.3648590318250218</v>
      </c>
      <c r="AG121" s="3">
        <f t="shared" si="11"/>
        <v>0.37756969370559385</v>
      </c>
    </row>
    <row r="122" spans="1:62" x14ac:dyDescent="0.35">
      <c r="A122">
        <v>98</v>
      </c>
      <c r="B122">
        <v>28</v>
      </c>
      <c r="C122" t="s">
        <v>301</v>
      </c>
      <c r="D122" t="s">
        <v>27</v>
      </c>
      <c r="G122">
        <v>0.5</v>
      </c>
      <c r="H122">
        <v>0.5</v>
      </c>
      <c r="I122">
        <v>4002</v>
      </c>
      <c r="J122">
        <v>8271</v>
      </c>
      <c r="L122">
        <v>3486</v>
      </c>
      <c r="M122">
        <v>3.4849999999999999</v>
      </c>
      <c r="N122">
        <v>7.2859999999999996</v>
      </c>
      <c r="O122">
        <v>3.8010000000000002</v>
      </c>
      <c r="Q122">
        <v>0.249</v>
      </c>
      <c r="R122">
        <v>1</v>
      </c>
      <c r="S122">
        <v>0</v>
      </c>
      <c r="T122">
        <v>0</v>
      </c>
      <c r="V122">
        <v>0</v>
      </c>
      <c r="Y122" s="1">
        <v>45197</v>
      </c>
      <c r="Z122" s="6">
        <v>0.57994212962962965</v>
      </c>
      <c r="AB122">
        <v>1</v>
      </c>
      <c r="AD122" s="3">
        <f t="shared" si="8"/>
        <v>3.7393490363657125</v>
      </c>
      <c r="AE122" s="3">
        <f t="shared" si="9"/>
        <v>8.2295388748940628</v>
      </c>
      <c r="AF122" s="3">
        <f t="shared" si="10"/>
        <v>4.4901898385283499</v>
      </c>
      <c r="AG122" s="3">
        <f t="shared" si="11"/>
        <v>0.37642313708369446</v>
      </c>
      <c r="AH122" s="3"/>
      <c r="AK122">
        <f>ABS(100*(AD122-AD123)/(AVERAGE(AD122:AD123)))</f>
        <v>0.97181745024965227</v>
      </c>
      <c r="AQ122">
        <f>ABS(100*(AE122-AE123)/(AVERAGE(AE122:AE123)))</f>
        <v>0.54557057684164334</v>
      </c>
      <c r="AW122">
        <f>ABS(100*(AF122-AF123)/(AVERAGE(AF122:AF123)))</f>
        <v>1.8269939152428165</v>
      </c>
      <c r="BC122">
        <f>ABS(100*(AG122-AG123)/(AVERAGE(AG122:AG123)))</f>
        <v>0.38841604739563307</v>
      </c>
      <c r="BG122" s="3">
        <f>AVERAGE(AD122:AD123)</f>
        <v>3.7576075794502128</v>
      </c>
      <c r="BH122" s="3">
        <f>AVERAGE(AE122:AE123)</f>
        <v>8.2071509744373117</v>
      </c>
      <c r="BI122" s="3">
        <f>AVERAGE(AF122:AF123)</f>
        <v>4.4495433949870984</v>
      </c>
      <c r="BJ122" s="3">
        <f>AVERAGE(AG122:AG123)</f>
        <v>0.37569351014248575</v>
      </c>
    </row>
    <row r="123" spans="1:62" x14ac:dyDescent="0.35">
      <c r="A123">
        <v>99</v>
      </c>
      <c r="B123">
        <v>28</v>
      </c>
      <c r="C123" t="s">
        <v>301</v>
      </c>
      <c r="D123" t="s">
        <v>27</v>
      </c>
      <c r="G123">
        <v>0.5</v>
      </c>
      <c r="H123">
        <v>0.5</v>
      </c>
      <c r="I123">
        <v>4041</v>
      </c>
      <c r="J123">
        <v>8225</v>
      </c>
      <c r="L123">
        <v>3472</v>
      </c>
      <c r="M123">
        <v>3.5150000000000001</v>
      </c>
      <c r="N123">
        <v>7.2469999999999999</v>
      </c>
      <c r="O123">
        <v>3.7320000000000002</v>
      </c>
      <c r="Q123">
        <v>0.247</v>
      </c>
      <c r="R123">
        <v>1</v>
      </c>
      <c r="S123">
        <v>0</v>
      </c>
      <c r="T123">
        <v>0</v>
      </c>
      <c r="V123">
        <v>0</v>
      </c>
      <c r="Y123" s="1">
        <v>45197</v>
      </c>
      <c r="Z123" s="6">
        <v>0.58734953703703707</v>
      </c>
      <c r="AB123">
        <v>1</v>
      </c>
      <c r="AD123" s="3">
        <f t="shared" si="8"/>
        <v>3.7758661225347132</v>
      </c>
      <c r="AE123" s="3">
        <f t="shared" si="9"/>
        <v>8.1847630739805606</v>
      </c>
      <c r="AF123" s="3">
        <f t="shared" si="10"/>
        <v>4.4088969514458469</v>
      </c>
      <c r="AG123" s="3">
        <f t="shared" si="11"/>
        <v>0.3749638832012771</v>
      </c>
    </row>
    <row r="124" spans="1:62" x14ac:dyDescent="0.35">
      <c r="A124">
        <v>100</v>
      </c>
      <c r="B124">
        <v>29</v>
      </c>
      <c r="C124" t="s">
        <v>302</v>
      </c>
      <c r="D124" t="s">
        <v>27</v>
      </c>
      <c r="G124">
        <v>0.5</v>
      </c>
      <c r="H124">
        <v>0.5</v>
      </c>
      <c r="I124">
        <v>3704</v>
      </c>
      <c r="J124">
        <v>6962</v>
      </c>
      <c r="L124">
        <v>2425</v>
      </c>
      <c r="M124">
        <v>3.2559999999999998</v>
      </c>
      <c r="N124">
        <v>6.1760000000000002</v>
      </c>
      <c r="O124">
        <v>2.92</v>
      </c>
      <c r="Q124">
        <v>0.13800000000000001</v>
      </c>
      <c r="R124">
        <v>1</v>
      </c>
      <c r="S124">
        <v>0</v>
      </c>
      <c r="T124">
        <v>0</v>
      </c>
      <c r="V124">
        <v>0</v>
      </c>
      <c r="Y124" s="1">
        <v>45197</v>
      </c>
      <c r="Z124" s="6">
        <v>0.60031250000000003</v>
      </c>
      <c r="AB124">
        <v>1</v>
      </c>
      <c r="AD124" s="3">
        <f t="shared" si="8"/>
        <v>3.4603210446128334</v>
      </c>
      <c r="AE124" s="3">
        <f t="shared" si="9"/>
        <v>6.9553753228119941</v>
      </c>
      <c r="AF124" s="3">
        <f t="shared" si="10"/>
        <v>3.4950542781991607</v>
      </c>
      <c r="AG124" s="3">
        <f t="shared" si="11"/>
        <v>0.26583253928049183</v>
      </c>
    </row>
    <row r="125" spans="1:62" x14ac:dyDescent="0.35">
      <c r="A125">
        <v>101</v>
      </c>
      <c r="B125">
        <v>29</v>
      </c>
      <c r="C125" t="s">
        <v>302</v>
      </c>
      <c r="D125" t="s">
        <v>27</v>
      </c>
      <c r="G125">
        <v>0.5</v>
      </c>
      <c r="H125">
        <v>0.5</v>
      </c>
      <c r="I125">
        <v>3695</v>
      </c>
      <c r="J125">
        <v>7094</v>
      </c>
      <c r="L125">
        <v>2439</v>
      </c>
      <c r="M125">
        <v>3.25</v>
      </c>
      <c r="N125">
        <v>6.2880000000000003</v>
      </c>
      <c r="O125">
        <v>3.0379999999999998</v>
      </c>
      <c r="Q125">
        <v>0.13900000000000001</v>
      </c>
      <c r="R125">
        <v>1</v>
      </c>
      <c r="S125">
        <v>0</v>
      </c>
      <c r="T125">
        <v>0</v>
      </c>
      <c r="V125">
        <v>0</v>
      </c>
      <c r="Y125" s="1">
        <v>45197</v>
      </c>
      <c r="Z125" s="6">
        <v>0.60736111111111113</v>
      </c>
      <c r="AB125">
        <v>1</v>
      </c>
      <c r="AD125" s="3">
        <f t="shared" si="8"/>
        <v>3.4518940247276797</v>
      </c>
      <c r="AE125" s="3">
        <f t="shared" si="9"/>
        <v>7.0838624036942193</v>
      </c>
      <c r="AF125" s="3">
        <f t="shared" si="10"/>
        <v>3.6319683789665396</v>
      </c>
      <c r="AG125" s="3">
        <f t="shared" si="11"/>
        <v>0.26729179316290919</v>
      </c>
      <c r="AH125" s="3"/>
      <c r="AK125">
        <f>ABS(100*(AD125-AD126)/(AVERAGE(AD125:AD126)))</f>
        <v>2.7498217359332284</v>
      </c>
      <c r="AQ125">
        <f>ABS(100*(AE125-AE126)/(AVERAGE(AE125:AE126)))</f>
        <v>0.50970929105843354</v>
      </c>
      <c r="AW125">
        <f>ABS(100*(AF125-AF126)/(AVERAGE(AF125:AF126)))</f>
        <v>1.5739343950827125</v>
      </c>
      <c r="BC125">
        <f>ABS(100*(AG125-AG126)/(AVERAGE(AG125:AG126)))</f>
        <v>2.503001204508565</v>
      </c>
      <c r="BG125" s="3">
        <f>AVERAGE(AD125:AD126)</f>
        <v>3.4050772475879345</v>
      </c>
      <c r="BH125" s="3">
        <f>AVERAGE(AE125:AE126)</f>
        <v>7.0658547446311797</v>
      </c>
      <c r="BI125" s="3">
        <f>AVERAGE(AF125:AF126)</f>
        <v>3.6607774970432452</v>
      </c>
      <c r="BJ125" s="3">
        <f>AVERAGE(AG125:AG126)</f>
        <v>0.27067934681852091</v>
      </c>
    </row>
    <row r="126" spans="1:62" x14ac:dyDescent="0.35">
      <c r="A126">
        <v>102</v>
      </c>
      <c r="B126">
        <v>29</v>
      </c>
      <c r="C126" t="s">
        <v>302</v>
      </c>
      <c r="D126" t="s">
        <v>27</v>
      </c>
      <c r="G126">
        <v>0.5</v>
      </c>
      <c r="H126">
        <v>0.5</v>
      </c>
      <c r="I126">
        <v>3595</v>
      </c>
      <c r="J126">
        <v>7057</v>
      </c>
      <c r="L126">
        <v>2504</v>
      </c>
      <c r="M126">
        <v>3.173</v>
      </c>
      <c r="N126">
        <v>6.2569999999999997</v>
      </c>
      <c r="O126">
        <v>3.0840000000000001</v>
      </c>
      <c r="Q126">
        <v>0.14599999999999999</v>
      </c>
      <c r="R126">
        <v>1</v>
      </c>
      <c r="S126">
        <v>0</v>
      </c>
      <c r="T126">
        <v>0</v>
      </c>
      <c r="V126">
        <v>0</v>
      </c>
      <c r="Y126" s="1">
        <v>45197</v>
      </c>
      <c r="Z126" s="6">
        <v>0.61484953703703704</v>
      </c>
      <c r="AB126">
        <v>1</v>
      </c>
      <c r="AD126" s="3">
        <f t="shared" si="8"/>
        <v>3.3582604704481898</v>
      </c>
      <c r="AE126" s="3">
        <f t="shared" si="9"/>
        <v>7.047847085568141</v>
      </c>
      <c r="AF126" s="3">
        <f t="shared" si="10"/>
        <v>3.6895866151199512</v>
      </c>
      <c r="AG126" s="3">
        <f t="shared" si="11"/>
        <v>0.27406690047413268</v>
      </c>
    </row>
    <row r="127" spans="1:62" x14ac:dyDescent="0.35">
      <c r="A127">
        <v>103</v>
      </c>
      <c r="B127">
        <v>30</v>
      </c>
      <c r="C127" t="s">
        <v>303</v>
      </c>
      <c r="D127" t="s">
        <v>27</v>
      </c>
      <c r="G127">
        <v>0.5</v>
      </c>
      <c r="H127">
        <v>0.5</v>
      </c>
      <c r="I127">
        <v>4312</v>
      </c>
      <c r="J127">
        <v>9643</v>
      </c>
      <c r="L127">
        <v>3899</v>
      </c>
      <c r="M127">
        <v>3.7229999999999999</v>
      </c>
      <c r="N127">
        <v>8.4480000000000004</v>
      </c>
      <c r="O127">
        <v>4.7240000000000002</v>
      </c>
      <c r="Q127">
        <v>0.29199999999999998</v>
      </c>
      <c r="R127">
        <v>1</v>
      </c>
      <c r="S127">
        <v>0</v>
      </c>
      <c r="T127">
        <v>0</v>
      </c>
      <c r="V127">
        <v>0</v>
      </c>
      <c r="Y127" s="1">
        <v>45197</v>
      </c>
      <c r="Z127" s="6">
        <v>0.6277314814814815</v>
      </c>
      <c r="AB127">
        <v>1</v>
      </c>
      <c r="AD127" s="3">
        <f t="shared" si="8"/>
        <v>4.0296130546321312</v>
      </c>
      <c r="AE127" s="3">
        <f t="shared" si="9"/>
        <v>9.5650258064881033</v>
      </c>
      <c r="AF127" s="3">
        <f t="shared" si="10"/>
        <v>5.5354127518559721</v>
      </c>
      <c r="AG127" s="3">
        <f t="shared" si="11"/>
        <v>0.41947112661500713</v>
      </c>
    </row>
    <row r="128" spans="1:62" x14ac:dyDescent="0.35">
      <c r="A128">
        <v>104</v>
      </c>
      <c r="B128">
        <v>30</v>
      </c>
      <c r="C128" t="s">
        <v>303</v>
      </c>
      <c r="D128" t="s">
        <v>27</v>
      </c>
      <c r="G128">
        <v>0.5</v>
      </c>
      <c r="H128">
        <v>0.5</v>
      </c>
      <c r="I128">
        <v>4679</v>
      </c>
      <c r="J128">
        <v>9799</v>
      </c>
      <c r="L128">
        <v>3907</v>
      </c>
      <c r="M128">
        <v>4.0049999999999999</v>
      </c>
      <c r="N128">
        <v>8.5809999999999995</v>
      </c>
      <c r="O128">
        <v>4.5759999999999996</v>
      </c>
      <c r="Q128">
        <v>0.29299999999999998</v>
      </c>
      <c r="R128">
        <v>1</v>
      </c>
      <c r="S128">
        <v>0</v>
      </c>
      <c r="T128">
        <v>0</v>
      </c>
      <c r="V128">
        <v>0</v>
      </c>
      <c r="Y128" s="1">
        <v>45197</v>
      </c>
      <c r="Z128" s="6">
        <v>0.63490740740740736</v>
      </c>
      <c r="AB128">
        <v>1</v>
      </c>
      <c r="AD128" s="3">
        <f t="shared" si="8"/>
        <v>4.3732481988378575</v>
      </c>
      <c r="AE128" s="3">
        <f t="shared" si="9"/>
        <v>9.7168741748034595</v>
      </c>
      <c r="AF128" s="3">
        <f t="shared" si="10"/>
        <v>5.343625975965602</v>
      </c>
      <c r="AG128" s="3">
        <f t="shared" si="11"/>
        <v>0.42030498597638843</v>
      </c>
      <c r="AH128" s="3"/>
      <c r="AK128">
        <f>ABS(100*(AD128-AD129)/(AVERAGE(AD128:AD129)))</f>
        <v>0.47214359519357046</v>
      </c>
      <c r="AQ128">
        <f>ABS(100*(AE128-AE129)/(AVERAGE(AE128:AE129)))</f>
        <v>4.0629901893030516</v>
      </c>
      <c r="AW128">
        <f>ABS(100*(AF128-AF129)/(AVERAGE(AF128:AF129)))</f>
        <v>7.6246590961558898</v>
      </c>
      <c r="BC128">
        <f>ABS(100*(AG128-AG129)/(AVERAGE(AG128:AG129)))</f>
        <v>3.0766357065069809</v>
      </c>
      <c r="BG128" s="3">
        <f>AVERAGE(AD128:AD129)</f>
        <v>4.3629485078671131</v>
      </c>
      <c r="BH128" s="3">
        <f>AVERAGE(AE128:AE129)</f>
        <v>9.9183652789142229</v>
      </c>
      <c r="BI128" s="3">
        <f>AVERAGE(AF128:AF129)</f>
        <v>5.5554167710471081</v>
      </c>
      <c r="BJ128" s="3">
        <f>AVERAGE(AG128:AG129)</f>
        <v>0.42687162844726667</v>
      </c>
    </row>
    <row r="129" spans="1:62" x14ac:dyDescent="0.35">
      <c r="A129">
        <v>105</v>
      </c>
      <c r="B129">
        <v>30</v>
      </c>
      <c r="C129" t="s">
        <v>303</v>
      </c>
      <c r="D129" t="s">
        <v>27</v>
      </c>
      <c r="G129">
        <v>0.5</v>
      </c>
      <c r="H129">
        <v>0.5</v>
      </c>
      <c r="I129">
        <v>4657</v>
      </c>
      <c r="J129">
        <v>10213</v>
      </c>
      <c r="L129">
        <v>4033</v>
      </c>
      <c r="M129">
        <v>3.988</v>
      </c>
      <c r="N129">
        <v>8.9309999999999992</v>
      </c>
      <c r="O129">
        <v>4.9429999999999996</v>
      </c>
      <c r="Q129">
        <v>0.30599999999999999</v>
      </c>
      <c r="R129">
        <v>1</v>
      </c>
      <c r="S129">
        <v>0</v>
      </c>
      <c r="T129">
        <v>0</v>
      </c>
      <c r="V129">
        <v>0</v>
      </c>
      <c r="Y129" s="1">
        <v>45197</v>
      </c>
      <c r="Z129" s="6">
        <v>0.64253472222222219</v>
      </c>
      <c r="AB129">
        <v>1</v>
      </c>
      <c r="AD129" s="3">
        <f t="shared" si="8"/>
        <v>4.3526488168963695</v>
      </c>
      <c r="AE129" s="3">
        <f t="shared" si="9"/>
        <v>10.119856383024985</v>
      </c>
      <c r="AF129" s="3">
        <f t="shared" si="10"/>
        <v>5.7672075661286151</v>
      </c>
      <c r="AG129" s="3">
        <f t="shared" si="11"/>
        <v>0.43343827091814485</v>
      </c>
    </row>
    <row r="130" spans="1:62" x14ac:dyDescent="0.35">
      <c r="A130">
        <v>106</v>
      </c>
      <c r="B130">
        <v>31</v>
      </c>
      <c r="C130" t="s">
        <v>216</v>
      </c>
      <c r="D130" t="s">
        <v>27</v>
      </c>
      <c r="G130">
        <v>0.5</v>
      </c>
      <c r="H130">
        <v>0.5</v>
      </c>
      <c r="I130">
        <v>8025</v>
      </c>
      <c r="J130">
        <v>13988</v>
      </c>
      <c r="L130">
        <v>5428</v>
      </c>
      <c r="M130">
        <v>6.5720000000000001</v>
      </c>
      <c r="N130">
        <v>12.129</v>
      </c>
      <c r="O130">
        <v>5.5570000000000004</v>
      </c>
      <c r="Q130">
        <v>0.45200000000000001</v>
      </c>
      <c r="R130">
        <v>1</v>
      </c>
      <c r="S130">
        <v>0</v>
      </c>
      <c r="T130">
        <v>0</v>
      </c>
      <c r="V130">
        <v>0</v>
      </c>
      <c r="Y130" s="1">
        <v>45197</v>
      </c>
      <c r="Z130" s="6">
        <v>0.65583333333333338</v>
      </c>
      <c r="AB130">
        <v>1</v>
      </c>
      <c r="AD130" s="3">
        <f t="shared" si="8"/>
        <v>7.5062269250295808</v>
      </c>
      <c r="AE130" s="3">
        <f t="shared" si="9"/>
        <v>13.794392218861356</v>
      </c>
      <c r="AF130" s="3">
        <f t="shared" si="10"/>
        <v>6.2881652938317751</v>
      </c>
      <c r="AG130" s="3">
        <f t="shared" si="11"/>
        <v>0.57884249705901936</v>
      </c>
      <c r="AH130" s="3"/>
      <c r="BG130" s="3"/>
      <c r="BH130" s="3"/>
      <c r="BI130" s="3"/>
      <c r="BJ130" s="3"/>
    </row>
    <row r="131" spans="1:62" x14ac:dyDescent="0.35">
      <c r="A131">
        <v>107</v>
      </c>
      <c r="B131">
        <v>31</v>
      </c>
      <c r="C131" t="s">
        <v>216</v>
      </c>
      <c r="D131" t="s">
        <v>27</v>
      </c>
      <c r="G131">
        <v>0.5</v>
      </c>
      <c r="H131">
        <v>0.5</v>
      </c>
      <c r="I131">
        <v>9055</v>
      </c>
      <c r="J131">
        <v>14015</v>
      </c>
      <c r="L131">
        <v>5551</v>
      </c>
      <c r="M131">
        <v>7.3609999999999998</v>
      </c>
      <c r="N131">
        <v>12.151999999999999</v>
      </c>
      <c r="O131">
        <v>4.7910000000000004</v>
      </c>
      <c r="Q131">
        <v>0.46500000000000002</v>
      </c>
      <c r="R131">
        <v>1</v>
      </c>
      <c r="S131">
        <v>0</v>
      </c>
      <c r="T131">
        <v>0</v>
      </c>
      <c r="V131">
        <v>0</v>
      </c>
      <c r="Y131" s="1">
        <v>45197</v>
      </c>
      <c r="Z131" s="6">
        <v>0.66335648148148152</v>
      </c>
      <c r="AB131">
        <v>1</v>
      </c>
      <c r="AD131" s="3">
        <f t="shared" si="8"/>
        <v>8.4706525341083232</v>
      </c>
      <c r="AE131" s="3">
        <f t="shared" si="9"/>
        <v>13.820673667223629</v>
      </c>
      <c r="AF131" s="3">
        <f t="shared" si="10"/>
        <v>5.3500211331153054</v>
      </c>
      <c r="AG131" s="3">
        <f t="shared" si="11"/>
        <v>0.59166308474025764</v>
      </c>
      <c r="AH131" s="3"/>
      <c r="AK131">
        <f>ABS(100*(AD131-AD132)/(AVERAGE(AD131:AD132)))</f>
        <v>2.2298495287507598</v>
      </c>
      <c r="AM131">
        <f>100*((AVERAGE(AD131:AD132)*25.24)-(AVERAGE(AD113:AD114)*25))/(1000*0.08)</f>
        <v>147.51166360392071</v>
      </c>
      <c r="AQ131">
        <f>ABS(100*(AE131-AE132)/(AVERAGE(AE131:AE132)))</f>
        <v>2.8602094021493696</v>
      </c>
      <c r="AS131">
        <f>100*((AVERAGE(AE131:AE132)*25.24)-(AVERAGE(AE113:AE114)*25))/(2000*0.08)</f>
        <v>123.36590312455515</v>
      </c>
      <c r="AW131">
        <f>ABS(100*(AF131-AF132)/(AVERAGE(AF131:AF132)))</f>
        <v>3.8500774968884492</v>
      </c>
      <c r="AY131">
        <f>100*((AVERAGE(AF131:AF132)*25.24)-(AVERAGE(AF113:AF114)*25))/(1000*0.08)</f>
        <v>99.220142645189497</v>
      </c>
      <c r="BC131">
        <f>ABS(100*(AG131-AG132)/(AVERAGE(AG131:AG132)))</f>
        <v>8.812307990104952E-2</v>
      </c>
      <c r="BE131">
        <f>100*((AVERAGE(AG131:AG132)*25.24)-(AVERAGE(AG113:AG114)*25))/(100*0.08)</f>
        <v>91.821246750864987</v>
      </c>
      <c r="BG131" s="3">
        <f>AVERAGE(AD131:AD132)</f>
        <v>8.566158759473403</v>
      </c>
      <c r="BH131" s="3">
        <f>AVERAGE(AE131:AE132)</f>
        <v>14.021191384358012</v>
      </c>
      <c r="BI131" s="3">
        <f>AVERAGE(AF131:AF132)</f>
        <v>5.4550326248846082</v>
      </c>
      <c r="BJ131" s="3">
        <f>AVERAGE(AG131:AG132)</f>
        <v>0.59140250368982594</v>
      </c>
    </row>
    <row r="132" spans="1:62" x14ac:dyDescent="0.35">
      <c r="A132">
        <v>108</v>
      </c>
      <c r="B132">
        <v>31</v>
      </c>
      <c r="C132" t="s">
        <v>216</v>
      </c>
      <c r="D132" t="s">
        <v>27</v>
      </c>
      <c r="G132">
        <v>0.5</v>
      </c>
      <c r="H132">
        <v>0.5</v>
      </c>
      <c r="I132">
        <v>9259</v>
      </c>
      <c r="J132">
        <v>14427</v>
      </c>
      <c r="L132">
        <v>5546</v>
      </c>
      <c r="M132">
        <v>7.5179999999999998</v>
      </c>
      <c r="N132">
        <v>12.500999999999999</v>
      </c>
      <c r="O132">
        <v>4.9820000000000002</v>
      </c>
      <c r="Q132">
        <v>0.46400000000000002</v>
      </c>
      <c r="R132">
        <v>1</v>
      </c>
      <c r="S132">
        <v>0</v>
      </c>
      <c r="T132">
        <v>0</v>
      </c>
      <c r="V132">
        <v>0</v>
      </c>
      <c r="Y132" s="1">
        <v>45197</v>
      </c>
      <c r="Z132" s="6">
        <v>0.67123842592592586</v>
      </c>
      <c r="AB132">
        <v>1</v>
      </c>
      <c r="AD132" s="3">
        <f t="shared" si="8"/>
        <v>8.6616649848384828</v>
      </c>
      <c r="AE132" s="3">
        <f t="shared" si="9"/>
        <v>14.221709101492394</v>
      </c>
      <c r="AF132" s="3">
        <f t="shared" si="10"/>
        <v>5.560044116653911</v>
      </c>
      <c r="AG132" s="3">
        <f t="shared" si="11"/>
        <v>0.59114192263939425</v>
      </c>
      <c r="AH132" s="3"/>
    </row>
    <row r="133" spans="1:62" x14ac:dyDescent="0.35">
      <c r="A133">
        <v>109</v>
      </c>
      <c r="B133">
        <v>32</v>
      </c>
      <c r="C133" t="s">
        <v>217</v>
      </c>
      <c r="D133" t="s">
        <v>27</v>
      </c>
      <c r="G133">
        <v>0.5</v>
      </c>
      <c r="H133">
        <v>0.5</v>
      </c>
      <c r="I133">
        <v>5691</v>
      </c>
      <c r="J133">
        <v>9983</v>
      </c>
      <c r="L133">
        <v>3718</v>
      </c>
      <c r="M133">
        <v>4.7809999999999997</v>
      </c>
      <c r="N133">
        <v>8.7360000000000007</v>
      </c>
      <c r="O133">
        <v>3.9550000000000001</v>
      </c>
      <c r="Q133">
        <v>0.27300000000000002</v>
      </c>
      <c r="R133">
        <v>1</v>
      </c>
      <c r="S133">
        <v>0</v>
      </c>
      <c r="T133">
        <v>0</v>
      </c>
      <c r="V133">
        <v>0</v>
      </c>
      <c r="Y133" s="1">
        <v>45197</v>
      </c>
      <c r="Z133" s="6">
        <v>0.68452546296296291</v>
      </c>
      <c r="AB133">
        <v>1</v>
      </c>
      <c r="AD133" s="3">
        <f t="shared" si="8"/>
        <v>5.3208197681462925</v>
      </c>
      <c r="AE133" s="3">
        <f t="shared" si="9"/>
        <v>9.8959773784574701</v>
      </c>
      <c r="AF133" s="3">
        <f t="shared" si="10"/>
        <v>4.5751576103111775</v>
      </c>
      <c r="AG133" s="3">
        <f t="shared" si="11"/>
        <v>0.40060505856375389</v>
      </c>
      <c r="AH133" s="3"/>
      <c r="BG133" s="3"/>
      <c r="BH133" s="3"/>
      <c r="BI133" s="3"/>
      <c r="BJ133" s="3"/>
    </row>
    <row r="134" spans="1:62" x14ac:dyDescent="0.35">
      <c r="A134">
        <v>110</v>
      </c>
      <c r="B134">
        <v>32</v>
      </c>
      <c r="C134" t="s">
        <v>217</v>
      </c>
      <c r="D134" t="s">
        <v>27</v>
      </c>
      <c r="G134">
        <v>0.5</v>
      </c>
      <c r="H134">
        <v>0.5</v>
      </c>
      <c r="I134">
        <v>4627</v>
      </c>
      <c r="J134">
        <v>10040</v>
      </c>
      <c r="L134">
        <v>3881</v>
      </c>
      <c r="M134">
        <v>3.9649999999999999</v>
      </c>
      <c r="N134">
        <v>8.7840000000000007</v>
      </c>
      <c r="O134">
        <v>4.82</v>
      </c>
      <c r="Q134">
        <v>0.28999999999999998</v>
      </c>
      <c r="R134">
        <v>1</v>
      </c>
      <c r="S134">
        <v>0</v>
      </c>
      <c r="T134">
        <v>0</v>
      </c>
      <c r="V134">
        <v>0</v>
      </c>
      <c r="Y134" s="1">
        <v>45197</v>
      </c>
      <c r="Z134" s="6">
        <v>0.69152777777777785</v>
      </c>
      <c r="AB134">
        <v>1</v>
      </c>
      <c r="AD134" s="3">
        <f t="shared" si="8"/>
        <v>4.3245587506125229</v>
      </c>
      <c r="AE134" s="3">
        <f t="shared" si="9"/>
        <v>9.9514604361111605</v>
      </c>
      <c r="AF134" s="3">
        <f t="shared" si="10"/>
        <v>5.6269016854986376</v>
      </c>
      <c r="AG134" s="3">
        <f t="shared" si="11"/>
        <v>0.41759494305189909</v>
      </c>
      <c r="AH134" s="3"/>
      <c r="AK134">
        <f>ABS(100*(AD134-AD135)/(AVERAGE(AD134:AD135)))</f>
        <v>1.8873592381704454</v>
      </c>
      <c r="AL134">
        <f>ABS(100*((AVERAGE(AD134:AD135)-AVERAGE(AD128:AD129))/(AVERAGE(AD128:AD129,AD134:AD135))))</f>
        <v>6.4362498202811133E-2</v>
      </c>
      <c r="AQ134">
        <f>ABS(100*(AE134-AE135)/(AVERAGE(AE134:AE135)))</f>
        <v>0.44893204109929286</v>
      </c>
      <c r="AR134">
        <f>ABS(100*((AVERAGE(AE134:AE135)-AVERAGE(AE128:AE129))/(AVERAGE(AE128:AE129,AE134:AE135))))</f>
        <v>0.55783693787106858</v>
      </c>
      <c r="AW134">
        <f>ABS(100*(AF134-AF135)/(AVERAGE(AF134:AF135)))</f>
        <v>0.67084731767140493</v>
      </c>
      <c r="AX134">
        <f>ABS(100*((AVERAGE(AF134:AF135)-AVERAGE(AF128:AF129))/(AVERAGE(AF128:AF129,AF134:AF135))))</f>
        <v>0.94368280911582814</v>
      </c>
      <c r="BC134">
        <f>ABS(100*(AG134-AG135)/(AVERAGE(AG134:AG135)))</f>
        <v>0.37370301791402133</v>
      </c>
      <c r="BD134">
        <f>ABS(100*((AVERAGE(AG134:AG135)-AVERAGE(AG128:AG129))/(AVERAGE(AG128:AG129,AG134:AG135))))</f>
        <v>2.0100465382378188</v>
      </c>
      <c r="BG134" s="3">
        <f>AVERAGE(AD134:AD135)</f>
        <v>4.365757514495499</v>
      </c>
      <c r="BH134" s="3">
        <f>AVERAGE(AE134:AE135)</f>
        <v>9.9738483365679116</v>
      </c>
      <c r="BI134" s="3">
        <f>AVERAGE(AF134:AF135)</f>
        <v>5.6080908220724126</v>
      </c>
      <c r="BJ134" s="3">
        <f>AVERAGE(AG134:AG135)</f>
        <v>0.41837668620319413</v>
      </c>
    </row>
    <row r="135" spans="1:62" x14ac:dyDescent="0.35">
      <c r="A135">
        <v>111</v>
      </c>
      <c r="B135">
        <v>32</v>
      </c>
      <c r="C135" t="s">
        <v>217</v>
      </c>
      <c r="D135" t="s">
        <v>27</v>
      </c>
      <c r="G135">
        <v>0.5</v>
      </c>
      <c r="H135">
        <v>0.5</v>
      </c>
      <c r="I135">
        <v>4715</v>
      </c>
      <c r="J135">
        <v>10086</v>
      </c>
      <c r="L135">
        <v>3896</v>
      </c>
      <c r="M135">
        <v>4.032</v>
      </c>
      <c r="N135">
        <v>8.8230000000000004</v>
      </c>
      <c r="O135">
        <v>4.7910000000000004</v>
      </c>
      <c r="Q135">
        <v>0.29099999999999998</v>
      </c>
      <c r="R135">
        <v>1</v>
      </c>
      <c r="S135">
        <v>0</v>
      </c>
      <c r="T135">
        <v>0</v>
      </c>
      <c r="V135">
        <v>0</v>
      </c>
      <c r="Y135" s="1">
        <v>45197</v>
      </c>
      <c r="Z135" s="6">
        <v>0.69918981481481479</v>
      </c>
      <c r="AB135">
        <v>1</v>
      </c>
      <c r="AD135" s="3">
        <f t="shared" si="8"/>
        <v>4.4069562783784741</v>
      </c>
      <c r="AE135" s="3">
        <f t="shared" si="9"/>
        <v>9.9962362370246627</v>
      </c>
      <c r="AF135" s="3">
        <f t="shared" si="10"/>
        <v>5.5892799586461885</v>
      </c>
      <c r="AG135" s="3">
        <f t="shared" si="11"/>
        <v>0.4191584293544891</v>
      </c>
      <c r="AH135" s="3"/>
      <c r="BG135" s="3"/>
      <c r="BH135" s="3"/>
      <c r="BI135" s="3"/>
      <c r="BJ135" s="3"/>
    </row>
    <row r="136" spans="1:62" x14ac:dyDescent="0.35">
      <c r="A136">
        <v>112</v>
      </c>
      <c r="B136">
        <v>3</v>
      </c>
      <c r="C136" t="s">
        <v>28</v>
      </c>
      <c r="D136" t="s">
        <v>27</v>
      </c>
      <c r="G136">
        <v>0.5</v>
      </c>
      <c r="H136">
        <v>0.5</v>
      </c>
      <c r="I136">
        <v>1210</v>
      </c>
      <c r="J136">
        <v>1014</v>
      </c>
      <c r="L136">
        <v>210</v>
      </c>
      <c r="M136">
        <v>1.343</v>
      </c>
      <c r="N136">
        <v>1.1379999999999999</v>
      </c>
      <c r="O136">
        <v>0</v>
      </c>
      <c r="Q136">
        <v>0</v>
      </c>
      <c r="R136">
        <v>1</v>
      </c>
      <c r="S136">
        <v>0</v>
      </c>
      <c r="T136">
        <v>0</v>
      </c>
      <c r="V136">
        <v>0</v>
      </c>
      <c r="Y136" s="1">
        <v>45197</v>
      </c>
      <c r="Z136" s="6">
        <v>0.71125000000000005</v>
      </c>
      <c r="AB136">
        <v>1</v>
      </c>
      <c r="AD136" s="3">
        <f t="shared" si="8"/>
        <v>1.1251002008823618</v>
      </c>
      <c r="AE136" s="3">
        <f t="shared" si="9"/>
        <v>1.1656695873008069</v>
      </c>
      <c r="AF136" s="3">
        <f t="shared" si="10"/>
        <v>4.0569386418445097E-2</v>
      </c>
      <c r="AG136" s="3">
        <f t="shared" si="11"/>
        <v>3.4957728598028183E-2</v>
      </c>
      <c r="AH136" s="3"/>
    </row>
    <row r="137" spans="1:62" x14ac:dyDescent="0.35">
      <c r="A137">
        <v>113</v>
      </c>
      <c r="B137">
        <v>3</v>
      </c>
      <c r="C137" t="s">
        <v>28</v>
      </c>
      <c r="D137" t="s">
        <v>27</v>
      </c>
      <c r="G137">
        <v>0.5</v>
      </c>
      <c r="H137">
        <v>0.5</v>
      </c>
      <c r="I137">
        <v>328</v>
      </c>
      <c r="J137">
        <v>994</v>
      </c>
      <c r="L137">
        <v>207</v>
      </c>
      <c r="M137">
        <v>0.66600000000000004</v>
      </c>
      <c r="N137">
        <v>1.1200000000000001</v>
      </c>
      <c r="O137">
        <v>0.45400000000000001</v>
      </c>
      <c r="Q137">
        <v>0</v>
      </c>
      <c r="R137">
        <v>1</v>
      </c>
      <c r="S137">
        <v>0</v>
      </c>
      <c r="T137">
        <v>0</v>
      </c>
      <c r="V137">
        <v>0</v>
      </c>
      <c r="Y137" s="1">
        <v>45197</v>
      </c>
      <c r="Z137" s="6">
        <v>0.7174652777777778</v>
      </c>
      <c r="AB137">
        <v>1</v>
      </c>
      <c r="AD137" s="3">
        <f t="shared" si="8"/>
        <v>0.29925225213726331</v>
      </c>
      <c r="AE137" s="3">
        <f t="shared" si="9"/>
        <v>1.146201847773197</v>
      </c>
      <c r="AF137" s="3">
        <f t="shared" si="10"/>
        <v>0.84694959563593364</v>
      </c>
      <c r="AG137" s="3">
        <f t="shared" si="11"/>
        <v>3.4645031337510165E-2</v>
      </c>
      <c r="AH137" s="3"/>
      <c r="AK137">
        <f>ABS(100*(AD137-AD138)/(AVERAGE(AD137:AD138)))</f>
        <v>0</v>
      </c>
      <c r="AQ137">
        <f>ABS(100*(AE137-AE138)/(AVERAGE(AE137:AE138)))</f>
        <v>2.6811005037071256</v>
      </c>
      <c r="AW137">
        <f>ABS(100*(AF137-AF138)/(AVERAGE(AF137:AF138)))</f>
        <v>3.6113071551564913</v>
      </c>
      <c r="BC137">
        <f>ABS(100*(AG137-AG138)/(AVERAGE(AG137:AG138)))</f>
        <v>8.4670688612569602</v>
      </c>
      <c r="BG137" s="3">
        <f>AVERAGE(AD137:AD138)</f>
        <v>0.29925225213726331</v>
      </c>
      <c r="BH137" s="3">
        <f>AVERAGE(AE137:AE138)</f>
        <v>1.161776039395285</v>
      </c>
      <c r="BI137" s="3">
        <f>AVERAGE(AF137:AF138)</f>
        <v>0.86252378725802148</v>
      </c>
      <c r="BJ137" s="3">
        <f>AVERAGE(AG137:AG138)</f>
        <v>3.3237893665179125E-2</v>
      </c>
    </row>
    <row r="138" spans="1:62" x14ac:dyDescent="0.35">
      <c r="A138">
        <v>114</v>
      </c>
      <c r="B138">
        <v>3</v>
      </c>
      <c r="C138" t="s">
        <v>28</v>
      </c>
      <c r="D138" t="s">
        <v>27</v>
      </c>
      <c r="G138">
        <v>0.5</v>
      </c>
      <c r="H138">
        <v>0.5</v>
      </c>
      <c r="I138">
        <v>328</v>
      </c>
      <c r="J138">
        <v>1026</v>
      </c>
      <c r="L138">
        <v>180</v>
      </c>
      <c r="M138">
        <v>0.66700000000000004</v>
      </c>
      <c r="N138">
        <v>1.1479999999999999</v>
      </c>
      <c r="O138">
        <v>0.48099999999999998</v>
      </c>
      <c r="Q138">
        <v>0</v>
      </c>
      <c r="R138">
        <v>1</v>
      </c>
      <c r="S138">
        <v>0</v>
      </c>
      <c r="T138">
        <v>0</v>
      </c>
      <c r="V138">
        <v>0</v>
      </c>
      <c r="Y138" s="1">
        <v>45197</v>
      </c>
      <c r="Z138" s="6">
        <v>0.7241550925925927</v>
      </c>
      <c r="AB138">
        <v>1</v>
      </c>
      <c r="AD138" s="3">
        <f t="shared" si="8"/>
        <v>0.29925225213726331</v>
      </c>
      <c r="AE138" s="3">
        <f t="shared" si="9"/>
        <v>1.1773502310173727</v>
      </c>
      <c r="AF138" s="3">
        <f t="shared" si="10"/>
        <v>0.87809797888010932</v>
      </c>
      <c r="AG138" s="3">
        <f t="shared" si="11"/>
        <v>3.1830755992848084E-2</v>
      </c>
    </row>
    <row r="139" spans="1:62" x14ac:dyDescent="0.35">
      <c r="A139">
        <v>115</v>
      </c>
      <c r="B139">
        <v>1</v>
      </c>
      <c r="C139" t="s">
        <v>69</v>
      </c>
      <c r="D139" t="s">
        <v>27</v>
      </c>
      <c r="G139">
        <v>0.3</v>
      </c>
      <c r="H139">
        <v>0.3</v>
      </c>
      <c r="I139">
        <v>4852</v>
      </c>
      <c r="J139">
        <v>8924</v>
      </c>
      <c r="L139">
        <v>4232</v>
      </c>
      <c r="M139">
        <v>6.8959999999999999</v>
      </c>
      <c r="N139">
        <v>13.064</v>
      </c>
      <c r="O139">
        <v>6.1680000000000001</v>
      </c>
      <c r="Q139">
        <v>0.54400000000000004</v>
      </c>
      <c r="R139">
        <v>1</v>
      </c>
      <c r="S139">
        <v>0</v>
      </c>
      <c r="T139">
        <v>0</v>
      </c>
      <c r="V139">
        <v>0</v>
      </c>
      <c r="Y139" s="1">
        <v>45197</v>
      </c>
      <c r="Z139" s="6">
        <v>0.73612268518518509</v>
      </c>
      <c r="AB139">
        <v>1</v>
      </c>
      <c r="AD139" s="3">
        <f t="shared" si="8"/>
        <v>7.558723746235624</v>
      </c>
      <c r="AE139" s="3">
        <f t="shared" si="9"/>
        <v>14.775267617450879</v>
      </c>
      <c r="AF139" s="3">
        <f t="shared" si="10"/>
        <v>7.2165438712152552</v>
      </c>
      <c r="AG139" s="3">
        <f t="shared" si="11"/>
        <v>0.75696753755417701</v>
      </c>
    </row>
    <row r="140" spans="1:62" x14ac:dyDescent="0.35">
      <c r="A140">
        <v>116</v>
      </c>
      <c r="B140">
        <v>1</v>
      </c>
      <c r="C140" t="s">
        <v>69</v>
      </c>
      <c r="D140" t="s">
        <v>27</v>
      </c>
      <c r="G140">
        <v>0.3</v>
      </c>
      <c r="H140">
        <v>0.3</v>
      </c>
      <c r="I140">
        <v>6995</v>
      </c>
      <c r="J140">
        <v>8945</v>
      </c>
      <c r="L140">
        <v>4301</v>
      </c>
      <c r="M140">
        <v>9.6359999999999992</v>
      </c>
      <c r="N140">
        <v>13.093999999999999</v>
      </c>
      <c r="O140">
        <v>3.4580000000000002</v>
      </c>
      <c r="Q140">
        <v>0.55600000000000005</v>
      </c>
      <c r="R140">
        <v>1</v>
      </c>
      <c r="S140">
        <v>0</v>
      </c>
      <c r="T140">
        <v>0</v>
      </c>
      <c r="V140">
        <v>0</v>
      </c>
      <c r="Y140" s="1">
        <v>45197</v>
      </c>
      <c r="Z140" s="6">
        <v>0.74302083333333335</v>
      </c>
      <c r="AB140">
        <v>1</v>
      </c>
      <c r="AD140" s="3">
        <f t="shared" si="8"/>
        <v>10.903002193251396</v>
      </c>
      <c r="AE140" s="3">
        <f t="shared" si="9"/>
        <v>14.809336161624195</v>
      </c>
      <c r="AF140" s="3">
        <f t="shared" si="10"/>
        <v>3.9063339683727989</v>
      </c>
      <c r="AG140" s="3">
        <f t="shared" si="11"/>
        <v>0.76895426587403393</v>
      </c>
      <c r="AH140" s="3"/>
      <c r="AI140">
        <f>100*(AVERAGE(I140:I141))/(AVERAGE(I$51:I$52))</f>
        <v>114.13856924438723</v>
      </c>
      <c r="AK140">
        <f>ABS(100*(AD140-AD141)/(AVERAGE(AD140:AD141)))</f>
        <v>2.7387206671651891</v>
      </c>
      <c r="AO140">
        <f>100*(AVERAGE(J140:J141))/(AVERAGE(J$51:J$52))</f>
        <v>80.960933991917372</v>
      </c>
      <c r="AQ140">
        <f>ABS(100*(AE140-AE141)/(AVERAGE(AE140:AE141)))</f>
        <v>1.5219807050511598</v>
      </c>
      <c r="AU140">
        <f>100*(((AVERAGE(J140:J141))-(AVERAGE(I140:I141)))/((AVERAGE(J$51:J$52))-(AVERAGE($I$51:I95))))</f>
        <v>28.596245162816636</v>
      </c>
      <c r="AW140">
        <f>ABS(100*(AF140-AF141)/(AVERAGE(AF140:AF141)))</f>
        <v>1.9548776875246365</v>
      </c>
      <c r="BA140">
        <f>100*(AVERAGE(L140:L141))/(AVERAGE(L$51:L$52))</f>
        <v>99.657651489216022</v>
      </c>
      <c r="BC140">
        <f>ABS(100*(AG140-AG141)/(AVERAGE(AG140:AG141)))</f>
        <v>2.9163719286230809</v>
      </c>
      <c r="BG140" s="3">
        <f>AVERAGE(AD140:AD141)</f>
        <v>11.054376439336572</v>
      </c>
      <c r="BH140" s="3">
        <f>AVERAGE(AE140:AE141)</f>
        <v>14.922897975535253</v>
      </c>
      <c r="BI140" s="3">
        <f>AVERAGE(AF140:AF141)</f>
        <v>3.8685215361986822</v>
      </c>
      <c r="BJ140" s="3">
        <f>AVERAGE(AG140:AG141)</f>
        <v>0.78033297174288374</v>
      </c>
    </row>
    <row r="141" spans="1:62" x14ac:dyDescent="0.35">
      <c r="A141">
        <v>117</v>
      </c>
      <c r="B141">
        <v>1</v>
      </c>
      <c r="C141" t="s">
        <v>69</v>
      </c>
      <c r="D141" t="s">
        <v>27</v>
      </c>
      <c r="G141">
        <v>0.3</v>
      </c>
      <c r="H141">
        <v>0.3</v>
      </c>
      <c r="I141">
        <v>7189</v>
      </c>
      <c r="J141">
        <v>9085</v>
      </c>
      <c r="L141">
        <v>4432</v>
      </c>
      <c r="M141">
        <v>9.8840000000000003</v>
      </c>
      <c r="N141">
        <v>13.292</v>
      </c>
      <c r="O141">
        <v>3.4079999999999999</v>
      </c>
      <c r="Q141">
        <v>0.57899999999999996</v>
      </c>
      <c r="R141">
        <v>1</v>
      </c>
      <c r="S141">
        <v>0</v>
      </c>
      <c r="T141">
        <v>0</v>
      </c>
      <c r="V141">
        <v>0</v>
      </c>
      <c r="Y141" s="1">
        <v>45197</v>
      </c>
      <c r="Z141" s="6">
        <v>0.75049768518518523</v>
      </c>
      <c r="AB141">
        <v>1</v>
      </c>
      <c r="AD141" s="3">
        <f t="shared" si="8"/>
        <v>11.205750685421746</v>
      </c>
      <c r="AE141" s="3">
        <f t="shared" si="9"/>
        <v>15.036459789446312</v>
      </c>
      <c r="AF141" s="3">
        <f t="shared" si="10"/>
        <v>3.8307091040245655</v>
      </c>
      <c r="AG141" s="3">
        <f t="shared" si="11"/>
        <v>0.79171167761173367</v>
      </c>
    </row>
    <row r="142" spans="1:62" x14ac:dyDescent="0.35">
      <c r="A142">
        <v>118</v>
      </c>
      <c r="B142">
        <v>6</v>
      </c>
      <c r="R142">
        <v>1</v>
      </c>
    </row>
  </sheetData>
  <conditionalFormatting sqref="BC37:BD38 AK40:AL41 AW40:AX41 AQ40:AR41 AK43:AL44 AL42 AQ43:AR44 AR42 AW43:AX44 AX42 BD42 BC40:BD41 BD39 BD36">
    <cfRule type="cellIs" dxfId="530" priority="388" operator="greaterThan">
      <formula>20</formula>
    </cfRule>
  </conditionalFormatting>
  <conditionalFormatting sqref="AS53:AT53 AY53:AZ53 BE53 AM53:AN53 BE36:BE42 AM47:AN48 BE47:BE48 AY47:AZ48 AS47:AT48 AM40:AN44 AY40:AZ44 AS40:AT44">
    <cfRule type="cellIs" dxfId="529" priority="387" operator="between">
      <formula>80</formula>
      <formula>120</formula>
    </cfRule>
  </conditionalFormatting>
  <conditionalFormatting sqref="BC44">
    <cfRule type="cellIs" dxfId="528" priority="386" operator="greaterThan">
      <formula>20</formula>
    </cfRule>
  </conditionalFormatting>
  <conditionalFormatting sqref="AL48 AX48 BD48 BC53:BD53 AW53:AX53 AK53:AL53">
    <cfRule type="cellIs" dxfId="527" priority="385" operator="greaterThan">
      <formula>20</formula>
    </cfRule>
  </conditionalFormatting>
  <conditionalFormatting sqref="AK53">
    <cfRule type="cellIs" dxfId="526" priority="383" operator="greaterThan">
      <formula>20</formula>
    </cfRule>
  </conditionalFormatting>
  <conditionalFormatting sqref="BC53">
    <cfRule type="cellIs" dxfId="525" priority="380" operator="greaterThan">
      <formula>20</formula>
    </cfRule>
  </conditionalFormatting>
  <conditionalFormatting sqref="AM35:AN40 AY35:AZ40">
    <cfRule type="cellIs" dxfId="524" priority="378" operator="between">
      <formula>80</formula>
      <formula>120</formula>
    </cfRule>
  </conditionalFormatting>
  <conditionalFormatting sqref="AR48 AQ53:AR53">
    <cfRule type="cellIs" dxfId="523" priority="384" operator="greaterThan">
      <formula>20</formula>
    </cfRule>
  </conditionalFormatting>
  <conditionalFormatting sqref="AQ35:AR35 AQ40:AR40 AR39 AQ37:AR38 AR36">
    <cfRule type="cellIs" dxfId="522" priority="377" operator="greaterThan">
      <formula>20</formula>
    </cfRule>
  </conditionalFormatting>
  <conditionalFormatting sqref="AS35:AT40">
    <cfRule type="cellIs" dxfId="521" priority="376" operator="between">
      <formula>80</formula>
      <formula>120</formula>
    </cfRule>
  </conditionalFormatting>
  <conditionalFormatting sqref="AQ53">
    <cfRule type="cellIs" dxfId="520" priority="382" operator="greaterThan">
      <formula>20</formula>
    </cfRule>
  </conditionalFormatting>
  <conditionalFormatting sqref="AW53">
    <cfRule type="cellIs" dxfId="519" priority="381" operator="greaterThan">
      <formula>20</formula>
    </cfRule>
  </conditionalFormatting>
  <conditionalFormatting sqref="AK35:AL35 AW35:AX35 AK40:AL40 AL39 AK37:AL38 AL36 AW40:AX40 AX39 AW37:AX38 AX36">
    <cfRule type="cellIs" dxfId="518" priority="379" operator="greaterThan">
      <formula>20</formula>
    </cfRule>
  </conditionalFormatting>
  <conditionalFormatting sqref="BC53">
    <cfRule type="cellIs" dxfId="517" priority="374" operator="greaterThan">
      <formula>20</formula>
    </cfRule>
  </conditionalFormatting>
  <conditionalFormatting sqref="AW53">
    <cfRule type="cellIs" dxfId="516" priority="375" operator="greaterThan">
      <formula>20</formula>
    </cfRule>
  </conditionalFormatting>
  <conditionalFormatting sqref="BE85">
    <cfRule type="cellIs" dxfId="515" priority="280" operator="between">
      <formula>80</formula>
      <formula>120</formula>
    </cfRule>
  </conditionalFormatting>
  <conditionalFormatting sqref="AK49">
    <cfRule type="cellIs" dxfId="514" priority="373" operator="greaterThan">
      <formula>20</formula>
    </cfRule>
  </conditionalFormatting>
  <conditionalFormatting sqref="AQ49">
    <cfRule type="cellIs" dxfId="513" priority="372" operator="greaterThan">
      <formula>20</formula>
    </cfRule>
  </conditionalFormatting>
  <conditionalFormatting sqref="AW49">
    <cfRule type="cellIs" dxfId="512" priority="371" operator="greaterThan">
      <formula>20</formula>
    </cfRule>
  </conditionalFormatting>
  <conditionalFormatting sqref="BC49">
    <cfRule type="cellIs" dxfId="511" priority="370" operator="greaterThan">
      <formula>20</formula>
    </cfRule>
  </conditionalFormatting>
  <conditionalFormatting sqref="AK46">
    <cfRule type="cellIs" dxfId="510" priority="369" operator="greaterThan">
      <formula>20</formula>
    </cfRule>
  </conditionalFormatting>
  <conditionalFormatting sqref="AQ46">
    <cfRule type="cellIs" dxfId="509" priority="368" operator="greaterThan">
      <formula>20</formula>
    </cfRule>
  </conditionalFormatting>
  <conditionalFormatting sqref="AW46">
    <cfRule type="cellIs" dxfId="508" priority="367" operator="greaterThan">
      <formula>20</formula>
    </cfRule>
  </conditionalFormatting>
  <conditionalFormatting sqref="BC46">
    <cfRule type="cellIs" dxfId="507" priority="366" operator="greaterThan">
      <formula>20</formula>
    </cfRule>
  </conditionalFormatting>
  <conditionalFormatting sqref="AK47">
    <cfRule type="cellIs" dxfId="506" priority="365" operator="greaterThan">
      <formula>20</formula>
    </cfRule>
  </conditionalFormatting>
  <conditionalFormatting sqref="AQ47">
    <cfRule type="cellIs" dxfId="505" priority="364" operator="greaterThan">
      <formula>20</formula>
    </cfRule>
  </conditionalFormatting>
  <conditionalFormatting sqref="AW47">
    <cfRule type="cellIs" dxfId="504" priority="363" operator="greaterThan">
      <formula>20</formula>
    </cfRule>
  </conditionalFormatting>
  <conditionalFormatting sqref="BC47">
    <cfRule type="cellIs" dxfId="503" priority="362" operator="greaterThan">
      <formula>20</formula>
    </cfRule>
  </conditionalFormatting>
  <conditionalFormatting sqref="AK96 AK93">
    <cfRule type="cellIs" dxfId="502" priority="276" operator="greaterThan">
      <formula>20</formula>
    </cfRule>
  </conditionalFormatting>
  <conditionalFormatting sqref="AQ96 AQ93">
    <cfRule type="cellIs" dxfId="501" priority="275" operator="greaterThan">
      <formula>20</formula>
    </cfRule>
  </conditionalFormatting>
  <conditionalFormatting sqref="AK52">
    <cfRule type="cellIs" dxfId="500" priority="361" operator="greaterThan">
      <formula>20</formula>
    </cfRule>
  </conditionalFormatting>
  <conditionalFormatting sqref="AQ52">
    <cfRule type="cellIs" dxfId="499" priority="360" operator="greaterThan">
      <formula>20</formula>
    </cfRule>
  </conditionalFormatting>
  <conditionalFormatting sqref="AW52">
    <cfRule type="cellIs" dxfId="498" priority="359" operator="greaterThan">
      <formula>20</formula>
    </cfRule>
  </conditionalFormatting>
  <conditionalFormatting sqref="BC52">
    <cfRule type="cellIs" dxfId="497" priority="358" operator="greaterThan">
      <formula>20</formula>
    </cfRule>
  </conditionalFormatting>
  <conditionalFormatting sqref="AK87 AK84 AK81 AK78 AK75 AK72 AK69 AK66 AK63 AK60 AK57">
    <cfRule type="cellIs" dxfId="496" priority="357" operator="greaterThan">
      <formula>20</formula>
    </cfRule>
  </conditionalFormatting>
  <conditionalFormatting sqref="AQ87 AQ84 AQ81 AQ78 AQ75 AQ72 AQ69 AQ66 AQ63 AQ60 AQ57">
    <cfRule type="cellIs" dxfId="495" priority="356" operator="greaterThan">
      <formula>20</formula>
    </cfRule>
  </conditionalFormatting>
  <conditionalFormatting sqref="AW87 AW84 AW81 AW78 AW75 AW72 AW69 AW66 AW63 AW60 AW57">
    <cfRule type="cellIs" dxfId="494" priority="355" operator="greaterThan">
      <formula>20</formula>
    </cfRule>
  </conditionalFormatting>
  <conditionalFormatting sqref="BC87 BC84 BC81 BC78 BC75 BC72 BC69 BC66 BC63 BC60 BC57">
    <cfRule type="cellIs" dxfId="493" priority="354" operator="greaterThan">
      <formula>20</formula>
    </cfRule>
  </conditionalFormatting>
  <conditionalFormatting sqref="AK94">
    <cfRule type="cellIs" dxfId="492" priority="353" operator="greaterThan">
      <formula>20</formula>
    </cfRule>
  </conditionalFormatting>
  <conditionalFormatting sqref="AQ94">
    <cfRule type="cellIs" dxfId="491" priority="352" operator="greaterThan">
      <formula>20</formula>
    </cfRule>
  </conditionalFormatting>
  <conditionalFormatting sqref="AW94">
    <cfRule type="cellIs" dxfId="490" priority="351" operator="greaterThan">
      <formula>20</formula>
    </cfRule>
  </conditionalFormatting>
  <conditionalFormatting sqref="BC97 BC94">
    <cfRule type="cellIs" dxfId="489" priority="350" operator="greaterThan">
      <formula>20</formula>
    </cfRule>
  </conditionalFormatting>
  <conditionalFormatting sqref="BE87">
    <cfRule type="cellIs" dxfId="488" priority="277" operator="between">
      <formula>80</formula>
      <formula>120</formula>
    </cfRule>
  </conditionalFormatting>
  <conditionalFormatting sqref="AL87">
    <cfRule type="cellIs" dxfId="487" priority="349" operator="greaterThan">
      <formula>20</formula>
    </cfRule>
  </conditionalFormatting>
  <conditionalFormatting sqref="AM87:AN87">
    <cfRule type="cellIs" dxfId="486" priority="348" operator="between">
      <formula>80</formula>
      <formula>120</formula>
    </cfRule>
  </conditionalFormatting>
  <conditionalFormatting sqref="AM87:AN87">
    <cfRule type="cellIs" dxfId="485" priority="347" operator="between">
      <formula>80</formula>
      <formula>120</formula>
    </cfRule>
  </conditionalFormatting>
  <conditionalFormatting sqref="AR85">
    <cfRule type="cellIs" dxfId="484" priority="295" operator="greaterThan">
      <formula>20</formula>
    </cfRule>
  </conditionalFormatting>
  <conditionalFormatting sqref="AK85 AK82 AK79 AK76 AK73 AK70 AK67 AK64 AK61 AK58 AK54">
    <cfRule type="cellIs" dxfId="483" priority="310" operator="greaterThan">
      <formula>20</formula>
    </cfRule>
  </conditionalFormatting>
  <conditionalFormatting sqref="AQ85 AQ82 AQ79 AQ76 AQ73 AQ70 AQ67 AQ64 AQ61 AQ58 AQ54">
    <cfRule type="cellIs" dxfId="482" priority="309" operator="greaterThan">
      <formula>20</formula>
    </cfRule>
  </conditionalFormatting>
  <conditionalFormatting sqref="AW85 AW82 AW79 AW76 AW73 AW70 AW67 AW64 AW61 AW58 AW54">
    <cfRule type="cellIs" dxfId="481" priority="308" operator="greaterThan">
      <formula>20</formula>
    </cfRule>
  </conditionalFormatting>
  <conditionalFormatting sqref="BC85 BC82 BC79 BC76 BC73 BC70 BC67 BC64 BC61 BC58 BC54">
    <cfRule type="cellIs" dxfId="480" priority="307" operator="greaterThan">
      <formula>20</formula>
    </cfRule>
  </conditionalFormatting>
  <conditionalFormatting sqref="AQ95 AQ92">
    <cfRule type="cellIs" dxfId="479" priority="305" operator="greaterThan">
      <formula>20</formula>
    </cfRule>
  </conditionalFormatting>
  <conditionalFormatting sqref="AW95 AW92">
    <cfRule type="cellIs" dxfId="478" priority="304" operator="greaterThan">
      <formula>20</formula>
    </cfRule>
  </conditionalFormatting>
  <conditionalFormatting sqref="AR87">
    <cfRule type="cellIs" dxfId="477" priority="346" operator="greaterThan">
      <formula>20</formula>
    </cfRule>
  </conditionalFormatting>
  <conditionalFormatting sqref="AS87:AT87">
    <cfRule type="cellIs" dxfId="476" priority="345" operator="between">
      <formula>80</formula>
      <formula>120</formula>
    </cfRule>
  </conditionalFormatting>
  <conditionalFormatting sqref="AS87:AT87">
    <cfRule type="cellIs" dxfId="475" priority="344" operator="between">
      <formula>80</formula>
      <formula>120</formula>
    </cfRule>
  </conditionalFormatting>
  <conditionalFormatting sqref="AS87:AT87">
    <cfRule type="cellIs" dxfId="474" priority="343" operator="between">
      <formula>80</formula>
      <formula>120</formula>
    </cfRule>
  </conditionalFormatting>
  <conditionalFormatting sqref="AM98:AN99">
    <cfRule type="cellIs" dxfId="473" priority="268" operator="between">
      <formula>80</formula>
      <formula>120</formula>
    </cfRule>
  </conditionalFormatting>
  <conditionalFormatting sqref="AX87">
    <cfRule type="cellIs" dxfId="472" priority="342" operator="greaterThan">
      <formula>20</formula>
    </cfRule>
  </conditionalFormatting>
  <conditionalFormatting sqref="AY87:AZ87">
    <cfRule type="cellIs" dxfId="471" priority="341" operator="between">
      <formula>80</formula>
      <formula>120</formula>
    </cfRule>
  </conditionalFormatting>
  <conditionalFormatting sqref="AY87:AZ87">
    <cfRule type="cellIs" dxfId="470" priority="339" operator="between">
      <formula>80</formula>
      <formula>120</formula>
    </cfRule>
  </conditionalFormatting>
  <conditionalFormatting sqref="AY87:AZ87">
    <cfRule type="cellIs" dxfId="469" priority="340" operator="between">
      <formula>80</formula>
      <formula>120</formula>
    </cfRule>
  </conditionalFormatting>
  <conditionalFormatting sqref="AS100:AT100 AY100:AZ100 BE100 AM100:AN100">
    <cfRule type="cellIs" dxfId="468" priority="263" operator="between">
      <formula>80</formula>
      <formula>120</formula>
    </cfRule>
  </conditionalFormatting>
  <conditionalFormatting sqref="BD87">
    <cfRule type="cellIs" dxfId="467" priority="338" operator="greaterThan">
      <formula>20</formula>
    </cfRule>
  </conditionalFormatting>
  <conditionalFormatting sqref="BE87">
    <cfRule type="cellIs" dxfId="466" priority="337" operator="between">
      <formula>80</formula>
      <formula>120</formula>
    </cfRule>
  </conditionalFormatting>
  <conditionalFormatting sqref="BE87">
    <cfRule type="cellIs" dxfId="465" priority="336" operator="between">
      <formula>80</formula>
      <formula>120</formula>
    </cfRule>
  </conditionalFormatting>
  <conditionalFormatting sqref="BE87">
    <cfRule type="cellIs" dxfId="464" priority="334" operator="between">
      <formula>80</formula>
      <formula>120</formula>
    </cfRule>
  </conditionalFormatting>
  <conditionalFormatting sqref="BE87">
    <cfRule type="cellIs" dxfId="463" priority="335" operator="between">
      <formula>80</formula>
      <formula>120</formula>
    </cfRule>
  </conditionalFormatting>
  <conditionalFormatting sqref="AW96 AW93">
    <cfRule type="cellIs" dxfId="462" priority="274" operator="greaterThan">
      <formula>20</formula>
    </cfRule>
  </conditionalFormatting>
  <conditionalFormatting sqref="AQ94">
    <cfRule type="cellIs" dxfId="461" priority="271" operator="greaterThan">
      <formula>20</formula>
    </cfRule>
  </conditionalFormatting>
  <conditionalFormatting sqref="AS98:AT99">
    <cfRule type="cellIs" dxfId="460" priority="267" operator="between">
      <formula>80</formula>
      <formula>120</formula>
    </cfRule>
  </conditionalFormatting>
  <conditionalFormatting sqref="BE98:BE99">
    <cfRule type="cellIs" dxfId="459" priority="264" operator="between">
      <formula>80</formula>
      <formula>120</formula>
    </cfRule>
  </conditionalFormatting>
  <conditionalFormatting sqref="BC100:BD100 AW100:AX100 AK100:AL100">
    <cfRule type="cellIs" dxfId="458" priority="262" operator="greaterThan">
      <formula>20</formula>
    </cfRule>
  </conditionalFormatting>
  <conditionalFormatting sqref="BC43">
    <cfRule type="cellIs" dxfId="457" priority="333" operator="greaterThan">
      <formula>20</formula>
    </cfRule>
  </conditionalFormatting>
  <conditionalFormatting sqref="AK47:AL47 AW47:AX47 BC47:BD47">
    <cfRule type="cellIs" dxfId="456" priority="332" operator="greaterThan">
      <formula>20</formula>
    </cfRule>
  </conditionalFormatting>
  <conditionalFormatting sqref="AQ47:AR47">
    <cfRule type="cellIs" dxfId="455" priority="331" operator="greaterThan">
      <formula>20</formula>
    </cfRule>
  </conditionalFormatting>
  <conditionalFormatting sqref="AQ47">
    <cfRule type="cellIs" dxfId="454" priority="329" operator="greaterThan">
      <formula>20</formula>
    </cfRule>
  </conditionalFormatting>
  <conditionalFormatting sqref="BC47 BC49">
    <cfRule type="cellIs" dxfId="453" priority="327" operator="greaterThan">
      <formula>20</formula>
    </cfRule>
  </conditionalFormatting>
  <conditionalFormatting sqref="AK47">
    <cfRule type="cellIs" dxfId="452" priority="330" operator="greaterThan">
      <formula>20</formula>
    </cfRule>
  </conditionalFormatting>
  <conditionalFormatting sqref="AW47 AW49">
    <cfRule type="cellIs" dxfId="451" priority="328" operator="greaterThan">
      <formula>20</formula>
    </cfRule>
  </conditionalFormatting>
  <conditionalFormatting sqref="AK49:AL49 AW49:AX49 BC49:BD49">
    <cfRule type="cellIs" dxfId="450" priority="326" operator="greaterThan">
      <formula>20</formula>
    </cfRule>
  </conditionalFormatting>
  <conditionalFormatting sqref="AM49:AN49 BE49 AY49:AZ49">
    <cfRule type="cellIs" dxfId="449" priority="325" operator="between">
      <formula>80</formula>
      <formula>120</formula>
    </cfRule>
  </conditionalFormatting>
  <conditionalFormatting sqref="AQ49:AR49">
    <cfRule type="cellIs" dxfId="448" priority="324" operator="greaterThan">
      <formula>20</formula>
    </cfRule>
  </conditionalFormatting>
  <conditionalFormatting sqref="AS49:AT49">
    <cfRule type="cellIs" dxfId="447" priority="323" operator="between">
      <formula>80</formula>
      <formula>120</formula>
    </cfRule>
  </conditionalFormatting>
  <conditionalFormatting sqref="AK46">
    <cfRule type="cellIs" dxfId="446" priority="322" operator="greaterThan">
      <formula>20</formula>
    </cfRule>
  </conditionalFormatting>
  <conditionalFormatting sqref="AQ46">
    <cfRule type="cellIs" dxfId="445" priority="321" operator="greaterThan">
      <formula>20</formula>
    </cfRule>
  </conditionalFormatting>
  <conditionalFormatting sqref="AW46">
    <cfRule type="cellIs" dxfId="444" priority="320" operator="greaterThan">
      <formula>20</formula>
    </cfRule>
  </conditionalFormatting>
  <conditionalFormatting sqref="BC46">
    <cfRule type="cellIs" dxfId="443" priority="319" operator="greaterThan">
      <formula>20</formula>
    </cfRule>
  </conditionalFormatting>
  <conditionalFormatting sqref="AK50">
    <cfRule type="cellIs" dxfId="442" priority="318" operator="greaterThan">
      <formula>20</formula>
    </cfRule>
  </conditionalFormatting>
  <conditionalFormatting sqref="AQ50">
    <cfRule type="cellIs" dxfId="441" priority="317" operator="greaterThan">
      <formula>20</formula>
    </cfRule>
  </conditionalFormatting>
  <conditionalFormatting sqref="AW50">
    <cfRule type="cellIs" dxfId="440" priority="316" operator="greaterThan">
      <formula>20</formula>
    </cfRule>
  </conditionalFormatting>
  <conditionalFormatting sqref="BC50">
    <cfRule type="cellIs" dxfId="439" priority="315" operator="greaterThan">
      <formula>20</formula>
    </cfRule>
  </conditionalFormatting>
  <conditionalFormatting sqref="AK51">
    <cfRule type="cellIs" dxfId="438" priority="314" operator="greaterThan">
      <formula>20</formula>
    </cfRule>
  </conditionalFormatting>
  <conditionalFormatting sqref="AQ51">
    <cfRule type="cellIs" dxfId="437" priority="313" operator="greaterThan">
      <formula>20</formula>
    </cfRule>
  </conditionalFormatting>
  <conditionalFormatting sqref="AW51">
    <cfRule type="cellIs" dxfId="436" priority="312" operator="greaterThan">
      <formula>20</formula>
    </cfRule>
  </conditionalFormatting>
  <conditionalFormatting sqref="BC51">
    <cfRule type="cellIs" dxfId="435" priority="311" operator="greaterThan">
      <formula>20</formula>
    </cfRule>
  </conditionalFormatting>
  <conditionalFormatting sqref="AK95 AK92">
    <cfRule type="cellIs" dxfId="434" priority="306" operator="greaterThan">
      <formula>20</formula>
    </cfRule>
  </conditionalFormatting>
  <conditionalFormatting sqref="BC95 BC92">
    <cfRule type="cellIs" dxfId="433" priority="303" operator="greaterThan">
      <formula>20</formula>
    </cfRule>
  </conditionalFormatting>
  <conditionalFormatting sqref="AM86:AN86">
    <cfRule type="cellIs" dxfId="432" priority="302" operator="between">
      <formula>80</formula>
      <formula>120</formula>
    </cfRule>
  </conditionalFormatting>
  <conditionalFormatting sqref="AL85">
    <cfRule type="cellIs" dxfId="431" priority="301" operator="greaterThan">
      <formula>20</formula>
    </cfRule>
  </conditionalFormatting>
  <conditionalFormatting sqref="AM85:AN85">
    <cfRule type="cellIs" dxfId="430" priority="300" operator="between">
      <formula>80</formula>
      <formula>120</formula>
    </cfRule>
  </conditionalFormatting>
  <conditionalFormatting sqref="AM85:AN85">
    <cfRule type="cellIs" dxfId="429" priority="299" operator="between">
      <formula>80</formula>
      <formula>120</formula>
    </cfRule>
  </conditionalFormatting>
  <conditionalFormatting sqref="AM87:AN87">
    <cfRule type="cellIs" dxfId="428" priority="298" operator="between">
      <formula>80</formula>
      <formula>120</formula>
    </cfRule>
  </conditionalFormatting>
  <conditionalFormatting sqref="AS86:AT86">
    <cfRule type="cellIs" dxfId="427" priority="297" operator="between">
      <formula>80</formula>
      <formula>120</formula>
    </cfRule>
  </conditionalFormatting>
  <conditionalFormatting sqref="AS86:AT86">
    <cfRule type="cellIs" dxfId="426" priority="296" operator="between">
      <formula>80</formula>
      <formula>120</formula>
    </cfRule>
  </conditionalFormatting>
  <conditionalFormatting sqref="AS85:AT85">
    <cfRule type="cellIs" dxfId="425" priority="294" operator="between">
      <formula>80</formula>
      <formula>120</formula>
    </cfRule>
  </conditionalFormatting>
  <conditionalFormatting sqref="AS85:AT85">
    <cfRule type="cellIs" dxfId="424" priority="293" operator="between">
      <formula>80</formula>
      <formula>120</formula>
    </cfRule>
  </conditionalFormatting>
  <conditionalFormatting sqref="AS85:AT85">
    <cfRule type="cellIs" dxfId="423" priority="292" operator="between">
      <formula>80</formula>
      <formula>120</formula>
    </cfRule>
  </conditionalFormatting>
  <conditionalFormatting sqref="AS87:AT87">
    <cfRule type="cellIs" dxfId="422" priority="291" operator="between">
      <formula>80</formula>
      <formula>120</formula>
    </cfRule>
  </conditionalFormatting>
  <conditionalFormatting sqref="AS87:AT87">
    <cfRule type="cellIs" dxfId="421" priority="290" operator="between">
      <formula>80</formula>
      <formula>120</formula>
    </cfRule>
  </conditionalFormatting>
  <conditionalFormatting sqref="BD85">
    <cfRule type="cellIs" dxfId="420" priority="282" operator="greaterThan">
      <formula>20</formula>
    </cfRule>
  </conditionalFormatting>
  <conditionalFormatting sqref="AY86:AZ86">
    <cfRule type="cellIs" dxfId="419" priority="289" operator="between">
      <formula>80</formula>
      <formula>120</formula>
    </cfRule>
  </conditionalFormatting>
  <conditionalFormatting sqref="AX85">
    <cfRule type="cellIs" dxfId="418" priority="288" operator="greaterThan">
      <formula>20</formula>
    </cfRule>
  </conditionalFormatting>
  <conditionalFormatting sqref="AY85:AZ85">
    <cfRule type="cellIs" dxfId="417" priority="287" operator="between">
      <formula>80</formula>
      <formula>120</formula>
    </cfRule>
  </conditionalFormatting>
  <conditionalFormatting sqref="AY85:AZ85">
    <cfRule type="cellIs" dxfId="416" priority="285" operator="between">
      <formula>80</formula>
      <formula>120</formula>
    </cfRule>
  </conditionalFormatting>
  <conditionalFormatting sqref="AY85:AZ85">
    <cfRule type="cellIs" dxfId="415" priority="286" operator="between">
      <formula>80</formula>
      <formula>120</formula>
    </cfRule>
  </conditionalFormatting>
  <conditionalFormatting sqref="AY87:AZ87">
    <cfRule type="cellIs" dxfId="414" priority="284" operator="between">
      <formula>80</formula>
      <formula>120</formula>
    </cfRule>
  </conditionalFormatting>
  <conditionalFormatting sqref="BE86">
    <cfRule type="cellIs" dxfId="413" priority="283" operator="between">
      <formula>80</formula>
      <formula>120</formula>
    </cfRule>
  </conditionalFormatting>
  <conditionalFormatting sqref="BE85">
    <cfRule type="cellIs" dxfId="412" priority="281" operator="between">
      <formula>80</formula>
      <formula>120</formula>
    </cfRule>
  </conditionalFormatting>
  <conditionalFormatting sqref="BE85">
    <cfRule type="cellIs" dxfId="411" priority="278" operator="between">
      <formula>80</formula>
      <formula>120</formula>
    </cfRule>
  </conditionalFormatting>
  <conditionalFormatting sqref="BE85">
    <cfRule type="cellIs" dxfId="410" priority="279" operator="between">
      <formula>80</formula>
      <formula>120</formula>
    </cfRule>
  </conditionalFormatting>
  <conditionalFormatting sqref="AK94">
    <cfRule type="cellIs" dxfId="409" priority="272" operator="greaterThan">
      <formula>20</formula>
    </cfRule>
  </conditionalFormatting>
  <conditionalFormatting sqref="AW94">
    <cfRule type="cellIs" dxfId="408" priority="270" operator="greaterThan">
      <formula>20</formula>
    </cfRule>
  </conditionalFormatting>
  <conditionalFormatting sqref="BC96 BC93">
    <cfRule type="cellIs" dxfId="407" priority="273" operator="greaterThan">
      <formula>20</formula>
    </cfRule>
  </conditionalFormatting>
  <conditionalFormatting sqref="BC97 BC94">
    <cfRule type="cellIs" dxfId="406" priority="269" operator="greaterThan">
      <formula>20</formula>
    </cfRule>
  </conditionalFormatting>
  <conditionalFormatting sqref="AS98:AT99">
    <cfRule type="cellIs" dxfId="405" priority="266" operator="between">
      <formula>80</formula>
      <formula>120</formula>
    </cfRule>
  </conditionalFormatting>
  <conditionalFormatting sqref="AY98:AZ99">
    <cfRule type="cellIs" dxfId="404" priority="265" operator="between">
      <formula>80</formula>
      <formula>120</formula>
    </cfRule>
  </conditionalFormatting>
  <conditionalFormatting sqref="AK100">
    <cfRule type="cellIs" dxfId="403" priority="260" operator="greaterThan">
      <formula>20</formula>
    </cfRule>
  </conditionalFormatting>
  <conditionalFormatting sqref="BC100">
    <cfRule type="cellIs" dxfId="402" priority="257" operator="greaterThan">
      <formula>20</formula>
    </cfRule>
  </conditionalFormatting>
  <conditionalFormatting sqref="AQ100:AR100">
    <cfRule type="cellIs" dxfId="401" priority="261" operator="greaterThan">
      <formula>20</formula>
    </cfRule>
  </conditionalFormatting>
  <conditionalFormatting sqref="AQ100">
    <cfRule type="cellIs" dxfId="400" priority="259" operator="greaterThan">
      <formula>20</formula>
    </cfRule>
  </conditionalFormatting>
  <conditionalFormatting sqref="AW100">
    <cfRule type="cellIs" dxfId="399" priority="258" operator="greaterThan">
      <formula>20</formula>
    </cfRule>
  </conditionalFormatting>
  <conditionalFormatting sqref="BC100">
    <cfRule type="cellIs" dxfId="398" priority="255" operator="greaterThan">
      <formula>20</formula>
    </cfRule>
  </conditionalFormatting>
  <conditionalFormatting sqref="AW100">
    <cfRule type="cellIs" dxfId="397" priority="256" operator="greaterThan">
      <formula>20</formula>
    </cfRule>
  </conditionalFormatting>
  <conditionalFormatting sqref="AK109 AK106 AK103">
    <cfRule type="cellIs" dxfId="396" priority="254" operator="greaterThan">
      <formula>20</formula>
    </cfRule>
  </conditionalFormatting>
  <conditionalFormatting sqref="AQ109 AQ106 AQ103">
    <cfRule type="cellIs" dxfId="395" priority="253" operator="greaterThan">
      <formula>20</formula>
    </cfRule>
  </conditionalFormatting>
  <conditionalFormatting sqref="AW109 AW106 AW103">
    <cfRule type="cellIs" dxfId="394" priority="252" operator="greaterThan">
      <formula>20</formula>
    </cfRule>
  </conditionalFormatting>
  <conditionalFormatting sqref="BC109 BC106 BC103">
    <cfRule type="cellIs" dxfId="393" priority="251" operator="greaterThan">
      <formula>20</formula>
    </cfRule>
  </conditionalFormatting>
  <conditionalFormatting sqref="AK110 AK107 AK104 AK101">
    <cfRule type="cellIs" dxfId="392" priority="250" operator="greaterThan">
      <formula>20</formula>
    </cfRule>
  </conditionalFormatting>
  <conditionalFormatting sqref="AQ110 AQ107 AQ104 AQ101">
    <cfRule type="cellIs" dxfId="391" priority="249" operator="greaterThan">
      <formula>20</formula>
    </cfRule>
  </conditionalFormatting>
  <conditionalFormatting sqref="AW110 AW107 AW104 AW101">
    <cfRule type="cellIs" dxfId="390" priority="248" operator="greaterThan">
      <formula>20</formula>
    </cfRule>
  </conditionalFormatting>
  <conditionalFormatting sqref="BC110 BC107 BC104 BC101">
    <cfRule type="cellIs" dxfId="389" priority="247" operator="greaterThan">
      <formula>20</formula>
    </cfRule>
  </conditionalFormatting>
  <conditionalFormatting sqref="BC29">
    <cfRule type="cellIs" dxfId="388" priority="220" operator="greaterThan">
      <formula>20</formula>
    </cfRule>
  </conditionalFormatting>
  <conditionalFormatting sqref="AI29">
    <cfRule type="cellIs" dxfId="387" priority="219" operator="between">
      <formula>80</formula>
      <formula>120</formula>
    </cfRule>
  </conditionalFormatting>
  <conditionalFormatting sqref="BA29">
    <cfRule type="cellIs" dxfId="386" priority="216" operator="between">
      <formula>80</formula>
      <formula>120</formula>
    </cfRule>
  </conditionalFormatting>
  <conditionalFormatting sqref="AI110">
    <cfRule type="cellIs" dxfId="385" priority="215" operator="between">
      <formula>80</formula>
      <formula>120</formula>
    </cfRule>
  </conditionalFormatting>
  <conditionalFormatting sqref="AK130">
    <cfRule type="cellIs" dxfId="384" priority="214" operator="greaterThan">
      <formula>20</formula>
    </cfRule>
  </conditionalFormatting>
  <conditionalFormatting sqref="AL130">
    <cfRule type="cellIs" dxfId="383" priority="210" operator="greaterThan">
      <formula>20</formula>
    </cfRule>
  </conditionalFormatting>
  <conditionalFormatting sqref="AM130:AN130">
    <cfRule type="cellIs" dxfId="382" priority="209" operator="between">
      <formula>80</formula>
      <formula>120</formula>
    </cfRule>
  </conditionalFormatting>
  <conditionalFormatting sqref="AM130:AN130">
    <cfRule type="cellIs" dxfId="381" priority="208" operator="between">
      <formula>80</formula>
      <formula>120</formula>
    </cfRule>
  </conditionalFormatting>
  <conditionalFormatting sqref="AR130">
    <cfRule type="cellIs" dxfId="380" priority="207" operator="greaterThan">
      <formula>20</formula>
    </cfRule>
  </conditionalFormatting>
  <conditionalFormatting sqref="AS130:AT130">
    <cfRule type="cellIs" dxfId="379" priority="206" operator="between">
      <formula>80</formula>
      <formula>120</formula>
    </cfRule>
  </conditionalFormatting>
  <conditionalFormatting sqref="AS130:AT130">
    <cfRule type="cellIs" dxfId="378" priority="204" operator="between">
      <formula>80</formula>
      <formula>120</formula>
    </cfRule>
  </conditionalFormatting>
  <conditionalFormatting sqref="AS130:AT130">
    <cfRule type="cellIs" dxfId="377" priority="205" operator="between">
      <formula>80</formula>
      <formula>120</formula>
    </cfRule>
  </conditionalFormatting>
  <conditionalFormatting sqref="AY130:AZ130">
    <cfRule type="cellIs" dxfId="376" priority="201" operator="between">
      <formula>80</formula>
      <formula>120</formula>
    </cfRule>
  </conditionalFormatting>
  <conditionalFormatting sqref="BD130">
    <cfRule type="cellIs" dxfId="375" priority="199" operator="greaterThan">
      <formula>20</formula>
    </cfRule>
  </conditionalFormatting>
  <conditionalFormatting sqref="BE130">
    <cfRule type="cellIs" dxfId="374" priority="198" operator="between">
      <formula>80</formula>
      <formula>120</formula>
    </cfRule>
  </conditionalFormatting>
  <conditionalFormatting sqref="BE130">
    <cfRule type="cellIs" dxfId="373" priority="197" operator="between">
      <formula>80</formula>
      <formula>120</formula>
    </cfRule>
  </conditionalFormatting>
  <conditionalFormatting sqref="BE130">
    <cfRule type="cellIs" dxfId="372" priority="195" operator="between">
      <formula>80</formula>
      <formula>120</formula>
    </cfRule>
  </conditionalFormatting>
  <conditionalFormatting sqref="BE130">
    <cfRule type="cellIs" dxfId="371" priority="196" operator="between">
      <formula>80</formula>
      <formula>120</formula>
    </cfRule>
  </conditionalFormatting>
  <conditionalFormatting sqref="AK135">
    <cfRule type="cellIs" dxfId="370" priority="194" operator="greaterThan">
      <formula>20</formula>
    </cfRule>
  </conditionalFormatting>
  <conditionalFormatting sqref="AW135">
    <cfRule type="cellIs" dxfId="369" priority="192" operator="greaterThan">
      <formula>20</formula>
    </cfRule>
  </conditionalFormatting>
  <conditionalFormatting sqref="AK26 AK33 AK36 AK39 AK42 AK45 AK48">
    <cfRule type="cellIs" dxfId="368" priority="246" operator="greaterThan">
      <formula>20</formula>
    </cfRule>
  </conditionalFormatting>
  <conditionalFormatting sqref="AQ26 AQ33 AQ36 AQ39 AQ42 AQ45 AQ48">
    <cfRule type="cellIs" dxfId="367" priority="245" operator="greaterThan">
      <formula>20</formula>
    </cfRule>
  </conditionalFormatting>
  <conditionalFormatting sqref="AW26 AW33 AW36 AW39 AW42 AW45 AW48">
    <cfRule type="cellIs" dxfId="366" priority="244" operator="greaterThan">
      <formula>20</formula>
    </cfRule>
  </conditionalFormatting>
  <conditionalFormatting sqref="BC26 BC33 BC36 BC39 BC42 BC45 BC48">
    <cfRule type="cellIs" dxfId="365" priority="243" operator="greaterThan">
      <formula>20</formula>
    </cfRule>
  </conditionalFormatting>
  <conditionalFormatting sqref="AJ36 AJ39 AJ42 AJ45 AJ48">
    <cfRule type="cellIs" dxfId="364" priority="242" operator="lessThan">
      <formula>20.1</formula>
    </cfRule>
  </conditionalFormatting>
  <conditionalFormatting sqref="AP36 AP39 AP42 AP45 AP48">
    <cfRule type="cellIs" dxfId="363" priority="241" operator="lessThan">
      <formula>20.1</formula>
    </cfRule>
  </conditionalFormatting>
  <conditionalFormatting sqref="AV36 AV39 AV42 AV45 AV48">
    <cfRule type="cellIs" dxfId="362" priority="240" operator="lessThan">
      <formula>20.1</formula>
    </cfRule>
  </conditionalFormatting>
  <conditionalFormatting sqref="BB36 BB39 BB42 BB45 BB48">
    <cfRule type="cellIs" dxfId="361" priority="239" operator="lessThan">
      <formula>20.1</formula>
    </cfRule>
  </conditionalFormatting>
  <conditionalFormatting sqref="AI26">
    <cfRule type="cellIs" dxfId="360" priority="238" operator="between">
      <formula>80</formula>
      <formula>120</formula>
    </cfRule>
  </conditionalFormatting>
  <conditionalFormatting sqref="AO26">
    <cfRule type="cellIs" dxfId="359" priority="237" operator="between">
      <formula>80</formula>
      <formula>120</formula>
    </cfRule>
  </conditionalFormatting>
  <conditionalFormatting sqref="AU26">
    <cfRule type="cellIs" dxfId="358" priority="236" operator="between">
      <formula>80</formula>
      <formula>120</formula>
    </cfRule>
  </conditionalFormatting>
  <conditionalFormatting sqref="BA26">
    <cfRule type="cellIs" dxfId="357" priority="235" operator="between">
      <formula>80</formula>
      <formula>120</formula>
    </cfRule>
  </conditionalFormatting>
  <conditionalFormatting sqref="BA97">
    <cfRule type="cellIs" dxfId="356" priority="225" operator="between">
      <formula>80</formula>
      <formula>120</formula>
    </cfRule>
  </conditionalFormatting>
  <conditionalFormatting sqref="AK97">
    <cfRule type="cellIs" dxfId="355" priority="230" operator="greaterThan">
      <formula>20</formula>
    </cfRule>
  </conditionalFormatting>
  <conditionalFormatting sqref="AQ97">
    <cfRule type="cellIs" dxfId="354" priority="229" operator="greaterThan">
      <formula>20</formula>
    </cfRule>
  </conditionalFormatting>
  <conditionalFormatting sqref="AO97">
    <cfRule type="cellIs" dxfId="353" priority="227" operator="between">
      <formula>80</formula>
      <formula>120</formula>
    </cfRule>
  </conditionalFormatting>
  <conditionalFormatting sqref="AU97">
    <cfRule type="cellIs" dxfId="352" priority="226" operator="between">
      <formula>80</formula>
      <formula>120</formula>
    </cfRule>
  </conditionalFormatting>
  <conditionalFormatting sqref="AO51">
    <cfRule type="cellIs" dxfId="351" priority="234" operator="between">
      <formula>80</formula>
      <formula>120</formula>
    </cfRule>
  </conditionalFormatting>
  <conditionalFormatting sqref="AU51">
    <cfRule type="cellIs" dxfId="350" priority="233" operator="between">
      <formula>80</formula>
      <formula>120</formula>
    </cfRule>
  </conditionalFormatting>
  <conditionalFormatting sqref="BA51">
    <cfRule type="cellIs" dxfId="349" priority="232" operator="between">
      <formula>80</formula>
      <formula>120</formula>
    </cfRule>
  </conditionalFormatting>
  <conditionalFormatting sqref="AI51">
    <cfRule type="cellIs" dxfId="348" priority="231" operator="between">
      <formula>80</formula>
      <formula>120</formula>
    </cfRule>
  </conditionalFormatting>
  <conditionalFormatting sqref="AW97">
    <cfRule type="cellIs" dxfId="347" priority="228" operator="greaterThan">
      <formula>20</formula>
    </cfRule>
  </conditionalFormatting>
  <conditionalFormatting sqref="AI97">
    <cfRule type="cellIs" dxfId="346" priority="224" operator="between">
      <formula>80</formula>
      <formula>120</formula>
    </cfRule>
  </conditionalFormatting>
  <conditionalFormatting sqref="AK29">
    <cfRule type="cellIs" dxfId="345" priority="223" operator="greaterThan">
      <formula>20</formula>
    </cfRule>
  </conditionalFormatting>
  <conditionalFormatting sqref="AQ29">
    <cfRule type="cellIs" dxfId="344" priority="222" operator="greaterThan">
      <formula>20</formula>
    </cfRule>
  </conditionalFormatting>
  <conditionalFormatting sqref="AW29">
    <cfRule type="cellIs" dxfId="343" priority="221" operator="greaterThan">
      <formula>20</formula>
    </cfRule>
  </conditionalFormatting>
  <conditionalFormatting sqref="AO29">
    <cfRule type="cellIs" dxfId="342" priority="218" operator="between">
      <formula>80</formula>
      <formula>120</formula>
    </cfRule>
  </conditionalFormatting>
  <conditionalFormatting sqref="AU29">
    <cfRule type="cellIs" dxfId="341" priority="217" operator="between">
      <formula>80</formula>
      <formula>120</formula>
    </cfRule>
  </conditionalFormatting>
  <conditionalFormatting sqref="AQ130">
    <cfRule type="cellIs" dxfId="340" priority="213" operator="greaterThan">
      <formula>20</formula>
    </cfRule>
  </conditionalFormatting>
  <conditionalFormatting sqref="AW130">
    <cfRule type="cellIs" dxfId="339" priority="212" operator="greaterThan">
      <formula>20</formula>
    </cfRule>
  </conditionalFormatting>
  <conditionalFormatting sqref="BC130">
    <cfRule type="cellIs" dxfId="338" priority="211" operator="greaterThan">
      <formula>20</formula>
    </cfRule>
  </conditionalFormatting>
  <conditionalFormatting sqref="AQ135">
    <cfRule type="cellIs" dxfId="337" priority="193" operator="greaterThan">
      <formula>20</formula>
    </cfRule>
  </conditionalFormatting>
  <conditionalFormatting sqref="AX130">
    <cfRule type="cellIs" dxfId="336" priority="203" operator="greaterThan">
      <formula>20</formula>
    </cfRule>
  </conditionalFormatting>
  <conditionalFormatting sqref="AY130:AZ130">
    <cfRule type="cellIs" dxfId="335" priority="202" operator="between">
      <formula>80</formula>
      <formula>120</formula>
    </cfRule>
  </conditionalFormatting>
  <conditionalFormatting sqref="AY130:AZ130">
    <cfRule type="cellIs" dxfId="334" priority="200" operator="between">
      <formula>80</formula>
      <formula>120</formula>
    </cfRule>
  </conditionalFormatting>
  <conditionalFormatting sqref="BC135">
    <cfRule type="cellIs" dxfId="333" priority="191" operator="greaterThan">
      <formula>20</formula>
    </cfRule>
  </conditionalFormatting>
  <conditionalFormatting sqref="AM130:AN130">
    <cfRule type="cellIs" dxfId="332" priority="190" operator="between">
      <formula>80</formula>
      <formula>120</formula>
    </cfRule>
  </conditionalFormatting>
  <conditionalFormatting sqref="AS130:AT130">
    <cfRule type="cellIs" dxfId="331" priority="189" operator="between">
      <formula>80</formula>
      <formula>120</formula>
    </cfRule>
  </conditionalFormatting>
  <conditionalFormatting sqref="AS130:AT130">
    <cfRule type="cellIs" dxfId="330" priority="188" operator="between">
      <formula>80</formula>
      <formula>120</formula>
    </cfRule>
  </conditionalFormatting>
  <conditionalFormatting sqref="AY130:AZ130">
    <cfRule type="cellIs" dxfId="329" priority="187" operator="between">
      <formula>80</formula>
      <formula>120</formula>
    </cfRule>
  </conditionalFormatting>
  <conditionalFormatting sqref="BE130">
    <cfRule type="cellIs" dxfId="328" priority="186" operator="between">
      <formula>80</formula>
      <formula>120</formula>
    </cfRule>
  </conditionalFormatting>
  <conditionalFormatting sqref="AK128 AK125 AK122 AK119 AK116 AK113">
    <cfRule type="cellIs" dxfId="327" priority="185" operator="greaterThan">
      <formula>20</formula>
    </cfRule>
  </conditionalFormatting>
  <conditionalFormatting sqref="AQ128 AQ125 AQ122 AQ119 AQ116 AQ113">
    <cfRule type="cellIs" dxfId="326" priority="184" operator="greaterThan">
      <formula>20</formula>
    </cfRule>
  </conditionalFormatting>
  <conditionalFormatting sqref="AW128 AW125 AW122 AW119 AW116 AW113">
    <cfRule type="cellIs" dxfId="325" priority="183" operator="greaterThan">
      <formula>20</formula>
    </cfRule>
  </conditionalFormatting>
  <conditionalFormatting sqref="BC128 BC125 BC122 BC119 BC116 BC113">
    <cfRule type="cellIs" dxfId="324" priority="182" operator="greaterThan">
      <formula>20</formula>
    </cfRule>
  </conditionalFormatting>
  <conditionalFormatting sqref="BD91">
    <cfRule type="cellIs" dxfId="323" priority="100" operator="lessThan">
      <formula>20</formula>
    </cfRule>
  </conditionalFormatting>
  <conditionalFormatting sqref="AW90">
    <cfRule type="cellIs" dxfId="322" priority="160" operator="greaterThan">
      <formula>20</formula>
    </cfRule>
  </conditionalFormatting>
  <conditionalFormatting sqref="BC90">
    <cfRule type="cellIs" dxfId="321" priority="159" operator="greaterThan">
      <formula>20</formula>
    </cfRule>
  </conditionalFormatting>
  <conditionalFormatting sqref="AM88:AN88">
    <cfRule type="cellIs" dxfId="320" priority="181" operator="between">
      <formula>80</formula>
      <formula>120</formula>
    </cfRule>
  </conditionalFormatting>
  <conditionalFormatting sqref="AM89:AN89">
    <cfRule type="cellIs" dxfId="319" priority="180" operator="between">
      <formula>80</formula>
      <formula>120</formula>
    </cfRule>
  </conditionalFormatting>
  <conditionalFormatting sqref="AK88">
    <cfRule type="cellIs" dxfId="318" priority="171" operator="greaterThan">
      <formula>20</formula>
    </cfRule>
  </conditionalFormatting>
  <conditionalFormatting sqref="AQ88">
    <cfRule type="cellIs" dxfId="317" priority="170" operator="greaterThan">
      <formula>20</formula>
    </cfRule>
  </conditionalFormatting>
  <conditionalFormatting sqref="AW88">
    <cfRule type="cellIs" dxfId="316" priority="169" operator="greaterThan">
      <formula>20</formula>
    </cfRule>
  </conditionalFormatting>
  <conditionalFormatting sqref="BC88">
    <cfRule type="cellIs" dxfId="315" priority="168" operator="greaterThan">
      <formula>20</formula>
    </cfRule>
  </conditionalFormatting>
  <conditionalFormatting sqref="AS88:AT88">
    <cfRule type="cellIs" dxfId="314" priority="179" operator="between">
      <formula>80</formula>
      <formula>120</formula>
    </cfRule>
  </conditionalFormatting>
  <conditionalFormatting sqref="AS88:AT88">
    <cfRule type="cellIs" dxfId="313" priority="178" operator="between">
      <formula>80</formula>
      <formula>120</formula>
    </cfRule>
  </conditionalFormatting>
  <conditionalFormatting sqref="AS89:AT89">
    <cfRule type="cellIs" dxfId="312" priority="177" operator="between">
      <formula>80</formula>
      <formula>120</formula>
    </cfRule>
  </conditionalFormatting>
  <conditionalFormatting sqref="AS89:AT89">
    <cfRule type="cellIs" dxfId="311" priority="176" operator="between">
      <formula>80</formula>
      <formula>120</formula>
    </cfRule>
  </conditionalFormatting>
  <conditionalFormatting sqref="AY88:AZ88">
    <cfRule type="cellIs" dxfId="310" priority="175" operator="between">
      <formula>80</formula>
      <formula>120</formula>
    </cfRule>
  </conditionalFormatting>
  <conditionalFormatting sqref="AY89:AZ89">
    <cfRule type="cellIs" dxfId="309" priority="174" operator="between">
      <formula>80</formula>
      <formula>120</formula>
    </cfRule>
  </conditionalFormatting>
  <conditionalFormatting sqref="BE88">
    <cfRule type="cellIs" dxfId="308" priority="173" operator="between">
      <formula>80</formula>
      <formula>120</formula>
    </cfRule>
  </conditionalFormatting>
  <conditionalFormatting sqref="BE89">
    <cfRule type="cellIs" dxfId="307" priority="172" operator="between">
      <formula>80</formula>
      <formula>120</formula>
    </cfRule>
  </conditionalFormatting>
  <conditionalFormatting sqref="AQ91">
    <cfRule type="cellIs" dxfId="306" priority="157" operator="greaterThan">
      <formula>20</formula>
    </cfRule>
  </conditionalFormatting>
  <conditionalFormatting sqref="AM88:AN88">
    <cfRule type="cellIs" dxfId="305" priority="167" operator="between">
      <formula>80</formula>
      <formula>120</formula>
    </cfRule>
  </conditionalFormatting>
  <conditionalFormatting sqref="AS88:AT88">
    <cfRule type="cellIs" dxfId="304" priority="166" operator="between">
      <formula>80</formula>
      <formula>120</formula>
    </cfRule>
  </conditionalFormatting>
  <conditionalFormatting sqref="AS88:AT88">
    <cfRule type="cellIs" dxfId="303" priority="165" operator="between">
      <formula>80</formula>
      <formula>120</formula>
    </cfRule>
  </conditionalFormatting>
  <conditionalFormatting sqref="AY88:AZ88">
    <cfRule type="cellIs" dxfId="302" priority="164" operator="between">
      <formula>80</formula>
      <formula>120</formula>
    </cfRule>
  </conditionalFormatting>
  <conditionalFormatting sqref="AK90">
    <cfRule type="cellIs" dxfId="301" priority="162" operator="greaterThan">
      <formula>20</formula>
    </cfRule>
  </conditionalFormatting>
  <conditionalFormatting sqref="AK91">
    <cfRule type="cellIs" dxfId="300" priority="158" operator="greaterThan">
      <formula>20</formula>
    </cfRule>
  </conditionalFormatting>
  <conditionalFormatting sqref="BE88">
    <cfRule type="cellIs" dxfId="299" priority="163" operator="between">
      <formula>80</formula>
      <formula>120</formula>
    </cfRule>
  </conditionalFormatting>
  <conditionalFormatting sqref="AW91">
    <cfRule type="cellIs" dxfId="298" priority="156" operator="greaterThan">
      <formula>20</formula>
    </cfRule>
  </conditionalFormatting>
  <conditionalFormatting sqref="AQ90">
    <cfRule type="cellIs" dxfId="297" priority="161" operator="greaterThan">
      <formula>20</formula>
    </cfRule>
  </conditionalFormatting>
  <conditionalFormatting sqref="BC91">
    <cfRule type="cellIs" dxfId="296" priority="155" operator="greaterThan">
      <formula>20</formula>
    </cfRule>
  </conditionalFormatting>
  <conditionalFormatting sqref="AM91:AN91">
    <cfRule type="cellIs" dxfId="295" priority="154" operator="between">
      <formula>80</formula>
      <formula>120</formula>
    </cfRule>
  </conditionalFormatting>
  <conditionalFormatting sqref="AL90">
    <cfRule type="cellIs" dxfId="294" priority="153" operator="greaterThan">
      <formula>20</formula>
    </cfRule>
  </conditionalFormatting>
  <conditionalFormatting sqref="AM90:AN90">
    <cfRule type="cellIs" dxfId="293" priority="152" operator="between">
      <formula>80</formula>
      <formula>120</formula>
    </cfRule>
  </conditionalFormatting>
  <conditionalFormatting sqref="AM90:AN90">
    <cfRule type="cellIs" dxfId="292" priority="151" operator="between">
      <formula>80</formula>
      <formula>120</formula>
    </cfRule>
  </conditionalFormatting>
  <conditionalFormatting sqref="AL91">
    <cfRule type="cellIs" dxfId="291" priority="144" operator="lessThan">
      <formula>20</formula>
    </cfRule>
  </conditionalFormatting>
  <conditionalFormatting sqref="AM89:AN89">
    <cfRule type="cellIs" dxfId="290" priority="150" operator="between">
      <formula>80</formula>
      <formula>120</formula>
    </cfRule>
  </conditionalFormatting>
  <conditionalFormatting sqref="AM88:AN88">
    <cfRule type="cellIs" dxfId="289" priority="149" operator="between">
      <formula>80</formula>
      <formula>120</formula>
    </cfRule>
  </conditionalFormatting>
  <conditionalFormatting sqref="AM88:AN88">
    <cfRule type="cellIs" dxfId="288" priority="148" operator="between">
      <formula>80</formula>
      <formula>120</formula>
    </cfRule>
  </conditionalFormatting>
  <conditionalFormatting sqref="AL91">
    <cfRule type="cellIs" dxfId="287" priority="147" operator="greaterThan">
      <formula>20</formula>
    </cfRule>
  </conditionalFormatting>
  <conditionalFormatting sqref="AM90:AN91">
    <cfRule type="cellIs" dxfId="286" priority="146" operator="between">
      <formula>80</formula>
      <formula>120</formula>
    </cfRule>
  </conditionalFormatting>
  <conditionalFormatting sqref="AL91">
    <cfRule type="cellIs" dxfId="285" priority="145" operator="greaterThan">
      <formula>20</formula>
    </cfRule>
  </conditionalFormatting>
  <conditionalFormatting sqref="AS91:AT91">
    <cfRule type="cellIs" dxfId="284" priority="143" operator="between">
      <formula>80</formula>
      <formula>120</formula>
    </cfRule>
  </conditionalFormatting>
  <conditionalFormatting sqref="AS91:AT91">
    <cfRule type="cellIs" dxfId="283" priority="142" operator="between">
      <formula>80</formula>
      <formula>120</formula>
    </cfRule>
  </conditionalFormatting>
  <conditionalFormatting sqref="AR90">
    <cfRule type="cellIs" dxfId="282" priority="141" operator="greaterThan">
      <formula>20</formula>
    </cfRule>
  </conditionalFormatting>
  <conditionalFormatting sqref="AS90:AT90">
    <cfRule type="cellIs" dxfId="281" priority="140" operator="between">
      <formula>80</formula>
      <formula>120</formula>
    </cfRule>
  </conditionalFormatting>
  <conditionalFormatting sqref="AS90:AT90">
    <cfRule type="cellIs" dxfId="280" priority="139" operator="between">
      <formula>80</formula>
      <formula>120</formula>
    </cfRule>
  </conditionalFormatting>
  <conditionalFormatting sqref="AS90:AT90">
    <cfRule type="cellIs" dxfId="279" priority="138" operator="between">
      <formula>80</formula>
      <formula>120</formula>
    </cfRule>
  </conditionalFormatting>
  <conditionalFormatting sqref="AS89:AT89">
    <cfRule type="cellIs" dxfId="278" priority="137" operator="between">
      <formula>80</formula>
      <formula>120</formula>
    </cfRule>
  </conditionalFormatting>
  <conditionalFormatting sqref="AS89:AT89">
    <cfRule type="cellIs" dxfId="277" priority="136" operator="between">
      <formula>80</formula>
      <formula>120</formula>
    </cfRule>
  </conditionalFormatting>
  <conditionalFormatting sqref="AS88:AT88">
    <cfRule type="cellIs" dxfId="276" priority="135" operator="between">
      <formula>80</formula>
      <formula>120</formula>
    </cfRule>
  </conditionalFormatting>
  <conditionalFormatting sqref="AS88:AT88">
    <cfRule type="cellIs" dxfId="275" priority="134" operator="between">
      <formula>80</formula>
      <formula>120</formula>
    </cfRule>
  </conditionalFormatting>
  <conditionalFormatting sqref="AS88:AT88">
    <cfRule type="cellIs" dxfId="274" priority="133" operator="between">
      <formula>80</formula>
      <formula>120</formula>
    </cfRule>
  </conditionalFormatting>
  <conditionalFormatting sqref="AR91">
    <cfRule type="cellIs" dxfId="273" priority="132" operator="greaterThan">
      <formula>20</formula>
    </cfRule>
  </conditionalFormatting>
  <conditionalFormatting sqref="AS90:AT91">
    <cfRule type="cellIs" dxfId="272" priority="131" operator="between">
      <formula>80</formula>
      <formula>120</formula>
    </cfRule>
  </conditionalFormatting>
  <conditionalFormatting sqref="AS90:AT91">
    <cfRule type="cellIs" dxfId="271" priority="130" operator="between">
      <formula>80</formula>
      <formula>120</formula>
    </cfRule>
  </conditionalFormatting>
  <conditionalFormatting sqref="AR91">
    <cfRule type="cellIs" dxfId="270" priority="129" operator="greaterThan">
      <formula>20</formula>
    </cfRule>
  </conditionalFormatting>
  <conditionalFormatting sqref="AR91">
    <cfRule type="cellIs" dxfId="269" priority="128" operator="lessThan">
      <formula>20</formula>
    </cfRule>
  </conditionalFormatting>
  <conditionalFormatting sqref="AY91:AZ91">
    <cfRule type="cellIs" dxfId="268" priority="127" operator="between">
      <formula>80</formula>
      <formula>120</formula>
    </cfRule>
  </conditionalFormatting>
  <conditionalFormatting sqref="AX90">
    <cfRule type="cellIs" dxfId="267" priority="126" operator="greaterThan">
      <formula>20</formula>
    </cfRule>
  </conditionalFormatting>
  <conditionalFormatting sqref="AY90:AZ90">
    <cfRule type="cellIs" dxfId="266" priority="125" operator="between">
      <formula>80</formula>
      <formula>120</formula>
    </cfRule>
  </conditionalFormatting>
  <conditionalFormatting sqref="AY90:AZ90">
    <cfRule type="cellIs" dxfId="265" priority="123" operator="between">
      <formula>80</formula>
      <formula>120</formula>
    </cfRule>
  </conditionalFormatting>
  <conditionalFormatting sqref="AY90:AZ90">
    <cfRule type="cellIs" dxfId="264" priority="124" operator="between">
      <formula>80</formula>
      <formula>120</formula>
    </cfRule>
  </conditionalFormatting>
  <conditionalFormatting sqref="AY89:AZ89">
    <cfRule type="cellIs" dxfId="263" priority="122" operator="between">
      <formula>80</formula>
      <formula>120</formula>
    </cfRule>
  </conditionalFormatting>
  <conditionalFormatting sqref="AY88:AZ88">
    <cfRule type="cellIs" dxfId="262" priority="121" operator="between">
      <formula>80</formula>
      <formula>120</formula>
    </cfRule>
  </conditionalFormatting>
  <conditionalFormatting sqref="AY88:AZ88">
    <cfRule type="cellIs" dxfId="261" priority="119" operator="between">
      <formula>80</formula>
      <formula>120</formula>
    </cfRule>
  </conditionalFormatting>
  <conditionalFormatting sqref="AY88:AZ88">
    <cfRule type="cellIs" dxfId="260" priority="120" operator="between">
      <formula>80</formula>
      <formula>120</formula>
    </cfRule>
  </conditionalFormatting>
  <conditionalFormatting sqref="AX91">
    <cfRule type="cellIs" dxfId="259" priority="118" operator="greaterThan">
      <formula>20</formula>
    </cfRule>
  </conditionalFormatting>
  <conditionalFormatting sqref="AY90:AZ91">
    <cfRule type="cellIs" dxfId="258" priority="117" operator="between">
      <formula>80</formula>
      <formula>120</formula>
    </cfRule>
  </conditionalFormatting>
  <conditionalFormatting sqref="AX91">
    <cfRule type="cellIs" dxfId="257" priority="116" operator="greaterThan">
      <formula>20</formula>
    </cfRule>
  </conditionalFormatting>
  <conditionalFormatting sqref="AX91">
    <cfRule type="cellIs" dxfId="256" priority="115" operator="lessThan">
      <formula>20</formula>
    </cfRule>
  </conditionalFormatting>
  <conditionalFormatting sqref="BE88">
    <cfRule type="cellIs" dxfId="255" priority="106" operator="between">
      <formula>80</formula>
      <formula>120</formula>
    </cfRule>
  </conditionalFormatting>
  <conditionalFormatting sqref="BE91">
    <cfRule type="cellIs" dxfId="254" priority="114" operator="between">
      <formula>80</formula>
      <formula>120</formula>
    </cfRule>
  </conditionalFormatting>
  <conditionalFormatting sqref="BD90">
    <cfRule type="cellIs" dxfId="253" priority="113" operator="greaterThan">
      <formula>20</formula>
    </cfRule>
  </conditionalFormatting>
  <conditionalFormatting sqref="BE90">
    <cfRule type="cellIs" dxfId="252" priority="112" operator="between">
      <formula>80</formula>
      <formula>120</formula>
    </cfRule>
  </conditionalFormatting>
  <conditionalFormatting sqref="BE90">
    <cfRule type="cellIs" dxfId="251" priority="111" operator="between">
      <formula>80</formula>
      <formula>120</formula>
    </cfRule>
  </conditionalFormatting>
  <conditionalFormatting sqref="BE90">
    <cfRule type="cellIs" dxfId="250" priority="109" operator="between">
      <formula>80</formula>
      <formula>120</formula>
    </cfRule>
  </conditionalFormatting>
  <conditionalFormatting sqref="BE90">
    <cfRule type="cellIs" dxfId="249" priority="110" operator="between">
      <formula>80</formula>
      <formula>120</formula>
    </cfRule>
  </conditionalFormatting>
  <conditionalFormatting sqref="BE89">
    <cfRule type="cellIs" dxfId="248" priority="108" operator="between">
      <formula>80</formula>
      <formula>120</formula>
    </cfRule>
  </conditionalFormatting>
  <conditionalFormatting sqref="BE88">
    <cfRule type="cellIs" dxfId="247" priority="107" operator="between">
      <formula>80</formula>
      <formula>120</formula>
    </cfRule>
  </conditionalFormatting>
  <conditionalFormatting sqref="BE88">
    <cfRule type="cellIs" dxfId="246" priority="104" operator="between">
      <formula>80</formula>
      <formula>120</formula>
    </cfRule>
  </conditionalFormatting>
  <conditionalFormatting sqref="BE88">
    <cfRule type="cellIs" dxfId="245" priority="105" operator="between">
      <formula>80</formula>
      <formula>120</formula>
    </cfRule>
  </conditionalFormatting>
  <conditionalFormatting sqref="BD91">
    <cfRule type="cellIs" dxfId="244" priority="103" operator="greaterThan">
      <formula>20</formula>
    </cfRule>
  </conditionalFormatting>
  <conditionalFormatting sqref="BE90:BE91">
    <cfRule type="cellIs" dxfId="243" priority="102" operator="between">
      <formula>80</formula>
      <formula>120</formula>
    </cfRule>
  </conditionalFormatting>
  <conditionalFormatting sqref="BD91">
    <cfRule type="cellIs" dxfId="242" priority="101" operator="greaterThan">
      <formula>20</formula>
    </cfRule>
  </conditionalFormatting>
  <conditionalFormatting sqref="AQ136">
    <cfRule type="cellIs" dxfId="241" priority="98" operator="greaterThan">
      <formula>20</formula>
    </cfRule>
  </conditionalFormatting>
  <conditionalFormatting sqref="AW136">
    <cfRule type="cellIs" dxfId="240" priority="97" operator="greaterThan">
      <formula>20</formula>
    </cfRule>
  </conditionalFormatting>
  <conditionalFormatting sqref="BC136">
    <cfRule type="cellIs" dxfId="239" priority="96" operator="greaterThan">
      <formula>20</formula>
    </cfRule>
  </conditionalFormatting>
  <conditionalFormatting sqref="AK136">
    <cfRule type="cellIs" dxfId="238" priority="99" operator="greaterThan">
      <formula>20</formula>
    </cfRule>
  </conditionalFormatting>
  <conditionalFormatting sqref="BD134">
    <cfRule type="cellIs" dxfId="237" priority="14" operator="lessThan">
      <formula>20</formula>
    </cfRule>
  </conditionalFormatting>
  <conditionalFormatting sqref="AW133">
    <cfRule type="cellIs" dxfId="236" priority="74" operator="greaterThan">
      <formula>20</formula>
    </cfRule>
  </conditionalFormatting>
  <conditionalFormatting sqref="BC133">
    <cfRule type="cellIs" dxfId="235" priority="73" operator="greaterThan">
      <formula>20</formula>
    </cfRule>
  </conditionalFormatting>
  <conditionalFormatting sqref="AM131:AN131">
    <cfRule type="cellIs" dxfId="234" priority="95" operator="between">
      <formula>80</formula>
      <formula>120</formula>
    </cfRule>
  </conditionalFormatting>
  <conditionalFormatting sqref="AM132:AN132">
    <cfRule type="cellIs" dxfId="233" priority="94" operator="between">
      <formula>80</formula>
      <formula>120</formula>
    </cfRule>
  </conditionalFormatting>
  <conditionalFormatting sqref="AK131">
    <cfRule type="cellIs" dxfId="232" priority="85" operator="greaterThan">
      <formula>20</formula>
    </cfRule>
  </conditionalFormatting>
  <conditionalFormatting sqref="AQ131">
    <cfRule type="cellIs" dxfId="231" priority="84" operator="greaterThan">
      <formula>20</formula>
    </cfRule>
  </conditionalFormatting>
  <conditionalFormatting sqref="AW131">
    <cfRule type="cellIs" dxfId="230" priority="83" operator="greaterThan">
      <formula>20</formula>
    </cfRule>
  </conditionalFormatting>
  <conditionalFormatting sqref="BC131">
    <cfRule type="cellIs" dxfId="229" priority="82" operator="greaterThan">
      <formula>20</formula>
    </cfRule>
  </conditionalFormatting>
  <conditionalFormatting sqref="AS131:AT131">
    <cfRule type="cellIs" dxfId="228" priority="93" operator="between">
      <formula>80</formula>
      <formula>120</formula>
    </cfRule>
  </conditionalFormatting>
  <conditionalFormatting sqref="AS131:AT131">
    <cfRule type="cellIs" dxfId="227" priority="92" operator="between">
      <formula>80</formula>
      <formula>120</formula>
    </cfRule>
  </conditionalFormatting>
  <conditionalFormatting sqref="AS132:AT132">
    <cfRule type="cellIs" dxfId="226" priority="91" operator="between">
      <formula>80</formula>
      <formula>120</formula>
    </cfRule>
  </conditionalFormatting>
  <conditionalFormatting sqref="AS132:AT132">
    <cfRule type="cellIs" dxfId="225" priority="90" operator="between">
      <formula>80</formula>
      <formula>120</formula>
    </cfRule>
  </conditionalFormatting>
  <conditionalFormatting sqref="AY131:AZ131">
    <cfRule type="cellIs" dxfId="224" priority="89" operator="between">
      <formula>80</formula>
      <formula>120</formula>
    </cfRule>
  </conditionalFormatting>
  <conditionalFormatting sqref="AY132:AZ132">
    <cfRule type="cellIs" dxfId="223" priority="88" operator="between">
      <formula>80</formula>
      <formula>120</formula>
    </cfRule>
  </conditionalFormatting>
  <conditionalFormatting sqref="BE131">
    <cfRule type="cellIs" dxfId="222" priority="87" operator="between">
      <formula>80</formula>
      <formula>120</formula>
    </cfRule>
  </conditionalFormatting>
  <conditionalFormatting sqref="BE132">
    <cfRule type="cellIs" dxfId="221" priority="86" operator="between">
      <formula>80</formula>
      <formula>120</formula>
    </cfRule>
  </conditionalFormatting>
  <conditionalFormatting sqref="AQ134">
    <cfRule type="cellIs" dxfId="220" priority="71" operator="greaterThan">
      <formula>20</formula>
    </cfRule>
  </conditionalFormatting>
  <conditionalFormatting sqref="AM131:AN131">
    <cfRule type="cellIs" dxfId="219" priority="81" operator="between">
      <formula>80</formula>
      <formula>120</formula>
    </cfRule>
  </conditionalFormatting>
  <conditionalFormatting sqref="AS131:AT131">
    <cfRule type="cellIs" dxfId="218" priority="80" operator="between">
      <formula>80</formula>
      <formula>120</formula>
    </cfRule>
  </conditionalFormatting>
  <conditionalFormatting sqref="AS131:AT131">
    <cfRule type="cellIs" dxfId="217" priority="79" operator="between">
      <formula>80</formula>
      <formula>120</formula>
    </cfRule>
  </conditionalFormatting>
  <conditionalFormatting sqref="AY131:AZ131">
    <cfRule type="cellIs" dxfId="216" priority="78" operator="between">
      <formula>80</formula>
      <formula>120</formula>
    </cfRule>
  </conditionalFormatting>
  <conditionalFormatting sqref="AK133">
    <cfRule type="cellIs" dxfId="215" priority="76" operator="greaterThan">
      <formula>20</formula>
    </cfRule>
  </conditionalFormatting>
  <conditionalFormatting sqref="AK134">
    <cfRule type="cellIs" dxfId="214" priority="72" operator="greaterThan">
      <formula>20</formula>
    </cfRule>
  </conditionalFormatting>
  <conditionalFormatting sqref="BE131">
    <cfRule type="cellIs" dxfId="213" priority="77" operator="between">
      <formula>80</formula>
      <formula>120</formula>
    </cfRule>
  </conditionalFormatting>
  <conditionalFormatting sqref="AW134">
    <cfRule type="cellIs" dxfId="212" priority="70" operator="greaterThan">
      <formula>20</formula>
    </cfRule>
  </conditionalFormatting>
  <conditionalFormatting sqref="AQ133">
    <cfRule type="cellIs" dxfId="211" priority="75" operator="greaterThan">
      <formula>20</formula>
    </cfRule>
  </conditionalFormatting>
  <conditionalFormatting sqref="BC134">
    <cfRule type="cellIs" dxfId="210" priority="69" operator="greaterThan">
      <formula>20</formula>
    </cfRule>
  </conditionalFormatting>
  <conditionalFormatting sqref="AM134:AN134">
    <cfRule type="cellIs" dxfId="209" priority="68" operator="between">
      <formula>80</formula>
      <formula>120</formula>
    </cfRule>
  </conditionalFormatting>
  <conditionalFormatting sqref="AL133">
    <cfRule type="cellIs" dxfId="208" priority="67" operator="greaterThan">
      <formula>20</formula>
    </cfRule>
  </conditionalFormatting>
  <conditionalFormatting sqref="AM133:AN133">
    <cfRule type="cellIs" dxfId="207" priority="66" operator="between">
      <formula>80</formula>
      <formula>120</formula>
    </cfRule>
  </conditionalFormatting>
  <conditionalFormatting sqref="AM133:AN133">
    <cfRule type="cellIs" dxfId="206" priority="65" operator="between">
      <formula>80</formula>
      <formula>120</formula>
    </cfRule>
  </conditionalFormatting>
  <conditionalFormatting sqref="AL134">
    <cfRule type="cellIs" dxfId="205" priority="58" operator="lessThan">
      <formula>20</formula>
    </cfRule>
  </conditionalFormatting>
  <conditionalFormatting sqref="AM132:AN132">
    <cfRule type="cellIs" dxfId="204" priority="64" operator="between">
      <formula>80</formula>
      <formula>120</formula>
    </cfRule>
  </conditionalFormatting>
  <conditionalFormatting sqref="AM131:AN131">
    <cfRule type="cellIs" dxfId="203" priority="63" operator="between">
      <formula>80</formula>
      <formula>120</formula>
    </cfRule>
  </conditionalFormatting>
  <conditionalFormatting sqref="AM131:AN131">
    <cfRule type="cellIs" dxfId="202" priority="62" operator="between">
      <formula>80</formula>
      <formula>120</formula>
    </cfRule>
  </conditionalFormatting>
  <conditionalFormatting sqref="AL134">
    <cfRule type="cellIs" dxfId="201" priority="61" operator="greaterThan">
      <formula>20</formula>
    </cfRule>
  </conditionalFormatting>
  <conditionalFormatting sqref="AM133:AN134">
    <cfRule type="cellIs" dxfId="200" priority="60" operator="between">
      <formula>80</formula>
      <formula>120</formula>
    </cfRule>
  </conditionalFormatting>
  <conditionalFormatting sqref="AL134">
    <cfRule type="cellIs" dxfId="199" priority="59" operator="greaterThan">
      <formula>20</formula>
    </cfRule>
  </conditionalFormatting>
  <conditionalFormatting sqref="AS134:AT134">
    <cfRule type="cellIs" dxfId="198" priority="57" operator="between">
      <formula>80</formula>
      <formula>120</formula>
    </cfRule>
  </conditionalFormatting>
  <conditionalFormatting sqref="AS134:AT134">
    <cfRule type="cellIs" dxfId="197" priority="56" operator="between">
      <formula>80</formula>
      <formula>120</formula>
    </cfRule>
  </conditionalFormatting>
  <conditionalFormatting sqref="AR133">
    <cfRule type="cellIs" dxfId="196" priority="55" operator="greaterThan">
      <formula>20</formula>
    </cfRule>
  </conditionalFormatting>
  <conditionalFormatting sqref="AS133:AT133">
    <cfRule type="cellIs" dxfId="195" priority="54" operator="between">
      <formula>80</formula>
      <formula>120</formula>
    </cfRule>
  </conditionalFormatting>
  <conditionalFormatting sqref="AS133:AT133">
    <cfRule type="cellIs" dxfId="194" priority="53" operator="between">
      <formula>80</formula>
      <formula>120</formula>
    </cfRule>
  </conditionalFormatting>
  <conditionalFormatting sqref="AS133:AT133">
    <cfRule type="cellIs" dxfId="193" priority="52" operator="between">
      <formula>80</formula>
      <formula>120</formula>
    </cfRule>
  </conditionalFormatting>
  <conditionalFormatting sqref="AS132:AT132">
    <cfRule type="cellIs" dxfId="192" priority="51" operator="between">
      <formula>80</formula>
      <formula>120</formula>
    </cfRule>
  </conditionalFormatting>
  <conditionalFormatting sqref="AS132:AT132">
    <cfRule type="cellIs" dxfId="191" priority="50" operator="between">
      <formula>80</formula>
      <formula>120</formula>
    </cfRule>
  </conditionalFormatting>
  <conditionalFormatting sqref="AS131:AT131">
    <cfRule type="cellIs" dxfId="190" priority="49" operator="between">
      <formula>80</formula>
      <formula>120</formula>
    </cfRule>
  </conditionalFormatting>
  <conditionalFormatting sqref="AS131:AT131">
    <cfRule type="cellIs" dxfId="189" priority="48" operator="between">
      <formula>80</formula>
      <formula>120</formula>
    </cfRule>
  </conditionalFormatting>
  <conditionalFormatting sqref="AS131:AT131">
    <cfRule type="cellIs" dxfId="188" priority="47" operator="between">
      <formula>80</formula>
      <formula>120</formula>
    </cfRule>
  </conditionalFormatting>
  <conditionalFormatting sqref="AR134">
    <cfRule type="cellIs" dxfId="187" priority="46" operator="greaterThan">
      <formula>20</formula>
    </cfRule>
  </conditionalFormatting>
  <conditionalFormatting sqref="AS133:AT134">
    <cfRule type="cellIs" dxfId="186" priority="45" operator="between">
      <formula>80</formula>
      <formula>120</formula>
    </cfRule>
  </conditionalFormatting>
  <conditionalFormatting sqref="AS133:AT134">
    <cfRule type="cellIs" dxfId="185" priority="44" operator="between">
      <formula>80</formula>
      <formula>120</formula>
    </cfRule>
  </conditionalFormatting>
  <conditionalFormatting sqref="AR134">
    <cfRule type="cellIs" dxfId="184" priority="43" operator="greaterThan">
      <formula>20</formula>
    </cfRule>
  </conditionalFormatting>
  <conditionalFormatting sqref="AR134">
    <cfRule type="cellIs" dxfId="183" priority="42" operator="lessThan">
      <formula>20</formula>
    </cfRule>
  </conditionalFormatting>
  <conditionalFormatting sqref="AY134:AZ134">
    <cfRule type="cellIs" dxfId="182" priority="41" operator="between">
      <formula>80</formula>
      <formula>120</formula>
    </cfRule>
  </conditionalFormatting>
  <conditionalFormatting sqref="AX133">
    <cfRule type="cellIs" dxfId="181" priority="40" operator="greaterThan">
      <formula>20</formula>
    </cfRule>
  </conditionalFormatting>
  <conditionalFormatting sqref="AY133:AZ133">
    <cfRule type="cellIs" dxfId="180" priority="39" operator="between">
      <formula>80</formula>
      <formula>120</formula>
    </cfRule>
  </conditionalFormatting>
  <conditionalFormatting sqref="AY133:AZ133">
    <cfRule type="cellIs" dxfId="179" priority="37" operator="between">
      <formula>80</formula>
      <formula>120</formula>
    </cfRule>
  </conditionalFormatting>
  <conditionalFormatting sqref="AY133:AZ133">
    <cfRule type="cellIs" dxfId="178" priority="38" operator="between">
      <formula>80</formula>
      <formula>120</formula>
    </cfRule>
  </conditionalFormatting>
  <conditionalFormatting sqref="AY132:AZ132">
    <cfRule type="cellIs" dxfId="177" priority="36" operator="between">
      <formula>80</formula>
      <formula>120</formula>
    </cfRule>
  </conditionalFormatting>
  <conditionalFormatting sqref="AY131:AZ131">
    <cfRule type="cellIs" dxfId="176" priority="35" operator="between">
      <formula>80</formula>
      <formula>120</formula>
    </cfRule>
  </conditionalFormatting>
  <conditionalFormatting sqref="AY131:AZ131">
    <cfRule type="cellIs" dxfId="175" priority="33" operator="between">
      <formula>80</formula>
      <formula>120</formula>
    </cfRule>
  </conditionalFormatting>
  <conditionalFormatting sqref="AY131:AZ131">
    <cfRule type="cellIs" dxfId="174" priority="34" operator="between">
      <formula>80</formula>
      <formula>120</formula>
    </cfRule>
  </conditionalFormatting>
  <conditionalFormatting sqref="AX134">
    <cfRule type="cellIs" dxfId="173" priority="32" operator="greaterThan">
      <formula>20</formula>
    </cfRule>
  </conditionalFormatting>
  <conditionalFormatting sqref="AY133:AZ134">
    <cfRule type="cellIs" dxfId="172" priority="31" operator="between">
      <formula>80</formula>
      <formula>120</formula>
    </cfRule>
  </conditionalFormatting>
  <conditionalFormatting sqref="AX134">
    <cfRule type="cellIs" dxfId="171" priority="30" operator="greaterThan">
      <formula>20</formula>
    </cfRule>
  </conditionalFormatting>
  <conditionalFormatting sqref="AX134">
    <cfRule type="cellIs" dxfId="170" priority="29" operator="lessThan">
      <formula>20</formula>
    </cfRule>
  </conditionalFormatting>
  <conditionalFormatting sqref="BE131">
    <cfRule type="cellIs" dxfId="169" priority="20" operator="between">
      <formula>80</formula>
      <formula>120</formula>
    </cfRule>
  </conditionalFormatting>
  <conditionalFormatting sqref="BE134">
    <cfRule type="cellIs" dxfId="168" priority="28" operator="between">
      <formula>80</formula>
      <formula>120</formula>
    </cfRule>
  </conditionalFormatting>
  <conditionalFormatting sqref="BD133">
    <cfRule type="cellIs" dxfId="167" priority="27" operator="greaterThan">
      <formula>20</formula>
    </cfRule>
  </conditionalFormatting>
  <conditionalFormatting sqref="BE133">
    <cfRule type="cellIs" dxfId="166" priority="26" operator="between">
      <formula>80</formula>
      <formula>120</formula>
    </cfRule>
  </conditionalFormatting>
  <conditionalFormatting sqref="BE133">
    <cfRule type="cellIs" dxfId="165" priority="25" operator="between">
      <formula>80</formula>
      <formula>120</formula>
    </cfRule>
  </conditionalFormatting>
  <conditionalFormatting sqref="BE133">
    <cfRule type="cellIs" dxfId="164" priority="23" operator="between">
      <formula>80</formula>
      <formula>120</formula>
    </cfRule>
  </conditionalFormatting>
  <conditionalFormatting sqref="BE133">
    <cfRule type="cellIs" dxfId="163" priority="24" operator="between">
      <formula>80</formula>
      <formula>120</formula>
    </cfRule>
  </conditionalFormatting>
  <conditionalFormatting sqref="BE132">
    <cfRule type="cellIs" dxfId="162" priority="22" operator="between">
      <formula>80</formula>
      <formula>120</formula>
    </cfRule>
  </conditionalFormatting>
  <conditionalFormatting sqref="BE131">
    <cfRule type="cellIs" dxfId="161" priority="21" operator="between">
      <formula>80</formula>
      <formula>120</formula>
    </cfRule>
  </conditionalFormatting>
  <conditionalFormatting sqref="BE131">
    <cfRule type="cellIs" dxfId="160" priority="18" operator="between">
      <formula>80</formula>
      <formula>120</formula>
    </cfRule>
  </conditionalFormatting>
  <conditionalFormatting sqref="BE131">
    <cfRule type="cellIs" dxfId="159" priority="19" operator="between">
      <formula>80</formula>
      <formula>120</formula>
    </cfRule>
  </conditionalFormatting>
  <conditionalFormatting sqref="BD134">
    <cfRule type="cellIs" dxfId="158" priority="17" operator="greaterThan">
      <formula>20</formula>
    </cfRule>
  </conditionalFormatting>
  <conditionalFormatting sqref="BE133:BE134">
    <cfRule type="cellIs" dxfId="157" priority="16" operator="between">
      <formula>80</formula>
      <formula>120</formula>
    </cfRule>
  </conditionalFormatting>
  <conditionalFormatting sqref="BD134">
    <cfRule type="cellIs" dxfId="156" priority="15" operator="greaterThan">
      <formula>20</formula>
    </cfRule>
  </conditionalFormatting>
  <conditionalFormatting sqref="BC140">
    <cfRule type="cellIs" dxfId="155" priority="13" operator="greaterThan">
      <formula>20</formula>
    </cfRule>
  </conditionalFormatting>
  <conditionalFormatting sqref="BC140">
    <cfRule type="cellIs" dxfId="154" priority="12" operator="greaterThan">
      <formula>20</formula>
    </cfRule>
  </conditionalFormatting>
  <conditionalFormatting sqref="BA140">
    <cfRule type="cellIs" dxfId="153" priority="6" operator="between">
      <formula>80</formula>
      <formula>120</formula>
    </cfRule>
  </conditionalFormatting>
  <conditionalFormatting sqref="AK140">
    <cfRule type="cellIs" dxfId="152" priority="11" operator="greaterThan">
      <formula>20</formula>
    </cfRule>
  </conditionalFormatting>
  <conditionalFormatting sqref="AQ140">
    <cfRule type="cellIs" dxfId="151" priority="10" operator="greaterThan">
      <formula>20</formula>
    </cfRule>
  </conditionalFormatting>
  <conditionalFormatting sqref="AO140">
    <cfRule type="cellIs" dxfId="150" priority="8" operator="between">
      <formula>80</formula>
      <formula>120</formula>
    </cfRule>
  </conditionalFormatting>
  <conditionalFormatting sqref="AU140">
    <cfRule type="cellIs" dxfId="149" priority="7" operator="between">
      <formula>80</formula>
      <formula>120</formula>
    </cfRule>
  </conditionalFormatting>
  <conditionalFormatting sqref="AW140">
    <cfRule type="cellIs" dxfId="148" priority="9" operator="greaterThan">
      <formula>20</formula>
    </cfRule>
  </conditionalFormatting>
  <conditionalFormatting sqref="AI140">
    <cfRule type="cellIs" dxfId="147" priority="5" operator="between">
      <formula>80</formula>
      <formula>120</formula>
    </cfRule>
  </conditionalFormatting>
  <conditionalFormatting sqref="AK137">
    <cfRule type="cellIs" dxfId="146" priority="4" operator="greaterThan">
      <formula>20</formula>
    </cfRule>
  </conditionalFormatting>
  <conditionalFormatting sqref="AQ137">
    <cfRule type="cellIs" dxfId="145" priority="3" operator="greaterThan">
      <formula>20</formula>
    </cfRule>
  </conditionalFormatting>
  <conditionalFormatting sqref="AW137">
    <cfRule type="cellIs" dxfId="144" priority="2" operator="greaterThan">
      <formula>20</formula>
    </cfRule>
  </conditionalFormatting>
  <conditionalFormatting sqref="BC137">
    <cfRule type="cellIs" dxfId="143" priority="1" operator="greaterThan">
      <formula>20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F0766-E4AB-4022-AD52-D36E4ABDBE6D}">
  <sheetPr>
    <pageSetUpPr fitToPage="1"/>
  </sheetPr>
  <dimension ref="A2:ED296"/>
  <sheetViews>
    <sheetView topLeftCell="BO256" zoomScale="85" zoomScaleNormal="85" workbookViewId="0">
      <selection activeCell="CG295" sqref="CG295:CJ295"/>
    </sheetView>
  </sheetViews>
  <sheetFormatPr defaultRowHeight="15.5" x14ac:dyDescent="0.35"/>
  <cols>
    <col min="1" max="1" width="14.26953125" style="8" customWidth="1"/>
    <col min="2" max="2" width="9.26953125" style="9" customWidth="1"/>
    <col min="3" max="3" width="23.453125" style="8" customWidth="1"/>
    <col min="4" max="4" width="14.54296875" style="8" customWidth="1"/>
    <col min="5" max="5" width="21.1796875" style="8" customWidth="1"/>
    <col min="6" max="6" width="6.453125" style="8" customWidth="1"/>
    <col min="7" max="7" width="8.26953125" style="8" customWidth="1"/>
    <col min="8" max="8" width="6.7265625" style="8" customWidth="1"/>
    <col min="9" max="9" width="9.1796875" style="8" customWidth="1"/>
    <col min="10" max="10" width="7" style="8" customWidth="1"/>
    <col min="11" max="11" width="8.7265625" style="8" customWidth="1"/>
    <col min="12" max="12" width="13.26953125" style="51" customWidth="1"/>
    <col min="13" max="13" width="7.26953125" style="51" customWidth="1"/>
    <col min="14" max="14" width="6" style="8" customWidth="1"/>
    <col min="15" max="15" width="12" style="19" bestFit="1" customWidth="1"/>
    <col min="16" max="16" width="9.26953125" style="19" bestFit="1" customWidth="1"/>
    <col min="17" max="17" width="7.1796875" style="19" customWidth="1"/>
    <col min="18" max="20" width="9.26953125" style="19" bestFit="1" customWidth="1"/>
    <col min="21" max="21" width="9.7265625" style="19" bestFit="1" customWidth="1"/>
    <col min="22" max="22" width="10.81640625" style="19" bestFit="1" customWidth="1"/>
    <col min="23" max="23" width="9.26953125" style="19" bestFit="1" customWidth="1"/>
    <col min="24" max="24" width="19.81640625" style="19" customWidth="1"/>
    <col min="25" max="25" width="13.7265625" style="45" customWidth="1"/>
    <col min="26" max="26" width="11.7265625" style="45" customWidth="1"/>
    <col min="27" max="27" width="16.7265625" style="19" customWidth="1"/>
    <col min="29" max="29" width="8.7265625" style="8"/>
    <col min="30" max="30" width="10.1796875" style="8" customWidth="1"/>
    <col min="31" max="58" width="8.7265625" style="8"/>
    <col min="59" max="62" width="12.1796875" style="8" bestFit="1" customWidth="1"/>
    <col min="63" max="64" width="8.7265625" style="8"/>
    <col min="65" max="68" width="8.7265625" style="21"/>
    <col min="69" max="69" width="12.1796875" style="21" bestFit="1" customWidth="1"/>
    <col min="70" max="80" width="8.7265625" style="21"/>
    <col min="81" max="82" width="12.1796875" style="21" bestFit="1" customWidth="1"/>
    <col min="83" max="84" width="12.1796875" style="21" customWidth="1"/>
    <col min="85" max="86" width="12.1796875" style="21" bestFit="1" customWidth="1"/>
    <col min="88" max="275" width="8.7265625" style="21"/>
    <col min="276" max="276" width="24.81640625" style="21" customWidth="1"/>
    <col min="277" max="277" width="13.54296875" style="21" customWidth="1"/>
    <col min="278" max="278" width="8.7265625" style="21"/>
    <col min="279" max="279" width="6.7265625" style="21" customWidth="1"/>
    <col min="280" max="280" width="6.453125" style="21" customWidth="1"/>
    <col min="281" max="281" width="8.26953125" style="21" customWidth="1"/>
    <col min="282" max="282" width="6.7265625" style="21" customWidth="1"/>
    <col min="283" max="283" width="4.81640625" style="21" customWidth="1"/>
    <col min="284" max="285" width="5" style="21" customWidth="1"/>
    <col min="286" max="286" width="8.7265625" style="21"/>
    <col min="287" max="287" width="10.54296875" style="21" customWidth="1"/>
    <col min="288" max="288" width="3.81640625" style="21" customWidth="1"/>
    <col min="289" max="290" width="8.7265625" style="21"/>
    <col min="291" max="291" width="3.7265625" style="21" customWidth="1"/>
    <col min="292" max="531" width="8.7265625" style="21"/>
    <col min="532" max="532" width="24.81640625" style="21" customWidth="1"/>
    <col min="533" max="533" width="13.54296875" style="21" customWidth="1"/>
    <col min="534" max="534" width="8.7265625" style="21"/>
    <col min="535" max="535" width="6.7265625" style="21" customWidth="1"/>
    <col min="536" max="536" width="6.453125" style="21" customWidth="1"/>
    <col min="537" max="537" width="8.26953125" style="21" customWidth="1"/>
    <col min="538" max="538" width="6.7265625" style="21" customWidth="1"/>
    <col min="539" max="539" width="4.81640625" style="21" customWidth="1"/>
    <col min="540" max="541" width="5" style="21" customWidth="1"/>
    <col min="542" max="542" width="8.7265625" style="21"/>
    <col min="543" max="543" width="10.54296875" style="21" customWidth="1"/>
    <col min="544" max="544" width="3.81640625" style="21" customWidth="1"/>
    <col min="545" max="546" width="8.7265625" style="21"/>
    <col min="547" max="547" width="3.7265625" style="21" customWidth="1"/>
    <col min="548" max="787" width="8.7265625" style="21"/>
    <col min="788" max="788" width="24.81640625" style="21" customWidth="1"/>
    <col min="789" max="789" width="13.54296875" style="21" customWidth="1"/>
    <col min="790" max="790" width="8.7265625" style="21"/>
    <col min="791" max="791" width="6.7265625" style="21" customWidth="1"/>
    <col min="792" max="792" width="6.453125" style="21" customWidth="1"/>
    <col min="793" max="793" width="8.26953125" style="21" customWidth="1"/>
    <col min="794" max="794" width="6.7265625" style="21" customWidth="1"/>
    <col min="795" max="795" width="4.81640625" style="21" customWidth="1"/>
    <col min="796" max="797" width="5" style="21" customWidth="1"/>
    <col min="798" max="798" width="8.7265625" style="21"/>
    <col min="799" max="799" width="10.54296875" style="21" customWidth="1"/>
    <col min="800" max="800" width="3.81640625" style="21" customWidth="1"/>
    <col min="801" max="802" width="8.7265625" style="21"/>
    <col min="803" max="803" width="3.7265625" style="21" customWidth="1"/>
    <col min="804" max="1043" width="8.7265625" style="21"/>
    <col min="1044" max="1044" width="24.81640625" style="21" customWidth="1"/>
    <col min="1045" max="1045" width="13.54296875" style="21" customWidth="1"/>
    <col min="1046" max="1046" width="8.7265625" style="21"/>
    <col min="1047" max="1047" width="6.7265625" style="21" customWidth="1"/>
    <col min="1048" max="1048" width="6.453125" style="21" customWidth="1"/>
    <col min="1049" max="1049" width="8.26953125" style="21" customWidth="1"/>
    <col min="1050" max="1050" width="6.7265625" style="21" customWidth="1"/>
    <col min="1051" max="1051" width="4.81640625" style="21" customWidth="1"/>
    <col min="1052" max="1053" width="5" style="21" customWidth="1"/>
    <col min="1054" max="1054" width="8.7265625" style="21"/>
    <col min="1055" max="1055" width="10.54296875" style="21" customWidth="1"/>
    <col min="1056" max="1056" width="3.81640625" style="21" customWidth="1"/>
    <col min="1057" max="1058" width="8.7265625" style="21"/>
    <col min="1059" max="1059" width="3.7265625" style="21" customWidth="1"/>
    <col min="1060" max="1299" width="8.7265625" style="21"/>
    <col min="1300" max="1300" width="24.81640625" style="21" customWidth="1"/>
    <col min="1301" max="1301" width="13.54296875" style="21" customWidth="1"/>
    <col min="1302" max="1302" width="8.7265625" style="21"/>
    <col min="1303" max="1303" width="6.7265625" style="21" customWidth="1"/>
    <col min="1304" max="1304" width="6.453125" style="21" customWidth="1"/>
    <col min="1305" max="1305" width="8.26953125" style="21" customWidth="1"/>
    <col min="1306" max="1306" width="6.7265625" style="21" customWidth="1"/>
    <col min="1307" max="1307" width="4.81640625" style="21" customWidth="1"/>
    <col min="1308" max="1309" width="5" style="21" customWidth="1"/>
    <col min="1310" max="1310" width="8.7265625" style="21"/>
    <col min="1311" max="1311" width="10.54296875" style="21" customWidth="1"/>
    <col min="1312" max="1312" width="3.81640625" style="21" customWidth="1"/>
    <col min="1313" max="1314" width="8.7265625" style="21"/>
    <col min="1315" max="1315" width="3.7265625" style="21" customWidth="1"/>
    <col min="1316" max="1555" width="8.7265625" style="21"/>
    <col min="1556" max="1556" width="24.81640625" style="21" customWidth="1"/>
    <col min="1557" max="1557" width="13.54296875" style="21" customWidth="1"/>
    <col min="1558" max="1558" width="8.7265625" style="21"/>
    <col min="1559" max="1559" width="6.7265625" style="21" customWidth="1"/>
    <col min="1560" max="1560" width="6.453125" style="21" customWidth="1"/>
    <col min="1561" max="1561" width="8.26953125" style="21" customWidth="1"/>
    <col min="1562" max="1562" width="6.7265625" style="21" customWidth="1"/>
    <col min="1563" max="1563" width="4.81640625" style="21" customWidth="1"/>
    <col min="1564" max="1565" width="5" style="21" customWidth="1"/>
    <col min="1566" max="1566" width="8.7265625" style="21"/>
    <col min="1567" max="1567" width="10.54296875" style="21" customWidth="1"/>
    <col min="1568" max="1568" width="3.81640625" style="21" customWidth="1"/>
    <col min="1569" max="1570" width="8.7265625" style="21"/>
    <col min="1571" max="1571" width="3.7265625" style="21" customWidth="1"/>
    <col min="1572" max="1811" width="8.7265625" style="21"/>
    <col min="1812" max="1812" width="24.81640625" style="21" customWidth="1"/>
    <col min="1813" max="1813" width="13.54296875" style="21" customWidth="1"/>
    <col min="1814" max="1814" width="8.7265625" style="21"/>
    <col min="1815" max="1815" width="6.7265625" style="21" customWidth="1"/>
    <col min="1816" max="1816" width="6.453125" style="21" customWidth="1"/>
    <col min="1817" max="1817" width="8.26953125" style="21" customWidth="1"/>
    <col min="1818" max="1818" width="6.7265625" style="21" customWidth="1"/>
    <col min="1819" max="1819" width="4.81640625" style="21" customWidth="1"/>
    <col min="1820" max="1821" width="5" style="21" customWidth="1"/>
    <col min="1822" max="1822" width="8.7265625" style="21"/>
    <col min="1823" max="1823" width="10.54296875" style="21" customWidth="1"/>
    <col min="1824" max="1824" width="3.81640625" style="21" customWidth="1"/>
    <col min="1825" max="1826" width="8.7265625" style="21"/>
    <col min="1827" max="1827" width="3.7265625" style="21" customWidth="1"/>
    <col min="1828" max="2067" width="8.7265625" style="21"/>
    <col min="2068" max="2068" width="24.81640625" style="21" customWidth="1"/>
    <col min="2069" max="2069" width="13.54296875" style="21" customWidth="1"/>
    <col min="2070" max="2070" width="8.7265625" style="21"/>
    <col min="2071" max="2071" width="6.7265625" style="21" customWidth="1"/>
    <col min="2072" max="2072" width="6.453125" style="21" customWidth="1"/>
    <col min="2073" max="2073" width="8.26953125" style="21" customWidth="1"/>
    <col min="2074" max="2074" width="6.7265625" style="21" customWidth="1"/>
    <col min="2075" max="2075" width="4.81640625" style="21" customWidth="1"/>
    <col min="2076" max="2077" width="5" style="21" customWidth="1"/>
    <col min="2078" max="2078" width="8.7265625" style="21"/>
    <col min="2079" max="2079" width="10.54296875" style="21" customWidth="1"/>
    <col min="2080" max="2080" width="3.81640625" style="21" customWidth="1"/>
    <col min="2081" max="2082" width="8.7265625" style="21"/>
    <col min="2083" max="2083" width="3.7265625" style="21" customWidth="1"/>
    <col min="2084" max="2323" width="8.7265625" style="21"/>
    <col min="2324" max="2324" width="24.81640625" style="21" customWidth="1"/>
    <col min="2325" max="2325" width="13.54296875" style="21" customWidth="1"/>
    <col min="2326" max="2326" width="8.7265625" style="21"/>
    <col min="2327" max="2327" width="6.7265625" style="21" customWidth="1"/>
    <col min="2328" max="2328" width="6.453125" style="21" customWidth="1"/>
    <col min="2329" max="2329" width="8.26953125" style="21" customWidth="1"/>
    <col min="2330" max="2330" width="6.7265625" style="21" customWidth="1"/>
    <col min="2331" max="2331" width="4.81640625" style="21" customWidth="1"/>
    <col min="2332" max="2333" width="5" style="21" customWidth="1"/>
    <col min="2334" max="2334" width="8.7265625" style="21"/>
    <col min="2335" max="2335" width="10.54296875" style="21" customWidth="1"/>
    <col min="2336" max="2336" width="3.81640625" style="21" customWidth="1"/>
    <col min="2337" max="2338" width="8.7265625" style="21"/>
    <col min="2339" max="2339" width="3.7265625" style="21" customWidth="1"/>
    <col min="2340" max="2579" width="8.7265625" style="21"/>
    <col min="2580" max="2580" width="24.81640625" style="21" customWidth="1"/>
    <col min="2581" max="2581" width="13.54296875" style="21" customWidth="1"/>
    <col min="2582" max="2582" width="8.7265625" style="21"/>
    <col min="2583" max="2583" width="6.7265625" style="21" customWidth="1"/>
    <col min="2584" max="2584" width="6.453125" style="21" customWidth="1"/>
    <col min="2585" max="2585" width="8.26953125" style="21" customWidth="1"/>
    <col min="2586" max="2586" width="6.7265625" style="21" customWidth="1"/>
    <col min="2587" max="2587" width="4.81640625" style="21" customWidth="1"/>
    <col min="2588" max="2589" width="5" style="21" customWidth="1"/>
    <col min="2590" max="2590" width="8.7265625" style="21"/>
    <col min="2591" max="2591" width="10.54296875" style="21" customWidth="1"/>
    <col min="2592" max="2592" width="3.81640625" style="21" customWidth="1"/>
    <col min="2593" max="2594" width="8.7265625" style="21"/>
    <col min="2595" max="2595" width="3.7265625" style="21" customWidth="1"/>
    <col min="2596" max="2835" width="8.7265625" style="21"/>
    <col min="2836" max="2836" width="24.81640625" style="21" customWidth="1"/>
    <col min="2837" max="2837" width="13.54296875" style="21" customWidth="1"/>
    <col min="2838" max="2838" width="8.7265625" style="21"/>
    <col min="2839" max="2839" width="6.7265625" style="21" customWidth="1"/>
    <col min="2840" max="2840" width="6.453125" style="21" customWidth="1"/>
    <col min="2841" max="2841" width="8.26953125" style="21" customWidth="1"/>
    <col min="2842" max="2842" width="6.7265625" style="21" customWidth="1"/>
    <col min="2843" max="2843" width="4.81640625" style="21" customWidth="1"/>
    <col min="2844" max="2845" width="5" style="21" customWidth="1"/>
    <col min="2846" max="2846" width="8.7265625" style="21"/>
    <col min="2847" max="2847" width="10.54296875" style="21" customWidth="1"/>
    <col min="2848" max="2848" width="3.81640625" style="21" customWidth="1"/>
    <col min="2849" max="2850" width="8.7265625" style="21"/>
    <col min="2851" max="2851" width="3.7265625" style="21" customWidth="1"/>
    <col min="2852" max="3091" width="8.7265625" style="21"/>
    <col min="3092" max="3092" width="24.81640625" style="21" customWidth="1"/>
    <col min="3093" max="3093" width="13.54296875" style="21" customWidth="1"/>
    <col min="3094" max="3094" width="8.7265625" style="21"/>
    <col min="3095" max="3095" width="6.7265625" style="21" customWidth="1"/>
    <col min="3096" max="3096" width="6.453125" style="21" customWidth="1"/>
    <col min="3097" max="3097" width="8.26953125" style="21" customWidth="1"/>
    <col min="3098" max="3098" width="6.7265625" style="21" customWidth="1"/>
    <col min="3099" max="3099" width="4.81640625" style="21" customWidth="1"/>
    <col min="3100" max="3101" width="5" style="21" customWidth="1"/>
    <col min="3102" max="3102" width="8.7265625" style="21"/>
    <col min="3103" max="3103" width="10.54296875" style="21" customWidth="1"/>
    <col min="3104" max="3104" width="3.81640625" style="21" customWidth="1"/>
    <col min="3105" max="3106" width="8.7265625" style="21"/>
    <col min="3107" max="3107" width="3.7265625" style="21" customWidth="1"/>
    <col min="3108" max="3347" width="8.7265625" style="21"/>
    <col min="3348" max="3348" width="24.81640625" style="21" customWidth="1"/>
    <col min="3349" max="3349" width="13.54296875" style="21" customWidth="1"/>
    <col min="3350" max="3350" width="8.7265625" style="21"/>
    <col min="3351" max="3351" width="6.7265625" style="21" customWidth="1"/>
    <col min="3352" max="3352" width="6.453125" style="21" customWidth="1"/>
    <col min="3353" max="3353" width="8.26953125" style="21" customWidth="1"/>
    <col min="3354" max="3354" width="6.7265625" style="21" customWidth="1"/>
    <col min="3355" max="3355" width="4.81640625" style="21" customWidth="1"/>
    <col min="3356" max="3357" width="5" style="21" customWidth="1"/>
    <col min="3358" max="3358" width="8.7265625" style="21"/>
    <col min="3359" max="3359" width="10.54296875" style="21" customWidth="1"/>
    <col min="3360" max="3360" width="3.81640625" style="21" customWidth="1"/>
    <col min="3361" max="3362" width="8.7265625" style="21"/>
    <col min="3363" max="3363" width="3.7265625" style="21" customWidth="1"/>
    <col min="3364" max="3603" width="8.7265625" style="21"/>
    <col min="3604" max="3604" width="24.81640625" style="21" customWidth="1"/>
    <col min="3605" max="3605" width="13.54296875" style="21" customWidth="1"/>
    <col min="3606" max="3606" width="8.7265625" style="21"/>
    <col min="3607" max="3607" width="6.7265625" style="21" customWidth="1"/>
    <col min="3608" max="3608" width="6.453125" style="21" customWidth="1"/>
    <col min="3609" max="3609" width="8.26953125" style="21" customWidth="1"/>
    <col min="3610" max="3610" width="6.7265625" style="21" customWidth="1"/>
    <col min="3611" max="3611" width="4.81640625" style="21" customWidth="1"/>
    <col min="3612" max="3613" width="5" style="21" customWidth="1"/>
    <col min="3614" max="3614" width="8.7265625" style="21"/>
    <col min="3615" max="3615" width="10.54296875" style="21" customWidth="1"/>
    <col min="3616" max="3616" width="3.81640625" style="21" customWidth="1"/>
    <col min="3617" max="3618" width="8.7265625" style="21"/>
    <col min="3619" max="3619" width="3.7265625" style="21" customWidth="1"/>
    <col min="3620" max="3859" width="8.7265625" style="21"/>
    <col min="3860" max="3860" width="24.81640625" style="21" customWidth="1"/>
    <col min="3861" max="3861" width="13.54296875" style="21" customWidth="1"/>
    <col min="3862" max="3862" width="8.7265625" style="21"/>
    <col min="3863" max="3863" width="6.7265625" style="21" customWidth="1"/>
    <col min="3864" max="3864" width="6.453125" style="21" customWidth="1"/>
    <col min="3865" max="3865" width="8.26953125" style="21" customWidth="1"/>
    <col min="3866" max="3866" width="6.7265625" style="21" customWidth="1"/>
    <col min="3867" max="3867" width="4.81640625" style="21" customWidth="1"/>
    <col min="3868" max="3869" width="5" style="21" customWidth="1"/>
    <col min="3870" max="3870" width="8.7265625" style="21"/>
    <col min="3871" max="3871" width="10.54296875" style="21" customWidth="1"/>
    <col min="3872" max="3872" width="3.81640625" style="21" customWidth="1"/>
    <col min="3873" max="3874" width="8.7265625" style="21"/>
    <col min="3875" max="3875" width="3.7265625" style="21" customWidth="1"/>
    <col min="3876" max="4115" width="8.7265625" style="21"/>
    <col min="4116" max="4116" width="24.81640625" style="21" customWidth="1"/>
    <col min="4117" max="4117" width="13.54296875" style="21" customWidth="1"/>
    <col min="4118" max="4118" width="8.7265625" style="21"/>
    <col min="4119" max="4119" width="6.7265625" style="21" customWidth="1"/>
    <col min="4120" max="4120" width="6.453125" style="21" customWidth="1"/>
    <col min="4121" max="4121" width="8.26953125" style="21" customWidth="1"/>
    <col min="4122" max="4122" width="6.7265625" style="21" customWidth="1"/>
    <col min="4123" max="4123" width="4.81640625" style="21" customWidth="1"/>
    <col min="4124" max="4125" width="5" style="21" customWidth="1"/>
    <col min="4126" max="4126" width="8.7265625" style="21"/>
    <col min="4127" max="4127" width="10.54296875" style="21" customWidth="1"/>
    <col min="4128" max="4128" width="3.81640625" style="21" customWidth="1"/>
    <col min="4129" max="4130" width="8.7265625" style="21"/>
    <col min="4131" max="4131" width="3.7265625" style="21" customWidth="1"/>
    <col min="4132" max="4371" width="8.7265625" style="21"/>
    <col min="4372" max="4372" width="24.81640625" style="21" customWidth="1"/>
    <col min="4373" max="4373" width="13.54296875" style="21" customWidth="1"/>
    <col min="4374" max="4374" width="8.7265625" style="21"/>
    <col min="4375" max="4375" width="6.7265625" style="21" customWidth="1"/>
    <col min="4376" max="4376" width="6.453125" style="21" customWidth="1"/>
    <col min="4377" max="4377" width="8.26953125" style="21" customWidth="1"/>
    <col min="4378" max="4378" width="6.7265625" style="21" customWidth="1"/>
    <col min="4379" max="4379" width="4.81640625" style="21" customWidth="1"/>
    <col min="4380" max="4381" width="5" style="21" customWidth="1"/>
    <col min="4382" max="4382" width="8.7265625" style="21"/>
    <col min="4383" max="4383" width="10.54296875" style="21" customWidth="1"/>
    <col min="4384" max="4384" width="3.81640625" style="21" customWidth="1"/>
    <col min="4385" max="4386" width="8.7265625" style="21"/>
    <col min="4387" max="4387" width="3.7265625" style="21" customWidth="1"/>
    <col min="4388" max="4627" width="8.7265625" style="21"/>
    <col min="4628" max="4628" width="24.81640625" style="21" customWidth="1"/>
    <col min="4629" max="4629" width="13.54296875" style="21" customWidth="1"/>
    <col min="4630" max="4630" width="8.7265625" style="21"/>
    <col min="4631" max="4631" width="6.7265625" style="21" customWidth="1"/>
    <col min="4632" max="4632" width="6.453125" style="21" customWidth="1"/>
    <col min="4633" max="4633" width="8.26953125" style="21" customWidth="1"/>
    <col min="4634" max="4634" width="6.7265625" style="21" customWidth="1"/>
    <col min="4635" max="4635" width="4.81640625" style="21" customWidth="1"/>
    <col min="4636" max="4637" width="5" style="21" customWidth="1"/>
    <col min="4638" max="4638" width="8.7265625" style="21"/>
    <col min="4639" max="4639" width="10.54296875" style="21" customWidth="1"/>
    <col min="4640" max="4640" width="3.81640625" style="21" customWidth="1"/>
    <col min="4641" max="4642" width="8.7265625" style="21"/>
    <col min="4643" max="4643" width="3.7265625" style="21" customWidth="1"/>
    <col min="4644" max="4883" width="8.7265625" style="21"/>
    <col min="4884" max="4884" width="24.81640625" style="21" customWidth="1"/>
    <col min="4885" max="4885" width="13.54296875" style="21" customWidth="1"/>
    <col min="4886" max="4886" width="8.7265625" style="21"/>
    <col min="4887" max="4887" width="6.7265625" style="21" customWidth="1"/>
    <col min="4888" max="4888" width="6.453125" style="21" customWidth="1"/>
    <col min="4889" max="4889" width="8.26953125" style="21" customWidth="1"/>
    <col min="4890" max="4890" width="6.7265625" style="21" customWidth="1"/>
    <col min="4891" max="4891" width="4.81640625" style="21" customWidth="1"/>
    <col min="4892" max="4893" width="5" style="21" customWidth="1"/>
    <col min="4894" max="4894" width="8.7265625" style="21"/>
    <col min="4895" max="4895" width="10.54296875" style="21" customWidth="1"/>
    <col min="4896" max="4896" width="3.81640625" style="21" customWidth="1"/>
    <col min="4897" max="4898" width="8.7265625" style="21"/>
    <col min="4899" max="4899" width="3.7265625" style="21" customWidth="1"/>
    <col min="4900" max="5139" width="8.7265625" style="21"/>
    <col min="5140" max="5140" width="24.81640625" style="21" customWidth="1"/>
    <col min="5141" max="5141" width="13.54296875" style="21" customWidth="1"/>
    <col min="5142" max="5142" width="8.7265625" style="21"/>
    <col min="5143" max="5143" width="6.7265625" style="21" customWidth="1"/>
    <col min="5144" max="5144" width="6.453125" style="21" customWidth="1"/>
    <col min="5145" max="5145" width="8.26953125" style="21" customWidth="1"/>
    <col min="5146" max="5146" width="6.7265625" style="21" customWidth="1"/>
    <col min="5147" max="5147" width="4.81640625" style="21" customWidth="1"/>
    <col min="5148" max="5149" width="5" style="21" customWidth="1"/>
    <col min="5150" max="5150" width="8.7265625" style="21"/>
    <col min="5151" max="5151" width="10.54296875" style="21" customWidth="1"/>
    <col min="5152" max="5152" width="3.81640625" style="21" customWidth="1"/>
    <col min="5153" max="5154" width="8.7265625" style="21"/>
    <col min="5155" max="5155" width="3.7265625" style="21" customWidth="1"/>
    <col min="5156" max="5395" width="8.7265625" style="21"/>
    <col min="5396" max="5396" width="24.81640625" style="21" customWidth="1"/>
    <col min="5397" max="5397" width="13.54296875" style="21" customWidth="1"/>
    <col min="5398" max="5398" width="8.7265625" style="21"/>
    <col min="5399" max="5399" width="6.7265625" style="21" customWidth="1"/>
    <col min="5400" max="5400" width="6.453125" style="21" customWidth="1"/>
    <col min="5401" max="5401" width="8.26953125" style="21" customWidth="1"/>
    <col min="5402" max="5402" width="6.7265625" style="21" customWidth="1"/>
    <col min="5403" max="5403" width="4.81640625" style="21" customWidth="1"/>
    <col min="5404" max="5405" width="5" style="21" customWidth="1"/>
    <col min="5406" max="5406" width="8.7265625" style="21"/>
    <col min="5407" max="5407" width="10.54296875" style="21" customWidth="1"/>
    <col min="5408" max="5408" width="3.81640625" style="21" customWidth="1"/>
    <col min="5409" max="5410" width="8.7265625" style="21"/>
    <col min="5411" max="5411" width="3.7265625" style="21" customWidth="1"/>
    <col min="5412" max="5651" width="8.7265625" style="21"/>
    <col min="5652" max="5652" width="24.81640625" style="21" customWidth="1"/>
    <col min="5653" max="5653" width="13.54296875" style="21" customWidth="1"/>
    <col min="5654" max="5654" width="8.7265625" style="21"/>
    <col min="5655" max="5655" width="6.7265625" style="21" customWidth="1"/>
    <col min="5656" max="5656" width="6.453125" style="21" customWidth="1"/>
    <col min="5657" max="5657" width="8.26953125" style="21" customWidth="1"/>
    <col min="5658" max="5658" width="6.7265625" style="21" customWidth="1"/>
    <col min="5659" max="5659" width="4.81640625" style="21" customWidth="1"/>
    <col min="5660" max="5661" width="5" style="21" customWidth="1"/>
    <col min="5662" max="5662" width="8.7265625" style="21"/>
    <col min="5663" max="5663" width="10.54296875" style="21" customWidth="1"/>
    <col min="5664" max="5664" width="3.81640625" style="21" customWidth="1"/>
    <col min="5665" max="5666" width="8.7265625" style="21"/>
    <col min="5667" max="5667" width="3.7265625" style="21" customWidth="1"/>
    <col min="5668" max="5907" width="8.7265625" style="21"/>
    <col min="5908" max="5908" width="24.81640625" style="21" customWidth="1"/>
    <col min="5909" max="5909" width="13.54296875" style="21" customWidth="1"/>
    <col min="5910" max="5910" width="8.7265625" style="21"/>
    <col min="5911" max="5911" width="6.7265625" style="21" customWidth="1"/>
    <col min="5912" max="5912" width="6.453125" style="21" customWidth="1"/>
    <col min="5913" max="5913" width="8.26953125" style="21" customWidth="1"/>
    <col min="5914" max="5914" width="6.7265625" style="21" customWidth="1"/>
    <col min="5915" max="5915" width="4.81640625" style="21" customWidth="1"/>
    <col min="5916" max="5917" width="5" style="21" customWidth="1"/>
    <col min="5918" max="5918" width="8.7265625" style="21"/>
    <col min="5919" max="5919" width="10.54296875" style="21" customWidth="1"/>
    <col min="5920" max="5920" width="3.81640625" style="21" customWidth="1"/>
    <col min="5921" max="5922" width="8.7265625" style="21"/>
    <col min="5923" max="5923" width="3.7265625" style="21" customWidth="1"/>
    <col min="5924" max="6163" width="8.7265625" style="21"/>
    <col min="6164" max="6164" width="24.81640625" style="21" customWidth="1"/>
    <col min="6165" max="6165" width="13.54296875" style="21" customWidth="1"/>
    <col min="6166" max="6166" width="8.7265625" style="21"/>
    <col min="6167" max="6167" width="6.7265625" style="21" customWidth="1"/>
    <col min="6168" max="6168" width="6.453125" style="21" customWidth="1"/>
    <col min="6169" max="6169" width="8.26953125" style="21" customWidth="1"/>
    <col min="6170" max="6170" width="6.7265625" style="21" customWidth="1"/>
    <col min="6171" max="6171" width="4.81640625" style="21" customWidth="1"/>
    <col min="6172" max="6173" width="5" style="21" customWidth="1"/>
    <col min="6174" max="6174" width="8.7265625" style="21"/>
    <col min="6175" max="6175" width="10.54296875" style="21" customWidth="1"/>
    <col min="6176" max="6176" width="3.81640625" style="21" customWidth="1"/>
    <col min="6177" max="6178" width="8.7265625" style="21"/>
    <col min="6179" max="6179" width="3.7265625" style="21" customWidth="1"/>
    <col min="6180" max="6419" width="8.7265625" style="21"/>
    <col min="6420" max="6420" width="24.81640625" style="21" customWidth="1"/>
    <col min="6421" max="6421" width="13.54296875" style="21" customWidth="1"/>
    <col min="6422" max="6422" width="8.7265625" style="21"/>
    <col min="6423" max="6423" width="6.7265625" style="21" customWidth="1"/>
    <col min="6424" max="6424" width="6.453125" style="21" customWidth="1"/>
    <col min="6425" max="6425" width="8.26953125" style="21" customWidth="1"/>
    <col min="6426" max="6426" width="6.7265625" style="21" customWidth="1"/>
    <col min="6427" max="6427" width="4.81640625" style="21" customWidth="1"/>
    <col min="6428" max="6429" width="5" style="21" customWidth="1"/>
    <col min="6430" max="6430" width="8.7265625" style="21"/>
    <col min="6431" max="6431" width="10.54296875" style="21" customWidth="1"/>
    <col min="6432" max="6432" width="3.81640625" style="21" customWidth="1"/>
    <col min="6433" max="6434" width="8.7265625" style="21"/>
    <col min="6435" max="6435" width="3.7265625" style="21" customWidth="1"/>
    <col min="6436" max="6675" width="8.7265625" style="21"/>
    <col min="6676" max="6676" width="24.81640625" style="21" customWidth="1"/>
    <col min="6677" max="6677" width="13.54296875" style="21" customWidth="1"/>
    <col min="6678" max="6678" width="8.7265625" style="21"/>
    <col min="6679" max="6679" width="6.7265625" style="21" customWidth="1"/>
    <col min="6680" max="6680" width="6.453125" style="21" customWidth="1"/>
    <col min="6681" max="6681" width="8.26953125" style="21" customWidth="1"/>
    <col min="6682" max="6682" width="6.7265625" style="21" customWidth="1"/>
    <col min="6683" max="6683" width="4.81640625" style="21" customWidth="1"/>
    <col min="6684" max="6685" width="5" style="21" customWidth="1"/>
    <col min="6686" max="6686" width="8.7265625" style="21"/>
    <col min="6687" max="6687" width="10.54296875" style="21" customWidth="1"/>
    <col min="6688" max="6688" width="3.81640625" style="21" customWidth="1"/>
    <col min="6689" max="6690" width="8.7265625" style="21"/>
    <col min="6691" max="6691" width="3.7265625" style="21" customWidth="1"/>
    <col min="6692" max="6931" width="8.7265625" style="21"/>
    <col min="6932" max="6932" width="24.81640625" style="21" customWidth="1"/>
    <col min="6933" max="6933" width="13.54296875" style="21" customWidth="1"/>
    <col min="6934" max="6934" width="8.7265625" style="21"/>
    <col min="6935" max="6935" width="6.7265625" style="21" customWidth="1"/>
    <col min="6936" max="6936" width="6.453125" style="21" customWidth="1"/>
    <col min="6937" max="6937" width="8.26953125" style="21" customWidth="1"/>
    <col min="6938" max="6938" width="6.7265625" style="21" customWidth="1"/>
    <col min="6939" max="6939" width="4.81640625" style="21" customWidth="1"/>
    <col min="6940" max="6941" width="5" style="21" customWidth="1"/>
    <col min="6942" max="6942" width="8.7265625" style="21"/>
    <col min="6943" max="6943" width="10.54296875" style="21" customWidth="1"/>
    <col min="6944" max="6944" width="3.81640625" style="21" customWidth="1"/>
    <col min="6945" max="6946" width="8.7265625" style="21"/>
    <col min="6947" max="6947" width="3.7265625" style="21" customWidth="1"/>
    <col min="6948" max="7187" width="8.7265625" style="21"/>
    <col min="7188" max="7188" width="24.81640625" style="21" customWidth="1"/>
    <col min="7189" max="7189" width="13.54296875" style="21" customWidth="1"/>
    <col min="7190" max="7190" width="8.7265625" style="21"/>
    <col min="7191" max="7191" width="6.7265625" style="21" customWidth="1"/>
    <col min="7192" max="7192" width="6.453125" style="21" customWidth="1"/>
    <col min="7193" max="7193" width="8.26953125" style="21" customWidth="1"/>
    <col min="7194" max="7194" width="6.7265625" style="21" customWidth="1"/>
    <col min="7195" max="7195" width="4.81640625" style="21" customWidth="1"/>
    <col min="7196" max="7197" width="5" style="21" customWidth="1"/>
    <col min="7198" max="7198" width="8.7265625" style="21"/>
    <col min="7199" max="7199" width="10.54296875" style="21" customWidth="1"/>
    <col min="7200" max="7200" width="3.81640625" style="21" customWidth="1"/>
    <col min="7201" max="7202" width="8.7265625" style="21"/>
    <col min="7203" max="7203" width="3.7265625" style="21" customWidth="1"/>
    <col min="7204" max="7443" width="8.7265625" style="21"/>
    <col min="7444" max="7444" width="24.81640625" style="21" customWidth="1"/>
    <col min="7445" max="7445" width="13.54296875" style="21" customWidth="1"/>
    <col min="7446" max="7446" width="8.7265625" style="21"/>
    <col min="7447" max="7447" width="6.7265625" style="21" customWidth="1"/>
    <col min="7448" max="7448" width="6.453125" style="21" customWidth="1"/>
    <col min="7449" max="7449" width="8.26953125" style="21" customWidth="1"/>
    <col min="7450" max="7450" width="6.7265625" style="21" customWidth="1"/>
    <col min="7451" max="7451" width="4.81640625" style="21" customWidth="1"/>
    <col min="7452" max="7453" width="5" style="21" customWidth="1"/>
    <col min="7454" max="7454" width="8.7265625" style="21"/>
    <col min="7455" max="7455" width="10.54296875" style="21" customWidth="1"/>
    <col min="7456" max="7456" width="3.81640625" style="21" customWidth="1"/>
    <col min="7457" max="7458" width="8.7265625" style="21"/>
    <col min="7459" max="7459" width="3.7265625" style="21" customWidth="1"/>
    <col min="7460" max="7699" width="8.7265625" style="21"/>
    <col min="7700" max="7700" width="24.81640625" style="21" customWidth="1"/>
    <col min="7701" max="7701" width="13.54296875" style="21" customWidth="1"/>
    <col min="7702" max="7702" width="8.7265625" style="21"/>
    <col min="7703" max="7703" width="6.7265625" style="21" customWidth="1"/>
    <col min="7704" max="7704" width="6.453125" style="21" customWidth="1"/>
    <col min="7705" max="7705" width="8.26953125" style="21" customWidth="1"/>
    <col min="7706" max="7706" width="6.7265625" style="21" customWidth="1"/>
    <col min="7707" max="7707" width="4.81640625" style="21" customWidth="1"/>
    <col min="7708" max="7709" width="5" style="21" customWidth="1"/>
    <col min="7710" max="7710" width="8.7265625" style="21"/>
    <col min="7711" max="7711" width="10.54296875" style="21" customWidth="1"/>
    <col min="7712" max="7712" width="3.81640625" style="21" customWidth="1"/>
    <col min="7713" max="7714" width="8.7265625" style="21"/>
    <col min="7715" max="7715" width="3.7265625" style="21" customWidth="1"/>
    <col min="7716" max="7955" width="8.7265625" style="21"/>
    <col min="7956" max="7956" width="24.81640625" style="21" customWidth="1"/>
    <col min="7957" max="7957" width="13.54296875" style="21" customWidth="1"/>
    <col min="7958" max="7958" width="8.7265625" style="21"/>
    <col min="7959" max="7959" width="6.7265625" style="21" customWidth="1"/>
    <col min="7960" max="7960" width="6.453125" style="21" customWidth="1"/>
    <col min="7961" max="7961" width="8.26953125" style="21" customWidth="1"/>
    <col min="7962" max="7962" width="6.7265625" style="21" customWidth="1"/>
    <col min="7963" max="7963" width="4.81640625" style="21" customWidth="1"/>
    <col min="7964" max="7965" width="5" style="21" customWidth="1"/>
    <col min="7966" max="7966" width="8.7265625" style="21"/>
    <col min="7967" max="7967" width="10.54296875" style="21" customWidth="1"/>
    <col min="7968" max="7968" width="3.81640625" style="21" customWidth="1"/>
    <col min="7969" max="7970" width="8.7265625" style="21"/>
    <col min="7971" max="7971" width="3.7265625" style="21" customWidth="1"/>
    <col min="7972" max="8211" width="8.7265625" style="21"/>
    <col min="8212" max="8212" width="24.81640625" style="21" customWidth="1"/>
    <col min="8213" max="8213" width="13.54296875" style="21" customWidth="1"/>
    <col min="8214" max="8214" width="8.7265625" style="21"/>
    <col min="8215" max="8215" width="6.7265625" style="21" customWidth="1"/>
    <col min="8216" max="8216" width="6.453125" style="21" customWidth="1"/>
    <col min="8217" max="8217" width="8.26953125" style="21" customWidth="1"/>
    <col min="8218" max="8218" width="6.7265625" style="21" customWidth="1"/>
    <col min="8219" max="8219" width="4.81640625" style="21" customWidth="1"/>
    <col min="8220" max="8221" width="5" style="21" customWidth="1"/>
    <col min="8222" max="8222" width="8.7265625" style="21"/>
    <col min="8223" max="8223" width="10.54296875" style="21" customWidth="1"/>
    <col min="8224" max="8224" width="3.81640625" style="21" customWidth="1"/>
    <col min="8225" max="8226" width="8.7265625" style="21"/>
    <col min="8227" max="8227" width="3.7265625" style="21" customWidth="1"/>
    <col min="8228" max="8467" width="8.7265625" style="21"/>
    <col min="8468" max="8468" width="24.81640625" style="21" customWidth="1"/>
    <col min="8469" max="8469" width="13.54296875" style="21" customWidth="1"/>
    <col min="8470" max="8470" width="8.7265625" style="21"/>
    <col min="8471" max="8471" width="6.7265625" style="21" customWidth="1"/>
    <col min="8472" max="8472" width="6.453125" style="21" customWidth="1"/>
    <col min="8473" max="8473" width="8.26953125" style="21" customWidth="1"/>
    <col min="8474" max="8474" width="6.7265625" style="21" customWidth="1"/>
    <col min="8475" max="8475" width="4.81640625" style="21" customWidth="1"/>
    <col min="8476" max="8477" width="5" style="21" customWidth="1"/>
    <col min="8478" max="8478" width="8.7265625" style="21"/>
    <col min="8479" max="8479" width="10.54296875" style="21" customWidth="1"/>
    <col min="8480" max="8480" width="3.81640625" style="21" customWidth="1"/>
    <col min="8481" max="8482" width="8.7265625" style="21"/>
    <col min="8483" max="8483" width="3.7265625" style="21" customWidth="1"/>
    <col min="8484" max="8723" width="8.7265625" style="21"/>
    <col min="8724" max="8724" width="24.81640625" style="21" customWidth="1"/>
    <col min="8725" max="8725" width="13.54296875" style="21" customWidth="1"/>
    <col min="8726" max="8726" width="8.7265625" style="21"/>
    <col min="8727" max="8727" width="6.7265625" style="21" customWidth="1"/>
    <col min="8728" max="8728" width="6.453125" style="21" customWidth="1"/>
    <col min="8729" max="8729" width="8.26953125" style="21" customWidth="1"/>
    <col min="8730" max="8730" width="6.7265625" style="21" customWidth="1"/>
    <col min="8731" max="8731" width="4.81640625" style="21" customWidth="1"/>
    <col min="8732" max="8733" width="5" style="21" customWidth="1"/>
    <col min="8734" max="8734" width="8.7265625" style="21"/>
    <col min="8735" max="8735" width="10.54296875" style="21" customWidth="1"/>
    <col min="8736" max="8736" width="3.81640625" style="21" customWidth="1"/>
    <col min="8737" max="8738" width="8.7265625" style="21"/>
    <col min="8739" max="8739" width="3.7265625" style="21" customWidth="1"/>
    <col min="8740" max="8979" width="8.7265625" style="21"/>
    <col min="8980" max="8980" width="24.81640625" style="21" customWidth="1"/>
    <col min="8981" max="8981" width="13.54296875" style="21" customWidth="1"/>
    <col min="8982" max="8982" width="8.7265625" style="21"/>
    <col min="8983" max="8983" width="6.7265625" style="21" customWidth="1"/>
    <col min="8984" max="8984" width="6.453125" style="21" customWidth="1"/>
    <col min="8985" max="8985" width="8.26953125" style="21" customWidth="1"/>
    <col min="8986" max="8986" width="6.7265625" style="21" customWidth="1"/>
    <col min="8987" max="8987" width="4.81640625" style="21" customWidth="1"/>
    <col min="8988" max="8989" width="5" style="21" customWidth="1"/>
    <col min="8990" max="8990" width="8.7265625" style="21"/>
    <col min="8991" max="8991" width="10.54296875" style="21" customWidth="1"/>
    <col min="8992" max="8992" width="3.81640625" style="21" customWidth="1"/>
    <col min="8993" max="8994" width="8.7265625" style="21"/>
    <col min="8995" max="8995" width="3.7265625" style="21" customWidth="1"/>
    <col min="8996" max="9235" width="8.7265625" style="21"/>
    <col min="9236" max="9236" width="24.81640625" style="21" customWidth="1"/>
    <col min="9237" max="9237" width="13.54296875" style="21" customWidth="1"/>
    <col min="9238" max="9238" width="8.7265625" style="21"/>
    <col min="9239" max="9239" width="6.7265625" style="21" customWidth="1"/>
    <col min="9240" max="9240" width="6.453125" style="21" customWidth="1"/>
    <col min="9241" max="9241" width="8.26953125" style="21" customWidth="1"/>
    <col min="9242" max="9242" width="6.7265625" style="21" customWidth="1"/>
    <col min="9243" max="9243" width="4.81640625" style="21" customWidth="1"/>
    <col min="9244" max="9245" width="5" style="21" customWidth="1"/>
    <col min="9246" max="9246" width="8.7265625" style="21"/>
    <col min="9247" max="9247" width="10.54296875" style="21" customWidth="1"/>
    <col min="9248" max="9248" width="3.81640625" style="21" customWidth="1"/>
    <col min="9249" max="9250" width="8.7265625" style="21"/>
    <col min="9251" max="9251" width="3.7265625" style="21" customWidth="1"/>
    <col min="9252" max="9491" width="8.7265625" style="21"/>
    <col min="9492" max="9492" width="24.81640625" style="21" customWidth="1"/>
    <col min="9493" max="9493" width="13.54296875" style="21" customWidth="1"/>
    <col min="9494" max="9494" width="8.7265625" style="21"/>
    <col min="9495" max="9495" width="6.7265625" style="21" customWidth="1"/>
    <col min="9496" max="9496" width="6.453125" style="21" customWidth="1"/>
    <col min="9497" max="9497" width="8.26953125" style="21" customWidth="1"/>
    <col min="9498" max="9498" width="6.7265625" style="21" customWidth="1"/>
    <col min="9499" max="9499" width="4.81640625" style="21" customWidth="1"/>
    <col min="9500" max="9501" width="5" style="21" customWidth="1"/>
    <col min="9502" max="9502" width="8.7265625" style="21"/>
    <col min="9503" max="9503" width="10.54296875" style="21" customWidth="1"/>
    <col min="9504" max="9504" width="3.81640625" style="21" customWidth="1"/>
    <col min="9505" max="9506" width="8.7265625" style="21"/>
    <col min="9507" max="9507" width="3.7265625" style="21" customWidth="1"/>
    <col min="9508" max="9747" width="8.7265625" style="21"/>
    <col min="9748" max="9748" width="24.81640625" style="21" customWidth="1"/>
    <col min="9749" max="9749" width="13.54296875" style="21" customWidth="1"/>
    <col min="9750" max="9750" width="8.7265625" style="21"/>
    <col min="9751" max="9751" width="6.7265625" style="21" customWidth="1"/>
    <col min="9752" max="9752" width="6.453125" style="21" customWidth="1"/>
    <col min="9753" max="9753" width="8.26953125" style="21" customWidth="1"/>
    <col min="9754" max="9754" width="6.7265625" style="21" customWidth="1"/>
    <col min="9755" max="9755" width="4.81640625" style="21" customWidth="1"/>
    <col min="9756" max="9757" width="5" style="21" customWidth="1"/>
    <col min="9758" max="9758" width="8.7265625" style="21"/>
    <col min="9759" max="9759" width="10.54296875" style="21" customWidth="1"/>
    <col min="9760" max="9760" width="3.81640625" style="21" customWidth="1"/>
    <col min="9761" max="9762" width="8.7265625" style="21"/>
    <col min="9763" max="9763" width="3.7265625" style="21" customWidth="1"/>
    <col min="9764" max="10003" width="8.7265625" style="21"/>
    <col min="10004" max="10004" width="24.81640625" style="21" customWidth="1"/>
    <col min="10005" max="10005" width="13.54296875" style="21" customWidth="1"/>
    <col min="10006" max="10006" width="8.7265625" style="21"/>
    <col min="10007" max="10007" width="6.7265625" style="21" customWidth="1"/>
    <col min="10008" max="10008" width="6.453125" style="21" customWidth="1"/>
    <col min="10009" max="10009" width="8.26953125" style="21" customWidth="1"/>
    <col min="10010" max="10010" width="6.7265625" style="21" customWidth="1"/>
    <col min="10011" max="10011" width="4.81640625" style="21" customWidth="1"/>
    <col min="10012" max="10013" width="5" style="21" customWidth="1"/>
    <col min="10014" max="10014" width="8.7265625" style="21"/>
    <col min="10015" max="10015" width="10.54296875" style="21" customWidth="1"/>
    <col min="10016" max="10016" width="3.81640625" style="21" customWidth="1"/>
    <col min="10017" max="10018" width="8.7265625" style="21"/>
    <col min="10019" max="10019" width="3.7265625" style="21" customWidth="1"/>
    <col min="10020" max="10259" width="8.7265625" style="21"/>
    <col min="10260" max="10260" width="24.81640625" style="21" customWidth="1"/>
    <col min="10261" max="10261" width="13.54296875" style="21" customWidth="1"/>
    <col min="10262" max="10262" width="8.7265625" style="21"/>
    <col min="10263" max="10263" width="6.7265625" style="21" customWidth="1"/>
    <col min="10264" max="10264" width="6.453125" style="21" customWidth="1"/>
    <col min="10265" max="10265" width="8.26953125" style="21" customWidth="1"/>
    <col min="10266" max="10266" width="6.7265625" style="21" customWidth="1"/>
    <col min="10267" max="10267" width="4.81640625" style="21" customWidth="1"/>
    <col min="10268" max="10269" width="5" style="21" customWidth="1"/>
    <col min="10270" max="10270" width="8.7265625" style="21"/>
    <col min="10271" max="10271" width="10.54296875" style="21" customWidth="1"/>
    <col min="10272" max="10272" width="3.81640625" style="21" customWidth="1"/>
    <col min="10273" max="10274" width="8.7265625" style="21"/>
    <col min="10275" max="10275" width="3.7265625" style="21" customWidth="1"/>
    <col min="10276" max="10515" width="8.7265625" style="21"/>
    <col min="10516" max="10516" width="24.81640625" style="21" customWidth="1"/>
    <col min="10517" max="10517" width="13.54296875" style="21" customWidth="1"/>
    <col min="10518" max="10518" width="8.7265625" style="21"/>
    <col min="10519" max="10519" width="6.7265625" style="21" customWidth="1"/>
    <col min="10520" max="10520" width="6.453125" style="21" customWidth="1"/>
    <col min="10521" max="10521" width="8.26953125" style="21" customWidth="1"/>
    <col min="10522" max="10522" width="6.7265625" style="21" customWidth="1"/>
    <col min="10523" max="10523" width="4.81640625" style="21" customWidth="1"/>
    <col min="10524" max="10525" width="5" style="21" customWidth="1"/>
    <col min="10526" max="10526" width="8.7265625" style="21"/>
    <col min="10527" max="10527" width="10.54296875" style="21" customWidth="1"/>
    <col min="10528" max="10528" width="3.81640625" style="21" customWidth="1"/>
    <col min="10529" max="10530" width="8.7265625" style="21"/>
    <col min="10531" max="10531" width="3.7265625" style="21" customWidth="1"/>
    <col min="10532" max="10771" width="8.7265625" style="21"/>
    <col min="10772" max="10772" width="24.81640625" style="21" customWidth="1"/>
    <col min="10773" max="10773" width="13.54296875" style="21" customWidth="1"/>
    <col min="10774" max="10774" width="8.7265625" style="21"/>
    <col min="10775" max="10775" width="6.7265625" style="21" customWidth="1"/>
    <col min="10776" max="10776" width="6.453125" style="21" customWidth="1"/>
    <col min="10777" max="10777" width="8.26953125" style="21" customWidth="1"/>
    <col min="10778" max="10778" width="6.7265625" style="21" customWidth="1"/>
    <col min="10779" max="10779" width="4.81640625" style="21" customWidth="1"/>
    <col min="10780" max="10781" width="5" style="21" customWidth="1"/>
    <col min="10782" max="10782" width="8.7265625" style="21"/>
    <col min="10783" max="10783" width="10.54296875" style="21" customWidth="1"/>
    <col min="10784" max="10784" width="3.81640625" style="21" customWidth="1"/>
    <col min="10785" max="10786" width="8.7265625" style="21"/>
    <col min="10787" max="10787" width="3.7265625" style="21" customWidth="1"/>
    <col min="10788" max="11027" width="8.7265625" style="21"/>
    <col min="11028" max="11028" width="24.81640625" style="21" customWidth="1"/>
    <col min="11029" max="11029" width="13.54296875" style="21" customWidth="1"/>
    <col min="11030" max="11030" width="8.7265625" style="21"/>
    <col min="11031" max="11031" width="6.7265625" style="21" customWidth="1"/>
    <col min="11032" max="11032" width="6.453125" style="21" customWidth="1"/>
    <col min="11033" max="11033" width="8.26953125" style="21" customWidth="1"/>
    <col min="11034" max="11034" width="6.7265625" style="21" customWidth="1"/>
    <col min="11035" max="11035" width="4.81640625" style="21" customWidth="1"/>
    <col min="11036" max="11037" width="5" style="21" customWidth="1"/>
    <col min="11038" max="11038" width="8.7265625" style="21"/>
    <col min="11039" max="11039" width="10.54296875" style="21" customWidth="1"/>
    <col min="11040" max="11040" width="3.81640625" style="21" customWidth="1"/>
    <col min="11041" max="11042" width="8.7265625" style="21"/>
    <col min="11043" max="11043" width="3.7265625" style="21" customWidth="1"/>
    <col min="11044" max="11283" width="8.7265625" style="21"/>
    <col min="11284" max="11284" width="24.81640625" style="21" customWidth="1"/>
    <col min="11285" max="11285" width="13.54296875" style="21" customWidth="1"/>
    <col min="11286" max="11286" width="8.7265625" style="21"/>
    <col min="11287" max="11287" width="6.7265625" style="21" customWidth="1"/>
    <col min="11288" max="11288" width="6.453125" style="21" customWidth="1"/>
    <col min="11289" max="11289" width="8.26953125" style="21" customWidth="1"/>
    <col min="11290" max="11290" width="6.7265625" style="21" customWidth="1"/>
    <col min="11291" max="11291" width="4.81640625" style="21" customWidth="1"/>
    <col min="11292" max="11293" width="5" style="21" customWidth="1"/>
    <col min="11294" max="11294" width="8.7265625" style="21"/>
    <col min="11295" max="11295" width="10.54296875" style="21" customWidth="1"/>
    <col min="11296" max="11296" width="3.81640625" style="21" customWidth="1"/>
    <col min="11297" max="11298" width="8.7265625" style="21"/>
    <col min="11299" max="11299" width="3.7265625" style="21" customWidth="1"/>
    <col min="11300" max="11539" width="8.7265625" style="21"/>
    <col min="11540" max="11540" width="24.81640625" style="21" customWidth="1"/>
    <col min="11541" max="11541" width="13.54296875" style="21" customWidth="1"/>
    <col min="11542" max="11542" width="8.7265625" style="21"/>
    <col min="11543" max="11543" width="6.7265625" style="21" customWidth="1"/>
    <col min="11544" max="11544" width="6.453125" style="21" customWidth="1"/>
    <col min="11545" max="11545" width="8.26953125" style="21" customWidth="1"/>
    <col min="11546" max="11546" width="6.7265625" style="21" customWidth="1"/>
    <col min="11547" max="11547" width="4.81640625" style="21" customWidth="1"/>
    <col min="11548" max="11549" width="5" style="21" customWidth="1"/>
    <col min="11550" max="11550" width="8.7265625" style="21"/>
    <col min="11551" max="11551" width="10.54296875" style="21" customWidth="1"/>
    <col min="11552" max="11552" width="3.81640625" style="21" customWidth="1"/>
    <col min="11553" max="11554" width="8.7265625" style="21"/>
    <col min="11555" max="11555" width="3.7265625" style="21" customWidth="1"/>
    <col min="11556" max="11795" width="8.7265625" style="21"/>
    <col min="11796" max="11796" width="24.81640625" style="21" customWidth="1"/>
    <col min="11797" max="11797" width="13.54296875" style="21" customWidth="1"/>
    <col min="11798" max="11798" width="8.7265625" style="21"/>
    <col min="11799" max="11799" width="6.7265625" style="21" customWidth="1"/>
    <col min="11800" max="11800" width="6.453125" style="21" customWidth="1"/>
    <col min="11801" max="11801" width="8.26953125" style="21" customWidth="1"/>
    <col min="11802" max="11802" width="6.7265625" style="21" customWidth="1"/>
    <col min="11803" max="11803" width="4.81640625" style="21" customWidth="1"/>
    <col min="11804" max="11805" width="5" style="21" customWidth="1"/>
    <col min="11806" max="11806" width="8.7265625" style="21"/>
    <col min="11807" max="11807" width="10.54296875" style="21" customWidth="1"/>
    <col min="11808" max="11808" width="3.81640625" style="21" customWidth="1"/>
    <col min="11809" max="11810" width="8.7265625" style="21"/>
    <col min="11811" max="11811" width="3.7265625" style="21" customWidth="1"/>
    <col min="11812" max="12051" width="8.7265625" style="21"/>
    <col min="12052" max="12052" width="24.81640625" style="21" customWidth="1"/>
    <col min="12053" max="12053" width="13.54296875" style="21" customWidth="1"/>
    <col min="12054" max="12054" width="8.7265625" style="21"/>
    <col min="12055" max="12055" width="6.7265625" style="21" customWidth="1"/>
    <col min="12056" max="12056" width="6.453125" style="21" customWidth="1"/>
    <col min="12057" max="12057" width="8.26953125" style="21" customWidth="1"/>
    <col min="12058" max="12058" width="6.7265625" style="21" customWidth="1"/>
    <col min="12059" max="12059" width="4.81640625" style="21" customWidth="1"/>
    <col min="12060" max="12061" width="5" style="21" customWidth="1"/>
    <col min="12062" max="12062" width="8.7265625" style="21"/>
    <col min="12063" max="12063" width="10.54296875" style="21" customWidth="1"/>
    <col min="12064" max="12064" width="3.81640625" style="21" customWidth="1"/>
    <col min="12065" max="12066" width="8.7265625" style="21"/>
    <col min="12067" max="12067" width="3.7265625" style="21" customWidth="1"/>
    <col min="12068" max="12307" width="8.7265625" style="21"/>
    <col min="12308" max="12308" width="24.81640625" style="21" customWidth="1"/>
    <col min="12309" max="12309" width="13.54296875" style="21" customWidth="1"/>
    <col min="12310" max="12310" width="8.7265625" style="21"/>
    <col min="12311" max="12311" width="6.7265625" style="21" customWidth="1"/>
    <col min="12312" max="12312" width="6.453125" style="21" customWidth="1"/>
    <col min="12313" max="12313" width="8.26953125" style="21" customWidth="1"/>
    <col min="12314" max="12314" width="6.7265625" style="21" customWidth="1"/>
    <col min="12315" max="12315" width="4.81640625" style="21" customWidth="1"/>
    <col min="12316" max="12317" width="5" style="21" customWidth="1"/>
    <col min="12318" max="12318" width="8.7265625" style="21"/>
    <col min="12319" max="12319" width="10.54296875" style="21" customWidth="1"/>
    <col min="12320" max="12320" width="3.81640625" style="21" customWidth="1"/>
    <col min="12321" max="12322" width="8.7265625" style="21"/>
    <col min="12323" max="12323" width="3.7265625" style="21" customWidth="1"/>
    <col min="12324" max="12563" width="8.7265625" style="21"/>
    <col min="12564" max="12564" width="24.81640625" style="21" customWidth="1"/>
    <col min="12565" max="12565" width="13.54296875" style="21" customWidth="1"/>
    <col min="12566" max="12566" width="8.7265625" style="21"/>
    <col min="12567" max="12567" width="6.7265625" style="21" customWidth="1"/>
    <col min="12568" max="12568" width="6.453125" style="21" customWidth="1"/>
    <col min="12569" max="12569" width="8.26953125" style="21" customWidth="1"/>
    <col min="12570" max="12570" width="6.7265625" style="21" customWidth="1"/>
    <col min="12571" max="12571" width="4.81640625" style="21" customWidth="1"/>
    <col min="12572" max="12573" width="5" style="21" customWidth="1"/>
    <col min="12574" max="12574" width="8.7265625" style="21"/>
    <col min="12575" max="12575" width="10.54296875" style="21" customWidth="1"/>
    <col min="12576" max="12576" width="3.81640625" style="21" customWidth="1"/>
    <col min="12577" max="12578" width="8.7265625" style="21"/>
    <col min="12579" max="12579" width="3.7265625" style="21" customWidth="1"/>
    <col min="12580" max="12819" width="8.7265625" style="21"/>
    <col min="12820" max="12820" width="24.81640625" style="21" customWidth="1"/>
    <col min="12821" max="12821" width="13.54296875" style="21" customWidth="1"/>
    <col min="12822" max="12822" width="8.7265625" style="21"/>
    <col min="12823" max="12823" width="6.7265625" style="21" customWidth="1"/>
    <col min="12824" max="12824" width="6.453125" style="21" customWidth="1"/>
    <col min="12825" max="12825" width="8.26953125" style="21" customWidth="1"/>
    <col min="12826" max="12826" width="6.7265625" style="21" customWidth="1"/>
    <col min="12827" max="12827" width="4.81640625" style="21" customWidth="1"/>
    <col min="12828" max="12829" width="5" style="21" customWidth="1"/>
    <col min="12830" max="12830" width="8.7265625" style="21"/>
    <col min="12831" max="12831" width="10.54296875" style="21" customWidth="1"/>
    <col min="12832" max="12832" width="3.81640625" style="21" customWidth="1"/>
    <col min="12833" max="12834" width="8.7265625" style="21"/>
    <col min="12835" max="12835" width="3.7265625" style="21" customWidth="1"/>
    <col min="12836" max="13075" width="8.7265625" style="21"/>
    <col min="13076" max="13076" width="24.81640625" style="21" customWidth="1"/>
    <col min="13077" max="13077" width="13.54296875" style="21" customWidth="1"/>
    <col min="13078" max="13078" width="8.7265625" style="21"/>
    <col min="13079" max="13079" width="6.7265625" style="21" customWidth="1"/>
    <col min="13080" max="13080" width="6.453125" style="21" customWidth="1"/>
    <col min="13081" max="13081" width="8.26953125" style="21" customWidth="1"/>
    <col min="13082" max="13082" width="6.7265625" style="21" customWidth="1"/>
    <col min="13083" max="13083" width="4.81640625" style="21" customWidth="1"/>
    <col min="13084" max="13085" width="5" style="21" customWidth="1"/>
    <col min="13086" max="13086" width="8.7265625" style="21"/>
    <col min="13087" max="13087" width="10.54296875" style="21" customWidth="1"/>
    <col min="13088" max="13088" width="3.81640625" style="21" customWidth="1"/>
    <col min="13089" max="13090" width="8.7265625" style="21"/>
    <col min="13091" max="13091" width="3.7265625" style="21" customWidth="1"/>
    <col min="13092" max="13331" width="8.7265625" style="21"/>
    <col min="13332" max="13332" width="24.81640625" style="21" customWidth="1"/>
    <col min="13333" max="13333" width="13.54296875" style="21" customWidth="1"/>
    <col min="13334" max="13334" width="8.7265625" style="21"/>
    <col min="13335" max="13335" width="6.7265625" style="21" customWidth="1"/>
    <col min="13336" max="13336" width="6.453125" style="21" customWidth="1"/>
    <col min="13337" max="13337" width="8.26953125" style="21" customWidth="1"/>
    <col min="13338" max="13338" width="6.7265625" style="21" customWidth="1"/>
    <col min="13339" max="13339" width="4.81640625" style="21" customWidth="1"/>
    <col min="13340" max="13341" width="5" style="21" customWidth="1"/>
    <col min="13342" max="13342" width="8.7265625" style="21"/>
    <col min="13343" max="13343" width="10.54296875" style="21" customWidth="1"/>
    <col min="13344" max="13344" width="3.81640625" style="21" customWidth="1"/>
    <col min="13345" max="13346" width="8.7265625" style="21"/>
    <col min="13347" max="13347" width="3.7265625" style="21" customWidth="1"/>
    <col min="13348" max="13587" width="8.7265625" style="21"/>
    <col min="13588" max="13588" width="24.81640625" style="21" customWidth="1"/>
    <col min="13589" max="13589" width="13.54296875" style="21" customWidth="1"/>
    <col min="13590" max="13590" width="8.7265625" style="21"/>
    <col min="13591" max="13591" width="6.7265625" style="21" customWidth="1"/>
    <col min="13592" max="13592" width="6.453125" style="21" customWidth="1"/>
    <col min="13593" max="13593" width="8.26953125" style="21" customWidth="1"/>
    <col min="13594" max="13594" width="6.7265625" style="21" customWidth="1"/>
    <col min="13595" max="13595" width="4.81640625" style="21" customWidth="1"/>
    <col min="13596" max="13597" width="5" style="21" customWidth="1"/>
    <col min="13598" max="13598" width="8.7265625" style="21"/>
    <col min="13599" max="13599" width="10.54296875" style="21" customWidth="1"/>
    <col min="13600" max="13600" width="3.81640625" style="21" customWidth="1"/>
    <col min="13601" max="13602" width="8.7265625" style="21"/>
    <col min="13603" max="13603" width="3.7265625" style="21" customWidth="1"/>
    <col min="13604" max="13843" width="8.7265625" style="21"/>
    <col min="13844" max="13844" width="24.81640625" style="21" customWidth="1"/>
    <col min="13845" max="13845" width="13.54296875" style="21" customWidth="1"/>
    <col min="13846" max="13846" width="8.7265625" style="21"/>
    <col min="13847" max="13847" width="6.7265625" style="21" customWidth="1"/>
    <col min="13848" max="13848" width="6.453125" style="21" customWidth="1"/>
    <col min="13849" max="13849" width="8.26953125" style="21" customWidth="1"/>
    <col min="13850" max="13850" width="6.7265625" style="21" customWidth="1"/>
    <col min="13851" max="13851" width="4.81640625" style="21" customWidth="1"/>
    <col min="13852" max="13853" width="5" style="21" customWidth="1"/>
    <col min="13854" max="13854" width="8.7265625" style="21"/>
    <col min="13855" max="13855" width="10.54296875" style="21" customWidth="1"/>
    <col min="13856" max="13856" width="3.81640625" style="21" customWidth="1"/>
    <col min="13857" max="13858" width="8.7265625" style="21"/>
    <col min="13859" max="13859" width="3.7265625" style="21" customWidth="1"/>
    <col min="13860" max="14099" width="8.7265625" style="21"/>
    <col min="14100" max="14100" width="24.81640625" style="21" customWidth="1"/>
    <col min="14101" max="14101" width="13.54296875" style="21" customWidth="1"/>
    <col min="14102" max="14102" width="8.7265625" style="21"/>
    <col min="14103" max="14103" width="6.7265625" style="21" customWidth="1"/>
    <col min="14104" max="14104" width="6.453125" style="21" customWidth="1"/>
    <col min="14105" max="14105" width="8.26953125" style="21" customWidth="1"/>
    <col min="14106" max="14106" width="6.7265625" style="21" customWidth="1"/>
    <col min="14107" max="14107" width="4.81640625" style="21" customWidth="1"/>
    <col min="14108" max="14109" width="5" style="21" customWidth="1"/>
    <col min="14110" max="14110" width="8.7265625" style="21"/>
    <col min="14111" max="14111" width="10.54296875" style="21" customWidth="1"/>
    <col min="14112" max="14112" width="3.81640625" style="21" customWidth="1"/>
    <col min="14113" max="14114" width="8.7265625" style="21"/>
    <col min="14115" max="14115" width="3.7265625" style="21" customWidth="1"/>
    <col min="14116" max="14355" width="8.7265625" style="21"/>
    <col min="14356" max="14356" width="24.81640625" style="21" customWidth="1"/>
    <col min="14357" max="14357" width="13.54296875" style="21" customWidth="1"/>
    <col min="14358" max="14358" width="8.7265625" style="21"/>
    <col min="14359" max="14359" width="6.7265625" style="21" customWidth="1"/>
    <col min="14360" max="14360" width="6.453125" style="21" customWidth="1"/>
    <col min="14361" max="14361" width="8.26953125" style="21" customWidth="1"/>
    <col min="14362" max="14362" width="6.7265625" style="21" customWidth="1"/>
    <col min="14363" max="14363" width="4.81640625" style="21" customWidth="1"/>
    <col min="14364" max="14365" width="5" style="21" customWidth="1"/>
    <col min="14366" max="14366" width="8.7265625" style="21"/>
    <col min="14367" max="14367" width="10.54296875" style="21" customWidth="1"/>
    <col min="14368" max="14368" width="3.81640625" style="21" customWidth="1"/>
    <col min="14369" max="14370" width="8.7265625" style="21"/>
    <col min="14371" max="14371" width="3.7265625" style="21" customWidth="1"/>
    <col min="14372" max="14611" width="8.7265625" style="21"/>
    <col min="14612" max="14612" width="24.81640625" style="21" customWidth="1"/>
    <col min="14613" max="14613" width="13.54296875" style="21" customWidth="1"/>
    <col min="14614" max="14614" width="8.7265625" style="21"/>
    <col min="14615" max="14615" width="6.7265625" style="21" customWidth="1"/>
    <col min="14616" max="14616" width="6.453125" style="21" customWidth="1"/>
    <col min="14617" max="14617" width="8.26953125" style="21" customWidth="1"/>
    <col min="14618" max="14618" width="6.7265625" style="21" customWidth="1"/>
    <col min="14619" max="14619" width="4.81640625" style="21" customWidth="1"/>
    <col min="14620" max="14621" width="5" style="21" customWidth="1"/>
    <col min="14622" max="14622" width="8.7265625" style="21"/>
    <col min="14623" max="14623" width="10.54296875" style="21" customWidth="1"/>
    <col min="14624" max="14624" width="3.81640625" style="21" customWidth="1"/>
    <col min="14625" max="14626" width="8.7265625" style="21"/>
    <col min="14627" max="14627" width="3.7265625" style="21" customWidth="1"/>
    <col min="14628" max="14867" width="8.7265625" style="21"/>
    <col min="14868" max="14868" width="24.81640625" style="21" customWidth="1"/>
    <col min="14869" max="14869" width="13.54296875" style="21" customWidth="1"/>
    <col min="14870" max="14870" width="8.7265625" style="21"/>
    <col min="14871" max="14871" width="6.7265625" style="21" customWidth="1"/>
    <col min="14872" max="14872" width="6.453125" style="21" customWidth="1"/>
    <col min="14873" max="14873" width="8.26953125" style="21" customWidth="1"/>
    <col min="14874" max="14874" width="6.7265625" style="21" customWidth="1"/>
    <col min="14875" max="14875" width="4.81640625" style="21" customWidth="1"/>
    <col min="14876" max="14877" width="5" style="21" customWidth="1"/>
    <col min="14878" max="14878" width="8.7265625" style="21"/>
    <col min="14879" max="14879" width="10.54296875" style="21" customWidth="1"/>
    <col min="14880" max="14880" width="3.81640625" style="21" customWidth="1"/>
    <col min="14881" max="14882" width="8.7265625" style="21"/>
    <col min="14883" max="14883" width="3.7265625" style="21" customWidth="1"/>
    <col min="14884" max="15123" width="8.7265625" style="21"/>
    <col min="15124" max="15124" width="24.81640625" style="21" customWidth="1"/>
    <col min="15125" max="15125" width="13.54296875" style="21" customWidth="1"/>
    <col min="15126" max="15126" width="8.7265625" style="21"/>
    <col min="15127" max="15127" width="6.7265625" style="21" customWidth="1"/>
    <col min="15128" max="15128" width="6.453125" style="21" customWidth="1"/>
    <col min="15129" max="15129" width="8.26953125" style="21" customWidth="1"/>
    <col min="15130" max="15130" width="6.7265625" style="21" customWidth="1"/>
    <col min="15131" max="15131" width="4.81640625" style="21" customWidth="1"/>
    <col min="15132" max="15133" width="5" style="21" customWidth="1"/>
    <col min="15134" max="15134" width="8.7265625" style="21"/>
    <col min="15135" max="15135" width="10.54296875" style="21" customWidth="1"/>
    <col min="15136" max="15136" width="3.81640625" style="21" customWidth="1"/>
    <col min="15137" max="15138" width="8.7265625" style="21"/>
    <col min="15139" max="15139" width="3.7265625" style="21" customWidth="1"/>
    <col min="15140" max="15379" width="8.7265625" style="21"/>
    <col min="15380" max="15380" width="24.81640625" style="21" customWidth="1"/>
    <col min="15381" max="15381" width="13.54296875" style="21" customWidth="1"/>
    <col min="15382" max="15382" width="8.7265625" style="21"/>
    <col min="15383" max="15383" width="6.7265625" style="21" customWidth="1"/>
    <col min="15384" max="15384" width="6.453125" style="21" customWidth="1"/>
    <col min="15385" max="15385" width="8.26953125" style="21" customWidth="1"/>
    <col min="15386" max="15386" width="6.7265625" style="21" customWidth="1"/>
    <col min="15387" max="15387" width="4.81640625" style="21" customWidth="1"/>
    <col min="15388" max="15389" width="5" style="21" customWidth="1"/>
    <col min="15390" max="15390" width="8.7265625" style="21"/>
    <col min="15391" max="15391" width="10.54296875" style="21" customWidth="1"/>
    <col min="15392" max="15392" width="3.81640625" style="21" customWidth="1"/>
    <col min="15393" max="15394" width="8.7265625" style="21"/>
    <col min="15395" max="15395" width="3.7265625" style="21" customWidth="1"/>
    <col min="15396" max="15635" width="8.7265625" style="21"/>
    <col min="15636" max="15636" width="24.81640625" style="21" customWidth="1"/>
    <col min="15637" max="15637" width="13.54296875" style="21" customWidth="1"/>
    <col min="15638" max="15638" width="8.7265625" style="21"/>
    <col min="15639" max="15639" width="6.7265625" style="21" customWidth="1"/>
    <col min="15640" max="15640" width="6.453125" style="21" customWidth="1"/>
    <col min="15641" max="15641" width="8.26953125" style="21" customWidth="1"/>
    <col min="15642" max="15642" width="6.7265625" style="21" customWidth="1"/>
    <col min="15643" max="15643" width="4.81640625" style="21" customWidth="1"/>
    <col min="15644" max="15645" width="5" style="21" customWidth="1"/>
    <col min="15646" max="15646" width="8.7265625" style="21"/>
    <col min="15647" max="15647" width="10.54296875" style="21" customWidth="1"/>
    <col min="15648" max="15648" width="3.81640625" style="21" customWidth="1"/>
    <col min="15649" max="15650" width="8.7265625" style="21"/>
    <col min="15651" max="15651" width="3.7265625" style="21" customWidth="1"/>
    <col min="15652" max="15891" width="8.7265625" style="21"/>
    <col min="15892" max="15892" width="24.81640625" style="21" customWidth="1"/>
    <col min="15893" max="15893" width="13.54296875" style="21" customWidth="1"/>
    <col min="15894" max="15894" width="8.7265625" style="21"/>
    <col min="15895" max="15895" width="6.7265625" style="21" customWidth="1"/>
    <col min="15896" max="15896" width="6.453125" style="21" customWidth="1"/>
    <col min="15897" max="15897" width="8.26953125" style="21" customWidth="1"/>
    <col min="15898" max="15898" width="6.7265625" style="21" customWidth="1"/>
    <col min="15899" max="15899" width="4.81640625" style="21" customWidth="1"/>
    <col min="15900" max="15901" width="5" style="21" customWidth="1"/>
    <col min="15902" max="15902" width="8.7265625" style="21"/>
    <col min="15903" max="15903" width="10.54296875" style="21" customWidth="1"/>
    <col min="15904" max="15904" width="3.81640625" style="21" customWidth="1"/>
    <col min="15905" max="15906" width="8.7265625" style="21"/>
    <col min="15907" max="15907" width="3.7265625" style="21" customWidth="1"/>
    <col min="15908" max="16147" width="8.7265625" style="21"/>
    <col min="16148" max="16148" width="24.81640625" style="21" customWidth="1"/>
    <col min="16149" max="16149" width="13.54296875" style="21" customWidth="1"/>
    <col min="16150" max="16150" width="8.7265625" style="21"/>
    <col min="16151" max="16151" width="6.7265625" style="21" customWidth="1"/>
    <col min="16152" max="16152" width="6.453125" style="21" customWidth="1"/>
    <col min="16153" max="16153" width="8.26953125" style="21" customWidth="1"/>
    <col min="16154" max="16154" width="6.7265625" style="21" customWidth="1"/>
    <col min="16155" max="16155" width="4.81640625" style="21" customWidth="1"/>
    <col min="16156" max="16157" width="5" style="21" customWidth="1"/>
    <col min="16158" max="16158" width="8.7265625" style="21"/>
    <col min="16159" max="16159" width="10.54296875" style="21" customWidth="1"/>
    <col min="16160" max="16160" width="3.81640625" style="21" customWidth="1"/>
    <col min="16161" max="16162" width="8.7265625" style="21"/>
    <col min="16163" max="16163" width="3.7265625" style="21" customWidth="1"/>
    <col min="16164" max="16384" width="8.7265625" style="21"/>
  </cols>
  <sheetData>
    <row r="2" spans="1:7" x14ac:dyDescent="0.35">
      <c r="A2" s="8" t="s">
        <v>86</v>
      </c>
    </row>
    <row r="3" spans="1:7" x14ac:dyDescent="0.35">
      <c r="A3" s="8" t="s">
        <v>87</v>
      </c>
    </row>
    <row r="4" spans="1:7" x14ac:dyDescent="0.35">
      <c r="C4" s="8" t="s">
        <v>179</v>
      </c>
      <c r="D4" s="8" t="s">
        <v>66</v>
      </c>
      <c r="E4" s="8" t="s">
        <v>67</v>
      </c>
      <c r="F4" s="8" t="s">
        <v>182</v>
      </c>
      <c r="G4" s="8" t="s">
        <v>65</v>
      </c>
    </row>
    <row r="5" spans="1:7" x14ac:dyDescent="0.35">
      <c r="C5" s="8" t="s">
        <v>180</v>
      </c>
      <c r="D5" s="20">
        <v>2.9732408325074333</v>
      </c>
      <c r="E5" s="20">
        <v>5.9464816650148666</v>
      </c>
      <c r="F5" s="20">
        <v>2.9732408325074333</v>
      </c>
      <c r="G5" s="20">
        <v>0.29732408325074333</v>
      </c>
    </row>
    <row r="6" spans="1:7" x14ac:dyDescent="0.35">
      <c r="C6" s="8" t="s">
        <v>181</v>
      </c>
      <c r="D6" s="20">
        <v>3.1840158092212225</v>
      </c>
      <c r="E6" s="20">
        <v>6.3630310457178485</v>
      </c>
      <c r="F6" s="20">
        <v>3.1790152364966264</v>
      </c>
      <c r="G6" s="20">
        <v>0.32597491347438518</v>
      </c>
    </row>
    <row r="36" spans="1:88" s="2" customFormat="1" ht="174" x14ac:dyDescent="0.35">
      <c r="A36" t="s">
        <v>0</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c r="V36" t="s">
        <v>21</v>
      </c>
      <c r="W36" t="s">
        <v>22</v>
      </c>
      <c r="X36" t="s">
        <v>23</v>
      </c>
      <c r="Y36" t="s">
        <v>24</v>
      </c>
      <c r="Z36" t="s">
        <v>25</v>
      </c>
      <c r="AA36" s="2" t="s">
        <v>36</v>
      </c>
      <c r="AB36" s="2" t="s">
        <v>37</v>
      </c>
      <c r="AC36" s="2" t="s">
        <v>38</v>
      </c>
      <c r="AD36" s="2" t="s">
        <v>39</v>
      </c>
      <c r="AE36" s="2" t="s">
        <v>40</v>
      </c>
      <c r="AF36" s="2" t="s">
        <v>41</v>
      </c>
      <c r="AG36" s="2" t="s">
        <v>42</v>
      </c>
      <c r="AI36" s="2" t="s">
        <v>77</v>
      </c>
      <c r="AJ36" s="2" t="s">
        <v>78</v>
      </c>
      <c r="AK36" s="2" t="s">
        <v>43</v>
      </c>
      <c r="AL36" s="2" t="s">
        <v>44</v>
      </c>
      <c r="AM36" s="2" t="s">
        <v>45</v>
      </c>
      <c r="AO36" s="2" t="s">
        <v>79</v>
      </c>
      <c r="AP36" s="2" t="s">
        <v>80</v>
      </c>
      <c r="AQ36" s="2" t="s">
        <v>46</v>
      </c>
      <c r="AR36" s="2" t="s">
        <v>47</v>
      </c>
      <c r="AS36" s="2" t="s">
        <v>48</v>
      </c>
      <c r="AU36" s="2" t="s">
        <v>81</v>
      </c>
      <c r="AV36" s="2" t="s">
        <v>49</v>
      </c>
      <c r="AW36" s="2" t="s">
        <v>50</v>
      </c>
      <c r="AX36" s="2" t="s">
        <v>51</v>
      </c>
      <c r="AY36" s="2" t="s">
        <v>52</v>
      </c>
      <c r="BA36" s="2" t="s">
        <v>82</v>
      </c>
      <c r="BB36" s="2" t="s">
        <v>53</v>
      </c>
      <c r="BC36" s="2" t="s">
        <v>54</v>
      </c>
      <c r="BD36" s="2" t="s">
        <v>55</v>
      </c>
      <c r="BE36" s="2" t="s">
        <v>56</v>
      </c>
      <c r="BG36" s="2" t="s">
        <v>57</v>
      </c>
      <c r="BH36" s="2" t="s">
        <v>58</v>
      </c>
      <c r="BI36" s="2" t="s">
        <v>59</v>
      </c>
      <c r="BJ36" s="2" t="s">
        <v>60</v>
      </c>
      <c r="BL36" s="2" t="s">
        <v>88</v>
      </c>
      <c r="BQ36" s="2" t="s">
        <v>147</v>
      </c>
      <c r="BR36" s="2" t="s">
        <v>147</v>
      </c>
      <c r="BS36" s="2" t="s">
        <v>147</v>
      </c>
      <c r="BT36" s="2" t="s">
        <v>147</v>
      </c>
      <c r="BU36" s="2" t="s">
        <v>148</v>
      </c>
      <c r="BV36" s="2" t="s">
        <v>149</v>
      </c>
      <c r="BW36" s="2" t="s">
        <v>150</v>
      </c>
      <c r="BX36" s="2" t="s">
        <v>151</v>
      </c>
      <c r="BY36" s="2" t="s">
        <v>152</v>
      </c>
      <c r="BZ36" s="2" t="s">
        <v>153</v>
      </c>
      <c r="CA36" s="2" t="s">
        <v>154</v>
      </c>
      <c r="CB36" s="2" t="s">
        <v>155</v>
      </c>
      <c r="CC36" s="2" t="s">
        <v>156</v>
      </c>
      <c r="CD36" s="2" t="s">
        <v>157</v>
      </c>
      <c r="CE36" s="2" t="s">
        <v>158</v>
      </c>
      <c r="CF36" s="2" t="s">
        <v>159</v>
      </c>
      <c r="CG36" s="2" t="s">
        <v>160</v>
      </c>
      <c r="CH36" s="2" t="s">
        <v>160</v>
      </c>
      <c r="CI36" s="2" t="s">
        <v>160</v>
      </c>
      <c r="CJ36" s="2" t="s">
        <v>160</v>
      </c>
    </row>
    <row r="37" spans="1:88" customFormat="1" ht="14.5" x14ac:dyDescent="0.35">
      <c r="Y37" s="1"/>
      <c r="Z37" s="10"/>
      <c r="AD37" s="3"/>
      <c r="AE37" s="3"/>
      <c r="AF37" s="3"/>
      <c r="AG37" s="3"/>
      <c r="AH37" s="3"/>
      <c r="BG37" s="3"/>
      <c r="BH37" s="3"/>
      <c r="BI37" s="3"/>
      <c r="BJ37" s="3"/>
      <c r="BL37" s="2"/>
      <c r="BQ37" s="2">
        <f>(300*1000)/100900</f>
        <v>2.9732408325074333</v>
      </c>
      <c r="BR37" s="2">
        <f>(600*1000)/100900</f>
        <v>5.9464816650148666</v>
      </c>
      <c r="BS37" s="2">
        <f>(300*1000)/100900</f>
        <v>2.9732408325074333</v>
      </c>
      <c r="BT37" s="2">
        <f>(300*100)/100900</f>
        <v>0.29732408325074333</v>
      </c>
      <c r="BU37" s="56" t="e">
        <f>I37/(BQ37*G37)</f>
        <v>#DIV/0!</v>
      </c>
      <c r="BV37" s="56" t="e">
        <f>J37/(BR37*H37)</f>
        <v>#DIV/0!</v>
      </c>
      <c r="BW37" s="56" t="e">
        <f>(J37-I37)/(BS37*H37)</f>
        <v>#DIV/0!</v>
      </c>
      <c r="BX37" s="56" t="e">
        <f>L37/(BT37*H37)</f>
        <v>#DIV/0!</v>
      </c>
      <c r="BY37" s="57">
        <f>G37*BQ37</f>
        <v>0</v>
      </c>
      <c r="BZ37" s="54">
        <f>H37*BR37</f>
        <v>0</v>
      </c>
      <c r="CA37" s="54">
        <f>H37*BS37</f>
        <v>0</v>
      </c>
      <c r="CB37" s="54">
        <f>H37*BT37</f>
        <v>0</v>
      </c>
      <c r="CC37" s="54">
        <f>AD37*G37</f>
        <v>0</v>
      </c>
      <c r="CD37" s="54">
        <f t="shared" ref="CD37:CD100" si="0">AE37*H37</f>
        <v>0</v>
      </c>
      <c r="CE37" s="54">
        <f>AF37*H37</f>
        <v>0</v>
      </c>
      <c r="CF37" s="54">
        <f>AG37*H37</f>
        <v>0</v>
      </c>
    </row>
    <row r="38" spans="1:88" customFormat="1" ht="14.5" x14ac:dyDescent="0.35">
      <c r="A38">
        <v>20</v>
      </c>
      <c r="B38">
        <v>9</v>
      </c>
      <c r="C38" t="s">
        <v>89</v>
      </c>
      <c r="D38" t="s">
        <v>27</v>
      </c>
      <c r="G38">
        <v>0.5</v>
      </c>
      <c r="H38">
        <v>0.5</v>
      </c>
      <c r="I38">
        <v>1933</v>
      </c>
      <c r="J38">
        <v>5883</v>
      </c>
      <c r="L38">
        <v>3010</v>
      </c>
      <c r="M38">
        <v>1.8979999999999999</v>
      </c>
      <c r="N38">
        <v>5.2629999999999999</v>
      </c>
      <c r="O38">
        <v>3.3650000000000002</v>
      </c>
      <c r="Q38">
        <v>0.19900000000000001</v>
      </c>
      <c r="R38">
        <v>1</v>
      </c>
      <c r="S38">
        <v>0</v>
      </c>
      <c r="T38">
        <v>0</v>
      </c>
      <c r="V38">
        <v>0</v>
      </c>
      <c r="Y38" s="1">
        <v>44113</v>
      </c>
      <c r="Z38" s="10">
        <v>0.6663310185185185</v>
      </c>
      <c r="AB38">
        <v>1</v>
      </c>
      <c r="AD38" s="3">
        <v>3.2853804803298106</v>
      </c>
      <c r="AE38" s="3">
        <v>5.5470834799525637</v>
      </c>
      <c r="AF38" s="3">
        <v>2.2617029996227531</v>
      </c>
      <c r="AG38" s="3">
        <v>0.29432971298797306</v>
      </c>
      <c r="AH38" s="3"/>
      <c r="AK38">
        <v>0.50766751771315621</v>
      </c>
      <c r="AQ38">
        <v>5.2864249213798439E-2</v>
      </c>
      <c r="AW38">
        <v>0.60412590070500893</v>
      </c>
      <c r="BC38">
        <v>0.24165370694443278</v>
      </c>
      <c r="BG38" s="3">
        <v>3.2770621901923773</v>
      </c>
      <c r="BH38" s="3">
        <v>5.5456176553836709</v>
      </c>
      <c r="BI38" s="3">
        <v>2.2685554651912927</v>
      </c>
      <c r="BJ38" s="3">
        <v>0.29468577253455686</v>
      </c>
      <c r="BL38" s="2">
        <v>1</v>
      </c>
      <c r="BQ38" s="2">
        <f t="shared" ref="BQ38:BQ101" si="1">(300*1000)/100900</f>
        <v>2.9732408325074333</v>
      </c>
      <c r="BR38" s="2">
        <f t="shared" ref="BR38:BR101" si="2">(600*1000)/100900</f>
        <v>5.9464816650148666</v>
      </c>
      <c r="BS38" s="2">
        <f t="shared" ref="BS38:BS101" si="3">(300*1000)/100900</f>
        <v>2.9732408325074333</v>
      </c>
      <c r="BT38" s="2">
        <f t="shared" ref="BT38:BT101" si="4">(300*100)/100900</f>
        <v>0.29732408325074333</v>
      </c>
      <c r="BU38" s="56">
        <f t="shared" ref="BU38:BV101" si="5">I38/(BQ38*G38)</f>
        <v>1300.2646666666665</v>
      </c>
      <c r="BV38" s="56">
        <f t="shared" si="5"/>
        <v>1978.6489999999999</v>
      </c>
      <c r="BW38" s="56">
        <f t="shared" ref="BW38:BW101" si="6">(J38-I38)/(BS38*H38)</f>
        <v>2657.0333333333333</v>
      </c>
      <c r="BX38" s="56">
        <f t="shared" ref="BX38:BX101" si="7">L38/(BT38*H38)</f>
        <v>20247.266666666666</v>
      </c>
      <c r="BY38" s="57">
        <f t="shared" ref="BY38:BZ101" si="8">G38*BQ38</f>
        <v>1.4866204162537167</v>
      </c>
      <c r="BZ38" s="54">
        <f t="shared" si="8"/>
        <v>2.9732408325074333</v>
      </c>
      <c r="CA38" s="54">
        <f t="shared" ref="CA38:CA101" si="9">H38*BS38</f>
        <v>1.4866204162537167</v>
      </c>
      <c r="CB38" s="54">
        <f t="shared" ref="CB38:CB101" si="10">H38*BT38</f>
        <v>0.14866204162537167</v>
      </c>
      <c r="CC38" s="54">
        <f t="shared" ref="CC38:CD101" si="11">AD38*G38</f>
        <v>1.6426902401649053</v>
      </c>
      <c r="CD38" s="54">
        <f t="shared" si="0"/>
        <v>2.7735417399762818</v>
      </c>
      <c r="CE38" s="54">
        <f t="shared" ref="CE38:CE101" si="12">AF38*H38</f>
        <v>1.1308514998113766</v>
      </c>
      <c r="CF38" s="54">
        <f t="shared" ref="CF38:CF101" si="13">AG38*H38</f>
        <v>0.14716485649398653</v>
      </c>
      <c r="CG38" s="3">
        <f>AVERAGE(CC38:CC39)</f>
        <v>1.6385310950961887</v>
      </c>
      <c r="CH38" s="3">
        <f>AVERAGE(CD38:CD39)</f>
        <v>2.7728088276918355</v>
      </c>
      <c r="CI38" s="3">
        <f>AVERAGE(CE38:CE39)</f>
        <v>1.1342777325956463</v>
      </c>
      <c r="CJ38" s="3">
        <f>AVERAGE(CF38:CF39)</f>
        <v>0.14734288626727843</v>
      </c>
    </row>
    <row r="39" spans="1:88" customFormat="1" ht="14.5" x14ac:dyDescent="0.35">
      <c r="A39">
        <v>21</v>
      </c>
      <c r="B39">
        <v>9</v>
      </c>
      <c r="C39" t="s">
        <v>89</v>
      </c>
      <c r="D39" t="s">
        <v>27</v>
      </c>
      <c r="G39">
        <v>0.5</v>
      </c>
      <c r="H39">
        <v>0.5</v>
      </c>
      <c r="I39">
        <v>1923</v>
      </c>
      <c r="J39">
        <v>5880</v>
      </c>
      <c r="L39">
        <v>3017</v>
      </c>
      <c r="M39">
        <v>1.89</v>
      </c>
      <c r="N39">
        <v>5.26</v>
      </c>
      <c r="O39">
        <v>3.37</v>
      </c>
      <c r="Q39">
        <v>0.2</v>
      </c>
      <c r="R39">
        <v>1</v>
      </c>
      <c r="S39">
        <v>0</v>
      </c>
      <c r="T39">
        <v>0</v>
      </c>
      <c r="V39">
        <v>0</v>
      </c>
      <c r="Y39" s="1">
        <v>44113</v>
      </c>
      <c r="Z39" s="10">
        <v>0.67221064814814813</v>
      </c>
      <c r="AB39">
        <v>1</v>
      </c>
      <c r="AD39" s="3">
        <v>3.2687439000549445</v>
      </c>
      <c r="AE39" s="3">
        <v>5.5441518308147772</v>
      </c>
      <c r="AF39" s="3">
        <v>2.2754079307598327</v>
      </c>
      <c r="AG39" s="3">
        <v>0.29504183208114065</v>
      </c>
      <c r="AH39" s="3"/>
      <c r="BL39" s="2"/>
      <c r="BQ39" s="2">
        <f t="shared" si="1"/>
        <v>2.9732408325074333</v>
      </c>
      <c r="BR39" s="2">
        <f t="shared" si="2"/>
        <v>5.9464816650148666</v>
      </c>
      <c r="BS39" s="2">
        <f t="shared" si="3"/>
        <v>2.9732408325074333</v>
      </c>
      <c r="BT39" s="2">
        <f t="shared" si="4"/>
        <v>0.29732408325074333</v>
      </c>
      <c r="BU39" s="56">
        <f t="shared" si="5"/>
        <v>1293.538</v>
      </c>
      <c r="BV39" s="56">
        <f t="shared" si="5"/>
        <v>1977.6399999999999</v>
      </c>
      <c r="BW39" s="56">
        <f t="shared" si="6"/>
        <v>2661.7419999999997</v>
      </c>
      <c r="BX39" s="56">
        <f t="shared" si="7"/>
        <v>20294.353333333333</v>
      </c>
      <c r="BY39" s="57">
        <f t="shared" si="8"/>
        <v>1.4866204162537167</v>
      </c>
      <c r="BZ39" s="54">
        <f t="shared" si="8"/>
        <v>2.9732408325074333</v>
      </c>
      <c r="CA39" s="54">
        <f t="shared" si="9"/>
        <v>1.4866204162537167</v>
      </c>
      <c r="CB39" s="54">
        <f t="shared" si="10"/>
        <v>0.14866204162537167</v>
      </c>
      <c r="CC39" s="54">
        <f t="shared" si="11"/>
        <v>1.6343719500274723</v>
      </c>
      <c r="CD39" s="54">
        <f t="shared" si="0"/>
        <v>2.7720759154073886</v>
      </c>
      <c r="CE39" s="54">
        <f t="shared" si="12"/>
        <v>1.1377039653799164</v>
      </c>
      <c r="CF39" s="54">
        <f t="shared" si="13"/>
        <v>0.14752091604057033</v>
      </c>
    </row>
    <row r="40" spans="1:88" customFormat="1" ht="14.5" x14ac:dyDescent="0.35">
      <c r="Y40" s="1"/>
      <c r="Z40" s="10"/>
      <c r="AD40" s="3"/>
      <c r="AE40" s="3"/>
      <c r="AF40" s="3"/>
      <c r="AG40" s="3"/>
      <c r="AH40" s="3"/>
      <c r="BL40" s="2"/>
      <c r="BQ40" s="2">
        <f t="shared" si="1"/>
        <v>2.9732408325074333</v>
      </c>
      <c r="BR40" s="2">
        <f t="shared" si="2"/>
        <v>5.9464816650148666</v>
      </c>
      <c r="BS40" s="2">
        <f t="shared" si="3"/>
        <v>2.9732408325074333</v>
      </c>
      <c r="BT40" s="2">
        <f t="shared" si="4"/>
        <v>0.29732408325074333</v>
      </c>
      <c r="BU40" s="56" t="e">
        <f t="shared" si="5"/>
        <v>#DIV/0!</v>
      </c>
      <c r="BV40" s="56" t="e">
        <f t="shared" si="5"/>
        <v>#DIV/0!</v>
      </c>
      <c r="BW40" s="56" t="e">
        <f t="shared" si="6"/>
        <v>#DIV/0!</v>
      </c>
      <c r="BX40" s="56" t="e">
        <f t="shared" si="7"/>
        <v>#DIV/0!</v>
      </c>
      <c r="BY40" s="57">
        <f t="shared" si="8"/>
        <v>0</v>
      </c>
      <c r="BZ40" s="54">
        <f t="shared" si="8"/>
        <v>0</v>
      </c>
      <c r="CA40" s="54">
        <f t="shared" si="9"/>
        <v>0</v>
      </c>
      <c r="CB40" s="54">
        <f t="shared" si="10"/>
        <v>0</v>
      </c>
      <c r="CC40" s="54">
        <f t="shared" si="11"/>
        <v>0</v>
      </c>
      <c r="CD40" s="54">
        <f t="shared" si="0"/>
        <v>0</v>
      </c>
      <c r="CE40" s="54">
        <f t="shared" si="12"/>
        <v>0</v>
      </c>
      <c r="CF40" s="54">
        <f t="shared" si="13"/>
        <v>0</v>
      </c>
    </row>
    <row r="41" spans="1:88" customFormat="1" ht="14.5" x14ac:dyDescent="0.35">
      <c r="A41">
        <v>23</v>
      </c>
      <c r="B41">
        <v>10</v>
      </c>
      <c r="C41" t="s">
        <v>89</v>
      </c>
      <c r="D41" t="s">
        <v>27</v>
      </c>
      <c r="G41">
        <v>0.5</v>
      </c>
      <c r="H41">
        <v>0.5</v>
      </c>
      <c r="I41">
        <v>1756</v>
      </c>
      <c r="J41">
        <v>5822</v>
      </c>
      <c r="L41">
        <v>2801</v>
      </c>
      <c r="M41">
        <v>1.762</v>
      </c>
      <c r="N41">
        <v>5.2110000000000003</v>
      </c>
      <c r="O41">
        <v>3.4489999999999998</v>
      </c>
      <c r="Q41">
        <v>0.17699999999999999</v>
      </c>
      <c r="R41">
        <v>1</v>
      </c>
      <c r="S41">
        <v>0</v>
      </c>
      <c r="T41">
        <v>0</v>
      </c>
      <c r="V41">
        <v>0</v>
      </c>
      <c r="Y41" s="1">
        <v>44113</v>
      </c>
      <c r="Z41" s="10">
        <v>0.68785879629629632</v>
      </c>
      <c r="AB41">
        <v>1</v>
      </c>
      <c r="AD41" s="3">
        <v>2.9909130094646734</v>
      </c>
      <c r="AE41" s="3">
        <v>5.4874732808175812</v>
      </c>
      <c r="AF41" s="3">
        <v>2.4965602713529078</v>
      </c>
      <c r="AG41" s="3">
        <v>0.27306787149196832</v>
      </c>
      <c r="AH41" s="3"/>
      <c r="AK41">
        <v>0.38860970471916118</v>
      </c>
      <c r="AQ41">
        <v>1.0451888804162111</v>
      </c>
      <c r="AW41">
        <v>1.8261149748573267</v>
      </c>
      <c r="BC41">
        <v>2.5742798671412284</v>
      </c>
      <c r="BG41" s="3">
        <v>2.9967358125608765</v>
      </c>
      <c r="BH41" s="3">
        <v>5.5163011640058102</v>
      </c>
      <c r="BI41" s="3">
        <v>2.5195653514449341</v>
      </c>
      <c r="BJ41" s="3">
        <v>0.27662846695780641</v>
      </c>
      <c r="BL41" s="2">
        <v>2</v>
      </c>
      <c r="BQ41" s="2">
        <f t="shared" si="1"/>
        <v>2.9732408325074333</v>
      </c>
      <c r="BR41" s="2">
        <f t="shared" si="2"/>
        <v>5.9464816650148666</v>
      </c>
      <c r="BS41" s="2">
        <f t="shared" si="3"/>
        <v>2.9732408325074333</v>
      </c>
      <c r="BT41" s="2">
        <f t="shared" si="4"/>
        <v>0.29732408325074333</v>
      </c>
      <c r="BU41" s="56">
        <f t="shared" si="5"/>
        <v>1181.2026666666666</v>
      </c>
      <c r="BV41" s="56">
        <f t="shared" si="5"/>
        <v>1958.1326666666666</v>
      </c>
      <c r="BW41" s="56">
        <f t="shared" si="6"/>
        <v>2735.0626666666662</v>
      </c>
      <c r="BX41" s="56">
        <f t="shared" si="7"/>
        <v>18841.393333333333</v>
      </c>
      <c r="BY41" s="57">
        <f t="shared" si="8"/>
        <v>1.4866204162537167</v>
      </c>
      <c r="BZ41" s="54">
        <f t="shared" si="8"/>
        <v>2.9732408325074333</v>
      </c>
      <c r="CA41" s="54">
        <f t="shared" si="9"/>
        <v>1.4866204162537167</v>
      </c>
      <c r="CB41" s="54">
        <f t="shared" si="10"/>
        <v>0.14866204162537167</v>
      </c>
      <c r="CC41" s="54">
        <f t="shared" si="11"/>
        <v>1.4954565047323367</v>
      </c>
      <c r="CD41" s="54">
        <f t="shared" si="0"/>
        <v>2.7437366404087906</v>
      </c>
      <c r="CE41" s="54">
        <f t="shared" si="12"/>
        <v>1.2482801356764539</v>
      </c>
      <c r="CF41" s="54">
        <f t="shared" si="13"/>
        <v>0.13653393574598416</v>
      </c>
      <c r="CG41" s="3">
        <f>AVERAGE(CC41:CC42)</f>
        <v>1.4983679062804383</v>
      </c>
      <c r="CH41" s="3">
        <f>AVERAGE(CD41:CD42)</f>
        <v>2.7581505820029051</v>
      </c>
      <c r="CI41" s="3">
        <f>AVERAGE(CE41:CE42)</f>
        <v>1.259782675722467</v>
      </c>
      <c r="CJ41" s="3">
        <f>AVERAGE(CF41:CF42)</f>
        <v>0.1383142334789032</v>
      </c>
    </row>
    <row r="42" spans="1:88" customFormat="1" ht="14.5" x14ac:dyDescent="0.35">
      <c r="A42">
        <v>24</v>
      </c>
      <c r="B42">
        <v>10</v>
      </c>
      <c r="C42" t="s">
        <v>89</v>
      </c>
      <c r="D42" t="s">
        <v>27</v>
      </c>
      <c r="G42">
        <v>0.5</v>
      </c>
      <c r="H42">
        <v>0.5</v>
      </c>
      <c r="I42">
        <v>1763</v>
      </c>
      <c r="J42">
        <v>5881</v>
      </c>
      <c r="L42">
        <v>2871</v>
      </c>
      <c r="M42">
        <v>1.7669999999999999</v>
      </c>
      <c r="N42">
        <v>5.2610000000000001</v>
      </c>
      <c r="O42">
        <v>3.4940000000000002</v>
      </c>
      <c r="Q42">
        <v>0.184</v>
      </c>
      <c r="R42">
        <v>1</v>
      </c>
      <c r="S42">
        <v>0</v>
      </c>
      <c r="T42">
        <v>0</v>
      </c>
      <c r="V42">
        <v>0</v>
      </c>
      <c r="Y42" s="1">
        <v>44113</v>
      </c>
      <c r="Z42" s="10">
        <v>0.69378472222222232</v>
      </c>
      <c r="AB42">
        <v>1</v>
      </c>
      <c r="AD42" s="3">
        <v>3.0025586156570796</v>
      </c>
      <c r="AE42" s="3">
        <v>5.54512904719404</v>
      </c>
      <c r="AF42" s="3">
        <v>2.5425704315369604</v>
      </c>
      <c r="AG42" s="3">
        <v>0.28018906242364455</v>
      </c>
      <c r="AH42" s="3"/>
      <c r="BG42" s="3"/>
      <c r="BH42" s="3"/>
      <c r="BI42" s="3"/>
      <c r="BJ42" s="3"/>
      <c r="BL42" s="2"/>
      <c r="BQ42" s="2">
        <f t="shared" si="1"/>
        <v>2.9732408325074333</v>
      </c>
      <c r="BR42" s="2">
        <f t="shared" si="2"/>
        <v>5.9464816650148666</v>
      </c>
      <c r="BS42" s="2">
        <f t="shared" si="3"/>
        <v>2.9732408325074333</v>
      </c>
      <c r="BT42" s="2">
        <f t="shared" si="4"/>
        <v>0.29732408325074333</v>
      </c>
      <c r="BU42" s="56">
        <f t="shared" si="5"/>
        <v>1185.9113333333332</v>
      </c>
      <c r="BV42" s="56">
        <f t="shared" si="5"/>
        <v>1977.9763333333333</v>
      </c>
      <c r="BW42" s="56">
        <f t="shared" si="6"/>
        <v>2770.0413333333331</v>
      </c>
      <c r="BX42" s="56">
        <f t="shared" si="7"/>
        <v>19312.259999999998</v>
      </c>
      <c r="BY42" s="57">
        <f t="shared" si="8"/>
        <v>1.4866204162537167</v>
      </c>
      <c r="BZ42" s="54">
        <f t="shared" si="8"/>
        <v>2.9732408325074333</v>
      </c>
      <c r="CA42" s="54">
        <f t="shared" si="9"/>
        <v>1.4866204162537167</v>
      </c>
      <c r="CB42" s="54">
        <f t="shared" si="10"/>
        <v>0.14866204162537167</v>
      </c>
      <c r="CC42" s="54">
        <f t="shared" si="11"/>
        <v>1.5012793078285398</v>
      </c>
      <c r="CD42" s="54">
        <f t="shared" si="0"/>
        <v>2.77256452359702</v>
      </c>
      <c r="CE42" s="54">
        <f t="shared" si="12"/>
        <v>1.2712852157684802</v>
      </c>
      <c r="CF42" s="54">
        <f t="shared" si="13"/>
        <v>0.14009453121182228</v>
      </c>
    </row>
    <row r="43" spans="1:88" customFormat="1" ht="14.5" x14ac:dyDescent="0.35">
      <c r="Y43" s="1"/>
      <c r="Z43" s="10"/>
      <c r="AD43" s="3"/>
      <c r="AE43" s="3"/>
      <c r="AF43" s="3"/>
      <c r="AG43" s="3"/>
      <c r="AH43" s="3"/>
      <c r="BL43" s="2"/>
      <c r="BQ43" s="2">
        <f t="shared" si="1"/>
        <v>2.9732408325074333</v>
      </c>
      <c r="BR43" s="2">
        <f t="shared" si="2"/>
        <v>5.9464816650148666</v>
      </c>
      <c r="BS43" s="2">
        <f t="shared" si="3"/>
        <v>2.9732408325074333</v>
      </c>
      <c r="BT43" s="2">
        <f t="shared" si="4"/>
        <v>0.29732408325074333</v>
      </c>
      <c r="BU43" s="56" t="e">
        <f t="shared" si="5"/>
        <v>#DIV/0!</v>
      </c>
      <c r="BV43" s="56" t="e">
        <f t="shared" si="5"/>
        <v>#DIV/0!</v>
      </c>
      <c r="BW43" s="56" t="e">
        <f t="shared" si="6"/>
        <v>#DIV/0!</v>
      </c>
      <c r="BX43" s="56" t="e">
        <f t="shared" si="7"/>
        <v>#DIV/0!</v>
      </c>
      <c r="BY43" s="57">
        <f t="shared" si="8"/>
        <v>0</v>
      </c>
      <c r="BZ43" s="54">
        <f t="shared" si="8"/>
        <v>0</v>
      </c>
      <c r="CA43" s="54">
        <f t="shared" si="9"/>
        <v>0</v>
      </c>
      <c r="CB43" s="54">
        <f t="shared" si="10"/>
        <v>0</v>
      </c>
      <c r="CC43" s="54">
        <f t="shared" si="11"/>
        <v>0</v>
      </c>
      <c r="CD43" s="54">
        <f t="shared" si="0"/>
        <v>0</v>
      </c>
      <c r="CE43" s="54">
        <f t="shared" si="12"/>
        <v>0</v>
      </c>
      <c r="CF43" s="54">
        <f t="shared" si="13"/>
        <v>0</v>
      </c>
    </row>
    <row r="44" spans="1:88" customFormat="1" ht="14.5" x14ac:dyDescent="0.35">
      <c r="A44">
        <v>26</v>
      </c>
      <c r="B44">
        <v>11</v>
      </c>
      <c r="C44" t="s">
        <v>89</v>
      </c>
      <c r="D44" t="s">
        <v>27</v>
      </c>
      <c r="G44">
        <v>0.5</v>
      </c>
      <c r="H44">
        <v>0.5</v>
      </c>
      <c r="I44">
        <v>1748</v>
      </c>
      <c r="J44">
        <v>5839</v>
      </c>
      <c r="L44">
        <v>2844</v>
      </c>
      <c r="M44">
        <v>1.756</v>
      </c>
      <c r="N44">
        <v>5.2249999999999996</v>
      </c>
      <c r="O44">
        <v>3.4689999999999999</v>
      </c>
      <c r="Q44">
        <v>0.18099999999999999</v>
      </c>
      <c r="R44">
        <v>1</v>
      </c>
      <c r="S44">
        <v>0</v>
      </c>
      <c r="T44">
        <v>0</v>
      </c>
      <c r="V44">
        <v>0</v>
      </c>
      <c r="Y44" s="1">
        <v>44113</v>
      </c>
      <c r="Z44" s="10">
        <v>0.70961805555555557</v>
      </c>
      <c r="AB44">
        <v>1</v>
      </c>
      <c r="AD44" s="3">
        <v>2.9776037452447799</v>
      </c>
      <c r="AE44" s="3">
        <v>5.5040859592650353</v>
      </c>
      <c r="AF44" s="3">
        <v>2.5264822140202554</v>
      </c>
      <c r="AG44" s="3">
        <v>0.27744231734999797</v>
      </c>
      <c r="AH44" s="3"/>
      <c r="AK44">
        <v>2.8094635809871642</v>
      </c>
      <c r="AQ44">
        <v>0.28447414534615501</v>
      </c>
      <c r="AW44">
        <v>4.0578446613642152</v>
      </c>
      <c r="BC44">
        <v>1.852721659452059</v>
      </c>
      <c r="BG44" s="3">
        <v>3.0200270249456898</v>
      </c>
      <c r="BH44" s="3">
        <v>5.4962682282309387</v>
      </c>
      <c r="BI44" s="3">
        <v>2.4762412032852499</v>
      </c>
      <c r="BJ44" s="3">
        <v>0.28003646547510863</v>
      </c>
      <c r="BL44" s="2">
        <v>3</v>
      </c>
      <c r="BQ44" s="2">
        <f t="shared" si="1"/>
        <v>2.9732408325074333</v>
      </c>
      <c r="BR44" s="2">
        <f t="shared" si="2"/>
        <v>5.9464816650148666</v>
      </c>
      <c r="BS44" s="2">
        <f t="shared" si="3"/>
        <v>2.9732408325074333</v>
      </c>
      <c r="BT44" s="2">
        <f t="shared" si="4"/>
        <v>0.29732408325074333</v>
      </c>
      <c r="BU44" s="56">
        <f t="shared" si="5"/>
        <v>1175.8213333333333</v>
      </c>
      <c r="BV44" s="56">
        <f t="shared" si="5"/>
        <v>1963.8503333333331</v>
      </c>
      <c r="BW44" s="56">
        <f t="shared" si="6"/>
        <v>2751.8793333333333</v>
      </c>
      <c r="BX44" s="56">
        <f t="shared" si="7"/>
        <v>19130.64</v>
      </c>
      <c r="BY44" s="57">
        <f t="shared" si="8"/>
        <v>1.4866204162537167</v>
      </c>
      <c r="BZ44" s="54">
        <f t="shared" si="8"/>
        <v>2.9732408325074333</v>
      </c>
      <c r="CA44" s="54">
        <f t="shared" si="9"/>
        <v>1.4866204162537167</v>
      </c>
      <c r="CB44" s="54">
        <f t="shared" si="10"/>
        <v>0.14866204162537167</v>
      </c>
      <c r="CC44" s="54">
        <f t="shared" si="11"/>
        <v>1.4888018726223899</v>
      </c>
      <c r="CD44" s="54">
        <f t="shared" si="0"/>
        <v>2.7520429796325176</v>
      </c>
      <c r="CE44" s="54">
        <f t="shared" si="12"/>
        <v>1.2632411070101277</v>
      </c>
      <c r="CF44" s="54">
        <f t="shared" si="13"/>
        <v>0.13872115867499898</v>
      </c>
      <c r="CG44" s="3">
        <f>AVERAGE(CC44:CC45)</f>
        <v>1.5100135124728449</v>
      </c>
      <c r="CH44" s="3">
        <f>AVERAGE(CD44:CD45)</f>
        <v>2.7481341141154694</v>
      </c>
      <c r="CI44" s="3">
        <f>AVERAGE(CE44:CE45)</f>
        <v>1.2381206016426249</v>
      </c>
      <c r="CJ44" s="3">
        <f>AVERAGE(CF44:CF45)</f>
        <v>0.14001823273755432</v>
      </c>
    </row>
    <row r="45" spans="1:88" customFormat="1" ht="14.5" x14ac:dyDescent="0.35">
      <c r="A45">
        <v>27</v>
      </c>
      <c r="B45">
        <v>11</v>
      </c>
      <c r="C45" t="s">
        <v>89</v>
      </c>
      <c r="D45" t="s">
        <v>27</v>
      </c>
      <c r="G45">
        <v>0.5</v>
      </c>
      <c r="H45">
        <v>0.5</v>
      </c>
      <c r="I45">
        <v>1799</v>
      </c>
      <c r="J45">
        <v>5823</v>
      </c>
      <c r="L45">
        <v>2895</v>
      </c>
      <c r="M45">
        <v>1.7949999999999999</v>
      </c>
      <c r="N45">
        <v>5.2119999999999997</v>
      </c>
      <c r="O45">
        <v>3.4169999999999998</v>
      </c>
      <c r="Q45">
        <v>0.187</v>
      </c>
      <c r="R45">
        <v>1</v>
      </c>
      <c r="S45">
        <v>0</v>
      </c>
      <c r="T45">
        <v>0</v>
      </c>
      <c r="V45">
        <v>0</v>
      </c>
      <c r="Y45" s="1">
        <v>44113</v>
      </c>
      <c r="Z45" s="10">
        <v>0.7155555555555555</v>
      </c>
      <c r="AB45">
        <v>1</v>
      </c>
      <c r="AD45" s="3">
        <v>3.0624503046465992</v>
      </c>
      <c r="AE45" s="3">
        <v>5.4884504971968431</v>
      </c>
      <c r="AF45" s="3">
        <v>2.4260001925502439</v>
      </c>
      <c r="AG45" s="3">
        <v>0.28263061360021929</v>
      </c>
      <c r="AH45" s="3"/>
      <c r="BG45" s="3"/>
      <c r="BH45" s="3"/>
      <c r="BI45" s="3"/>
      <c r="BJ45" s="3"/>
      <c r="BL45" s="2"/>
      <c r="BQ45" s="2">
        <f t="shared" si="1"/>
        <v>2.9732408325074333</v>
      </c>
      <c r="BR45" s="2">
        <f t="shared" si="2"/>
        <v>5.9464816650148666</v>
      </c>
      <c r="BS45" s="2">
        <f t="shared" si="3"/>
        <v>2.9732408325074333</v>
      </c>
      <c r="BT45" s="2">
        <f t="shared" si="4"/>
        <v>0.29732408325074333</v>
      </c>
      <c r="BU45" s="56">
        <f t="shared" si="5"/>
        <v>1210.1273333333334</v>
      </c>
      <c r="BV45" s="56">
        <f t="shared" si="5"/>
        <v>1958.4689999999998</v>
      </c>
      <c r="BW45" s="56">
        <f t="shared" si="6"/>
        <v>2706.8106666666663</v>
      </c>
      <c r="BX45" s="56">
        <f t="shared" si="7"/>
        <v>19473.699999999997</v>
      </c>
      <c r="BY45" s="57">
        <f t="shared" si="8"/>
        <v>1.4866204162537167</v>
      </c>
      <c r="BZ45" s="54">
        <f t="shared" si="8"/>
        <v>2.9732408325074333</v>
      </c>
      <c r="CA45" s="54">
        <f t="shared" si="9"/>
        <v>1.4866204162537167</v>
      </c>
      <c r="CB45" s="54">
        <f t="shared" si="10"/>
        <v>0.14866204162537167</v>
      </c>
      <c r="CC45" s="54">
        <f t="shared" si="11"/>
        <v>1.5312251523232996</v>
      </c>
      <c r="CD45" s="54">
        <f t="shared" si="0"/>
        <v>2.7442252485984215</v>
      </c>
      <c r="CE45" s="54">
        <f t="shared" si="12"/>
        <v>1.213000096275122</v>
      </c>
      <c r="CF45" s="54">
        <f t="shared" si="13"/>
        <v>0.14131530680010965</v>
      </c>
    </row>
    <row r="46" spans="1:88" customFormat="1" ht="14.5" x14ac:dyDescent="0.35">
      <c r="A46">
        <v>113</v>
      </c>
      <c r="B46">
        <v>4</v>
      </c>
      <c r="C46" t="s">
        <v>90</v>
      </c>
      <c r="D46" t="s">
        <v>27</v>
      </c>
      <c r="G46">
        <v>0.5</v>
      </c>
      <c r="H46">
        <v>0.5</v>
      </c>
      <c r="I46">
        <v>1140</v>
      </c>
      <c r="J46">
        <v>6840</v>
      </c>
      <c r="L46">
        <v>3222</v>
      </c>
      <c r="M46">
        <v>1.2889999999999999</v>
      </c>
      <c r="N46">
        <v>6.0739999999999998</v>
      </c>
      <c r="O46">
        <v>4.7839999999999998</v>
      </c>
      <c r="Q46">
        <v>0.221</v>
      </c>
      <c r="R46">
        <v>1</v>
      </c>
      <c r="S46">
        <v>0</v>
      </c>
      <c r="T46">
        <v>0</v>
      </c>
      <c r="V46">
        <v>0</v>
      </c>
      <c r="Y46" s="1">
        <v>44121</v>
      </c>
      <c r="Z46" s="10">
        <v>0.26993055555555556</v>
      </c>
      <c r="AB46">
        <v>1</v>
      </c>
      <c r="AD46" s="3">
        <v>2.3361062451263508</v>
      </c>
      <c r="AE46" s="3">
        <v>5.4712884615141419</v>
      </c>
      <c r="AF46" s="3">
        <v>3.1351822163877912</v>
      </c>
      <c r="AG46" s="3">
        <v>0.26009740637749929</v>
      </c>
      <c r="AH46" s="3"/>
      <c r="BG46" s="3"/>
      <c r="BH46" s="3"/>
      <c r="BI46" s="3"/>
      <c r="BJ46" s="3"/>
      <c r="BL46" s="2"/>
      <c r="BQ46" s="2">
        <f t="shared" si="1"/>
        <v>2.9732408325074333</v>
      </c>
      <c r="BR46" s="2">
        <f t="shared" si="2"/>
        <v>5.9464816650148666</v>
      </c>
      <c r="BS46" s="2">
        <f t="shared" si="3"/>
        <v>2.9732408325074333</v>
      </c>
      <c r="BT46" s="2">
        <f t="shared" si="4"/>
        <v>0.29732408325074333</v>
      </c>
      <c r="BU46" s="56">
        <f t="shared" si="5"/>
        <v>766.83999999999992</v>
      </c>
      <c r="BV46" s="56">
        <f t="shared" si="5"/>
        <v>2300.52</v>
      </c>
      <c r="BW46" s="56">
        <f t="shared" si="6"/>
        <v>3834.2</v>
      </c>
      <c r="BX46" s="56">
        <f t="shared" si="7"/>
        <v>21673.32</v>
      </c>
      <c r="BY46" s="57">
        <f t="shared" si="8"/>
        <v>1.4866204162537167</v>
      </c>
      <c r="BZ46" s="54">
        <f t="shared" si="8"/>
        <v>2.9732408325074333</v>
      </c>
      <c r="CA46" s="54">
        <f t="shared" si="9"/>
        <v>1.4866204162537167</v>
      </c>
      <c r="CB46" s="54">
        <f t="shared" si="10"/>
        <v>0.14866204162537167</v>
      </c>
      <c r="CC46" s="54">
        <f t="shared" si="11"/>
        <v>1.1680531225631754</v>
      </c>
      <c r="CD46" s="54">
        <f t="shared" si="0"/>
        <v>2.735644230757071</v>
      </c>
      <c r="CE46" s="54">
        <f t="shared" si="12"/>
        <v>1.5675911081938956</v>
      </c>
      <c r="CF46" s="54">
        <f t="shared" si="13"/>
        <v>0.13004870318874964</v>
      </c>
    </row>
    <row r="47" spans="1:88" customFormat="1" ht="14.5" x14ac:dyDescent="0.35">
      <c r="A47">
        <v>114</v>
      </c>
      <c r="B47">
        <v>4</v>
      </c>
      <c r="C47" t="s">
        <v>90</v>
      </c>
      <c r="D47" t="s">
        <v>27</v>
      </c>
      <c r="G47">
        <v>0.5</v>
      </c>
      <c r="H47">
        <v>0.5</v>
      </c>
      <c r="I47">
        <v>1139</v>
      </c>
      <c r="J47">
        <v>6832</v>
      </c>
      <c r="L47">
        <v>3156</v>
      </c>
      <c r="M47">
        <v>1.288</v>
      </c>
      <c r="N47">
        <v>6.0670000000000002</v>
      </c>
      <c r="O47">
        <v>4.7779999999999996</v>
      </c>
      <c r="Q47">
        <v>0.214</v>
      </c>
      <c r="R47">
        <v>1</v>
      </c>
      <c r="S47">
        <v>0</v>
      </c>
      <c r="T47">
        <v>0</v>
      </c>
      <c r="V47">
        <v>0</v>
      </c>
      <c r="Y47" s="1">
        <v>44121</v>
      </c>
      <c r="Z47" s="10">
        <v>0.27611111111111114</v>
      </c>
      <c r="AB47">
        <v>1</v>
      </c>
      <c r="AD47" s="3">
        <v>2.3339025867565599</v>
      </c>
      <c r="AE47" s="3">
        <v>5.4650713061583476</v>
      </c>
      <c r="AF47" s="3">
        <v>3.1311687194017876</v>
      </c>
      <c r="AG47" s="3">
        <v>0.25479204217236023</v>
      </c>
      <c r="AH47" s="3"/>
      <c r="BG47" s="3">
        <v>2.3261897824622917</v>
      </c>
      <c r="BH47" s="3">
        <v>5.455357000914919</v>
      </c>
      <c r="BI47" s="3">
        <v>3.1291672184526274</v>
      </c>
      <c r="BJ47" s="3">
        <v>0.2476378389260363</v>
      </c>
      <c r="BL47" s="2">
        <v>4</v>
      </c>
      <c r="BQ47" s="2">
        <f t="shared" si="1"/>
        <v>2.9732408325074333</v>
      </c>
      <c r="BR47" s="2">
        <f t="shared" si="2"/>
        <v>5.9464816650148666</v>
      </c>
      <c r="BS47" s="2">
        <f t="shared" si="3"/>
        <v>2.9732408325074333</v>
      </c>
      <c r="BT47" s="2">
        <f t="shared" si="4"/>
        <v>0.29732408325074333</v>
      </c>
      <c r="BU47" s="56">
        <f t="shared" si="5"/>
        <v>766.16733333333332</v>
      </c>
      <c r="BV47" s="56">
        <f t="shared" si="5"/>
        <v>2297.8293333333331</v>
      </c>
      <c r="BW47" s="56">
        <f t="shared" si="6"/>
        <v>3829.4913333333329</v>
      </c>
      <c r="BX47" s="56">
        <f t="shared" si="7"/>
        <v>21229.359999999997</v>
      </c>
      <c r="BY47" s="57">
        <f t="shared" si="8"/>
        <v>1.4866204162537167</v>
      </c>
      <c r="BZ47" s="54">
        <f t="shared" si="8"/>
        <v>2.9732408325074333</v>
      </c>
      <c r="CA47" s="54">
        <f t="shared" si="9"/>
        <v>1.4866204162537167</v>
      </c>
      <c r="CB47" s="54">
        <f t="shared" si="10"/>
        <v>0.14866204162537167</v>
      </c>
      <c r="CC47" s="54">
        <f t="shared" si="11"/>
        <v>1.16695129337828</v>
      </c>
      <c r="CD47" s="54">
        <f t="shared" si="0"/>
        <v>2.7325356530791738</v>
      </c>
      <c r="CE47" s="54">
        <f t="shared" si="12"/>
        <v>1.5655843597008938</v>
      </c>
      <c r="CF47" s="54">
        <f t="shared" si="13"/>
        <v>0.12739602108618012</v>
      </c>
      <c r="CG47" s="3">
        <f>AVERAGE(CC47:CC48)</f>
        <v>0.58347564668913998</v>
      </c>
      <c r="CH47" s="3">
        <f>AVERAGE(CD47:CD48)</f>
        <v>1.3662678265395869</v>
      </c>
      <c r="CI47" s="3">
        <f>AVERAGE(CE47:CE48)</f>
        <v>0.78279217985044691</v>
      </c>
      <c r="CJ47" s="3">
        <f>AVERAGE(CF47:CF48)</f>
        <v>6.3698010543090058E-2</v>
      </c>
    </row>
    <row r="48" spans="1:88" customFormat="1" ht="14.5" x14ac:dyDescent="0.35">
      <c r="Y48" s="1"/>
      <c r="Z48" s="10"/>
      <c r="AD48" s="3"/>
      <c r="AE48" s="3"/>
      <c r="AF48" s="3"/>
      <c r="AG48" s="3"/>
      <c r="AH48" s="3"/>
      <c r="BL48" s="2"/>
      <c r="BQ48" s="2">
        <f t="shared" si="1"/>
        <v>2.9732408325074333</v>
      </c>
      <c r="BR48" s="2">
        <f t="shared" si="2"/>
        <v>5.9464816650148666</v>
      </c>
      <c r="BS48" s="2">
        <f t="shared" si="3"/>
        <v>2.9732408325074333</v>
      </c>
      <c r="BT48" s="2">
        <f t="shared" si="4"/>
        <v>0.29732408325074333</v>
      </c>
      <c r="BU48" s="56" t="e">
        <f t="shared" si="5"/>
        <v>#DIV/0!</v>
      </c>
      <c r="BV48" s="56" t="e">
        <f t="shared" si="5"/>
        <v>#DIV/0!</v>
      </c>
      <c r="BW48" s="56" t="e">
        <f t="shared" si="6"/>
        <v>#DIV/0!</v>
      </c>
      <c r="BX48" s="56" t="e">
        <f t="shared" si="7"/>
        <v>#DIV/0!</v>
      </c>
      <c r="BY48" s="57">
        <f t="shared" si="8"/>
        <v>0</v>
      </c>
      <c r="BZ48" s="54">
        <f t="shared" si="8"/>
        <v>0</v>
      </c>
      <c r="CA48" s="54">
        <f t="shared" si="9"/>
        <v>0</v>
      </c>
      <c r="CB48" s="54">
        <f t="shared" si="10"/>
        <v>0</v>
      </c>
      <c r="CC48" s="54">
        <f t="shared" si="11"/>
        <v>0</v>
      </c>
      <c r="CD48" s="54">
        <f t="shared" si="0"/>
        <v>0</v>
      </c>
      <c r="CE48" s="54">
        <f t="shared" si="12"/>
        <v>0</v>
      </c>
      <c r="CF48" s="54">
        <f t="shared" si="13"/>
        <v>0</v>
      </c>
    </row>
    <row r="49" spans="1:88" customFormat="1" ht="14.5" x14ac:dyDescent="0.35">
      <c r="A49">
        <v>116</v>
      </c>
      <c r="B49">
        <v>5</v>
      </c>
      <c r="C49" t="s">
        <v>90</v>
      </c>
      <c r="D49" t="s">
        <v>27</v>
      </c>
      <c r="G49">
        <v>0.5</v>
      </c>
      <c r="H49">
        <v>0.5</v>
      </c>
      <c r="I49">
        <v>1132</v>
      </c>
      <c r="J49">
        <v>6787</v>
      </c>
      <c r="L49">
        <v>3000</v>
      </c>
      <c r="M49">
        <v>1.2829999999999999</v>
      </c>
      <c r="N49">
        <v>6.0279999999999996</v>
      </c>
      <c r="O49">
        <v>4.7450000000000001</v>
      </c>
      <c r="Q49">
        <v>0.19800000000000001</v>
      </c>
      <c r="R49">
        <v>1</v>
      </c>
      <c r="S49">
        <v>0</v>
      </c>
      <c r="T49">
        <v>0</v>
      </c>
      <c r="V49">
        <v>0</v>
      </c>
      <c r="Y49" s="1">
        <v>44121</v>
      </c>
      <c r="Z49" s="10">
        <v>0.29267361111111112</v>
      </c>
      <c r="AB49">
        <v>1</v>
      </c>
      <c r="AD49" s="3">
        <v>2.318476978168023</v>
      </c>
      <c r="AE49" s="3">
        <v>5.4300998072820033</v>
      </c>
      <c r="AF49" s="3">
        <v>3.1116228291139802</v>
      </c>
      <c r="AG49" s="3">
        <v>0.24225209041475876</v>
      </c>
      <c r="AH49" s="3"/>
      <c r="BL49" s="2"/>
      <c r="BQ49" s="2">
        <f t="shared" si="1"/>
        <v>2.9732408325074333</v>
      </c>
      <c r="BR49" s="2">
        <f t="shared" si="2"/>
        <v>5.9464816650148666</v>
      </c>
      <c r="BS49" s="2">
        <f t="shared" si="3"/>
        <v>2.9732408325074333</v>
      </c>
      <c r="BT49" s="2">
        <f t="shared" si="4"/>
        <v>0.29732408325074333</v>
      </c>
      <c r="BU49" s="56">
        <f t="shared" si="5"/>
        <v>761.45866666666666</v>
      </c>
      <c r="BV49" s="56">
        <f t="shared" si="5"/>
        <v>2282.6943333333334</v>
      </c>
      <c r="BW49" s="56">
        <f t="shared" si="6"/>
        <v>3803.93</v>
      </c>
      <c r="BX49" s="56">
        <f t="shared" si="7"/>
        <v>20180</v>
      </c>
      <c r="BY49" s="57">
        <f t="shared" si="8"/>
        <v>1.4866204162537167</v>
      </c>
      <c r="BZ49" s="54">
        <f t="shared" si="8"/>
        <v>2.9732408325074333</v>
      </c>
      <c r="CA49" s="54">
        <f t="shared" si="9"/>
        <v>1.4866204162537167</v>
      </c>
      <c r="CB49" s="54">
        <f t="shared" si="10"/>
        <v>0.14866204162537167</v>
      </c>
      <c r="CC49" s="54">
        <f t="shared" si="11"/>
        <v>1.1592384890840115</v>
      </c>
      <c r="CD49" s="54">
        <f t="shared" si="0"/>
        <v>2.7150499036410016</v>
      </c>
      <c r="CE49" s="54">
        <f t="shared" si="12"/>
        <v>1.5558114145569901</v>
      </c>
      <c r="CF49" s="54">
        <f t="shared" si="13"/>
        <v>0.12112604520737938</v>
      </c>
    </row>
    <row r="50" spans="1:88" customFormat="1" ht="14.5" x14ac:dyDescent="0.35">
      <c r="A50">
        <v>117</v>
      </c>
      <c r="B50">
        <v>5</v>
      </c>
      <c r="C50" t="s">
        <v>90</v>
      </c>
      <c r="D50" t="s">
        <v>27</v>
      </c>
      <c r="G50">
        <v>0.5</v>
      </c>
      <c r="H50">
        <v>0.5</v>
      </c>
      <c r="I50">
        <v>1117</v>
      </c>
      <c r="J50">
        <v>6870</v>
      </c>
      <c r="L50">
        <v>3003</v>
      </c>
      <c r="M50">
        <v>1.272</v>
      </c>
      <c r="N50">
        <v>6.0979999999999999</v>
      </c>
      <c r="O50">
        <v>4.827</v>
      </c>
      <c r="Q50">
        <v>0.19800000000000001</v>
      </c>
      <c r="R50">
        <v>1</v>
      </c>
      <c r="S50">
        <v>0</v>
      </c>
      <c r="T50">
        <v>0</v>
      </c>
      <c r="V50">
        <v>0</v>
      </c>
      <c r="Y50" s="1">
        <v>44121</v>
      </c>
      <c r="Z50" s="10">
        <v>0.29887731481481483</v>
      </c>
      <c r="AB50">
        <v>1</v>
      </c>
      <c r="AD50" s="3">
        <v>2.2854221026211583</v>
      </c>
      <c r="AE50" s="3">
        <v>5.4946027940983724</v>
      </c>
      <c r="AF50" s="3">
        <v>3.2091806914772141</v>
      </c>
      <c r="AG50" s="3">
        <v>0.24249324333317415</v>
      </c>
      <c r="AH50" s="3"/>
      <c r="BG50" s="3">
        <v>2.3019495403945909</v>
      </c>
      <c r="BH50" s="3">
        <v>5.4623513006901874</v>
      </c>
      <c r="BI50" s="3">
        <v>3.1604017602955974</v>
      </c>
      <c r="BJ50" s="3">
        <v>0.24237266687396647</v>
      </c>
      <c r="BL50" s="2">
        <v>5</v>
      </c>
      <c r="BQ50" s="2">
        <f t="shared" si="1"/>
        <v>2.9732408325074333</v>
      </c>
      <c r="BR50" s="2">
        <f t="shared" si="2"/>
        <v>5.9464816650148666</v>
      </c>
      <c r="BS50" s="2">
        <f t="shared" si="3"/>
        <v>2.9732408325074333</v>
      </c>
      <c r="BT50" s="2">
        <f t="shared" si="4"/>
        <v>0.29732408325074333</v>
      </c>
      <c r="BU50" s="56">
        <f t="shared" si="5"/>
        <v>751.36866666666663</v>
      </c>
      <c r="BV50" s="56">
        <f t="shared" si="5"/>
        <v>2310.6099999999997</v>
      </c>
      <c r="BW50" s="56">
        <f t="shared" si="6"/>
        <v>3869.8513333333331</v>
      </c>
      <c r="BX50" s="56">
        <f t="shared" si="7"/>
        <v>20200.18</v>
      </c>
      <c r="BY50" s="57">
        <f t="shared" si="8"/>
        <v>1.4866204162537167</v>
      </c>
      <c r="BZ50" s="54">
        <f t="shared" si="8"/>
        <v>2.9732408325074333</v>
      </c>
      <c r="CA50" s="54">
        <f t="shared" si="9"/>
        <v>1.4866204162537167</v>
      </c>
      <c r="CB50" s="54">
        <f t="shared" si="10"/>
        <v>0.14866204162537167</v>
      </c>
      <c r="CC50" s="54">
        <f t="shared" si="11"/>
        <v>1.1427110513105792</v>
      </c>
      <c r="CD50" s="54">
        <f t="shared" si="0"/>
        <v>2.7473013970491862</v>
      </c>
      <c r="CE50" s="54">
        <f t="shared" si="12"/>
        <v>1.604590345738607</v>
      </c>
      <c r="CF50" s="54">
        <f t="shared" si="13"/>
        <v>0.12124662166658708</v>
      </c>
      <c r="CG50" s="3">
        <f>AVERAGE(CC50:CC51)</f>
        <v>0.57135552565528958</v>
      </c>
      <c r="CH50" s="3">
        <f>AVERAGE(CD50:CD51)</f>
        <v>1.3736506985245931</v>
      </c>
      <c r="CI50" s="3">
        <f>AVERAGE(CE50:CE51)</f>
        <v>0.80229517286930352</v>
      </c>
      <c r="CJ50" s="3">
        <f>AVERAGE(CF50:CF51)</f>
        <v>6.0623310833293538E-2</v>
      </c>
    </row>
    <row r="51" spans="1:88" customFormat="1" ht="14.5" x14ac:dyDescent="0.35">
      <c r="Y51" s="1"/>
      <c r="Z51" s="10"/>
      <c r="AD51" s="3"/>
      <c r="AE51" s="3"/>
      <c r="AF51" s="3"/>
      <c r="AG51" s="3"/>
      <c r="AH51" s="3"/>
      <c r="BG51" s="3"/>
      <c r="BH51" s="3"/>
      <c r="BI51" s="3"/>
      <c r="BJ51" s="3"/>
      <c r="BL51" s="2"/>
      <c r="BQ51" s="2">
        <f t="shared" si="1"/>
        <v>2.9732408325074333</v>
      </c>
      <c r="BR51" s="2">
        <f t="shared" si="2"/>
        <v>5.9464816650148666</v>
      </c>
      <c r="BS51" s="2">
        <f t="shared" si="3"/>
        <v>2.9732408325074333</v>
      </c>
      <c r="BT51" s="2">
        <f t="shared" si="4"/>
        <v>0.29732408325074333</v>
      </c>
      <c r="BU51" s="56" t="e">
        <f t="shared" si="5"/>
        <v>#DIV/0!</v>
      </c>
      <c r="BV51" s="56" t="e">
        <f t="shared" si="5"/>
        <v>#DIV/0!</v>
      </c>
      <c r="BW51" s="56" t="e">
        <f t="shared" si="6"/>
        <v>#DIV/0!</v>
      </c>
      <c r="BX51" s="56" t="e">
        <f t="shared" si="7"/>
        <v>#DIV/0!</v>
      </c>
      <c r="BY51" s="57">
        <f t="shared" si="8"/>
        <v>0</v>
      </c>
      <c r="BZ51" s="54">
        <f t="shared" si="8"/>
        <v>0</v>
      </c>
      <c r="CA51" s="54">
        <f t="shared" si="9"/>
        <v>0</v>
      </c>
      <c r="CB51" s="54">
        <f t="shared" si="10"/>
        <v>0</v>
      </c>
      <c r="CC51" s="54">
        <f t="shared" si="11"/>
        <v>0</v>
      </c>
      <c r="CD51" s="54">
        <f t="shared" si="0"/>
        <v>0</v>
      </c>
      <c r="CE51" s="54">
        <f t="shared" si="12"/>
        <v>0</v>
      </c>
      <c r="CF51" s="54">
        <f t="shared" si="13"/>
        <v>0</v>
      </c>
    </row>
    <row r="52" spans="1:88" customFormat="1" ht="14.5" x14ac:dyDescent="0.35">
      <c r="A52">
        <v>119</v>
      </c>
      <c r="B52">
        <v>6</v>
      </c>
      <c r="C52" t="s">
        <v>90</v>
      </c>
      <c r="D52" t="s">
        <v>27</v>
      </c>
      <c r="G52">
        <v>0.5</v>
      </c>
      <c r="H52">
        <v>0.5</v>
      </c>
      <c r="I52">
        <v>1108</v>
      </c>
      <c r="J52">
        <v>6818</v>
      </c>
      <c r="L52">
        <v>3015</v>
      </c>
      <c r="M52">
        <v>1.2649999999999999</v>
      </c>
      <c r="N52">
        <v>6.0549999999999997</v>
      </c>
      <c r="O52">
        <v>4.7889999999999997</v>
      </c>
      <c r="Q52">
        <v>0.19900000000000001</v>
      </c>
      <c r="R52">
        <v>1</v>
      </c>
      <c r="S52">
        <v>0</v>
      </c>
      <c r="T52">
        <v>0</v>
      </c>
      <c r="V52">
        <v>0</v>
      </c>
      <c r="Y52" s="1">
        <v>44121</v>
      </c>
      <c r="Z52" s="10">
        <v>0.31560185185185186</v>
      </c>
      <c r="AB52">
        <v>1</v>
      </c>
      <c r="AD52" s="3">
        <v>2.2655891772930392</v>
      </c>
      <c r="AE52" s="3">
        <v>5.4541912842857077</v>
      </c>
      <c r="AF52" s="3">
        <v>3.1886021069926684</v>
      </c>
      <c r="AG52" s="3">
        <v>0.24345785500683581</v>
      </c>
      <c r="AH52" s="3"/>
      <c r="BL52" s="2"/>
      <c r="BQ52" s="2">
        <f t="shared" si="1"/>
        <v>2.9732408325074333</v>
      </c>
      <c r="BR52" s="2">
        <f t="shared" si="2"/>
        <v>5.9464816650148666</v>
      </c>
      <c r="BS52" s="2">
        <f t="shared" si="3"/>
        <v>2.9732408325074333</v>
      </c>
      <c r="BT52" s="2">
        <f t="shared" si="4"/>
        <v>0.29732408325074333</v>
      </c>
      <c r="BU52" s="56">
        <f t="shared" si="5"/>
        <v>745.31466666666665</v>
      </c>
      <c r="BV52" s="56">
        <f t="shared" si="5"/>
        <v>2293.1206666666667</v>
      </c>
      <c r="BW52" s="56">
        <f t="shared" si="6"/>
        <v>3840.9266666666663</v>
      </c>
      <c r="BX52" s="56">
        <f t="shared" si="7"/>
        <v>20280.899999999998</v>
      </c>
      <c r="BY52" s="57">
        <f t="shared" si="8"/>
        <v>1.4866204162537167</v>
      </c>
      <c r="BZ52" s="54">
        <f t="shared" si="8"/>
        <v>2.9732408325074333</v>
      </c>
      <c r="CA52" s="54">
        <f t="shared" si="9"/>
        <v>1.4866204162537167</v>
      </c>
      <c r="CB52" s="54">
        <f t="shared" si="10"/>
        <v>0.14866204162537167</v>
      </c>
      <c r="CC52" s="54">
        <f t="shared" si="11"/>
        <v>1.1327945886465196</v>
      </c>
      <c r="CD52" s="54">
        <f t="shared" si="0"/>
        <v>2.7270956421428538</v>
      </c>
      <c r="CE52" s="54">
        <f t="shared" si="12"/>
        <v>1.5943010534963342</v>
      </c>
      <c r="CF52" s="54">
        <f t="shared" si="13"/>
        <v>0.12172892750341791</v>
      </c>
    </row>
    <row r="53" spans="1:88" customFormat="1" ht="14.5" x14ac:dyDescent="0.35">
      <c r="A53">
        <v>120</v>
      </c>
      <c r="B53">
        <v>6</v>
      </c>
      <c r="C53" t="s">
        <v>90</v>
      </c>
      <c r="D53" t="s">
        <v>27</v>
      </c>
      <c r="G53">
        <v>0.5</v>
      </c>
      <c r="H53">
        <v>0.5</v>
      </c>
      <c r="I53">
        <v>1101</v>
      </c>
      <c r="J53">
        <v>6841</v>
      </c>
      <c r="L53">
        <v>2979</v>
      </c>
      <c r="M53">
        <v>1.2589999999999999</v>
      </c>
      <c r="N53">
        <v>6.0739999999999998</v>
      </c>
      <c r="O53">
        <v>4.8150000000000004</v>
      </c>
      <c r="Q53">
        <v>0.19600000000000001</v>
      </c>
      <c r="R53">
        <v>1</v>
      </c>
      <c r="S53">
        <v>0</v>
      </c>
      <c r="T53">
        <v>0</v>
      </c>
      <c r="V53">
        <v>0</v>
      </c>
      <c r="Y53" s="1">
        <v>44121</v>
      </c>
      <c r="Z53" s="10">
        <v>0.32185185185185183</v>
      </c>
      <c r="AB53">
        <v>1</v>
      </c>
      <c r="AD53" s="3">
        <v>2.2501635687045027</v>
      </c>
      <c r="AE53" s="3">
        <v>5.4720656059336168</v>
      </c>
      <c r="AF53" s="3">
        <v>3.2219020372291141</v>
      </c>
      <c r="AG53" s="3">
        <v>0.24056401998585086</v>
      </c>
      <c r="AH53" s="3"/>
      <c r="BG53" s="3">
        <v>2.257876372998771</v>
      </c>
      <c r="BH53" s="3">
        <v>5.4631284451096622</v>
      </c>
      <c r="BI53" s="3">
        <v>3.2052520721108912</v>
      </c>
      <c r="BJ53" s="3">
        <v>0.24201093749634334</v>
      </c>
      <c r="BL53" s="2">
        <v>6</v>
      </c>
      <c r="BQ53" s="2">
        <f t="shared" si="1"/>
        <v>2.9732408325074333</v>
      </c>
      <c r="BR53" s="2">
        <f t="shared" si="2"/>
        <v>5.9464816650148666</v>
      </c>
      <c r="BS53" s="2">
        <f t="shared" si="3"/>
        <v>2.9732408325074333</v>
      </c>
      <c r="BT53" s="2">
        <f t="shared" si="4"/>
        <v>0.29732408325074333</v>
      </c>
      <c r="BU53" s="56">
        <f t="shared" si="5"/>
        <v>740.60599999999999</v>
      </c>
      <c r="BV53" s="56">
        <f t="shared" si="5"/>
        <v>2300.8563333333332</v>
      </c>
      <c r="BW53" s="56">
        <f t="shared" si="6"/>
        <v>3861.1066666666666</v>
      </c>
      <c r="BX53" s="56">
        <f t="shared" si="7"/>
        <v>20038.739999999998</v>
      </c>
      <c r="BY53" s="57">
        <f t="shared" si="8"/>
        <v>1.4866204162537167</v>
      </c>
      <c r="BZ53" s="54">
        <f t="shared" si="8"/>
        <v>2.9732408325074333</v>
      </c>
      <c r="CA53" s="54">
        <f t="shared" si="9"/>
        <v>1.4866204162537167</v>
      </c>
      <c r="CB53" s="54">
        <f t="shared" si="10"/>
        <v>0.14866204162537167</v>
      </c>
      <c r="CC53" s="54">
        <f t="shared" si="11"/>
        <v>1.1250817843522514</v>
      </c>
      <c r="CD53" s="54">
        <f t="shared" si="0"/>
        <v>2.7360328029668084</v>
      </c>
      <c r="CE53" s="54">
        <f t="shared" si="12"/>
        <v>1.610951018614557</v>
      </c>
      <c r="CF53" s="54">
        <f t="shared" si="13"/>
        <v>0.12028200999292543</v>
      </c>
      <c r="CG53" s="3">
        <f>AVERAGE(CC53:CC54)</f>
        <v>0.56254089217612568</v>
      </c>
      <c r="CH53" s="3">
        <f>AVERAGE(CD53:CD54)</f>
        <v>1.3680164014834042</v>
      </c>
      <c r="CI53" s="3">
        <f>AVERAGE(CE53:CE54)</f>
        <v>0.80547550930727851</v>
      </c>
      <c r="CJ53" s="3">
        <f>AVERAGE(CF53:CF54)</f>
        <v>6.0141004996462716E-2</v>
      </c>
    </row>
    <row r="54" spans="1:88" customFormat="1" ht="14.5" x14ac:dyDescent="0.35">
      <c r="Y54" s="1"/>
      <c r="Z54" s="10"/>
      <c r="AD54" s="3"/>
      <c r="AE54" s="3"/>
      <c r="AF54" s="3"/>
      <c r="AG54" s="3"/>
      <c r="AH54" s="3"/>
      <c r="BG54" s="3"/>
      <c r="BH54" s="3"/>
      <c r="BI54" s="3"/>
      <c r="BJ54" s="3"/>
      <c r="BL54" s="2"/>
      <c r="BQ54" s="2">
        <f t="shared" si="1"/>
        <v>2.9732408325074333</v>
      </c>
      <c r="BR54" s="2">
        <f t="shared" si="2"/>
        <v>5.9464816650148666</v>
      </c>
      <c r="BS54" s="2">
        <f t="shared" si="3"/>
        <v>2.9732408325074333</v>
      </c>
      <c r="BT54" s="2">
        <f t="shared" si="4"/>
        <v>0.29732408325074333</v>
      </c>
      <c r="BU54" s="56" t="e">
        <f t="shared" si="5"/>
        <v>#DIV/0!</v>
      </c>
      <c r="BV54" s="56" t="e">
        <f t="shared" si="5"/>
        <v>#DIV/0!</v>
      </c>
      <c r="BW54" s="56" t="e">
        <f t="shared" si="6"/>
        <v>#DIV/0!</v>
      </c>
      <c r="BX54" s="56" t="e">
        <f t="shared" si="7"/>
        <v>#DIV/0!</v>
      </c>
      <c r="BY54" s="57">
        <f t="shared" si="8"/>
        <v>0</v>
      </c>
      <c r="BZ54" s="54">
        <f t="shared" si="8"/>
        <v>0</v>
      </c>
      <c r="CA54" s="54">
        <f t="shared" si="9"/>
        <v>0</v>
      </c>
      <c r="CB54" s="54">
        <f t="shared" si="10"/>
        <v>0</v>
      </c>
      <c r="CC54" s="54">
        <f t="shared" si="11"/>
        <v>0</v>
      </c>
      <c r="CD54" s="54">
        <f t="shared" si="0"/>
        <v>0</v>
      </c>
      <c r="CE54" s="54">
        <f t="shared" si="12"/>
        <v>0</v>
      </c>
      <c r="CF54" s="54">
        <f t="shared" si="13"/>
        <v>0</v>
      </c>
    </row>
    <row r="55" spans="1:88" customFormat="1" ht="14.5" x14ac:dyDescent="0.35">
      <c r="Y55" s="1"/>
      <c r="Z55" s="10"/>
      <c r="AD55" s="3"/>
      <c r="AE55" s="3"/>
      <c r="AF55" s="3"/>
      <c r="AG55" s="3"/>
      <c r="AH55" s="3"/>
      <c r="BG55" s="3"/>
      <c r="BH55" s="3"/>
      <c r="BI55" s="3"/>
      <c r="BJ55" s="3"/>
      <c r="BL55" s="2"/>
      <c r="BQ55" s="2">
        <f t="shared" si="1"/>
        <v>2.9732408325074333</v>
      </c>
      <c r="BR55" s="2">
        <f t="shared" si="2"/>
        <v>5.9464816650148666</v>
      </c>
      <c r="BS55" s="2">
        <f t="shared" si="3"/>
        <v>2.9732408325074333</v>
      </c>
      <c r="BT55" s="2">
        <f t="shared" si="4"/>
        <v>0.29732408325074333</v>
      </c>
      <c r="BU55" s="56" t="e">
        <f t="shared" si="5"/>
        <v>#DIV/0!</v>
      </c>
      <c r="BV55" s="56" t="e">
        <f t="shared" si="5"/>
        <v>#DIV/0!</v>
      </c>
      <c r="BW55" s="56" t="e">
        <f t="shared" si="6"/>
        <v>#DIV/0!</v>
      </c>
      <c r="BX55" s="56" t="e">
        <f t="shared" si="7"/>
        <v>#DIV/0!</v>
      </c>
      <c r="BY55" s="57">
        <f t="shared" si="8"/>
        <v>0</v>
      </c>
      <c r="BZ55" s="54">
        <f t="shared" si="8"/>
        <v>0</v>
      </c>
      <c r="CA55" s="54">
        <f t="shared" si="9"/>
        <v>0</v>
      </c>
      <c r="CB55" s="54">
        <f t="shared" si="10"/>
        <v>0</v>
      </c>
      <c r="CC55" s="54">
        <f t="shared" si="11"/>
        <v>0</v>
      </c>
      <c r="CD55" s="54">
        <f t="shared" si="0"/>
        <v>0</v>
      </c>
      <c r="CE55" s="54">
        <f t="shared" si="12"/>
        <v>0</v>
      </c>
      <c r="CF55" s="54">
        <f t="shared" si="13"/>
        <v>0</v>
      </c>
    </row>
    <row r="56" spans="1:88" customFormat="1" ht="14.5" x14ac:dyDescent="0.35">
      <c r="A56">
        <v>21</v>
      </c>
      <c r="B56">
        <v>9</v>
      </c>
      <c r="C56" t="s">
        <v>91</v>
      </c>
      <c r="D56" t="s">
        <v>27</v>
      </c>
      <c r="G56">
        <v>0.5</v>
      </c>
      <c r="H56">
        <v>0.5</v>
      </c>
      <c r="I56">
        <v>1000</v>
      </c>
      <c r="J56">
        <v>7140</v>
      </c>
      <c r="L56">
        <v>3455</v>
      </c>
      <c r="M56">
        <v>1.1819999999999999</v>
      </c>
      <c r="N56">
        <v>6.327</v>
      </c>
      <c r="O56">
        <v>5.1449999999999996</v>
      </c>
      <c r="Q56">
        <v>0.245</v>
      </c>
      <c r="R56">
        <v>1</v>
      </c>
      <c r="S56">
        <v>0</v>
      </c>
      <c r="T56">
        <v>0</v>
      </c>
      <c r="V56">
        <v>0</v>
      </c>
      <c r="Y56" s="1">
        <v>44139</v>
      </c>
      <c r="Z56" s="10">
        <v>0.66450231481481481</v>
      </c>
      <c r="AB56">
        <v>1</v>
      </c>
      <c r="AD56" s="3">
        <v>2.7333609789711595</v>
      </c>
      <c r="AE56" s="3">
        <v>5.5492900614404466</v>
      </c>
      <c r="AF56" s="3">
        <v>2.8159290824692871</v>
      </c>
      <c r="AG56" s="3">
        <v>0.29194971535128922</v>
      </c>
      <c r="AH56" s="3"/>
      <c r="AK56">
        <v>0.52007261053396747</v>
      </c>
      <c r="AQ56">
        <v>0.14896001839158673</v>
      </c>
      <c r="AW56">
        <v>0.79411919356475058</v>
      </c>
      <c r="BC56">
        <v>4.1611783333062915</v>
      </c>
      <c r="BG56" s="3">
        <v>2.7262716828156259</v>
      </c>
      <c r="BH56" s="3">
        <v>5.553426253824977</v>
      </c>
      <c r="BI56" s="3">
        <v>2.8271545710093511</v>
      </c>
      <c r="BJ56" s="3">
        <v>0.28599924602184895</v>
      </c>
      <c r="BL56" s="2">
        <v>7</v>
      </c>
      <c r="BQ56" s="2">
        <f t="shared" si="1"/>
        <v>2.9732408325074333</v>
      </c>
      <c r="BR56" s="2">
        <f t="shared" si="2"/>
        <v>5.9464816650148666</v>
      </c>
      <c r="BS56" s="2">
        <f t="shared" si="3"/>
        <v>2.9732408325074333</v>
      </c>
      <c r="BT56" s="2">
        <f t="shared" si="4"/>
        <v>0.29732408325074333</v>
      </c>
      <c r="BU56" s="56">
        <f t="shared" si="5"/>
        <v>672.66666666666663</v>
      </c>
      <c r="BV56" s="56">
        <f t="shared" si="5"/>
        <v>2401.4199999999996</v>
      </c>
      <c r="BW56" s="56">
        <f t="shared" si="6"/>
        <v>4130.1733333333332</v>
      </c>
      <c r="BX56" s="56">
        <f t="shared" si="7"/>
        <v>23240.633333333331</v>
      </c>
      <c r="BY56" s="57">
        <f t="shared" si="8"/>
        <v>1.4866204162537167</v>
      </c>
      <c r="BZ56" s="54">
        <f t="shared" si="8"/>
        <v>2.9732408325074333</v>
      </c>
      <c r="CA56" s="54">
        <f t="shared" si="9"/>
        <v>1.4866204162537167</v>
      </c>
      <c r="CB56" s="54">
        <f t="shared" si="10"/>
        <v>0.14866204162537167</v>
      </c>
      <c r="CC56" s="54">
        <f t="shared" si="11"/>
        <v>1.3666804894855797</v>
      </c>
      <c r="CD56" s="54">
        <f t="shared" si="0"/>
        <v>2.7746450307202233</v>
      </c>
      <c r="CE56" s="54">
        <f t="shared" si="12"/>
        <v>1.4079645412346435</v>
      </c>
      <c r="CF56" s="54">
        <f t="shared" si="13"/>
        <v>0.14597485767564461</v>
      </c>
      <c r="CG56" s="3">
        <f>AVERAGE(CC56:CC57)</f>
        <v>1.363135841407813</v>
      </c>
      <c r="CH56" s="3">
        <f>AVERAGE(CD56:CD57)</f>
        <v>2.7767131269124885</v>
      </c>
      <c r="CI56" s="3">
        <f>AVERAGE(CE56:CE57)</f>
        <v>1.4135772855046755</v>
      </c>
      <c r="CJ56" s="3">
        <f>AVERAGE(CF56:CF57)</f>
        <v>0.14299962301092448</v>
      </c>
    </row>
    <row r="57" spans="1:88" customFormat="1" ht="14.5" x14ac:dyDescent="0.35">
      <c r="A57">
        <v>22</v>
      </c>
      <c r="B57">
        <v>9</v>
      </c>
      <c r="C57" t="s">
        <v>91</v>
      </c>
      <c r="D57" t="s">
        <v>27</v>
      </c>
      <c r="G57">
        <v>0.5</v>
      </c>
      <c r="H57">
        <v>0.5</v>
      </c>
      <c r="I57">
        <v>995</v>
      </c>
      <c r="J57">
        <v>7150</v>
      </c>
      <c r="L57">
        <v>3327</v>
      </c>
      <c r="M57">
        <v>1.1779999999999999</v>
      </c>
      <c r="N57">
        <v>6.3360000000000003</v>
      </c>
      <c r="O57">
        <v>5.1580000000000004</v>
      </c>
      <c r="Q57">
        <v>0.23200000000000001</v>
      </c>
      <c r="R57">
        <v>1</v>
      </c>
      <c r="S57">
        <v>0</v>
      </c>
      <c r="T57">
        <v>0</v>
      </c>
      <c r="V57">
        <v>0</v>
      </c>
      <c r="Y57" s="1">
        <v>44139</v>
      </c>
      <c r="Z57" s="10">
        <v>0.67101851851851846</v>
      </c>
      <c r="AB57">
        <v>1</v>
      </c>
      <c r="AD57" s="3">
        <v>2.7191823866600919</v>
      </c>
      <c r="AE57" s="3">
        <v>5.5575624462095075</v>
      </c>
      <c r="AF57" s="3">
        <v>2.8383800595494155</v>
      </c>
      <c r="AG57" s="3">
        <v>0.28004877669240869</v>
      </c>
      <c r="AH57" s="3"/>
      <c r="BL57" s="2"/>
      <c r="BQ57" s="2">
        <f t="shared" si="1"/>
        <v>2.9732408325074333</v>
      </c>
      <c r="BR57" s="2">
        <f t="shared" si="2"/>
        <v>5.9464816650148666</v>
      </c>
      <c r="BS57" s="2">
        <f t="shared" si="3"/>
        <v>2.9732408325074333</v>
      </c>
      <c r="BT57" s="2">
        <f t="shared" si="4"/>
        <v>0.29732408325074333</v>
      </c>
      <c r="BU57" s="56">
        <f t="shared" si="5"/>
        <v>669.30333333333328</v>
      </c>
      <c r="BV57" s="56">
        <f t="shared" si="5"/>
        <v>2404.7833333333333</v>
      </c>
      <c r="BW57" s="56">
        <f t="shared" si="6"/>
        <v>4140.2633333333333</v>
      </c>
      <c r="BX57" s="56">
        <f t="shared" si="7"/>
        <v>22379.62</v>
      </c>
      <c r="BY57" s="57">
        <f t="shared" si="8"/>
        <v>1.4866204162537167</v>
      </c>
      <c r="BZ57" s="54">
        <f t="shared" si="8"/>
        <v>2.9732408325074333</v>
      </c>
      <c r="CA57" s="54">
        <f t="shared" si="9"/>
        <v>1.4866204162537167</v>
      </c>
      <c r="CB57" s="54">
        <f t="shared" si="10"/>
        <v>0.14866204162537167</v>
      </c>
      <c r="CC57" s="54">
        <f t="shared" si="11"/>
        <v>1.359591193330046</v>
      </c>
      <c r="CD57" s="54">
        <f t="shared" si="0"/>
        <v>2.7787812231047537</v>
      </c>
      <c r="CE57" s="54">
        <f t="shared" si="12"/>
        <v>1.4191900297747078</v>
      </c>
      <c r="CF57" s="54">
        <f t="shared" si="13"/>
        <v>0.14002438834620434</v>
      </c>
    </row>
    <row r="58" spans="1:88" customFormat="1" ht="14.5" x14ac:dyDescent="0.35">
      <c r="Y58" s="1"/>
      <c r="Z58" s="10"/>
      <c r="AD58" s="3"/>
      <c r="AE58" s="3"/>
      <c r="AF58" s="3"/>
      <c r="AG58" s="3"/>
      <c r="AH58" s="3"/>
      <c r="BL58" s="2"/>
      <c r="BQ58" s="2">
        <f t="shared" si="1"/>
        <v>2.9732408325074333</v>
      </c>
      <c r="BR58" s="2">
        <f t="shared" si="2"/>
        <v>5.9464816650148666</v>
      </c>
      <c r="BS58" s="2">
        <f t="shared" si="3"/>
        <v>2.9732408325074333</v>
      </c>
      <c r="BT58" s="2">
        <f t="shared" si="4"/>
        <v>0.29732408325074333</v>
      </c>
      <c r="BU58" s="56" t="e">
        <f t="shared" si="5"/>
        <v>#DIV/0!</v>
      </c>
      <c r="BV58" s="56" t="e">
        <f t="shared" si="5"/>
        <v>#DIV/0!</v>
      </c>
      <c r="BW58" s="56" t="e">
        <f t="shared" si="6"/>
        <v>#DIV/0!</v>
      </c>
      <c r="BX58" s="56" t="e">
        <f t="shared" si="7"/>
        <v>#DIV/0!</v>
      </c>
      <c r="BY58" s="57">
        <f t="shared" si="8"/>
        <v>0</v>
      </c>
      <c r="BZ58" s="54">
        <f t="shared" si="8"/>
        <v>0</v>
      </c>
      <c r="CA58" s="54">
        <f t="shared" si="9"/>
        <v>0</v>
      </c>
      <c r="CB58" s="54">
        <f t="shared" si="10"/>
        <v>0</v>
      </c>
      <c r="CC58" s="54">
        <f t="shared" si="11"/>
        <v>0</v>
      </c>
      <c r="CD58" s="54">
        <f t="shared" si="0"/>
        <v>0</v>
      </c>
      <c r="CE58" s="54">
        <f t="shared" si="12"/>
        <v>0</v>
      </c>
      <c r="CF58" s="54">
        <f t="shared" si="13"/>
        <v>0</v>
      </c>
    </row>
    <row r="59" spans="1:88" customFormat="1" ht="14.5" x14ac:dyDescent="0.35">
      <c r="A59">
        <v>24</v>
      </c>
      <c r="B59">
        <v>10</v>
      </c>
      <c r="C59" t="s">
        <v>92</v>
      </c>
      <c r="D59" t="s">
        <v>27</v>
      </c>
      <c r="G59">
        <v>0.5</v>
      </c>
      <c r="H59">
        <v>0.5</v>
      </c>
      <c r="I59">
        <v>937</v>
      </c>
      <c r="J59">
        <v>6985</v>
      </c>
      <c r="L59">
        <v>3370</v>
      </c>
      <c r="M59">
        <v>1.1339999999999999</v>
      </c>
      <c r="N59">
        <v>6.1970000000000001</v>
      </c>
      <c r="O59">
        <v>5.0629999999999997</v>
      </c>
      <c r="Q59">
        <v>0.23599999999999999</v>
      </c>
      <c r="R59">
        <v>1</v>
      </c>
      <c r="S59">
        <v>0</v>
      </c>
      <c r="T59">
        <v>0</v>
      </c>
      <c r="V59">
        <v>0</v>
      </c>
      <c r="Y59" s="1">
        <v>44139</v>
      </c>
      <c r="Z59" s="10">
        <v>0.68785879629629632</v>
      </c>
      <c r="AB59">
        <v>1</v>
      </c>
      <c r="AD59" s="3">
        <v>2.5547107158517131</v>
      </c>
      <c r="AE59" s="3">
        <v>5.4210680975200187</v>
      </c>
      <c r="AF59" s="3">
        <v>2.8663573816683057</v>
      </c>
      <c r="AG59" s="3">
        <v>0.28404674827312637</v>
      </c>
      <c r="AH59" s="3"/>
      <c r="AK59">
        <v>1.4534815219382458</v>
      </c>
      <c r="AQ59">
        <v>0.5174872037150744</v>
      </c>
      <c r="AW59">
        <v>2.2419369682333103</v>
      </c>
      <c r="BC59">
        <v>9.8246246359722789E-2</v>
      </c>
      <c r="BG59" s="3">
        <v>2.5362785458473258</v>
      </c>
      <c r="BH59" s="3">
        <v>5.4351311516274201</v>
      </c>
      <c r="BI59" s="3">
        <v>2.8988526057800952</v>
      </c>
      <c r="BJ59" s="3">
        <v>0.28390728414821764</v>
      </c>
      <c r="BL59" s="2">
        <v>8</v>
      </c>
      <c r="BQ59" s="2">
        <f t="shared" si="1"/>
        <v>2.9732408325074333</v>
      </c>
      <c r="BR59" s="2">
        <f t="shared" si="2"/>
        <v>5.9464816650148666</v>
      </c>
      <c r="BS59" s="2">
        <f t="shared" si="3"/>
        <v>2.9732408325074333</v>
      </c>
      <c r="BT59" s="2">
        <f t="shared" si="4"/>
        <v>0.29732408325074333</v>
      </c>
      <c r="BU59" s="56">
        <f t="shared" si="5"/>
        <v>630.28866666666659</v>
      </c>
      <c r="BV59" s="56">
        <f t="shared" si="5"/>
        <v>2349.288333333333</v>
      </c>
      <c r="BW59" s="56">
        <f t="shared" si="6"/>
        <v>4068.2879999999996</v>
      </c>
      <c r="BX59" s="56">
        <f t="shared" si="7"/>
        <v>22668.866666666665</v>
      </c>
      <c r="BY59" s="57">
        <f t="shared" si="8"/>
        <v>1.4866204162537167</v>
      </c>
      <c r="BZ59" s="54">
        <f t="shared" si="8"/>
        <v>2.9732408325074333</v>
      </c>
      <c r="CA59" s="54">
        <f t="shared" si="9"/>
        <v>1.4866204162537167</v>
      </c>
      <c r="CB59" s="54">
        <f t="shared" si="10"/>
        <v>0.14866204162537167</v>
      </c>
      <c r="CC59" s="54">
        <f t="shared" si="11"/>
        <v>1.2773553579258565</v>
      </c>
      <c r="CD59" s="54">
        <f t="shared" si="0"/>
        <v>2.7105340487600094</v>
      </c>
      <c r="CE59" s="54">
        <f t="shared" si="12"/>
        <v>1.4331786908341528</v>
      </c>
      <c r="CF59" s="54">
        <f t="shared" si="13"/>
        <v>0.14202337413656319</v>
      </c>
      <c r="CG59" s="3">
        <f>AVERAGE(CC59:CC60)</f>
        <v>1.2681392729236629</v>
      </c>
      <c r="CH59" s="3">
        <f>AVERAGE(CD59:CD60)</f>
        <v>2.7175655758137101</v>
      </c>
      <c r="CI59" s="3">
        <f>AVERAGE(CE59:CE60)</f>
        <v>1.4494263028900476</v>
      </c>
      <c r="CJ59" s="3">
        <f>AVERAGE(CF59:CF60)</f>
        <v>0.14195364207410882</v>
      </c>
    </row>
    <row r="60" spans="1:88" customFormat="1" ht="14.5" x14ac:dyDescent="0.35">
      <c r="A60">
        <v>25</v>
      </c>
      <c r="B60">
        <v>10</v>
      </c>
      <c r="C60" t="s">
        <v>92</v>
      </c>
      <c r="D60" t="s">
        <v>27</v>
      </c>
      <c r="G60">
        <v>0.5</v>
      </c>
      <c r="H60">
        <v>0.5</v>
      </c>
      <c r="I60">
        <v>924</v>
      </c>
      <c r="J60">
        <v>7019</v>
      </c>
      <c r="L60">
        <v>3367</v>
      </c>
      <c r="M60">
        <v>1.1240000000000001</v>
      </c>
      <c r="N60">
        <v>6.2249999999999996</v>
      </c>
      <c r="O60">
        <v>5.101</v>
      </c>
      <c r="Q60">
        <v>0.23599999999999999</v>
      </c>
      <c r="R60">
        <v>1</v>
      </c>
      <c r="S60">
        <v>0</v>
      </c>
      <c r="T60">
        <v>0</v>
      </c>
      <c r="V60">
        <v>0</v>
      </c>
      <c r="Y60" s="1">
        <v>44139</v>
      </c>
      <c r="Z60" s="10">
        <v>0.69434027777777774</v>
      </c>
      <c r="AB60">
        <v>1</v>
      </c>
      <c r="AD60" s="3">
        <v>2.5178463758429381</v>
      </c>
      <c r="AE60" s="3">
        <v>5.4491942057348224</v>
      </c>
      <c r="AF60" s="3">
        <v>2.9313478298918842</v>
      </c>
      <c r="AG60" s="3">
        <v>0.28376782002330891</v>
      </c>
      <c r="AH60" s="3"/>
      <c r="BG60" s="3"/>
      <c r="BH60" s="3"/>
      <c r="BI60" s="3"/>
      <c r="BJ60" s="3"/>
      <c r="BL60" s="2"/>
      <c r="BQ60" s="2">
        <f t="shared" si="1"/>
        <v>2.9732408325074333</v>
      </c>
      <c r="BR60" s="2">
        <f t="shared" si="2"/>
        <v>5.9464816650148666</v>
      </c>
      <c r="BS60" s="2">
        <f t="shared" si="3"/>
        <v>2.9732408325074333</v>
      </c>
      <c r="BT60" s="2">
        <f t="shared" si="4"/>
        <v>0.29732408325074333</v>
      </c>
      <c r="BU60" s="56">
        <f t="shared" si="5"/>
        <v>621.54399999999998</v>
      </c>
      <c r="BV60" s="56">
        <f t="shared" si="5"/>
        <v>2360.7236666666663</v>
      </c>
      <c r="BW60" s="56">
        <f t="shared" si="6"/>
        <v>4099.9033333333327</v>
      </c>
      <c r="BX60" s="56">
        <f t="shared" si="7"/>
        <v>22648.686666666665</v>
      </c>
      <c r="BY60" s="57">
        <f t="shared" si="8"/>
        <v>1.4866204162537167</v>
      </c>
      <c r="BZ60" s="54">
        <f t="shared" si="8"/>
        <v>2.9732408325074333</v>
      </c>
      <c r="CA60" s="54">
        <f t="shared" si="9"/>
        <v>1.4866204162537167</v>
      </c>
      <c r="CB60" s="54">
        <f t="shared" si="10"/>
        <v>0.14866204162537167</v>
      </c>
      <c r="CC60" s="54">
        <f t="shared" si="11"/>
        <v>1.2589231879214691</v>
      </c>
      <c r="CD60" s="54">
        <f t="shared" si="0"/>
        <v>2.7245971028674112</v>
      </c>
      <c r="CE60" s="54">
        <f t="shared" si="12"/>
        <v>1.4656739149459421</v>
      </c>
      <c r="CF60" s="54">
        <f t="shared" si="13"/>
        <v>0.14188391001165446</v>
      </c>
    </row>
    <row r="61" spans="1:88" customFormat="1" ht="14.5" x14ac:dyDescent="0.35">
      <c r="Y61" s="1"/>
      <c r="Z61" s="10"/>
      <c r="AD61" s="3"/>
      <c r="AE61" s="3"/>
      <c r="AF61" s="3"/>
      <c r="AG61" s="3"/>
      <c r="AH61" s="3"/>
      <c r="BL61" s="2"/>
      <c r="BQ61" s="2">
        <f t="shared" si="1"/>
        <v>2.9732408325074333</v>
      </c>
      <c r="BR61" s="2">
        <f t="shared" si="2"/>
        <v>5.9464816650148666</v>
      </c>
      <c r="BS61" s="2">
        <f t="shared" si="3"/>
        <v>2.9732408325074333</v>
      </c>
      <c r="BT61" s="2">
        <f t="shared" si="4"/>
        <v>0.29732408325074333</v>
      </c>
      <c r="BU61" s="56" t="e">
        <f t="shared" si="5"/>
        <v>#DIV/0!</v>
      </c>
      <c r="BV61" s="56" t="e">
        <f t="shared" si="5"/>
        <v>#DIV/0!</v>
      </c>
      <c r="BW61" s="56" t="e">
        <f t="shared" si="6"/>
        <v>#DIV/0!</v>
      </c>
      <c r="BX61" s="56" t="e">
        <f t="shared" si="7"/>
        <v>#DIV/0!</v>
      </c>
      <c r="BY61" s="57">
        <f t="shared" si="8"/>
        <v>0</v>
      </c>
      <c r="BZ61" s="54">
        <f t="shared" si="8"/>
        <v>0</v>
      </c>
      <c r="CA61" s="54">
        <f t="shared" si="9"/>
        <v>0</v>
      </c>
      <c r="CB61" s="54">
        <f t="shared" si="10"/>
        <v>0</v>
      </c>
      <c r="CC61" s="54">
        <f t="shared" si="11"/>
        <v>0</v>
      </c>
      <c r="CD61" s="54">
        <f t="shared" si="0"/>
        <v>0</v>
      </c>
      <c r="CE61" s="54">
        <f t="shared" si="12"/>
        <v>0</v>
      </c>
      <c r="CF61" s="54">
        <f t="shared" si="13"/>
        <v>0</v>
      </c>
    </row>
    <row r="62" spans="1:88" customFormat="1" ht="14.5" x14ac:dyDescent="0.35">
      <c r="A62">
        <v>27</v>
      </c>
      <c r="B62">
        <v>11</v>
      </c>
      <c r="C62" t="s">
        <v>93</v>
      </c>
      <c r="D62" t="s">
        <v>27</v>
      </c>
      <c r="G62">
        <v>0.5</v>
      </c>
      <c r="H62">
        <v>0.5</v>
      </c>
      <c r="I62">
        <v>930</v>
      </c>
      <c r="J62">
        <v>6877</v>
      </c>
      <c r="L62">
        <v>3169</v>
      </c>
      <c r="M62">
        <v>1.129</v>
      </c>
      <c r="N62">
        <v>6.1050000000000004</v>
      </c>
      <c r="O62">
        <v>4.976</v>
      </c>
      <c r="Q62">
        <v>0.215</v>
      </c>
      <c r="R62">
        <v>1</v>
      </c>
      <c r="S62">
        <v>0</v>
      </c>
      <c r="T62">
        <v>0</v>
      </c>
      <c r="V62">
        <v>0</v>
      </c>
      <c r="Y62" s="1">
        <v>44139</v>
      </c>
      <c r="Z62" s="10">
        <v>0.711400462962963</v>
      </c>
      <c r="AB62">
        <v>1</v>
      </c>
      <c r="AD62" s="3">
        <v>2.5348606866162191</v>
      </c>
      <c r="AE62" s="3">
        <v>5.3317263420141714</v>
      </c>
      <c r="AF62" s="3">
        <v>2.7968656553979523</v>
      </c>
      <c r="AG62" s="3">
        <v>0.26535855553535309</v>
      </c>
      <c r="AH62" s="3"/>
      <c r="AK62">
        <v>1.0119133511793361</v>
      </c>
      <c r="AQ62">
        <v>2.3005391275689107</v>
      </c>
      <c r="AW62">
        <v>5.2097655895666888</v>
      </c>
      <c r="BC62">
        <v>6.1140229089350857</v>
      </c>
      <c r="BG62" s="3">
        <v>2.5220999535362587</v>
      </c>
      <c r="BH62" s="3">
        <v>5.393769227782121</v>
      </c>
      <c r="BI62" s="3">
        <v>2.8716692742458623</v>
      </c>
      <c r="BJ62" s="3">
        <v>0.2737264030298785</v>
      </c>
      <c r="BL62" s="2">
        <v>9</v>
      </c>
      <c r="BQ62" s="2">
        <f t="shared" si="1"/>
        <v>2.9732408325074333</v>
      </c>
      <c r="BR62" s="2">
        <f t="shared" si="2"/>
        <v>5.9464816650148666</v>
      </c>
      <c r="BS62" s="2">
        <f t="shared" si="3"/>
        <v>2.9732408325074333</v>
      </c>
      <c r="BT62" s="2">
        <f t="shared" si="4"/>
        <v>0.29732408325074333</v>
      </c>
      <c r="BU62" s="56">
        <f t="shared" si="5"/>
        <v>625.57999999999993</v>
      </c>
      <c r="BV62" s="56">
        <f t="shared" si="5"/>
        <v>2312.9643333333333</v>
      </c>
      <c r="BW62" s="56">
        <f t="shared" si="6"/>
        <v>4000.3486666666663</v>
      </c>
      <c r="BX62" s="56">
        <f t="shared" si="7"/>
        <v>21316.806666666664</v>
      </c>
      <c r="BY62" s="57">
        <f t="shared" si="8"/>
        <v>1.4866204162537167</v>
      </c>
      <c r="BZ62" s="54">
        <f t="shared" si="8"/>
        <v>2.9732408325074333</v>
      </c>
      <c r="CA62" s="54">
        <f t="shared" si="9"/>
        <v>1.4866204162537167</v>
      </c>
      <c r="CB62" s="54">
        <f t="shared" si="10"/>
        <v>0.14866204162537167</v>
      </c>
      <c r="CC62" s="54">
        <f t="shared" si="11"/>
        <v>1.2674303433081096</v>
      </c>
      <c r="CD62" s="54">
        <f t="shared" si="0"/>
        <v>2.6658631710070857</v>
      </c>
      <c r="CE62" s="54">
        <f t="shared" si="12"/>
        <v>1.3984328276989761</v>
      </c>
      <c r="CF62" s="54">
        <f t="shared" si="13"/>
        <v>0.13267927776767655</v>
      </c>
      <c r="CG62" s="3">
        <f>AVERAGE(CC62:CC63)</f>
        <v>1.2610499767681294</v>
      </c>
      <c r="CH62" s="3">
        <f>AVERAGE(CD62:CD63)</f>
        <v>2.6968846138910605</v>
      </c>
      <c r="CI62" s="3">
        <f>AVERAGE(CE62:CE63)</f>
        <v>1.4358346371229311</v>
      </c>
      <c r="CJ62" s="3">
        <f>AVERAGE(CF62:CF63)</f>
        <v>0.13686320151493925</v>
      </c>
    </row>
    <row r="63" spans="1:88" customFormat="1" ht="14.5" x14ac:dyDescent="0.35">
      <c r="A63">
        <v>28</v>
      </c>
      <c r="B63">
        <v>11</v>
      </c>
      <c r="C63" t="s">
        <v>93</v>
      </c>
      <c r="D63" t="s">
        <v>27</v>
      </c>
      <c r="G63">
        <v>0.5</v>
      </c>
      <c r="H63">
        <v>0.5</v>
      </c>
      <c r="I63">
        <v>921</v>
      </c>
      <c r="J63">
        <v>7027</v>
      </c>
      <c r="L63">
        <v>3349</v>
      </c>
      <c r="M63">
        <v>1.121</v>
      </c>
      <c r="N63">
        <v>6.2320000000000002</v>
      </c>
      <c r="O63">
        <v>5.1100000000000003</v>
      </c>
      <c r="Q63">
        <v>0.23400000000000001</v>
      </c>
      <c r="R63">
        <v>1</v>
      </c>
      <c r="S63">
        <v>0</v>
      </c>
      <c r="T63">
        <v>0</v>
      </c>
      <c r="V63">
        <v>0</v>
      </c>
      <c r="Y63" s="1">
        <v>44139</v>
      </c>
      <c r="Z63" s="10">
        <v>0.71771990740740732</v>
      </c>
      <c r="AB63">
        <v>1</v>
      </c>
      <c r="AD63" s="3">
        <v>2.5093392204562979</v>
      </c>
      <c r="AE63" s="3">
        <v>5.4558121135500706</v>
      </c>
      <c r="AF63" s="3">
        <v>2.9464728930937727</v>
      </c>
      <c r="AG63" s="3">
        <v>0.28209425052440384</v>
      </c>
      <c r="AH63" s="3"/>
      <c r="BG63" s="3"/>
      <c r="BH63" s="3"/>
      <c r="BI63" s="3"/>
      <c r="BJ63" s="3"/>
      <c r="BL63" s="2"/>
      <c r="BQ63" s="2">
        <f t="shared" si="1"/>
        <v>2.9732408325074333</v>
      </c>
      <c r="BR63" s="2">
        <f t="shared" si="2"/>
        <v>5.9464816650148666</v>
      </c>
      <c r="BS63" s="2">
        <f t="shared" si="3"/>
        <v>2.9732408325074333</v>
      </c>
      <c r="BT63" s="2">
        <f t="shared" si="4"/>
        <v>0.29732408325074333</v>
      </c>
      <c r="BU63" s="56">
        <f t="shared" si="5"/>
        <v>619.52599999999995</v>
      </c>
      <c r="BV63" s="56">
        <f t="shared" si="5"/>
        <v>2363.4143333333332</v>
      </c>
      <c r="BW63" s="56">
        <f t="shared" si="6"/>
        <v>4107.3026666666665</v>
      </c>
      <c r="BX63" s="56">
        <f t="shared" si="7"/>
        <v>22527.606666666667</v>
      </c>
      <c r="BY63" s="57">
        <f t="shared" si="8"/>
        <v>1.4866204162537167</v>
      </c>
      <c r="BZ63" s="54">
        <f t="shared" si="8"/>
        <v>2.9732408325074333</v>
      </c>
      <c r="CA63" s="54">
        <f t="shared" si="9"/>
        <v>1.4866204162537167</v>
      </c>
      <c r="CB63" s="54">
        <f t="shared" si="10"/>
        <v>0.14866204162537167</v>
      </c>
      <c r="CC63" s="54">
        <f t="shared" si="11"/>
        <v>1.2546696102281489</v>
      </c>
      <c r="CD63" s="54">
        <f t="shared" si="0"/>
        <v>2.7279060567750353</v>
      </c>
      <c r="CE63" s="54">
        <f t="shared" si="12"/>
        <v>1.4732364465468863</v>
      </c>
      <c r="CF63" s="54">
        <f t="shared" si="13"/>
        <v>0.14104712526220192</v>
      </c>
    </row>
    <row r="64" spans="1:88" customFormat="1" ht="14.5" x14ac:dyDescent="0.35">
      <c r="Y64" s="1"/>
      <c r="Z64" s="10"/>
      <c r="AD64" s="3"/>
      <c r="AE64" s="3"/>
      <c r="AF64" s="3"/>
      <c r="AG64" s="3"/>
      <c r="AH64" s="3"/>
      <c r="BG64" s="3"/>
      <c r="BH64" s="3"/>
      <c r="BI64" s="3"/>
      <c r="BJ64" s="3"/>
      <c r="BL64" s="2"/>
      <c r="BQ64" s="2">
        <f t="shared" si="1"/>
        <v>2.9732408325074333</v>
      </c>
      <c r="BR64" s="2">
        <f t="shared" si="2"/>
        <v>5.9464816650148666</v>
      </c>
      <c r="BS64" s="2">
        <f t="shared" si="3"/>
        <v>2.9732408325074333</v>
      </c>
      <c r="BT64" s="2">
        <f t="shared" si="4"/>
        <v>0.29732408325074333</v>
      </c>
      <c r="BU64" s="56" t="e">
        <f t="shared" si="5"/>
        <v>#DIV/0!</v>
      </c>
      <c r="BV64" s="56" t="e">
        <f t="shared" si="5"/>
        <v>#DIV/0!</v>
      </c>
      <c r="BW64" s="56" t="e">
        <f t="shared" si="6"/>
        <v>#DIV/0!</v>
      </c>
      <c r="BX64" s="56" t="e">
        <f t="shared" si="7"/>
        <v>#DIV/0!</v>
      </c>
      <c r="BY64" s="57">
        <f t="shared" si="8"/>
        <v>0</v>
      </c>
      <c r="BZ64" s="54">
        <f t="shared" si="8"/>
        <v>0</v>
      </c>
      <c r="CA64" s="54">
        <f t="shared" si="9"/>
        <v>0</v>
      </c>
      <c r="CB64" s="54">
        <f t="shared" si="10"/>
        <v>0</v>
      </c>
      <c r="CC64" s="54">
        <f t="shared" si="11"/>
        <v>0</v>
      </c>
      <c r="CD64" s="54">
        <f t="shared" si="0"/>
        <v>0</v>
      </c>
      <c r="CE64" s="54">
        <f t="shared" si="12"/>
        <v>0</v>
      </c>
      <c r="CF64" s="54">
        <f t="shared" si="13"/>
        <v>0</v>
      </c>
    </row>
    <row r="65" spans="1:88" customFormat="1" ht="14.5" x14ac:dyDescent="0.35">
      <c r="A65">
        <v>58</v>
      </c>
      <c r="B65">
        <v>19</v>
      </c>
      <c r="C65" t="s">
        <v>94</v>
      </c>
      <c r="D65" t="s">
        <v>27</v>
      </c>
      <c r="G65">
        <v>0.5</v>
      </c>
      <c r="H65">
        <v>0.5</v>
      </c>
      <c r="I65">
        <v>902</v>
      </c>
      <c r="J65">
        <v>7007</v>
      </c>
      <c r="L65">
        <v>3333</v>
      </c>
      <c r="M65">
        <v>1.107</v>
      </c>
      <c r="N65">
        <v>6.2149999999999999</v>
      </c>
      <c r="O65">
        <v>5.1079999999999997</v>
      </c>
      <c r="Q65">
        <v>0.23300000000000001</v>
      </c>
      <c r="R65">
        <v>1</v>
      </c>
      <c r="S65">
        <v>0</v>
      </c>
      <c r="T65">
        <v>0</v>
      </c>
      <c r="V65">
        <v>0</v>
      </c>
      <c r="Y65" s="1">
        <v>44243</v>
      </c>
      <c r="Z65" s="10">
        <v>0.92988425925925933</v>
      </c>
      <c r="AB65">
        <v>1</v>
      </c>
      <c r="AD65" s="3">
        <v>3.0294952036113649</v>
      </c>
      <c r="AE65" s="3">
        <v>5.9482604966261503</v>
      </c>
      <c r="AF65" s="3">
        <v>2.9187652930147854</v>
      </c>
      <c r="AG65" s="3">
        <v>0.29141343239753442</v>
      </c>
      <c r="AH65" s="3"/>
      <c r="AK65">
        <v>0.11639417042357726</v>
      </c>
      <c r="AQ65">
        <v>1.2261890703866456</v>
      </c>
      <c r="AW65">
        <v>2.6389152527139204</v>
      </c>
      <c r="BC65">
        <v>2.118045966923626</v>
      </c>
      <c r="BG65" s="3">
        <v>3.031259308173933</v>
      </c>
      <c r="BH65" s="3">
        <v>5.9120142602765444</v>
      </c>
      <c r="BI65" s="3">
        <v>2.8807549521026115</v>
      </c>
      <c r="BJ65" s="3">
        <v>0.28835963756073901</v>
      </c>
      <c r="BL65" s="2">
        <v>10</v>
      </c>
      <c r="BQ65" s="2">
        <f t="shared" si="1"/>
        <v>2.9732408325074333</v>
      </c>
      <c r="BR65" s="2">
        <f t="shared" si="2"/>
        <v>5.9464816650148666</v>
      </c>
      <c r="BS65" s="2">
        <f t="shared" si="3"/>
        <v>2.9732408325074333</v>
      </c>
      <c r="BT65" s="2">
        <f t="shared" si="4"/>
        <v>0.29732408325074333</v>
      </c>
      <c r="BU65" s="56">
        <f t="shared" si="5"/>
        <v>606.74533333333329</v>
      </c>
      <c r="BV65" s="56">
        <f t="shared" si="5"/>
        <v>2356.6876666666667</v>
      </c>
      <c r="BW65" s="56">
        <f t="shared" si="6"/>
        <v>4106.63</v>
      </c>
      <c r="BX65" s="56">
        <f t="shared" si="7"/>
        <v>22419.98</v>
      </c>
      <c r="BY65" s="57">
        <f t="shared" si="8"/>
        <v>1.4866204162537167</v>
      </c>
      <c r="BZ65" s="54">
        <f t="shared" si="8"/>
        <v>2.9732408325074333</v>
      </c>
      <c r="CA65" s="54">
        <f t="shared" si="9"/>
        <v>1.4866204162537167</v>
      </c>
      <c r="CB65" s="54">
        <f t="shared" si="10"/>
        <v>0.14866204162537167</v>
      </c>
      <c r="CC65" s="54">
        <f t="shared" si="11"/>
        <v>1.5147476018056825</v>
      </c>
      <c r="CD65" s="54">
        <f t="shared" si="0"/>
        <v>2.9741302483130752</v>
      </c>
      <c r="CE65" s="54">
        <f t="shared" si="12"/>
        <v>1.4593826465073927</v>
      </c>
      <c r="CF65" s="54">
        <f t="shared" si="13"/>
        <v>0.14570671619876721</v>
      </c>
      <c r="CG65" s="3">
        <f>AVERAGE(CC65:CC66)</f>
        <v>1.5156296540869665</v>
      </c>
      <c r="CH65" s="3">
        <f>AVERAGE(CD65:CD66)</f>
        <v>2.9560071301382722</v>
      </c>
      <c r="CI65" s="3">
        <f>AVERAGE(CE65:CE66)</f>
        <v>1.4403774760513057</v>
      </c>
      <c r="CJ65" s="3">
        <f>AVERAGE(CF65:CF66)</f>
        <v>0.14417981878036951</v>
      </c>
    </row>
    <row r="66" spans="1:88" customFormat="1" ht="14.5" x14ac:dyDescent="0.35">
      <c r="A66">
        <v>59</v>
      </c>
      <c r="B66">
        <v>19</v>
      </c>
      <c r="C66" t="s">
        <v>94</v>
      </c>
      <c r="D66" t="s">
        <v>27</v>
      </c>
      <c r="G66">
        <v>0.5</v>
      </c>
      <c r="H66">
        <v>0.5</v>
      </c>
      <c r="I66">
        <v>903</v>
      </c>
      <c r="J66">
        <v>6923</v>
      </c>
      <c r="L66">
        <v>3259</v>
      </c>
      <c r="M66">
        <v>1.1080000000000001</v>
      </c>
      <c r="N66">
        <v>6.1440000000000001</v>
      </c>
      <c r="O66">
        <v>5.0359999999999996</v>
      </c>
      <c r="Q66">
        <v>0.22500000000000001</v>
      </c>
      <c r="R66">
        <v>1</v>
      </c>
      <c r="S66">
        <v>0</v>
      </c>
      <c r="T66">
        <v>0</v>
      </c>
      <c r="V66">
        <v>0</v>
      </c>
      <c r="Y66" s="1">
        <v>44243</v>
      </c>
      <c r="Z66" s="10">
        <v>0.93601851851851858</v>
      </c>
      <c r="AB66">
        <v>1</v>
      </c>
      <c r="AD66" s="3">
        <v>3.0330234127365014</v>
      </c>
      <c r="AE66" s="3">
        <v>5.8757680239269394</v>
      </c>
      <c r="AF66" s="3">
        <v>2.842744611190438</v>
      </c>
      <c r="AG66" s="3">
        <v>0.2853058427239436</v>
      </c>
      <c r="AH66" s="3"/>
      <c r="BL66" s="2"/>
      <c r="BQ66" s="2">
        <f t="shared" si="1"/>
        <v>2.9732408325074333</v>
      </c>
      <c r="BR66" s="2">
        <f t="shared" si="2"/>
        <v>5.9464816650148666</v>
      </c>
      <c r="BS66" s="2">
        <f t="shared" si="3"/>
        <v>2.9732408325074333</v>
      </c>
      <c r="BT66" s="2">
        <f t="shared" si="4"/>
        <v>0.29732408325074333</v>
      </c>
      <c r="BU66" s="56">
        <f t="shared" si="5"/>
        <v>607.41800000000001</v>
      </c>
      <c r="BV66" s="56">
        <f t="shared" si="5"/>
        <v>2328.4356666666663</v>
      </c>
      <c r="BW66" s="56">
        <f t="shared" si="6"/>
        <v>4049.4533333333329</v>
      </c>
      <c r="BX66" s="56">
        <f t="shared" si="7"/>
        <v>21922.206666666665</v>
      </c>
      <c r="BY66" s="57">
        <f t="shared" si="8"/>
        <v>1.4866204162537167</v>
      </c>
      <c r="BZ66" s="54">
        <f t="shared" si="8"/>
        <v>2.9732408325074333</v>
      </c>
      <c r="CA66" s="54">
        <f t="shared" si="9"/>
        <v>1.4866204162537167</v>
      </c>
      <c r="CB66" s="54">
        <f t="shared" si="10"/>
        <v>0.14866204162537167</v>
      </c>
      <c r="CC66" s="54">
        <f t="shared" si="11"/>
        <v>1.5165117063682507</v>
      </c>
      <c r="CD66" s="54">
        <f t="shared" si="0"/>
        <v>2.9378840119634697</v>
      </c>
      <c r="CE66" s="54">
        <f t="shared" si="12"/>
        <v>1.421372305595219</v>
      </c>
      <c r="CF66" s="54">
        <f t="shared" si="13"/>
        <v>0.1426529213619718</v>
      </c>
    </row>
    <row r="67" spans="1:88" customFormat="1" ht="14.5" x14ac:dyDescent="0.35">
      <c r="Y67" s="1"/>
      <c r="Z67" s="10"/>
      <c r="AD67" s="3"/>
      <c r="AE67" s="3"/>
      <c r="AF67" s="3"/>
      <c r="AG67" s="3"/>
      <c r="AH67" s="3"/>
      <c r="BL67" s="2"/>
      <c r="BQ67" s="2">
        <f t="shared" si="1"/>
        <v>2.9732408325074333</v>
      </c>
      <c r="BR67" s="2">
        <f t="shared" si="2"/>
        <v>5.9464816650148666</v>
      </c>
      <c r="BS67" s="2">
        <f t="shared" si="3"/>
        <v>2.9732408325074333</v>
      </c>
      <c r="BT67" s="2">
        <f t="shared" si="4"/>
        <v>0.29732408325074333</v>
      </c>
      <c r="BU67" s="56" t="e">
        <f t="shared" si="5"/>
        <v>#DIV/0!</v>
      </c>
      <c r="BV67" s="56" t="e">
        <f t="shared" si="5"/>
        <v>#DIV/0!</v>
      </c>
      <c r="BW67" s="56" t="e">
        <f t="shared" si="6"/>
        <v>#DIV/0!</v>
      </c>
      <c r="BX67" s="56" t="e">
        <f t="shared" si="7"/>
        <v>#DIV/0!</v>
      </c>
      <c r="BY67" s="57">
        <f t="shared" si="8"/>
        <v>0</v>
      </c>
      <c r="BZ67" s="54">
        <f t="shared" si="8"/>
        <v>0</v>
      </c>
      <c r="CA67" s="54">
        <f t="shared" si="9"/>
        <v>0</v>
      </c>
      <c r="CB67" s="54">
        <f t="shared" si="10"/>
        <v>0</v>
      </c>
      <c r="CC67" s="54">
        <f t="shared" si="11"/>
        <v>0</v>
      </c>
      <c r="CD67" s="54">
        <f t="shared" si="0"/>
        <v>0</v>
      </c>
      <c r="CE67" s="54">
        <f t="shared" si="12"/>
        <v>0</v>
      </c>
      <c r="CF67" s="54">
        <f t="shared" si="13"/>
        <v>0</v>
      </c>
    </row>
    <row r="68" spans="1:88" customFormat="1" ht="14.5" x14ac:dyDescent="0.35">
      <c r="A68">
        <v>61</v>
      </c>
      <c r="B68">
        <v>20</v>
      </c>
      <c r="C68" t="s">
        <v>94</v>
      </c>
      <c r="D68" t="s">
        <v>27</v>
      </c>
      <c r="G68">
        <v>0.5</v>
      </c>
      <c r="H68">
        <v>0.5</v>
      </c>
      <c r="I68">
        <v>863</v>
      </c>
      <c r="J68">
        <v>7065</v>
      </c>
      <c r="L68">
        <v>3421</v>
      </c>
      <c r="M68">
        <v>1.077</v>
      </c>
      <c r="N68">
        <v>6.2640000000000002</v>
      </c>
      <c r="O68">
        <v>5.1870000000000003</v>
      </c>
      <c r="Q68">
        <v>0.24199999999999999</v>
      </c>
      <c r="R68">
        <v>1</v>
      </c>
      <c r="S68">
        <v>0</v>
      </c>
      <c r="T68">
        <v>0</v>
      </c>
      <c r="V68">
        <v>0</v>
      </c>
      <c r="Y68" s="1">
        <v>44243</v>
      </c>
      <c r="Z68" s="10">
        <v>0.95243055555555556</v>
      </c>
      <c r="AB68">
        <v>1</v>
      </c>
      <c r="AD68" s="3">
        <v>2.8918950477310483</v>
      </c>
      <c r="AE68" s="3">
        <v>5.9983148230137004</v>
      </c>
      <c r="AF68" s="3">
        <v>3.1064197752826521</v>
      </c>
      <c r="AG68" s="3">
        <v>0.29867651200937217</v>
      </c>
      <c r="AH68" s="3"/>
      <c r="AK68">
        <v>1.474836419596957</v>
      </c>
      <c r="AQ68">
        <v>0.77995309205179053</v>
      </c>
      <c r="AW68">
        <v>0.13735177096543705</v>
      </c>
      <c r="BC68">
        <v>0.44311677936626148</v>
      </c>
      <c r="BG68" s="3">
        <v>2.8707257929802301</v>
      </c>
      <c r="BH68" s="3">
        <v>5.9750136710746684</v>
      </c>
      <c r="BI68" s="3">
        <v>3.1042878780944383</v>
      </c>
      <c r="BJ68" s="3">
        <v>0.29801623204465966</v>
      </c>
      <c r="BL68" s="2">
        <v>11</v>
      </c>
      <c r="BQ68" s="2">
        <f t="shared" si="1"/>
        <v>2.9732408325074333</v>
      </c>
      <c r="BR68" s="2">
        <f t="shared" si="2"/>
        <v>5.9464816650148666</v>
      </c>
      <c r="BS68" s="2">
        <f t="shared" si="3"/>
        <v>2.9732408325074333</v>
      </c>
      <c r="BT68" s="2">
        <f t="shared" si="4"/>
        <v>0.29732408325074333</v>
      </c>
      <c r="BU68" s="56">
        <f t="shared" si="5"/>
        <v>580.51133333333325</v>
      </c>
      <c r="BV68" s="56">
        <f t="shared" si="5"/>
        <v>2376.1949999999997</v>
      </c>
      <c r="BW68" s="56">
        <f t="shared" si="6"/>
        <v>4171.8786666666665</v>
      </c>
      <c r="BX68" s="56">
        <f t="shared" si="7"/>
        <v>23011.926666666666</v>
      </c>
      <c r="BY68" s="57">
        <f t="shared" si="8"/>
        <v>1.4866204162537167</v>
      </c>
      <c r="BZ68" s="54">
        <f t="shared" si="8"/>
        <v>2.9732408325074333</v>
      </c>
      <c r="CA68" s="54">
        <f t="shared" si="9"/>
        <v>1.4866204162537167</v>
      </c>
      <c r="CB68" s="54">
        <f t="shared" si="10"/>
        <v>0.14866204162537167</v>
      </c>
      <c r="CC68" s="54">
        <f t="shared" si="11"/>
        <v>1.4459475238655242</v>
      </c>
      <c r="CD68" s="54">
        <f t="shared" si="0"/>
        <v>2.9991574115068502</v>
      </c>
      <c r="CE68" s="54">
        <f t="shared" si="12"/>
        <v>1.5532098876413261</v>
      </c>
      <c r="CF68" s="54">
        <f t="shared" si="13"/>
        <v>0.14933825600468609</v>
      </c>
      <c r="CG68" s="3">
        <f>AVERAGE(CC68:CC69)</f>
        <v>1.4353628964901151</v>
      </c>
      <c r="CH68" s="3">
        <f>AVERAGE(CD68:CD69)</f>
        <v>2.9875068355373342</v>
      </c>
      <c r="CI68" s="3">
        <f>AVERAGE(CE68:CE69)</f>
        <v>1.5521439390472191</v>
      </c>
      <c r="CJ68" s="3">
        <f>AVERAGE(CF68:CF69)</f>
        <v>0.14900811602232983</v>
      </c>
    </row>
    <row r="69" spans="1:88" customFormat="1" ht="14.5" x14ac:dyDescent="0.35">
      <c r="A69">
        <v>62</v>
      </c>
      <c r="B69">
        <v>20</v>
      </c>
      <c r="C69" t="s">
        <v>94</v>
      </c>
      <c r="D69" t="s">
        <v>27</v>
      </c>
      <c r="G69">
        <v>0.5</v>
      </c>
      <c r="H69">
        <v>0.5</v>
      </c>
      <c r="I69">
        <v>851</v>
      </c>
      <c r="J69">
        <v>7011</v>
      </c>
      <c r="L69">
        <v>3405</v>
      </c>
      <c r="M69">
        <v>1.0669999999999999</v>
      </c>
      <c r="N69">
        <v>6.218</v>
      </c>
      <c r="O69">
        <v>5.1509999999999998</v>
      </c>
      <c r="Q69">
        <v>0.24</v>
      </c>
      <c r="R69">
        <v>1</v>
      </c>
      <c r="S69">
        <v>0</v>
      </c>
      <c r="T69">
        <v>0</v>
      </c>
      <c r="V69">
        <v>0</v>
      </c>
      <c r="Y69" s="1">
        <v>44243</v>
      </c>
      <c r="Z69" s="10">
        <v>0.95854166666666663</v>
      </c>
      <c r="AB69">
        <v>1</v>
      </c>
      <c r="AD69" s="3">
        <v>2.8495565382294124</v>
      </c>
      <c r="AE69" s="3">
        <v>5.9517125191356364</v>
      </c>
      <c r="AF69" s="3">
        <v>3.102155980906224</v>
      </c>
      <c r="AG69" s="3">
        <v>0.29735595207994719</v>
      </c>
      <c r="AH69" s="3"/>
      <c r="BG69" s="3"/>
      <c r="BH69" s="3"/>
      <c r="BI69" s="3"/>
      <c r="BJ69" s="3"/>
      <c r="BL69" s="2"/>
      <c r="BQ69" s="2">
        <f t="shared" si="1"/>
        <v>2.9732408325074333</v>
      </c>
      <c r="BR69" s="2">
        <f t="shared" si="2"/>
        <v>5.9464816650148666</v>
      </c>
      <c r="BS69" s="2">
        <f t="shared" si="3"/>
        <v>2.9732408325074333</v>
      </c>
      <c r="BT69" s="2">
        <f t="shared" si="4"/>
        <v>0.29732408325074333</v>
      </c>
      <c r="BU69" s="56">
        <f t="shared" si="5"/>
        <v>572.43933333333325</v>
      </c>
      <c r="BV69" s="56">
        <f t="shared" si="5"/>
        <v>2358.0329999999999</v>
      </c>
      <c r="BW69" s="56">
        <f t="shared" si="6"/>
        <v>4143.6266666666661</v>
      </c>
      <c r="BX69" s="56">
        <f t="shared" si="7"/>
        <v>22904.3</v>
      </c>
      <c r="BY69" s="57">
        <f t="shared" si="8"/>
        <v>1.4866204162537167</v>
      </c>
      <c r="BZ69" s="54">
        <f t="shared" si="8"/>
        <v>2.9732408325074333</v>
      </c>
      <c r="CA69" s="54">
        <f t="shared" si="9"/>
        <v>1.4866204162537167</v>
      </c>
      <c r="CB69" s="54">
        <f t="shared" si="10"/>
        <v>0.14866204162537167</v>
      </c>
      <c r="CC69" s="54">
        <f t="shared" si="11"/>
        <v>1.4247782691147062</v>
      </c>
      <c r="CD69" s="54">
        <f t="shared" si="0"/>
        <v>2.9758562595678182</v>
      </c>
      <c r="CE69" s="54">
        <f t="shared" si="12"/>
        <v>1.551077990453112</v>
      </c>
      <c r="CF69" s="54">
        <f t="shared" si="13"/>
        <v>0.1486779760399736</v>
      </c>
    </row>
    <row r="70" spans="1:88" customFormat="1" ht="14.5" x14ac:dyDescent="0.35">
      <c r="Y70" s="1"/>
      <c r="Z70" s="10"/>
      <c r="AD70" s="3"/>
      <c r="AE70" s="3"/>
      <c r="AF70" s="3"/>
      <c r="AG70" s="3"/>
      <c r="AH70" s="3"/>
      <c r="BL70" s="2"/>
      <c r="BQ70" s="2">
        <f t="shared" si="1"/>
        <v>2.9732408325074333</v>
      </c>
      <c r="BR70" s="2">
        <f t="shared" si="2"/>
        <v>5.9464816650148666</v>
      </c>
      <c r="BS70" s="2">
        <f t="shared" si="3"/>
        <v>2.9732408325074333</v>
      </c>
      <c r="BT70" s="2">
        <f t="shared" si="4"/>
        <v>0.29732408325074333</v>
      </c>
      <c r="BU70" s="56" t="e">
        <f t="shared" si="5"/>
        <v>#DIV/0!</v>
      </c>
      <c r="BV70" s="56" t="e">
        <f t="shared" si="5"/>
        <v>#DIV/0!</v>
      </c>
      <c r="BW70" s="56" t="e">
        <f t="shared" si="6"/>
        <v>#DIV/0!</v>
      </c>
      <c r="BX70" s="56" t="e">
        <f t="shared" si="7"/>
        <v>#DIV/0!</v>
      </c>
      <c r="BY70" s="57">
        <f t="shared" si="8"/>
        <v>0</v>
      </c>
      <c r="BZ70" s="54">
        <f t="shared" si="8"/>
        <v>0</v>
      </c>
      <c r="CA70" s="54">
        <f t="shared" si="9"/>
        <v>0</v>
      </c>
      <c r="CB70" s="54">
        <f t="shared" si="10"/>
        <v>0</v>
      </c>
      <c r="CC70" s="54">
        <f t="shared" si="11"/>
        <v>0</v>
      </c>
      <c r="CD70" s="54">
        <f t="shared" si="0"/>
        <v>0</v>
      </c>
      <c r="CE70" s="54">
        <f t="shared" si="12"/>
        <v>0</v>
      </c>
      <c r="CF70" s="54">
        <f t="shared" si="13"/>
        <v>0</v>
      </c>
    </row>
    <row r="71" spans="1:88" customFormat="1" ht="14.5" x14ac:dyDescent="0.35">
      <c r="A71">
        <v>96</v>
      </c>
      <c r="B71">
        <v>28</v>
      </c>
      <c r="C71" t="s">
        <v>94</v>
      </c>
      <c r="D71" t="s">
        <v>27</v>
      </c>
      <c r="G71">
        <v>0.5</v>
      </c>
      <c r="H71">
        <v>0.5</v>
      </c>
      <c r="I71">
        <v>976</v>
      </c>
      <c r="J71">
        <v>7106</v>
      </c>
      <c r="L71">
        <v>3375</v>
      </c>
      <c r="M71">
        <v>1.1639999999999999</v>
      </c>
      <c r="N71">
        <v>6.298</v>
      </c>
      <c r="O71">
        <v>5.1340000000000003</v>
      </c>
      <c r="Q71">
        <v>0.23699999999999999</v>
      </c>
      <c r="R71">
        <v>1</v>
      </c>
      <c r="S71">
        <v>0</v>
      </c>
      <c r="T71">
        <v>0</v>
      </c>
      <c r="V71">
        <v>0</v>
      </c>
      <c r="Y71" s="1">
        <v>44244</v>
      </c>
      <c r="Z71" s="10">
        <v>0.20394675925925929</v>
      </c>
      <c r="AB71">
        <v>1</v>
      </c>
      <c r="AD71" s="3">
        <v>3.2905826788714529</v>
      </c>
      <c r="AE71" s="3">
        <v>6.033698053735935</v>
      </c>
      <c r="AF71" s="3">
        <v>2.7431153748644821</v>
      </c>
      <c r="AG71" s="3">
        <v>0.29487990221227517</v>
      </c>
      <c r="AH71" s="3"/>
      <c r="AK71">
        <v>2.8271638681934883</v>
      </c>
      <c r="AQ71">
        <v>8.5855416186134695E-2</v>
      </c>
      <c r="AW71">
        <v>3.1063601261400962</v>
      </c>
      <c r="BC71">
        <v>0.61387588729422438</v>
      </c>
      <c r="BG71" s="3">
        <v>3.2447159602446805</v>
      </c>
      <c r="BH71" s="3">
        <v>6.0311090368538203</v>
      </c>
      <c r="BI71" s="3">
        <v>2.7863930766091394</v>
      </c>
      <c r="BJ71" s="3">
        <v>0.29578778716375487</v>
      </c>
      <c r="BL71" s="2">
        <v>12</v>
      </c>
      <c r="BQ71" s="2">
        <f t="shared" si="1"/>
        <v>2.9732408325074333</v>
      </c>
      <c r="BR71" s="2">
        <f t="shared" si="2"/>
        <v>5.9464816650148666</v>
      </c>
      <c r="BS71" s="2">
        <f t="shared" si="3"/>
        <v>2.9732408325074333</v>
      </c>
      <c r="BT71" s="2">
        <f t="shared" si="4"/>
        <v>0.29732408325074333</v>
      </c>
      <c r="BU71" s="56">
        <f t="shared" si="5"/>
        <v>656.52266666666662</v>
      </c>
      <c r="BV71" s="56">
        <f t="shared" si="5"/>
        <v>2389.9846666666663</v>
      </c>
      <c r="BW71" s="56">
        <f t="shared" si="6"/>
        <v>4123.4466666666667</v>
      </c>
      <c r="BX71" s="56">
        <f t="shared" si="7"/>
        <v>22702.5</v>
      </c>
      <c r="BY71" s="57">
        <f t="shared" si="8"/>
        <v>1.4866204162537167</v>
      </c>
      <c r="BZ71" s="54">
        <f t="shared" si="8"/>
        <v>2.9732408325074333</v>
      </c>
      <c r="CA71" s="54">
        <f t="shared" si="9"/>
        <v>1.4866204162537167</v>
      </c>
      <c r="CB71" s="54">
        <f t="shared" si="10"/>
        <v>0.14866204162537167</v>
      </c>
      <c r="CC71" s="54">
        <f t="shared" si="11"/>
        <v>1.6452913394357265</v>
      </c>
      <c r="CD71" s="54">
        <f t="shared" si="0"/>
        <v>3.0168490268679675</v>
      </c>
      <c r="CE71" s="54">
        <f t="shared" si="12"/>
        <v>1.371557687432241</v>
      </c>
      <c r="CF71" s="54">
        <f t="shared" si="13"/>
        <v>0.14743995110613758</v>
      </c>
      <c r="CG71" s="3">
        <f>AVERAGE(CC71:CC72)</f>
        <v>1.6223579801223402</v>
      </c>
      <c r="CH71" s="3">
        <f>AVERAGE(CD71:CD72)</f>
        <v>3.0155545184269101</v>
      </c>
      <c r="CI71" s="3">
        <f>AVERAGE(CE71:CE72)</f>
        <v>1.3931965383045697</v>
      </c>
      <c r="CJ71" s="3">
        <f>AVERAGE(CF71:CF72)</f>
        <v>0.14789389358187743</v>
      </c>
    </row>
    <row r="72" spans="1:88" customFormat="1" ht="14.5" x14ac:dyDescent="0.35">
      <c r="A72">
        <v>97</v>
      </c>
      <c r="B72">
        <v>28</v>
      </c>
      <c r="C72" t="s">
        <v>94</v>
      </c>
      <c r="D72" t="s">
        <v>27</v>
      </c>
      <c r="G72">
        <v>0.5</v>
      </c>
      <c r="H72">
        <v>0.5</v>
      </c>
      <c r="I72">
        <v>950</v>
      </c>
      <c r="J72">
        <v>7100</v>
      </c>
      <c r="L72">
        <v>3397</v>
      </c>
      <c r="M72">
        <v>1.143</v>
      </c>
      <c r="N72">
        <v>6.2939999999999996</v>
      </c>
      <c r="O72">
        <v>5.15</v>
      </c>
      <c r="Q72">
        <v>0.23899999999999999</v>
      </c>
      <c r="R72">
        <v>1</v>
      </c>
      <c r="S72">
        <v>0</v>
      </c>
      <c r="T72">
        <v>0</v>
      </c>
      <c r="V72">
        <v>0</v>
      </c>
      <c r="Y72" s="1">
        <v>44244</v>
      </c>
      <c r="Z72" s="10">
        <v>0.21016203703703704</v>
      </c>
      <c r="AB72">
        <v>1</v>
      </c>
      <c r="AD72" s="3">
        <v>3.198849241617908</v>
      </c>
      <c r="AE72" s="3">
        <v>6.0285200199717046</v>
      </c>
      <c r="AF72" s="3">
        <v>2.8296707783537967</v>
      </c>
      <c r="AG72" s="3">
        <v>0.29669567211523462</v>
      </c>
      <c r="AH72" s="3"/>
      <c r="BG72" s="3"/>
      <c r="BH72" s="3"/>
      <c r="BI72" s="3"/>
      <c r="BJ72" s="3"/>
      <c r="BL72" s="2"/>
      <c r="BQ72" s="2">
        <f t="shared" si="1"/>
        <v>2.9732408325074333</v>
      </c>
      <c r="BR72" s="2">
        <f t="shared" si="2"/>
        <v>5.9464816650148666</v>
      </c>
      <c r="BS72" s="2">
        <f t="shared" si="3"/>
        <v>2.9732408325074333</v>
      </c>
      <c r="BT72" s="2">
        <f t="shared" si="4"/>
        <v>0.29732408325074333</v>
      </c>
      <c r="BU72" s="56">
        <f t="shared" si="5"/>
        <v>639.0333333333333</v>
      </c>
      <c r="BV72" s="56">
        <f t="shared" si="5"/>
        <v>2387.9666666666667</v>
      </c>
      <c r="BW72" s="56">
        <f t="shared" si="6"/>
        <v>4136.8999999999996</v>
      </c>
      <c r="BX72" s="56">
        <f t="shared" si="7"/>
        <v>22850.486666666664</v>
      </c>
      <c r="BY72" s="57">
        <f t="shared" si="8"/>
        <v>1.4866204162537167</v>
      </c>
      <c r="BZ72" s="54">
        <f t="shared" si="8"/>
        <v>2.9732408325074333</v>
      </c>
      <c r="CA72" s="54">
        <f t="shared" si="9"/>
        <v>1.4866204162537167</v>
      </c>
      <c r="CB72" s="54">
        <f t="shared" si="10"/>
        <v>0.14866204162537167</v>
      </c>
      <c r="CC72" s="54">
        <f t="shared" si="11"/>
        <v>1.599424620808954</v>
      </c>
      <c r="CD72" s="54">
        <f t="shared" si="0"/>
        <v>3.0142600099858523</v>
      </c>
      <c r="CE72" s="54">
        <f t="shared" si="12"/>
        <v>1.4148353891768983</v>
      </c>
      <c r="CF72" s="54">
        <f t="shared" si="13"/>
        <v>0.14834783605761731</v>
      </c>
    </row>
    <row r="73" spans="1:88" customFormat="1" ht="14.5" x14ac:dyDescent="0.35">
      <c r="Y73" s="1"/>
      <c r="Z73" s="10"/>
      <c r="AD73" s="3"/>
      <c r="AE73" s="3"/>
      <c r="AF73" s="3"/>
      <c r="AG73" s="3"/>
      <c r="AH73" s="3"/>
      <c r="BG73" s="3"/>
      <c r="BH73" s="3"/>
      <c r="BI73" s="3"/>
      <c r="BJ73" s="3"/>
      <c r="BL73" s="2"/>
      <c r="BQ73" s="2">
        <f t="shared" si="1"/>
        <v>2.9732408325074333</v>
      </c>
      <c r="BR73" s="2">
        <f t="shared" si="2"/>
        <v>5.9464816650148666</v>
      </c>
      <c r="BS73" s="2">
        <f t="shared" si="3"/>
        <v>2.9732408325074333</v>
      </c>
      <c r="BT73" s="2">
        <f t="shared" si="4"/>
        <v>0.29732408325074333</v>
      </c>
      <c r="BU73" s="56" t="e">
        <f t="shared" si="5"/>
        <v>#DIV/0!</v>
      </c>
      <c r="BV73" s="56" t="e">
        <f t="shared" si="5"/>
        <v>#DIV/0!</v>
      </c>
      <c r="BW73" s="56" t="e">
        <f t="shared" si="6"/>
        <v>#DIV/0!</v>
      </c>
      <c r="BX73" s="56" t="e">
        <f t="shared" si="7"/>
        <v>#DIV/0!</v>
      </c>
      <c r="BY73" s="57">
        <f t="shared" si="8"/>
        <v>0</v>
      </c>
      <c r="BZ73" s="54">
        <f t="shared" si="8"/>
        <v>0</v>
      </c>
      <c r="CA73" s="54">
        <f t="shared" si="9"/>
        <v>0</v>
      </c>
      <c r="CB73" s="54">
        <f t="shared" si="10"/>
        <v>0</v>
      </c>
      <c r="CC73" s="54">
        <f t="shared" si="11"/>
        <v>0</v>
      </c>
      <c r="CD73" s="54">
        <f t="shared" si="0"/>
        <v>0</v>
      </c>
      <c r="CE73" s="54">
        <f t="shared" si="12"/>
        <v>0</v>
      </c>
      <c r="CF73" s="54">
        <f t="shared" si="13"/>
        <v>0</v>
      </c>
    </row>
    <row r="74" spans="1:88" customFormat="1" ht="14.5" x14ac:dyDescent="0.35">
      <c r="A74">
        <v>99</v>
      </c>
      <c r="B74">
        <v>29</v>
      </c>
      <c r="C74" t="s">
        <v>94</v>
      </c>
      <c r="D74" t="s">
        <v>27</v>
      </c>
      <c r="G74">
        <v>0.5</v>
      </c>
      <c r="H74">
        <v>0.5</v>
      </c>
      <c r="I74">
        <v>927</v>
      </c>
      <c r="J74">
        <v>6988</v>
      </c>
      <c r="L74">
        <v>3406</v>
      </c>
      <c r="M74">
        <v>1.1259999999999999</v>
      </c>
      <c r="N74">
        <v>6.1989999999999998</v>
      </c>
      <c r="O74">
        <v>5.0720000000000001</v>
      </c>
      <c r="Q74">
        <v>0.24</v>
      </c>
      <c r="R74">
        <v>1</v>
      </c>
      <c r="S74">
        <v>0</v>
      </c>
      <c r="T74">
        <v>0</v>
      </c>
      <c r="V74">
        <v>0</v>
      </c>
      <c r="Y74" s="1">
        <v>44244</v>
      </c>
      <c r="Z74" s="10">
        <v>0.22649305555555554</v>
      </c>
      <c r="AB74">
        <v>1</v>
      </c>
      <c r="AD74" s="3">
        <v>3.117700431739773</v>
      </c>
      <c r="AE74" s="3">
        <v>5.9318633897060904</v>
      </c>
      <c r="AF74" s="3">
        <v>2.8141629579663174</v>
      </c>
      <c r="AG74" s="3">
        <v>0.29743848707553622</v>
      </c>
      <c r="AH74" s="3"/>
      <c r="AK74">
        <v>0.22607822310374603</v>
      </c>
      <c r="AQ74">
        <v>0.97953312453691854</v>
      </c>
      <c r="AW74">
        <v>2.3322872390371088</v>
      </c>
      <c r="BC74">
        <v>0.52861676475511887</v>
      </c>
      <c r="BG74" s="3">
        <v>3.121228640864909</v>
      </c>
      <c r="BH74" s="3">
        <v>5.9029527011891432</v>
      </c>
      <c r="BI74" s="3">
        <v>2.7817240603242341</v>
      </c>
      <c r="BJ74" s="3">
        <v>0.29665440461744008</v>
      </c>
      <c r="BL74" s="2">
        <v>13</v>
      </c>
      <c r="BQ74" s="2">
        <f t="shared" si="1"/>
        <v>2.9732408325074333</v>
      </c>
      <c r="BR74" s="2">
        <f t="shared" si="2"/>
        <v>5.9464816650148666</v>
      </c>
      <c r="BS74" s="2">
        <f t="shared" si="3"/>
        <v>2.9732408325074333</v>
      </c>
      <c r="BT74" s="2">
        <f t="shared" si="4"/>
        <v>0.29732408325074333</v>
      </c>
      <c r="BU74" s="56">
        <f t="shared" si="5"/>
        <v>623.5619999999999</v>
      </c>
      <c r="BV74" s="56">
        <f t="shared" si="5"/>
        <v>2350.297333333333</v>
      </c>
      <c r="BW74" s="56">
        <f t="shared" si="6"/>
        <v>4077.0326666666665</v>
      </c>
      <c r="BX74" s="56">
        <f t="shared" si="7"/>
        <v>22911.026666666665</v>
      </c>
      <c r="BY74" s="57">
        <f t="shared" si="8"/>
        <v>1.4866204162537167</v>
      </c>
      <c r="BZ74" s="54">
        <f t="shared" si="8"/>
        <v>2.9732408325074333</v>
      </c>
      <c r="CA74" s="54">
        <f t="shared" si="9"/>
        <v>1.4866204162537167</v>
      </c>
      <c r="CB74" s="54">
        <f t="shared" si="10"/>
        <v>0.14866204162537167</v>
      </c>
      <c r="CC74" s="54">
        <f t="shared" si="11"/>
        <v>1.5588502158698865</v>
      </c>
      <c r="CD74" s="54">
        <f t="shared" si="0"/>
        <v>2.9659316948530452</v>
      </c>
      <c r="CE74" s="54">
        <f t="shared" si="12"/>
        <v>1.4070814789831587</v>
      </c>
      <c r="CF74" s="54">
        <f t="shared" si="13"/>
        <v>0.14871924353776811</v>
      </c>
      <c r="CG74" s="3">
        <f>AVERAGE(CC74:CC75)</f>
        <v>1.5606143204324545</v>
      </c>
      <c r="CH74" s="3">
        <f>AVERAGE(CD74:CD75)</f>
        <v>2.9514763505945716</v>
      </c>
      <c r="CI74" s="3">
        <f>AVERAGE(CE74:CE75)</f>
        <v>1.3908620301621171</v>
      </c>
      <c r="CJ74" s="3">
        <f>AVERAGE(CF74:CF75)</f>
        <v>0.14832720230872004</v>
      </c>
    </row>
    <row r="75" spans="1:88" customFormat="1" ht="14.5" x14ac:dyDescent="0.35">
      <c r="A75">
        <v>100</v>
      </c>
      <c r="B75">
        <v>29</v>
      </c>
      <c r="C75" t="s">
        <v>94</v>
      </c>
      <c r="D75" t="s">
        <v>27</v>
      </c>
      <c r="G75">
        <v>0.5</v>
      </c>
      <c r="H75">
        <v>0.5</v>
      </c>
      <c r="I75">
        <v>929</v>
      </c>
      <c r="J75">
        <v>6921</v>
      </c>
      <c r="L75">
        <v>3387</v>
      </c>
      <c r="M75">
        <v>1.1279999999999999</v>
      </c>
      <c r="N75">
        <v>6.1420000000000003</v>
      </c>
      <c r="O75">
        <v>5.0149999999999997</v>
      </c>
      <c r="Q75">
        <v>0.23799999999999999</v>
      </c>
      <c r="R75">
        <v>1</v>
      </c>
      <c r="S75">
        <v>0</v>
      </c>
      <c r="T75">
        <v>0</v>
      </c>
      <c r="V75">
        <v>0</v>
      </c>
      <c r="Y75" s="1">
        <v>44244</v>
      </c>
      <c r="Z75" s="10">
        <v>0.23265046296296296</v>
      </c>
      <c r="AB75">
        <v>1</v>
      </c>
      <c r="AD75" s="3">
        <v>3.1247568499900455</v>
      </c>
      <c r="AE75" s="3">
        <v>5.8740420126721959</v>
      </c>
      <c r="AF75" s="3">
        <v>2.7492851626821504</v>
      </c>
      <c r="AG75" s="3">
        <v>0.29587032215934395</v>
      </c>
      <c r="AH75" s="3"/>
      <c r="BL75" s="2"/>
      <c r="BQ75" s="2">
        <f t="shared" si="1"/>
        <v>2.9732408325074333</v>
      </c>
      <c r="BR75" s="2">
        <f t="shared" si="2"/>
        <v>5.9464816650148666</v>
      </c>
      <c r="BS75" s="2">
        <f t="shared" si="3"/>
        <v>2.9732408325074333</v>
      </c>
      <c r="BT75" s="2">
        <f t="shared" si="4"/>
        <v>0.29732408325074333</v>
      </c>
      <c r="BU75" s="56">
        <f t="shared" si="5"/>
        <v>624.90733333333333</v>
      </c>
      <c r="BV75" s="56">
        <f t="shared" si="5"/>
        <v>2327.7629999999999</v>
      </c>
      <c r="BW75" s="56">
        <f t="shared" si="6"/>
        <v>4030.6186666666663</v>
      </c>
      <c r="BX75" s="56">
        <f t="shared" si="7"/>
        <v>22783.219999999998</v>
      </c>
      <c r="BY75" s="57">
        <f t="shared" si="8"/>
        <v>1.4866204162537167</v>
      </c>
      <c r="BZ75" s="54">
        <f t="shared" si="8"/>
        <v>2.9732408325074333</v>
      </c>
      <c r="CA75" s="54">
        <f t="shared" si="9"/>
        <v>1.4866204162537167</v>
      </c>
      <c r="CB75" s="54">
        <f t="shared" si="10"/>
        <v>0.14866204162537167</v>
      </c>
      <c r="CC75" s="54">
        <f t="shared" si="11"/>
        <v>1.5623784249950228</v>
      </c>
      <c r="CD75" s="54">
        <f t="shared" si="0"/>
        <v>2.937021006336098</v>
      </c>
      <c r="CE75" s="54">
        <f t="shared" si="12"/>
        <v>1.3746425813410752</v>
      </c>
      <c r="CF75" s="54">
        <f t="shared" si="13"/>
        <v>0.14793516107967197</v>
      </c>
    </row>
    <row r="76" spans="1:88" customFormat="1" ht="14.5" x14ac:dyDescent="0.35">
      <c r="A76">
        <v>27</v>
      </c>
      <c r="B76">
        <v>9</v>
      </c>
      <c r="C76" t="s">
        <v>95</v>
      </c>
      <c r="D76" t="s">
        <v>27</v>
      </c>
      <c r="G76">
        <v>0.5</v>
      </c>
      <c r="H76">
        <v>0.5</v>
      </c>
      <c r="I76">
        <v>2547</v>
      </c>
      <c r="J76">
        <v>6134</v>
      </c>
      <c r="L76">
        <v>4188</v>
      </c>
      <c r="M76">
        <v>2.3690000000000002</v>
      </c>
      <c r="N76">
        <v>5.4749999999999996</v>
      </c>
      <c r="O76">
        <v>3.1059999999999999</v>
      </c>
      <c r="Q76">
        <v>0.32200000000000001</v>
      </c>
      <c r="R76">
        <v>1</v>
      </c>
      <c r="S76">
        <v>0</v>
      </c>
      <c r="T76">
        <v>0</v>
      </c>
      <c r="V76">
        <v>0</v>
      </c>
      <c r="Y76" s="1">
        <v>44369</v>
      </c>
      <c r="Z76" s="10">
        <v>0.68068287037037034</v>
      </c>
      <c r="AB76">
        <v>1</v>
      </c>
      <c r="AD76" s="3">
        <v>2.466176606799332</v>
      </c>
      <c r="AE76" s="3">
        <v>5.9818301927304489</v>
      </c>
      <c r="AF76" s="3">
        <v>3.5156535859311169</v>
      </c>
      <c r="AG76" s="3">
        <v>0.42406358435820712</v>
      </c>
      <c r="AH76" s="3"/>
      <c r="BL76" s="2"/>
      <c r="BQ76" s="2">
        <f t="shared" si="1"/>
        <v>2.9732408325074333</v>
      </c>
      <c r="BR76" s="2">
        <f t="shared" si="2"/>
        <v>5.9464816650148666</v>
      </c>
      <c r="BS76" s="2">
        <f t="shared" si="3"/>
        <v>2.9732408325074333</v>
      </c>
      <c r="BT76" s="2">
        <f t="shared" si="4"/>
        <v>0.29732408325074333</v>
      </c>
      <c r="BU76" s="56">
        <f t="shared" si="5"/>
        <v>1713.2819999999999</v>
      </c>
      <c r="BV76" s="56">
        <f t="shared" si="5"/>
        <v>2063.0686666666666</v>
      </c>
      <c r="BW76" s="56">
        <f t="shared" si="6"/>
        <v>2412.855333333333</v>
      </c>
      <c r="BX76" s="56">
        <f t="shared" si="7"/>
        <v>28171.279999999999</v>
      </c>
      <c r="BY76" s="57">
        <f t="shared" si="8"/>
        <v>1.4866204162537167</v>
      </c>
      <c r="BZ76" s="54">
        <f t="shared" si="8"/>
        <v>2.9732408325074333</v>
      </c>
      <c r="CA76" s="54">
        <f t="shared" si="9"/>
        <v>1.4866204162537167</v>
      </c>
      <c r="CB76" s="54">
        <f t="shared" si="10"/>
        <v>0.14866204162537167</v>
      </c>
      <c r="CC76" s="54">
        <f t="shared" si="11"/>
        <v>1.233088303399666</v>
      </c>
      <c r="CD76" s="54">
        <f t="shared" si="0"/>
        <v>2.9909150963652245</v>
      </c>
      <c r="CE76" s="54">
        <f t="shared" si="12"/>
        <v>1.7578267929655584</v>
      </c>
      <c r="CF76" s="54">
        <f t="shared" si="13"/>
        <v>0.21203179217910356</v>
      </c>
    </row>
    <row r="77" spans="1:88" customFormat="1" ht="14.5" x14ac:dyDescent="0.35">
      <c r="A77">
        <v>28</v>
      </c>
      <c r="B77">
        <v>9</v>
      </c>
      <c r="C77" t="s">
        <v>95</v>
      </c>
      <c r="D77" t="s">
        <v>27</v>
      </c>
      <c r="G77">
        <v>0.5</v>
      </c>
      <c r="H77">
        <v>0.5</v>
      </c>
      <c r="I77">
        <v>2923</v>
      </c>
      <c r="J77">
        <v>6169</v>
      </c>
      <c r="L77">
        <v>4244</v>
      </c>
      <c r="M77">
        <v>2.6579999999999999</v>
      </c>
      <c r="N77">
        <v>5.5039999999999996</v>
      </c>
      <c r="O77">
        <v>2.847</v>
      </c>
      <c r="Q77">
        <v>0.32800000000000001</v>
      </c>
      <c r="R77">
        <v>1</v>
      </c>
      <c r="S77">
        <v>0</v>
      </c>
      <c r="T77">
        <v>0</v>
      </c>
      <c r="V77">
        <v>0</v>
      </c>
      <c r="Y77" s="1">
        <v>44369</v>
      </c>
      <c r="Z77" s="10">
        <v>0.68650462962962966</v>
      </c>
      <c r="AB77">
        <v>1</v>
      </c>
      <c r="AD77" s="3">
        <v>2.8328297337074306</v>
      </c>
      <c r="AE77" s="3">
        <v>6.0170581666596687</v>
      </c>
      <c r="AF77" s="3">
        <v>3.1842284329522381</v>
      </c>
      <c r="AG77" s="3">
        <v>0.42983547343311773</v>
      </c>
      <c r="AH77" s="3"/>
      <c r="AK77">
        <v>0.85688469479860918</v>
      </c>
      <c r="AQ77">
        <v>0.40227153068391502</v>
      </c>
      <c r="AW77">
        <v>1.5359321614596553</v>
      </c>
      <c r="BC77">
        <v>1.5221626599170051</v>
      </c>
      <c r="BG77" s="3">
        <v>2.8450189998945348</v>
      </c>
      <c r="BH77" s="3">
        <v>6.0049800041696511</v>
      </c>
      <c r="BI77" s="3">
        <v>3.1599610042751154</v>
      </c>
      <c r="BJ77" s="3">
        <v>0.42658878582848048</v>
      </c>
      <c r="BL77" s="2">
        <v>14</v>
      </c>
      <c r="BQ77" s="2">
        <f t="shared" si="1"/>
        <v>2.9732408325074333</v>
      </c>
      <c r="BR77" s="2">
        <f t="shared" si="2"/>
        <v>5.9464816650148666</v>
      </c>
      <c r="BS77" s="2">
        <f t="shared" si="3"/>
        <v>2.9732408325074333</v>
      </c>
      <c r="BT77" s="2">
        <f t="shared" si="4"/>
        <v>0.29732408325074333</v>
      </c>
      <c r="BU77" s="56">
        <f t="shared" si="5"/>
        <v>1966.2046666666665</v>
      </c>
      <c r="BV77" s="56">
        <f t="shared" si="5"/>
        <v>2074.8403333333331</v>
      </c>
      <c r="BW77" s="56">
        <f t="shared" si="6"/>
        <v>2183.4759999999997</v>
      </c>
      <c r="BX77" s="56">
        <f t="shared" si="7"/>
        <v>28547.973333333332</v>
      </c>
      <c r="BY77" s="57">
        <f t="shared" si="8"/>
        <v>1.4866204162537167</v>
      </c>
      <c r="BZ77" s="54">
        <f t="shared" si="8"/>
        <v>2.9732408325074333</v>
      </c>
      <c r="CA77" s="54">
        <f t="shared" si="9"/>
        <v>1.4866204162537167</v>
      </c>
      <c r="CB77" s="54">
        <f t="shared" si="10"/>
        <v>0.14866204162537167</v>
      </c>
      <c r="CC77" s="54">
        <f t="shared" si="11"/>
        <v>1.4164148668537153</v>
      </c>
      <c r="CD77" s="54">
        <f t="shared" si="0"/>
        <v>3.0085290833298344</v>
      </c>
      <c r="CE77" s="54">
        <f t="shared" si="12"/>
        <v>1.5921142164761191</v>
      </c>
      <c r="CF77" s="54">
        <f t="shared" si="13"/>
        <v>0.21491773671655887</v>
      </c>
      <c r="CG77" s="3">
        <f>AVERAGE(CC77:CC78)</f>
        <v>1.4225094999472674</v>
      </c>
      <c r="CH77" s="3">
        <f>AVERAGE(CD77:CD78)</f>
        <v>3.0024900020848255</v>
      </c>
      <c r="CI77" s="3">
        <f>AVERAGE(CE77:CE78)</f>
        <v>1.5799805021375577</v>
      </c>
      <c r="CJ77" s="3">
        <f>AVERAGE(CF77:CF78)</f>
        <v>0.21329439291424024</v>
      </c>
    </row>
    <row r="78" spans="1:88" customFormat="1" ht="14.5" x14ac:dyDescent="0.35">
      <c r="A78">
        <v>29</v>
      </c>
      <c r="B78">
        <v>9</v>
      </c>
      <c r="C78" t="s">
        <v>95</v>
      </c>
      <c r="D78" t="s">
        <v>27</v>
      </c>
      <c r="G78">
        <v>0.5</v>
      </c>
      <c r="H78">
        <v>0.5</v>
      </c>
      <c r="I78">
        <v>2948</v>
      </c>
      <c r="J78">
        <v>6145</v>
      </c>
      <c r="L78">
        <v>4181</v>
      </c>
      <c r="M78">
        <v>2.6760000000000002</v>
      </c>
      <c r="N78">
        <v>5.484</v>
      </c>
      <c r="O78">
        <v>2.8079999999999998</v>
      </c>
      <c r="Q78">
        <v>0.32100000000000001</v>
      </c>
      <c r="R78">
        <v>1</v>
      </c>
      <c r="S78">
        <v>0</v>
      </c>
      <c r="T78">
        <v>0</v>
      </c>
      <c r="V78">
        <v>0</v>
      </c>
      <c r="Y78" s="1">
        <v>44369</v>
      </c>
      <c r="Z78" s="10">
        <v>0.69274305555555549</v>
      </c>
      <c r="AB78">
        <v>1</v>
      </c>
      <c r="AD78" s="3">
        <v>2.8572082660816394</v>
      </c>
      <c r="AE78" s="3">
        <v>5.9929018416796325</v>
      </c>
      <c r="AF78" s="3">
        <v>3.1356935755979931</v>
      </c>
      <c r="AG78" s="3">
        <v>0.42334209822384328</v>
      </c>
      <c r="AH78" s="3"/>
      <c r="BG78" s="3"/>
      <c r="BH78" s="3"/>
      <c r="BI78" s="3"/>
      <c r="BJ78" s="3"/>
      <c r="BL78" s="2"/>
      <c r="BQ78" s="2">
        <f t="shared" si="1"/>
        <v>2.9732408325074333</v>
      </c>
      <c r="BR78" s="2">
        <f t="shared" si="2"/>
        <v>5.9464816650148666</v>
      </c>
      <c r="BS78" s="2">
        <f t="shared" si="3"/>
        <v>2.9732408325074333</v>
      </c>
      <c r="BT78" s="2">
        <f t="shared" si="4"/>
        <v>0.29732408325074333</v>
      </c>
      <c r="BU78" s="56">
        <f t="shared" si="5"/>
        <v>1983.0213333333331</v>
      </c>
      <c r="BV78" s="56">
        <f t="shared" si="5"/>
        <v>2066.768333333333</v>
      </c>
      <c r="BW78" s="56">
        <f t="shared" si="6"/>
        <v>2150.5153333333333</v>
      </c>
      <c r="BX78" s="56">
        <f t="shared" si="7"/>
        <v>28124.193333333333</v>
      </c>
      <c r="BY78" s="57">
        <f t="shared" si="8"/>
        <v>1.4866204162537167</v>
      </c>
      <c r="BZ78" s="54">
        <f t="shared" si="8"/>
        <v>2.9732408325074333</v>
      </c>
      <c r="CA78" s="54">
        <f t="shared" si="9"/>
        <v>1.4866204162537167</v>
      </c>
      <c r="CB78" s="54">
        <f t="shared" si="10"/>
        <v>0.14866204162537167</v>
      </c>
      <c r="CC78" s="54">
        <f t="shared" si="11"/>
        <v>1.4286041330408197</v>
      </c>
      <c r="CD78" s="54">
        <f t="shared" si="0"/>
        <v>2.9964509208398162</v>
      </c>
      <c r="CE78" s="54">
        <f t="shared" si="12"/>
        <v>1.5678467877989966</v>
      </c>
      <c r="CF78" s="54">
        <f t="shared" si="13"/>
        <v>0.21167104911192164</v>
      </c>
    </row>
    <row r="79" spans="1:88" customFormat="1" ht="14.5" x14ac:dyDescent="0.35">
      <c r="A79">
        <v>30</v>
      </c>
      <c r="B79">
        <v>10</v>
      </c>
      <c r="C79" t="s">
        <v>95</v>
      </c>
      <c r="D79" t="s">
        <v>27</v>
      </c>
      <c r="G79">
        <v>0.5</v>
      </c>
      <c r="H79">
        <v>0.5</v>
      </c>
      <c r="I79">
        <v>3134</v>
      </c>
      <c r="J79">
        <v>6507</v>
      </c>
      <c r="L79">
        <v>3152</v>
      </c>
      <c r="M79">
        <v>2.819</v>
      </c>
      <c r="N79">
        <v>5.7910000000000004</v>
      </c>
      <c r="O79">
        <v>2.972</v>
      </c>
      <c r="Q79">
        <v>0.214</v>
      </c>
      <c r="R79">
        <v>1</v>
      </c>
      <c r="S79">
        <v>0</v>
      </c>
      <c r="T79">
        <v>0</v>
      </c>
      <c r="V79">
        <v>0</v>
      </c>
      <c r="Y79" s="1">
        <v>44369</v>
      </c>
      <c r="Z79" s="10">
        <v>0.70320601851851849</v>
      </c>
      <c r="AB79">
        <v>1</v>
      </c>
      <c r="AD79" s="3">
        <v>3.0385845469457515</v>
      </c>
      <c r="AE79" s="3">
        <v>6.3572597434618503</v>
      </c>
      <c r="AF79" s="3">
        <v>3.3186751965160988</v>
      </c>
      <c r="AG79" s="3">
        <v>0.31728363647236069</v>
      </c>
      <c r="AH79" s="3"/>
      <c r="BL79" s="2"/>
      <c r="BQ79" s="2">
        <f t="shared" si="1"/>
        <v>2.9732408325074333</v>
      </c>
      <c r="BR79" s="2">
        <f t="shared" si="2"/>
        <v>5.9464816650148666</v>
      </c>
      <c r="BS79" s="2">
        <f t="shared" si="3"/>
        <v>2.9732408325074333</v>
      </c>
      <c r="BT79" s="2">
        <f t="shared" si="4"/>
        <v>0.29732408325074333</v>
      </c>
      <c r="BU79" s="56">
        <f t="shared" si="5"/>
        <v>2108.1373333333331</v>
      </c>
      <c r="BV79" s="56">
        <f t="shared" si="5"/>
        <v>2188.5209999999997</v>
      </c>
      <c r="BW79" s="56">
        <f t="shared" si="6"/>
        <v>2268.9046666666663</v>
      </c>
      <c r="BX79" s="56">
        <f t="shared" si="7"/>
        <v>21202.453333333331</v>
      </c>
      <c r="BY79" s="57">
        <f t="shared" si="8"/>
        <v>1.4866204162537167</v>
      </c>
      <c r="BZ79" s="54">
        <f t="shared" si="8"/>
        <v>2.9732408325074333</v>
      </c>
      <c r="CA79" s="54">
        <f t="shared" si="9"/>
        <v>1.4866204162537167</v>
      </c>
      <c r="CB79" s="54">
        <f t="shared" si="10"/>
        <v>0.14866204162537167</v>
      </c>
      <c r="CC79" s="54">
        <f t="shared" si="11"/>
        <v>1.5192922734728758</v>
      </c>
      <c r="CD79" s="54">
        <f t="shared" si="0"/>
        <v>3.1786298717309251</v>
      </c>
      <c r="CE79" s="54">
        <f t="shared" si="12"/>
        <v>1.6593375982580494</v>
      </c>
      <c r="CF79" s="54">
        <f t="shared" si="13"/>
        <v>0.15864181823618034</v>
      </c>
    </row>
    <row r="80" spans="1:88" customFormat="1" ht="14.5" x14ac:dyDescent="0.35">
      <c r="A80">
        <v>31</v>
      </c>
      <c r="B80">
        <v>10</v>
      </c>
      <c r="C80" t="s">
        <v>95</v>
      </c>
      <c r="D80" t="s">
        <v>27</v>
      </c>
      <c r="G80">
        <v>0.5</v>
      </c>
      <c r="H80">
        <v>0.5</v>
      </c>
      <c r="I80">
        <v>3230</v>
      </c>
      <c r="J80">
        <v>6506</v>
      </c>
      <c r="L80">
        <v>3085</v>
      </c>
      <c r="M80">
        <v>2.8929999999999998</v>
      </c>
      <c r="N80">
        <v>5.79</v>
      </c>
      <c r="O80">
        <v>2.8969999999999998</v>
      </c>
      <c r="Q80">
        <v>0.20699999999999999</v>
      </c>
      <c r="R80">
        <v>1</v>
      </c>
      <c r="S80">
        <v>0</v>
      </c>
      <c r="T80">
        <v>0</v>
      </c>
      <c r="V80">
        <v>0</v>
      </c>
      <c r="Y80" s="1">
        <v>44369</v>
      </c>
      <c r="Z80" s="10">
        <v>0.7090277777777777</v>
      </c>
      <c r="AB80">
        <v>1</v>
      </c>
      <c r="AD80" s="3">
        <v>3.1321981112627126</v>
      </c>
      <c r="AE80" s="3">
        <v>6.3562532299210153</v>
      </c>
      <c r="AF80" s="3">
        <v>3.2240551186583026</v>
      </c>
      <c r="AG80" s="3">
        <v>0.31037798347202117</v>
      </c>
      <c r="AH80" s="3"/>
      <c r="AK80">
        <v>1.5372330067375046</v>
      </c>
      <c r="AQ80">
        <v>1.2275501069402801</v>
      </c>
      <c r="AW80">
        <v>3.8418707553844991</v>
      </c>
      <c r="BC80">
        <v>9.9573557044387709E-2</v>
      </c>
      <c r="BG80" s="3">
        <v>3.108307149535988</v>
      </c>
      <c r="BH80" s="3">
        <v>6.3955072580135752</v>
      </c>
      <c r="BI80" s="3">
        <v>3.2872001084775864</v>
      </c>
      <c r="BJ80" s="3">
        <v>0.31053258764367053</v>
      </c>
      <c r="BL80" s="2">
        <v>15</v>
      </c>
      <c r="BQ80" s="2">
        <f t="shared" si="1"/>
        <v>2.9732408325074333</v>
      </c>
      <c r="BR80" s="2">
        <f t="shared" si="2"/>
        <v>5.9464816650148666</v>
      </c>
      <c r="BS80" s="2">
        <f t="shared" si="3"/>
        <v>2.9732408325074333</v>
      </c>
      <c r="BT80" s="2">
        <f t="shared" si="4"/>
        <v>0.29732408325074333</v>
      </c>
      <c r="BU80" s="56">
        <f t="shared" si="5"/>
        <v>2172.7133333333331</v>
      </c>
      <c r="BV80" s="56">
        <f t="shared" si="5"/>
        <v>2188.1846666666665</v>
      </c>
      <c r="BW80" s="56">
        <f t="shared" si="6"/>
        <v>2203.6559999999999</v>
      </c>
      <c r="BX80" s="56">
        <f t="shared" si="7"/>
        <v>20751.766666666666</v>
      </c>
      <c r="BY80" s="57">
        <f t="shared" si="8"/>
        <v>1.4866204162537167</v>
      </c>
      <c r="BZ80" s="54">
        <f t="shared" si="8"/>
        <v>2.9732408325074333</v>
      </c>
      <c r="CA80" s="54">
        <f t="shared" si="9"/>
        <v>1.4866204162537167</v>
      </c>
      <c r="CB80" s="54">
        <f t="shared" si="10"/>
        <v>0.14866204162537167</v>
      </c>
      <c r="CC80" s="54">
        <f t="shared" si="11"/>
        <v>1.5660990556313563</v>
      </c>
      <c r="CD80" s="54">
        <f t="shared" si="0"/>
        <v>3.1781266149605076</v>
      </c>
      <c r="CE80" s="54">
        <f t="shared" si="12"/>
        <v>1.6120275593291513</v>
      </c>
      <c r="CF80" s="54">
        <f t="shared" si="13"/>
        <v>0.15518899173601058</v>
      </c>
      <c r="CG80" s="3">
        <f>AVERAGE(CC80:CC81)</f>
        <v>1.554153574767994</v>
      </c>
      <c r="CH80" s="3">
        <f>AVERAGE(CD80:CD81)</f>
        <v>3.1977536290067876</v>
      </c>
      <c r="CI80" s="3">
        <f>AVERAGE(CE80:CE81)</f>
        <v>1.6436000542387932</v>
      </c>
      <c r="CJ80" s="3">
        <f>AVERAGE(CF80:CF81)</f>
        <v>0.15526629382183527</v>
      </c>
    </row>
    <row r="81" spans="1:88" customFormat="1" ht="14.5" x14ac:dyDescent="0.35">
      <c r="A81">
        <v>32</v>
      </c>
      <c r="B81">
        <v>10</v>
      </c>
      <c r="C81" t="s">
        <v>95</v>
      </c>
      <c r="D81" t="s">
        <v>27</v>
      </c>
      <c r="G81">
        <v>0.5</v>
      </c>
      <c r="H81">
        <v>0.5</v>
      </c>
      <c r="I81">
        <v>3181</v>
      </c>
      <c r="J81">
        <v>6584</v>
      </c>
      <c r="L81">
        <v>3088</v>
      </c>
      <c r="M81">
        <v>2.855</v>
      </c>
      <c r="N81">
        <v>5.8559999999999999</v>
      </c>
      <c r="O81">
        <v>3.0009999999999999</v>
      </c>
      <c r="Q81">
        <v>0.20699999999999999</v>
      </c>
      <c r="R81">
        <v>1</v>
      </c>
      <c r="S81">
        <v>0</v>
      </c>
      <c r="T81">
        <v>0</v>
      </c>
      <c r="V81">
        <v>0</v>
      </c>
      <c r="Y81" s="1">
        <v>44369</v>
      </c>
      <c r="Z81" s="10">
        <v>0.71532407407407417</v>
      </c>
      <c r="AB81">
        <v>1</v>
      </c>
      <c r="AD81" s="3">
        <v>3.0844161878092637</v>
      </c>
      <c r="AE81" s="3">
        <v>6.4347612861061343</v>
      </c>
      <c r="AF81" s="3">
        <v>3.3503450982968705</v>
      </c>
      <c r="AG81" s="3">
        <v>0.31068719181531995</v>
      </c>
      <c r="AH81" s="3"/>
      <c r="BG81" s="3"/>
      <c r="BH81" s="3"/>
      <c r="BI81" s="3"/>
      <c r="BJ81" s="3"/>
      <c r="BL81" s="2"/>
      <c r="BQ81" s="2">
        <f t="shared" si="1"/>
        <v>2.9732408325074333</v>
      </c>
      <c r="BR81" s="2">
        <f t="shared" si="2"/>
        <v>5.9464816650148666</v>
      </c>
      <c r="BS81" s="2">
        <f t="shared" si="3"/>
        <v>2.9732408325074333</v>
      </c>
      <c r="BT81" s="2">
        <f t="shared" si="4"/>
        <v>0.29732408325074333</v>
      </c>
      <c r="BU81" s="56">
        <f t="shared" si="5"/>
        <v>2139.7526666666663</v>
      </c>
      <c r="BV81" s="56">
        <f t="shared" si="5"/>
        <v>2214.4186666666665</v>
      </c>
      <c r="BW81" s="56">
        <f t="shared" si="6"/>
        <v>2289.0846666666666</v>
      </c>
      <c r="BX81" s="56">
        <f t="shared" si="7"/>
        <v>20771.946666666667</v>
      </c>
      <c r="BY81" s="57">
        <f t="shared" si="8"/>
        <v>1.4866204162537167</v>
      </c>
      <c r="BZ81" s="54">
        <f t="shared" si="8"/>
        <v>2.9732408325074333</v>
      </c>
      <c r="CA81" s="54">
        <f t="shared" si="9"/>
        <v>1.4866204162537167</v>
      </c>
      <c r="CB81" s="54">
        <f t="shared" si="10"/>
        <v>0.14866204162537167</v>
      </c>
      <c r="CC81" s="54">
        <f t="shared" si="11"/>
        <v>1.5422080939046319</v>
      </c>
      <c r="CD81" s="54">
        <f t="shared" si="0"/>
        <v>3.2173806430530671</v>
      </c>
      <c r="CE81" s="54">
        <f t="shared" si="12"/>
        <v>1.6751725491484353</v>
      </c>
      <c r="CF81" s="54">
        <f t="shared" si="13"/>
        <v>0.15534359590765998</v>
      </c>
    </row>
    <row r="82" spans="1:88" customFormat="1" ht="14.5" x14ac:dyDescent="0.35">
      <c r="A82">
        <v>33</v>
      </c>
      <c r="B82">
        <v>11</v>
      </c>
      <c r="C82" t="s">
        <v>95</v>
      </c>
      <c r="D82" t="s">
        <v>27</v>
      </c>
      <c r="G82">
        <v>0.5</v>
      </c>
      <c r="H82">
        <v>0.5</v>
      </c>
      <c r="I82">
        <v>2915</v>
      </c>
      <c r="J82">
        <v>6044</v>
      </c>
      <c r="L82">
        <v>3046</v>
      </c>
      <c r="M82">
        <v>2.6509999999999998</v>
      </c>
      <c r="N82">
        <v>5.399</v>
      </c>
      <c r="O82">
        <v>2.7480000000000002</v>
      </c>
      <c r="Q82">
        <v>0.20300000000000001</v>
      </c>
      <c r="R82">
        <v>1</v>
      </c>
      <c r="S82">
        <v>0</v>
      </c>
      <c r="T82">
        <v>0</v>
      </c>
      <c r="V82">
        <v>0</v>
      </c>
      <c r="Y82" s="1">
        <v>44369</v>
      </c>
      <c r="Z82" s="10">
        <v>0.72585648148148152</v>
      </c>
      <c r="AB82">
        <v>1</v>
      </c>
      <c r="AD82" s="3">
        <v>2.8250286033476839</v>
      </c>
      <c r="AE82" s="3">
        <v>5.8912439740553122</v>
      </c>
      <c r="AF82" s="3">
        <v>3.0662153707076283</v>
      </c>
      <c r="AG82" s="3">
        <v>0.30635827500913698</v>
      </c>
      <c r="AH82" s="3"/>
      <c r="BG82" s="3"/>
      <c r="BH82" s="3"/>
      <c r="BI82" s="3"/>
      <c r="BJ82" s="3"/>
      <c r="BL82" s="2"/>
      <c r="BQ82" s="2">
        <f t="shared" si="1"/>
        <v>2.9732408325074333</v>
      </c>
      <c r="BR82" s="2">
        <f t="shared" si="2"/>
        <v>5.9464816650148666</v>
      </c>
      <c r="BS82" s="2">
        <f t="shared" si="3"/>
        <v>2.9732408325074333</v>
      </c>
      <c r="BT82" s="2">
        <f t="shared" si="4"/>
        <v>0.29732408325074333</v>
      </c>
      <c r="BU82" s="56">
        <f t="shared" si="5"/>
        <v>1960.8233333333333</v>
      </c>
      <c r="BV82" s="56">
        <f t="shared" si="5"/>
        <v>2032.7986666666666</v>
      </c>
      <c r="BW82" s="56">
        <f t="shared" si="6"/>
        <v>2104.7739999999999</v>
      </c>
      <c r="BX82" s="56">
        <f t="shared" si="7"/>
        <v>20489.426666666666</v>
      </c>
      <c r="BY82" s="57">
        <f t="shared" si="8"/>
        <v>1.4866204162537167</v>
      </c>
      <c r="BZ82" s="54">
        <f t="shared" si="8"/>
        <v>2.9732408325074333</v>
      </c>
      <c r="CA82" s="54">
        <f t="shared" si="9"/>
        <v>1.4866204162537167</v>
      </c>
      <c r="CB82" s="54">
        <f t="shared" si="10"/>
        <v>0.14866204162537167</v>
      </c>
      <c r="CC82" s="54">
        <f t="shared" si="11"/>
        <v>1.412514301673842</v>
      </c>
      <c r="CD82" s="54">
        <f t="shared" si="0"/>
        <v>2.9456219870276561</v>
      </c>
      <c r="CE82" s="54">
        <f t="shared" si="12"/>
        <v>1.5331076853538141</v>
      </c>
      <c r="CF82" s="54">
        <f t="shared" si="13"/>
        <v>0.15317913750456849</v>
      </c>
    </row>
    <row r="83" spans="1:88" customFormat="1" ht="14.5" x14ac:dyDescent="0.35">
      <c r="A83">
        <v>34</v>
      </c>
      <c r="B83">
        <v>11</v>
      </c>
      <c r="C83" t="s">
        <v>95</v>
      </c>
      <c r="D83" t="s">
        <v>27</v>
      </c>
      <c r="G83">
        <v>0.5</v>
      </c>
      <c r="H83">
        <v>0.5</v>
      </c>
      <c r="I83">
        <v>2825</v>
      </c>
      <c r="J83">
        <v>5678</v>
      </c>
      <c r="L83">
        <v>2731</v>
      </c>
      <c r="M83">
        <v>2.5819999999999999</v>
      </c>
      <c r="N83">
        <v>5.0890000000000004</v>
      </c>
      <c r="O83">
        <v>2.5059999999999998</v>
      </c>
      <c r="Q83">
        <v>0.17</v>
      </c>
      <c r="R83">
        <v>1</v>
      </c>
      <c r="S83">
        <v>0</v>
      </c>
      <c r="T83">
        <v>0</v>
      </c>
      <c r="V83">
        <v>0</v>
      </c>
      <c r="Y83" s="1">
        <v>44369</v>
      </c>
      <c r="Z83" s="10">
        <v>0.73163194444444446</v>
      </c>
      <c r="AB83">
        <v>1</v>
      </c>
      <c r="AD83" s="3">
        <v>2.7372658868005324</v>
      </c>
      <c r="AE83" s="3">
        <v>5.5228600181097542</v>
      </c>
      <c r="AF83" s="3">
        <v>2.7855941313092218</v>
      </c>
      <c r="AG83" s="3">
        <v>0.27389139896276482</v>
      </c>
      <c r="AH83" s="3"/>
      <c r="AK83">
        <v>0.82273748788140966</v>
      </c>
      <c r="AQ83">
        <v>6.5913311105252745</v>
      </c>
      <c r="AW83">
        <v>13.362170899964092</v>
      </c>
      <c r="BC83">
        <v>9.4645771191108352</v>
      </c>
      <c r="BG83" s="3">
        <v>2.7260517619083964</v>
      </c>
      <c r="BH83" s="3">
        <v>5.711078050245872</v>
      </c>
      <c r="BI83" s="3">
        <v>2.9850262883374761</v>
      </c>
      <c r="BJ83" s="3">
        <v>0.2874965660679113</v>
      </c>
      <c r="BL83" s="2">
        <v>16</v>
      </c>
      <c r="BQ83" s="2">
        <f t="shared" si="1"/>
        <v>2.9732408325074333</v>
      </c>
      <c r="BR83" s="2">
        <f t="shared" si="2"/>
        <v>5.9464816650148666</v>
      </c>
      <c r="BS83" s="2">
        <f t="shared" si="3"/>
        <v>2.9732408325074333</v>
      </c>
      <c r="BT83" s="2">
        <f t="shared" si="4"/>
        <v>0.29732408325074333</v>
      </c>
      <c r="BU83" s="56">
        <f t="shared" si="5"/>
        <v>1900.2833333333333</v>
      </c>
      <c r="BV83" s="56">
        <f t="shared" si="5"/>
        <v>1909.7006666666666</v>
      </c>
      <c r="BW83" s="56">
        <f t="shared" si="6"/>
        <v>1919.1179999999999</v>
      </c>
      <c r="BX83" s="56">
        <f t="shared" si="7"/>
        <v>18370.526666666665</v>
      </c>
      <c r="BY83" s="57">
        <f t="shared" si="8"/>
        <v>1.4866204162537167</v>
      </c>
      <c r="BZ83" s="54">
        <f t="shared" si="8"/>
        <v>2.9732408325074333</v>
      </c>
      <c r="CA83" s="54">
        <f t="shared" si="9"/>
        <v>1.4866204162537167</v>
      </c>
      <c r="CB83" s="54">
        <f t="shared" si="10"/>
        <v>0.14866204162537167</v>
      </c>
      <c r="CC83" s="54">
        <f t="shared" si="11"/>
        <v>1.3686329434002662</v>
      </c>
      <c r="CD83" s="54">
        <f t="shared" si="0"/>
        <v>2.7614300090548771</v>
      </c>
      <c r="CE83" s="54">
        <f t="shared" si="12"/>
        <v>1.3927970656546109</v>
      </c>
      <c r="CF83" s="54">
        <f t="shared" si="13"/>
        <v>0.13694569948138241</v>
      </c>
      <c r="CG83" s="3">
        <f>AVERAGE(CC83:CC84)</f>
        <v>1.3630258809541982</v>
      </c>
      <c r="CH83" s="3">
        <f>AVERAGE(CD83:CD84)</f>
        <v>2.855539025122936</v>
      </c>
      <c r="CI83" s="3">
        <f>AVERAGE(CE83:CE84)</f>
        <v>1.492513144168738</v>
      </c>
      <c r="CJ83" s="3">
        <f>AVERAGE(CF83:CF84)</f>
        <v>0.14374828303395565</v>
      </c>
    </row>
    <row r="84" spans="1:88" customFormat="1" ht="14.5" x14ac:dyDescent="0.35">
      <c r="A84">
        <v>35</v>
      </c>
      <c r="B84">
        <v>11</v>
      </c>
      <c r="C84" t="s">
        <v>95</v>
      </c>
      <c r="D84" t="s">
        <v>27</v>
      </c>
      <c r="G84">
        <v>0.5</v>
      </c>
      <c r="H84">
        <v>0.5</v>
      </c>
      <c r="I84">
        <v>2802</v>
      </c>
      <c r="J84">
        <v>6052</v>
      </c>
      <c r="L84">
        <v>2995</v>
      </c>
      <c r="M84">
        <v>2.5649999999999999</v>
      </c>
      <c r="N84">
        <v>5.4059999999999997</v>
      </c>
      <c r="O84">
        <v>2.8410000000000002</v>
      </c>
      <c r="Q84">
        <v>0.19700000000000001</v>
      </c>
      <c r="R84">
        <v>1</v>
      </c>
      <c r="S84">
        <v>0</v>
      </c>
      <c r="T84">
        <v>0</v>
      </c>
      <c r="V84">
        <v>0</v>
      </c>
      <c r="Y84" s="1">
        <v>44369</v>
      </c>
      <c r="Z84" s="10">
        <v>0.73802083333333324</v>
      </c>
      <c r="AB84">
        <v>1</v>
      </c>
      <c r="AD84" s="3">
        <v>2.7148376370162604</v>
      </c>
      <c r="AE84" s="3">
        <v>5.8992960823819907</v>
      </c>
      <c r="AF84" s="3">
        <v>3.1844584453657303</v>
      </c>
      <c r="AG84" s="3">
        <v>0.30110173317305772</v>
      </c>
      <c r="AH84" s="3"/>
      <c r="BG84" s="3"/>
      <c r="BH84" s="3"/>
      <c r="BI84" s="3"/>
      <c r="BJ84" s="3"/>
      <c r="BL84" s="2"/>
      <c r="BQ84" s="2">
        <f t="shared" si="1"/>
        <v>2.9732408325074333</v>
      </c>
      <c r="BR84" s="2">
        <f t="shared" si="2"/>
        <v>5.9464816650148666</v>
      </c>
      <c r="BS84" s="2">
        <f t="shared" si="3"/>
        <v>2.9732408325074333</v>
      </c>
      <c r="BT84" s="2">
        <f t="shared" si="4"/>
        <v>0.29732408325074333</v>
      </c>
      <c r="BU84" s="56">
        <f t="shared" si="5"/>
        <v>1884.8119999999999</v>
      </c>
      <c r="BV84" s="56">
        <f t="shared" si="5"/>
        <v>2035.4893333333332</v>
      </c>
      <c r="BW84" s="56">
        <f t="shared" si="6"/>
        <v>2186.1666666666665</v>
      </c>
      <c r="BX84" s="56">
        <f t="shared" si="7"/>
        <v>20146.366666666665</v>
      </c>
      <c r="BY84" s="57">
        <f t="shared" si="8"/>
        <v>1.4866204162537167</v>
      </c>
      <c r="BZ84" s="54">
        <f t="shared" si="8"/>
        <v>2.9732408325074333</v>
      </c>
      <c r="CA84" s="54">
        <f t="shared" si="9"/>
        <v>1.4866204162537167</v>
      </c>
      <c r="CB84" s="54">
        <f t="shared" si="10"/>
        <v>0.14866204162537167</v>
      </c>
      <c r="CC84" s="54">
        <f t="shared" si="11"/>
        <v>1.3574188185081302</v>
      </c>
      <c r="CD84" s="54">
        <f t="shared" si="0"/>
        <v>2.9496480411909953</v>
      </c>
      <c r="CE84" s="54">
        <f t="shared" si="12"/>
        <v>1.5922292226828652</v>
      </c>
      <c r="CF84" s="54">
        <f t="shared" si="13"/>
        <v>0.15055086658652886</v>
      </c>
    </row>
    <row r="85" spans="1:88" customFormat="1" ht="14.5" x14ac:dyDescent="0.35">
      <c r="A85">
        <v>27</v>
      </c>
      <c r="B85">
        <v>9</v>
      </c>
      <c r="C85" t="s">
        <v>96</v>
      </c>
      <c r="D85" t="s">
        <v>27</v>
      </c>
      <c r="G85">
        <v>0.5</v>
      </c>
      <c r="H85">
        <v>0.5</v>
      </c>
      <c r="I85">
        <v>2995</v>
      </c>
      <c r="J85">
        <v>6848</v>
      </c>
      <c r="L85">
        <v>3199</v>
      </c>
      <c r="M85">
        <v>2.7130000000000001</v>
      </c>
      <c r="N85">
        <v>6.08</v>
      </c>
      <c r="O85">
        <v>3.367</v>
      </c>
      <c r="Q85">
        <v>0.219</v>
      </c>
      <c r="R85">
        <v>1</v>
      </c>
      <c r="S85">
        <v>0</v>
      </c>
      <c r="T85">
        <v>0</v>
      </c>
      <c r="V85">
        <v>0</v>
      </c>
      <c r="Y85" s="1">
        <v>44403</v>
      </c>
      <c r="Z85" s="10">
        <v>0.69554398148148155</v>
      </c>
      <c r="AB85">
        <v>1</v>
      </c>
      <c r="AD85" s="3">
        <v>3.0242283159071994</v>
      </c>
      <c r="AE85" s="3">
        <v>6.5174830743660843</v>
      </c>
      <c r="AF85" s="3">
        <v>3.4932547584588849</v>
      </c>
      <c r="AG85" s="3">
        <v>0.31242577807208555</v>
      </c>
      <c r="AH85" s="3"/>
      <c r="BG85" s="3"/>
      <c r="BH85" s="3"/>
      <c r="BI85" s="3"/>
      <c r="BJ85" s="3"/>
      <c r="BL85" s="2"/>
      <c r="BQ85" s="2">
        <f t="shared" si="1"/>
        <v>2.9732408325074333</v>
      </c>
      <c r="BR85" s="2">
        <f t="shared" si="2"/>
        <v>5.9464816650148666</v>
      </c>
      <c r="BS85" s="2">
        <f t="shared" si="3"/>
        <v>2.9732408325074333</v>
      </c>
      <c r="BT85" s="2">
        <f t="shared" si="4"/>
        <v>0.29732408325074333</v>
      </c>
      <c r="BU85" s="56">
        <f t="shared" si="5"/>
        <v>2014.6366666666665</v>
      </c>
      <c r="BV85" s="56">
        <f t="shared" si="5"/>
        <v>2303.2106666666664</v>
      </c>
      <c r="BW85" s="56">
        <f t="shared" si="6"/>
        <v>2591.7846666666665</v>
      </c>
      <c r="BX85" s="56">
        <f t="shared" si="7"/>
        <v>21518.606666666667</v>
      </c>
      <c r="BY85" s="57">
        <f t="shared" si="8"/>
        <v>1.4866204162537167</v>
      </c>
      <c r="BZ85" s="54">
        <f t="shared" si="8"/>
        <v>2.9732408325074333</v>
      </c>
      <c r="CA85" s="54">
        <f t="shared" si="9"/>
        <v>1.4866204162537167</v>
      </c>
      <c r="CB85" s="54">
        <f t="shared" si="10"/>
        <v>0.14866204162537167</v>
      </c>
      <c r="CC85" s="54">
        <f t="shared" si="11"/>
        <v>1.5121141579535997</v>
      </c>
      <c r="CD85" s="54">
        <f t="shared" si="0"/>
        <v>3.2587415371830422</v>
      </c>
      <c r="CE85" s="54">
        <f t="shared" si="12"/>
        <v>1.7466273792294424</v>
      </c>
      <c r="CF85" s="54">
        <f t="shared" si="13"/>
        <v>0.15621288903604277</v>
      </c>
    </row>
    <row r="86" spans="1:88" customFormat="1" ht="14.5" x14ac:dyDescent="0.35">
      <c r="A86">
        <v>28</v>
      </c>
      <c r="B86">
        <v>9</v>
      </c>
      <c r="C86" t="s">
        <v>96</v>
      </c>
      <c r="D86" t="s">
        <v>27</v>
      </c>
      <c r="G86">
        <v>0.5</v>
      </c>
      <c r="H86">
        <v>0.5</v>
      </c>
      <c r="I86">
        <v>3408</v>
      </c>
      <c r="J86">
        <v>6813</v>
      </c>
      <c r="L86">
        <v>3183</v>
      </c>
      <c r="M86">
        <v>3.0289999999999999</v>
      </c>
      <c r="N86">
        <v>6.05</v>
      </c>
      <c r="O86">
        <v>3.0209999999999999</v>
      </c>
      <c r="Q86">
        <v>0.217</v>
      </c>
      <c r="R86">
        <v>1</v>
      </c>
      <c r="S86">
        <v>0</v>
      </c>
      <c r="T86">
        <v>0</v>
      </c>
      <c r="V86">
        <v>0</v>
      </c>
      <c r="Y86" s="1">
        <v>44403</v>
      </c>
      <c r="Z86" s="10">
        <v>0.70150462962962967</v>
      </c>
      <c r="AB86">
        <v>1</v>
      </c>
      <c r="AD86" s="3">
        <v>3.4331623090733685</v>
      </c>
      <c r="AE86" s="3">
        <v>6.4831403387763631</v>
      </c>
      <c r="AF86" s="3">
        <v>3.0499780297029946</v>
      </c>
      <c r="AG86" s="3">
        <v>0.31086354102657476</v>
      </c>
      <c r="AH86" s="3"/>
      <c r="AK86">
        <v>0.81081909706974453</v>
      </c>
      <c r="AQ86">
        <v>0.30315812742839682</v>
      </c>
      <c r="AW86">
        <v>0.26522082353130594</v>
      </c>
      <c r="BC86">
        <v>1.7425585441885338</v>
      </c>
      <c r="BG86" s="3">
        <v>3.4193001398134983</v>
      </c>
      <c r="BH86" s="3">
        <v>6.4733281286078714</v>
      </c>
      <c r="BI86" s="3">
        <v>3.0540279887943731</v>
      </c>
      <c r="BJ86" s="3">
        <v>0.30817844610460315</v>
      </c>
      <c r="BL86" s="2">
        <v>17</v>
      </c>
      <c r="BQ86" s="2">
        <f t="shared" si="1"/>
        <v>2.9732408325074333</v>
      </c>
      <c r="BR86" s="2">
        <f t="shared" si="2"/>
        <v>5.9464816650148666</v>
      </c>
      <c r="BS86" s="2">
        <f t="shared" si="3"/>
        <v>2.9732408325074333</v>
      </c>
      <c r="BT86" s="2">
        <f t="shared" si="4"/>
        <v>0.29732408325074333</v>
      </c>
      <c r="BU86" s="56">
        <f t="shared" si="5"/>
        <v>2292.4479999999999</v>
      </c>
      <c r="BV86" s="56">
        <f t="shared" si="5"/>
        <v>2291.4389999999999</v>
      </c>
      <c r="BW86" s="56">
        <f t="shared" si="6"/>
        <v>2290.4299999999998</v>
      </c>
      <c r="BX86" s="56">
        <f t="shared" si="7"/>
        <v>21410.98</v>
      </c>
      <c r="BY86" s="57">
        <f t="shared" si="8"/>
        <v>1.4866204162537167</v>
      </c>
      <c r="BZ86" s="54">
        <f t="shared" si="8"/>
        <v>2.9732408325074333</v>
      </c>
      <c r="CA86" s="54">
        <f t="shared" si="9"/>
        <v>1.4866204162537167</v>
      </c>
      <c r="CB86" s="54">
        <f t="shared" si="10"/>
        <v>0.14866204162537167</v>
      </c>
      <c r="CC86" s="54">
        <f t="shared" si="11"/>
        <v>1.7165811545366843</v>
      </c>
      <c r="CD86" s="54">
        <f t="shared" si="0"/>
        <v>3.2415701693881815</v>
      </c>
      <c r="CE86" s="54">
        <f t="shared" si="12"/>
        <v>1.5249890148514973</v>
      </c>
      <c r="CF86" s="54">
        <f t="shared" si="13"/>
        <v>0.15543177051328738</v>
      </c>
      <c r="CG86" s="3">
        <f>AVERAGE(CC86:CC87)</f>
        <v>1.7096500699067492</v>
      </c>
      <c r="CH86" s="3">
        <f>AVERAGE(CD86:CD87)</f>
        <v>3.2366640643039357</v>
      </c>
      <c r="CI86" s="3">
        <f>AVERAGE(CE86:CE87)</f>
        <v>1.5270139943971865</v>
      </c>
      <c r="CJ86" s="3">
        <f>AVERAGE(CF86:CF87)</f>
        <v>0.15408922305230158</v>
      </c>
    </row>
    <row r="87" spans="1:88" customFormat="1" ht="14.5" x14ac:dyDescent="0.35">
      <c r="A87">
        <v>29</v>
      </c>
      <c r="B87">
        <v>9</v>
      </c>
      <c r="C87" t="s">
        <v>96</v>
      </c>
      <c r="D87" t="s">
        <v>27</v>
      </c>
      <c r="G87">
        <v>0.5</v>
      </c>
      <c r="H87">
        <v>0.5</v>
      </c>
      <c r="I87">
        <v>3380</v>
      </c>
      <c r="J87">
        <v>6793</v>
      </c>
      <c r="L87">
        <v>3128</v>
      </c>
      <c r="M87">
        <v>3.008</v>
      </c>
      <c r="N87">
        <v>6.0339999999999998</v>
      </c>
      <c r="O87">
        <v>3.0259999999999998</v>
      </c>
      <c r="Q87">
        <v>0.21099999999999999</v>
      </c>
      <c r="R87">
        <v>1</v>
      </c>
      <c r="S87">
        <v>0</v>
      </c>
      <c r="T87">
        <v>0</v>
      </c>
      <c r="V87">
        <v>0</v>
      </c>
      <c r="Y87" s="1">
        <v>44403</v>
      </c>
      <c r="Z87" s="10">
        <v>0.70789351851851856</v>
      </c>
      <c r="AB87">
        <v>1</v>
      </c>
      <c r="AD87" s="3">
        <v>3.4054379705536282</v>
      </c>
      <c r="AE87" s="3">
        <v>6.4635159184393798</v>
      </c>
      <c r="AF87" s="3">
        <v>3.0580779478857516</v>
      </c>
      <c r="AG87" s="3">
        <v>0.30549335118263155</v>
      </c>
      <c r="AH87" s="3"/>
      <c r="BG87" s="3"/>
      <c r="BH87" s="3"/>
      <c r="BI87" s="3"/>
      <c r="BJ87" s="3"/>
      <c r="BL87" s="2"/>
      <c r="BQ87" s="2">
        <f t="shared" si="1"/>
        <v>2.9732408325074333</v>
      </c>
      <c r="BR87" s="2">
        <f t="shared" si="2"/>
        <v>5.9464816650148666</v>
      </c>
      <c r="BS87" s="2">
        <f t="shared" si="3"/>
        <v>2.9732408325074333</v>
      </c>
      <c r="BT87" s="2">
        <f t="shared" si="4"/>
        <v>0.29732408325074333</v>
      </c>
      <c r="BU87" s="56">
        <f t="shared" si="5"/>
        <v>2273.6133333333332</v>
      </c>
      <c r="BV87" s="56">
        <f t="shared" si="5"/>
        <v>2284.7123333333334</v>
      </c>
      <c r="BW87" s="56">
        <f t="shared" si="6"/>
        <v>2295.8113333333331</v>
      </c>
      <c r="BX87" s="56">
        <f t="shared" si="7"/>
        <v>21041.013333333332</v>
      </c>
      <c r="BY87" s="57">
        <f t="shared" si="8"/>
        <v>1.4866204162537167</v>
      </c>
      <c r="BZ87" s="54">
        <f t="shared" si="8"/>
        <v>2.9732408325074333</v>
      </c>
      <c r="CA87" s="54">
        <f t="shared" si="9"/>
        <v>1.4866204162537167</v>
      </c>
      <c r="CB87" s="54">
        <f t="shared" si="10"/>
        <v>0.14866204162537167</v>
      </c>
      <c r="CC87" s="54">
        <f t="shared" si="11"/>
        <v>1.7027189852768141</v>
      </c>
      <c r="CD87" s="54">
        <f t="shared" si="0"/>
        <v>3.2317579592196899</v>
      </c>
      <c r="CE87" s="54">
        <f t="shared" si="12"/>
        <v>1.5290389739428758</v>
      </c>
      <c r="CF87" s="54">
        <f t="shared" si="13"/>
        <v>0.15274667559131577</v>
      </c>
    </row>
    <row r="88" spans="1:88" customFormat="1" ht="14.5" x14ac:dyDescent="0.35">
      <c r="A88">
        <v>30</v>
      </c>
      <c r="B88">
        <v>10</v>
      </c>
      <c r="C88" t="s">
        <v>96</v>
      </c>
      <c r="D88" t="s">
        <v>27</v>
      </c>
      <c r="G88">
        <v>0.5</v>
      </c>
      <c r="H88">
        <v>0.5</v>
      </c>
      <c r="I88">
        <v>3335</v>
      </c>
      <c r="J88">
        <v>6850</v>
      </c>
      <c r="L88">
        <v>3451</v>
      </c>
      <c r="M88">
        <v>2.9740000000000002</v>
      </c>
      <c r="N88">
        <v>6.0819999999999999</v>
      </c>
      <c r="O88">
        <v>3.1080000000000001</v>
      </c>
      <c r="Q88">
        <v>0.245</v>
      </c>
      <c r="R88">
        <v>1</v>
      </c>
      <c r="S88">
        <v>0</v>
      </c>
      <c r="T88">
        <v>0</v>
      </c>
      <c r="V88">
        <v>0</v>
      </c>
      <c r="Y88" s="1">
        <v>44403</v>
      </c>
      <c r="Z88" s="10">
        <v>0.71863425925925928</v>
      </c>
      <c r="AB88">
        <v>1</v>
      </c>
      <c r="AD88" s="3">
        <v>3.3608809979326169</v>
      </c>
      <c r="AE88" s="3">
        <v>6.5194455163997835</v>
      </c>
      <c r="AF88" s="3">
        <v>3.1585645184671667</v>
      </c>
      <c r="AG88" s="3">
        <v>0.33703101153888004</v>
      </c>
      <c r="AH88" s="3"/>
      <c r="BG88" s="3"/>
      <c r="BH88" s="3"/>
      <c r="BI88" s="3"/>
      <c r="BJ88" s="3"/>
      <c r="BL88" s="2"/>
      <c r="BQ88" s="2">
        <f t="shared" si="1"/>
        <v>2.9732408325074333</v>
      </c>
      <c r="BR88" s="2">
        <f t="shared" si="2"/>
        <v>5.9464816650148666</v>
      </c>
      <c r="BS88" s="2">
        <f t="shared" si="3"/>
        <v>2.9732408325074333</v>
      </c>
      <c r="BT88" s="2">
        <f t="shared" si="4"/>
        <v>0.29732408325074333</v>
      </c>
      <c r="BU88" s="56">
        <f t="shared" si="5"/>
        <v>2243.3433333333332</v>
      </c>
      <c r="BV88" s="56">
        <f t="shared" si="5"/>
        <v>2303.8833333333332</v>
      </c>
      <c r="BW88" s="56">
        <f t="shared" si="6"/>
        <v>2364.4233333333332</v>
      </c>
      <c r="BX88" s="56">
        <f t="shared" si="7"/>
        <v>23213.726666666666</v>
      </c>
      <c r="BY88" s="57">
        <f t="shared" si="8"/>
        <v>1.4866204162537167</v>
      </c>
      <c r="BZ88" s="54">
        <f t="shared" si="8"/>
        <v>2.9732408325074333</v>
      </c>
      <c r="CA88" s="54">
        <f t="shared" si="9"/>
        <v>1.4866204162537167</v>
      </c>
      <c r="CB88" s="54">
        <f t="shared" si="10"/>
        <v>0.14866204162537167</v>
      </c>
      <c r="CC88" s="54">
        <f t="shared" si="11"/>
        <v>1.6804404989663084</v>
      </c>
      <c r="CD88" s="54">
        <f t="shared" si="0"/>
        <v>3.2597227581998918</v>
      </c>
      <c r="CE88" s="54">
        <f t="shared" si="12"/>
        <v>1.5792822592335833</v>
      </c>
      <c r="CF88" s="54">
        <f t="shared" si="13"/>
        <v>0.16851550576944002</v>
      </c>
    </row>
    <row r="89" spans="1:88" customFormat="1" ht="14.5" x14ac:dyDescent="0.35">
      <c r="A89">
        <v>31</v>
      </c>
      <c r="B89">
        <v>10</v>
      </c>
      <c r="C89" t="s">
        <v>96</v>
      </c>
      <c r="D89" t="s">
        <v>27</v>
      </c>
      <c r="G89">
        <v>0.5</v>
      </c>
      <c r="H89">
        <v>0.5</v>
      </c>
      <c r="I89">
        <v>3264</v>
      </c>
      <c r="J89">
        <v>6716</v>
      </c>
      <c r="L89">
        <v>3425</v>
      </c>
      <c r="M89">
        <v>2.919</v>
      </c>
      <c r="N89">
        <v>5.968</v>
      </c>
      <c r="O89">
        <v>3.0489999999999999</v>
      </c>
      <c r="Q89">
        <v>0.24199999999999999</v>
      </c>
      <c r="R89">
        <v>1</v>
      </c>
      <c r="S89">
        <v>0</v>
      </c>
      <c r="T89">
        <v>0</v>
      </c>
      <c r="V89">
        <v>0</v>
      </c>
      <c r="Y89" s="1">
        <v>44403</v>
      </c>
      <c r="Z89" s="10">
        <v>0.72464120370370377</v>
      </c>
      <c r="AB89">
        <v>1</v>
      </c>
      <c r="AD89" s="3">
        <v>3.2905799966861324</v>
      </c>
      <c r="AE89" s="3">
        <v>6.3879619001419918</v>
      </c>
      <c r="AF89" s="3">
        <v>3.0973819034558594</v>
      </c>
      <c r="AG89" s="3">
        <v>0.33449237633992501</v>
      </c>
      <c r="AH89" s="3"/>
      <c r="AK89">
        <v>1.4548549235270916</v>
      </c>
      <c r="AQ89">
        <v>0.8412722463643546</v>
      </c>
      <c r="AW89">
        <v>3.2239653119785467</v>
      </c>
      <c r="BC89">
        <v>0.34967292138698491</v>
      </c>
      <c r="BG89" s="3">
        <v>3.2668162779549266</v>
      </c>
      <c r="BH89" s="3">
        <v>6.414945478105345</v>
      </c>
      <c r="BI89" s="3">
        <v>3.148129200150418</v>
      </c>
      <c r="BJ89" s="3">
        <v>0.33507821523199155</v>
      </c>
      <c r="BL89" s="2">
        <v>18</v>
      </c>
      <c r="BQ89" s="2">
        <f t="shared" si="1"/>
        <v>2.9732408325074333</v>
      </c>
      <c r="BR89" s="2">
        <f t="shared" si="2"/>
        <v>5.9464816650148666</v>
      </c>
      <c r="BS89" s="2">
        <f t="shared" si="3"/>
        <v>2.9732408325074333</v>
      </c>
      <c r="BT89" s="2">
        <f t="shared" si="4"/>
        <v>0.29732408325074333</v>
      </c>
      <c r="BU89" s="56">
        <f t="shared" si="5"/>
        <v>2195.5839999999998</v>
      </c>
      <c r="BV89" s="56">
        <f t="shared" si="5"/>
        <v>2258.8146666666667</v>
      </c>
      <c r="BW89" s="56">
        <f t="shared" si="6"/>
        <v>2322.045333333333</v>
      </c>
      <c r="BX89" s="56">
        <f t="shared" si="7"/>
        <v>23038.833333333332</v>
      </c>
      <c r="BY89" s="57">
        <f t="shared" si="8"/>
        <v>1.4866204162537167</v>
      </c>
      <c r="BZ89" s="54">
        <f t="shared" si="8"/>
        <v>2.9732408325074333</v>
      </c>
      <c r="CA89" s="54">
        <f t="shared" si="9"/>
        <v>1.4866204162537167</v>
      </c>
      <c r="CB89" s="54">
        <f t="shared" si="10"/>
        <v>0.14866204162537167</v>
      </c>
      <c r="CC89" s="54">
        <f t="shared" si="11"/>
        <v>1.6452899983430662</v>
      </c>
      <c r="CD89" s="54">
        <f t="shared" si="0"/>
        <v>3.1939809500709959</v>
      </c>
      <c r="CE89" s="54">
        <f t="shared" si="12"/>
        <v>1.5486909517279297</v>
      </c>
      <c r="CF89" s="54">
        <f t="shared" si="13"/>
        <v>0.16724618816996251</v>
      </c>
      <c r="CG89" s="3">
        <f>AVERAGE(CC89:CC90)</f>
        <v>1.6334081389774633</v>
      </c>
      <c r="CH89" s="3">
        <f>AVERAGE(CD89:CD90)</f>
        <v>3.2074727390526725</v>
      </c>
      <c r="CI89" s="3">
        <f>AVERAGE(CE89:CE90)</f>
        <v>1.574064600075209</v>
      </c>
      <c r="CJ89" s="3">
        <f>AVERAGE(CF89:CF90)</f>
        <v>0.16753910761599577</v>
      </c>
    </row>
    <row r="90" spans="1:88" customFormat="1" ht="14.5" x14ac:dyDescent="0.35">
      <c r="A90">
        <v>32</v>
      </c>
      <c r="B90">
        <v>10</v>
      </c>
      <c r="C90" t="s">
        <v>96</v>
      </c>
      <c r="D90" t="s">
        <v>27</v>
      </c>
      <c r="G90">
        <v>0.5</v>
      </c>
      <c r="H90">
        <v>0.5</v>
      </c>
      <c r="I90">
        <v>3216</v>
      </c>
      <c r="J90">
        <v>6771</v>
      </c>
      <c r="L90">
        <v>3437</v>
      </c>
      <c r="M90">
        <v>2.8820000000000001</v>
      </c>
      <c r="N90">
        <v>6.0149999999999997</v>
      </c>
      <c r="O90">
        <v>3.133</v>
      </c>
      <c r="Q90">
        <v>0.24299999999999999</v>
      </c>
      <c r="R90">
        <v>1</v>
      </c>
      <c r="S90">
        <v>0</v>
      </c>
      <c r="T90">
        <v>0</v>
      </c>
      <c r="V90">
        <v>0</v>
      </c>
      <c r="Y90" s="1">
        <v>44403</v>
      </c>
      <c r="Z90" s="10">
        <v>0.7310416666666667</v>
      </c>
      <c r="AB90">
        <v>1</v>
      </c>
      <c r="AD90" s="3">
        <v>3.2430525592237207</v>
      </c>
      <c r="AE90" s="3">
        <v>6.4419290560686973</v>
      </c>
      <c r="AF90" s="3">
        <v>3.1988764968449765</v>
      </c>
      <c r="AG90" s="3">
        <v>0.33566405412405809</v>
      </c>
      <c r="AH90" s="3"/>
      <c r="BG90" s="3"/>
      <c r="BH90" s="3"/>
      <c r="BI90" s="3"/>
      <c r="BJ90" s="3"/>
      <c r="BL90" s="2"/>
      <c r="BQ90" s="2">
        <f t="shared" si="1"/>
        <v>2.9732408325074333</v>
      </c>
      <c r="BR90" s="2">
        <f t="shared" si="2"/>
        <v>5.9464816650148666</v>
      </c>
      <c r="BS90" s="2">
        <f t="shared" si="3"/>
        <v>2.9732408325074333</v>
      </c>
      <c r="BT90" s="2">
        <f t="shared" si="4"/>
        <v>0.29732408325074333</v>
      </c>
      <c r="BU90" s="56">
        <f t="shared" si="5"/>
        <v>2163.2959999999998</v>
      </c>
      <c r="BV90" s="56">
        <f t="shared" si="5"/>
        <v>2277.3129999999996</v>
      </c>
      <c r="BW90" s="56">
        <f t="shared" si="6"/>
        <v>2391.33</v>
      </c>
      <c r="BX90" s="56">
        <f t="shared" si="7"/>
        <v>23119.553333333333</v>
      </c>
      <c r="BY90" s="57">
        <f t="shared" si="8"/>
        <v>1.4866204162537167</v>
      </c>
      <c r="BZ90" s="54">
        <f t="shared" si="8"/>
        <v>2.9732408325074333</v>
      </c>
      <c r="CA90" s="54">
        <f t="shared" si="9"/>
        <v>1.4866204162537167</v>
      </c>
      <c r="CB90" s="54">
        <f t="shared" si="10"/>
        <v>0.14866204162537167</v>
      </c>
      <c r="CC90" s="54">
        <f t="shared" si="11"/>
        <v>1.6215262796118604</v>
      </c>
      <c r="CD90" s="54">
        <f t="shared" si="0"/>
        <v>3.2209645280343486</v>
      </c>
      <c r="CE90" s="54">
        <f t="shared" si="12"/>
        <v>1.5994382484224883</v>
      </c>
      <c r="CF90" s="54">
        <f t="shared" si="13"/>
        <v>0.16783202706202904</v>
      </c>
    </row>
    <row r="91" spans="1:88" customFormat="1" ht="14.5" x14ac:dyDescent="0.35">
      <c r="A91">
        <v>33</v>
      </c>
      <c r="B91">
        <v>11</v>
      </c>
      <c r="C91" t="s">
        <v>96</v>
      </c>
      <c r="D91" t="s">
        <v>27</v>
      </c>
      <c r="G91">
        <v>0.5</v>
      </c>
      <c r="H91">
        <v>0.5</v>
      </c>
      <c r="I91">
        <v>3252</v>
      </c>
      <c r="J91">
        <v>6718</v>
      </c>
      <c r="L91">
        <v>3107</v>
      </c>
      <c r="M91">
        <v>2.91</v>
      </c>
      <c r="N91">
        <v>5.97</v>
      </c>
      <c r="O91">
        <v>3.0609999999999999</v>
      </c>
      <c r="Q91">
        <v>0.20899999999999999</v>
      </c>
      <c r="R91">
        <v>1</v>
      </c>
      <c r="S91">
        <v>0</v>
      </c>
      <c r="T91">
        <v>0</v>
      </c>
      <c r="V91">
        <v>0</v>
      </c>
      <c r="Y91" s="1">
        <v>44403</v>
      </c>
      <c r="Z91" s="10">
        <v>0.74200231481481482</v>
      </c>
      <c r="AB91">
        <v>1</v>
      </c>
      <c r="AD91" s="3">
        <v>3.2786981373205299</v>
      </c>
      <c r="AE91" s="3">
        <v>6.3899243421756902</v>
      </c>
      <c r="AF91" s="3">
        <v>3.1112262048551602</v>
      </c>
      <c r="AG91" s="3">
        <v>0.30344291506039867</v>
      </c>
      <c r="AH91" s="3"/>
      <c r="BG91" s="3"/>
      <c r="BH91" s="3"/>
      <c r="BI91" s="3"/>
      <c r="BJ91" s="3"/>
      <c r="BL91" s="2"/>
      <c r="BQ91" s="2">
        <f t="shared" si="1"/>
        <v>2.9732408325074333</v>
      </c>
      <c r="BR91" s="2">
        <f t="shared" si="2"/>
        <v>5.9464816650148666</v>
      </c>
      <c r="BS91" s="2">
        <f t="shared" si="3"/>
        <v>2.9732408325074333</v>
      </c>
      <c r="BT91" s="2">
        <f t="shared" si="4"/>
        <v>0.29732408325074333</v>
      </c>
      <c r="BU91" s="56">
        <f t="shared" si="5"/>
        <v>2187.5119999999997</v>
      </c>
      <c r="BV91" s="56">
        <f t="shared" si="5"/>
        <v>2259.487333333333</v>
      </c>
      <c r="BW91" s="56">
        <f t="shared" si="6"/>
        <v>2331.4626666666663</v>
      </c>
      <c r="BX91" s="56">
        <f t="shared" si="7"/>
        <v>20899.75333333333</v>
      </c>
      <c r="BY91" s="57">
        <f t="shared" si="8"/>
        <v>1.4866204162537167</v>
      </c>
      <c r="BZ91" s="54">
        <f t="shared" si="8"/>
        <v>2.9732408325074333</v>
      </c>
      <c r="CA91" s="54">
        <f t="shared" si="9"/>
        <v>1.4866204162537167</v>
      </c>
      <c r="CB91" s="54">
        <f t="shared" si="10"/>
        <v>0.14866204162537167</v>
      </c>
      <c r="CC91" s="54">
        <f t="shared" si="11"/>
        <v>1.639349068660265</v>
      </c>
      <c r="CD91" s="54">
        <f t="shared" si="0"/>
        <v>3.1949621710878451</v>
      </c>
      <c r="CE91" s="54">
        <f t="shared" si="12"/>
        <v>1.5556131024275801</v>
      </c>
      <c r="CF91" s="54">
        <f t="shared" si="13"/>
        <v>0.15172145753019933</v>
      </c>
    </row>
    <row r="92" spans="1:88" customFormat="1" ht="14.5" x14ac:dyDescent="0.35">
      <c r="A92">
        <v>34</v>
      </c>
      <c r="B92">
        <v>11</v>
      </c>
      <c r="C92" t="s">
        <v>96</v>
      </c>
      <c r="D92" t="s">
        <v>27</v>
      </c>
      <c r="G92">
        <v>0.5</v>
      </c>
      <c r="H92">
        <v>0.5</v>
      </c>
      <c r="I92">
        <v>3225</v>
      </c>
      <c r="J92">
        <v>6609</v>
      </c>
      <c r="L92">
        <v>3103</v>
      </c>
      <c r="M92">
        <v>2.8889999999999998</v>
      </c>
      <c r="N92">
        <v>5.8769999999999998</v>
      </c>
      <c r="O92">
        <v>2.988</v>
      </c>
      <c r="Q92">
        <v>0.20899999999999999</v>
      </c>
      <c r="R92">
        <v>1</v>
      </c>
      <c r="S92">
        <v>0</v>
      </c>
      <c r="T92">
        <v>0</v>
      </c>
      <c r="V92">
        <v>0</v>
      </c>
      <c r="Y92" s="1">
        <v>44403</v>
      </c>
      <c r="Z92" s="10">
        <v>0.74790509259259252</v>
      </c>
      <c r="AB92">
        <v>1</v>
      </c>
      <c r="AD92" s="3">
        <v>3.2519639537479232</v>
      </c>
      <c r="AE92" s="3">
        <v>6.282971251339128</v>
      </c>
      <c r="AF92" s="3">
        <v>3.0310072975912048</v>
      </c>
      <c r="AG92" s="3">
        <v>0.30305235579902101</v>
      </c>
      <c r="AH92" s="3"/>
      <c r="AK92">
        <v>1.5031606061092699</v>
      </c>
      <c r="AQ92">
        <v>0.3274232318191716</v>
      </c>
      <c r="AW92">
        <v>2.2548256356932694</v>
      </c>
      <c r="BC92">
        <v>0.74378812549734719</v>
      </c>
      <c r="BG92" s="3">
        <v>3.2277051575431503</v>
      </c>
      <c r="BH92" s="3">
        <v>6.2932740720160449</v>
      </c>
      <c r="BI92" s="3">
        <v>3.0655689144728941</v>
      </c>
      <c r="BJ92" s="3">
        <v>0.30192949792256013</v>
      </c>
      <c r="BL92" s="2">
        <v>19</v>
      </c>
      <c r="BQ92" s="2">
        <f t="shared" si="1"/>
        <v>2.9732408325074333</v>
      </c>
      <c r="BR92" s="2">
        <f t="shared" si="2"/>
        <v>5.9464816650148666</v>
      </c>
      <c r="BS92" s="2">
        <f t="shared" si="3"/>
        <v>2.9732408325074333</v>
      </c>
      <c r="BT92" s="2">
        <f t="shared" si="4"/>
        <v>0.29732408325074333</v>
      </c>
      <c r="BU92" s="56">
        <f t="shared" si="5"/>
        <v>2169.35</v>
      </c>
      <c r="BV92" s="56">
        <f t="shared" si="5"/>
        <v>2222.8269999999998</v>
      </c>
      <c r="BW92" s="56">
        <f t="shared" si="6"/>
        <v>2276.3039999999996</v>
      </c>
      <c r="BX92" s="56">
        <f t="shared" si="7"/>
        <v>20872.846666666665</v>
      </c>
      <c r="BY92" s="57">
        <f t="shared" si="8"/>
        <v>1.4866204162537167</v>
      </c>
      <c r="BZ92" s="54">
        <f t="shared" si="8"/>
        <v>2.9732408325074333</v>
      </c>
      <c r="CA92" s="54">
        <f t="shared" si="9"/>
        <v>1.4866204162537167</v>
      </c>
      <c r="CB92" s="54">
        <f t="shared" si="10"/>
        <v>0.14866204162537167</v>
      </c>
      <c r="CC92" s="54">
        <f t="shared" si="11"/>
        <v>1.6259819768739616</v>
      </c>
      <c r="CD92" s="54">
        <f t="shared" si="0"/>
        <v>3.141485625669564</v>
      </c>
      <c r="CE92" s="54">
        <f t="shared" si="12"/>
        <v>1.5155036487956024</v>
      </c>
      <c r="CF92" s="54">
        <f t="shared" si="13"/>
        <v>0.15152617789951051</v>
      </c>
      <c r="CG92" s="3">
        <f>AVERAGE(CC92:CC93)</f>
        <v>1.6138525787715752</v>
      </c>
      <c r="CH92" s="3">
        <f>AVERAGE(CD92:CD93)</f>
        <v>3.1466370360080225</v>
      </c>
      <c r="CI92" s="3">
        <f>AVERAGE(CE92:CE93)</f>
        <v>1.5327844572364471</v>
      </c>
      <c r="CJ92" s="3">
        <f>AVERAGE(CF92:CF93)</f>
        <v>0.15096474896128007</v>
      </c>
    </row>
    <row r="93" spans="1:88" customFormat="1" ht="14.5" x14ac:dyDescent="0.35">
      <c r="A93">
        <v>35</v>
      </c>
      <c r="B93">
        <v>11</v>
      </c>
      <c r="C93" t="s">
        <v>96</v>
      </c>
      <c r="D93" t="s">
        <v>27</v>
      </c>
      <c r="G93">
        <v>0.5</v>
      </c>
      <c r="H93">
        <v>0.5</v>
      </c>
      <c r="I93">
        <v>3176</v>
      </c>
      <c r="J93">
        <v>6630</v>
      </c>
      <c r="L93">
        <v>3080</v>
      </c>
      <c r="M93">
        <v>2.851</v>
      </c>
      <c r="N93">
        <v>5.8949999999999996</v>
      </c>
      <c r="O93">
        <v>3.044</v>
      </c>
      <c r="Q93">
        <v>0.20599999999999999</v>
      </c>
      <c r="R93">
        <v>1</v>
      </c>
      <c r="S93">
        <v>0</v>
      </c>
      <c r="T93">
        <v>0</v>
      </c>
      <c r="V93">
        <v>0</v>
      </c>
      <c r="Y93" s="1">
        <v>44403</v>
      </c>
      <c r="Z93" s="10">
        <v>0.75429398148148152</v>
      </c>
      <c r="AB93">
        <v>1</v>
      </c>
      <c r="AD93" s="3">
        <v>3.2034463613383775</v>
      </c>
      <c r="AE93" s="3">
        <v>6.303576892692961</v>
      </c>
      <c r="AF93" s="3">
        <v>3.1001305313545835</v>
      </c>
      <c r="AG93" s="3">
        <v>0.30080664004609925</v>
      </c>
      <c r="AH93" s="3"/>
      <c r="BG93" s="3"/>
      <c r="BH93" s="3"/>
      <c r="BI93" s="3"/>
      <c r="BJ93" s="3"/>
      <c r="BL93" s="2"/>
      <c r="BQ93" s="2">
        <f t="shared" si="1"/>
        <v>2.9732408325074333</v>
      </c>
      <c r="BR93" s="2">
        <f t="shared" si="2"/>
        <v>5.9464816650148666</v>
      </c>
      <c r="BS93" s="2">
        <f t="shared" si="3"/>
        <v>2.9732408325074333</v>
      </c>
      <c r="BT93" s="2">
        <f t="shared" si="4"/>
        <v>0.29732408325074333</v>
      </c>
      <c r="BU93" s="56">
        <f t="shared" si="5"/>
        <v>2136.3893333333331</v>
      </c>
      <c r="BV93" s="56">
        <f t="shared" si="5"/>
        <v>2229.89</v>
      </c>
      <c r="BW93" s="56">
        <f t="shared" si="6"/>
        <v>2323.3906666666667</v>
      </c>
      <c r="BX93" s="56">
        <f t="shared" si="7"/>
        <v>20718.133333333331</v>
      </c>
      <c r="BY93" s="57">
        <f t="shared" si="8"/>
        <v>1.4866204162537167</v>
      </c>
      <c r="BZ93" s="54">
        <f t="shared" si="8"/>
        <v>2.9732408325074333</v>
      </c>
      <c r="CA93" s="54">
        <f t="shared" si="9"/>
        <v>1.4866204162537167</v>
      </c>
      <c r="CB93" s="54">
        <f t="shared" si="10"/>
        <v>0.14866204162537167</v>
      </c>
      <c r="CC93" s="54">
        <f t="shared" si="11"/>
        <v>1.6017231806691887</v>
      </c>
      <c r="CD93" s="54">
        <f t="shared" si="0"/>
        <v>3.1517884463464805</v>
      </c>
      <c r="CE93" s="54">
        <f t="shared" si="12"/>
        <v>1.5500652656772917</v>
      </c>
      <c r="CF93" s="54">
        <f t="shared" si="13"/>
        <v>0.15040332002304962</v>
      </c>
    </row>
    <row r="94" spans="1:88" customFormat="1" ht="14.5" x14ac:dyDescent="0.35">
      <c r="A94">
        <v>109</v>
      </c>
      <c r="B94">
        <v>1</v>
      </c>
      <c r="C94" t="s">
        <v>97</v>
      </c>
      <c r="D94" t="s">
        <v>27</v>
      </c>
      <c r="G94">
        <v>0.5</v>
      </c>
      <c r="H94">
        <v>0.5</v>
      </c>
      <c r="I94">
        <v>3858</v>
      </c>
      <c r="J94">
        <v>7028</v>
      </c>
      <c r="L94">
        <v>3207</v>
      </c>
      <c r="M94">
        <v>3.3740000000000001</v>
      </c>
      <c r="N94">
        <v>6.2329999999999997</v>
      </c>
      <c r="O94">
        <v>2.859</v>
      </c>
      <c r="Q94">
        <v>0.219</v>
      </c>
      <c r="R94">
        <v>1</v>
      </c>
      <c r="S94">
        <v>0</v>
      </c>
      <c r="T94">
        <v>0</v>
      </c>
      <c r="V94">
        <v>0</v>
      </c>
      <c r="Y94" s="1">
        <v>44540</v>
      </c>
      <c r="Z94" s="10">
        <v>0.46487268518518521</v>
      </c>
      <c r="AB94">
        <v>1</v>
      </c>
      <c r="AD94" s="3">
        <v>3.3537728705414467</v>
      </c>
      <c r="AE94" s="3">
        <v>6.0179060805707616</v>
      </c>
      <c r="AF94" s="3">
        <v>2.6641332100293149</v>
      </c>
      <c r="AG94" s="3">
        <v>0.26132138485836265</v>
      </c>
      <c r="AH94" s="3"/>
      <c r="BG94" s="3"/>
      <c r="BH94" s="3"/>
      <c r="BI94" s="3"/>
      <c r="BJ94" s="3"/>
      <c r="BL94" s="2"/>
      <c r="BQ94" s="2">
        <f t="shared" si="1"/>
        <v>2.9732408325074333</v>
      </c>
      <c r="BR94" s="2">
        <f t="shared" si="2"/>
        <v>5.9464816650148666</v>
      </c>
      <c r="BS94" s="2">
        <f t="shared" si="3"/>
        <v>2.9732408325074333</v>
      </c>
      <c r="BT94" s="2">
        <f t="shared" si="4"/>
        <v>0.29732408325074333</v>
      </c>
      <c r="BU94" s="56">
        <f t="shared" si="5"/>
        <v>2595.1479999999997</v>
      </c>
      <c r="BV94" s="56">
        <f t="shared" si="5"/>
        <v>2363.7506666666663</v>
      </c>
      <c r="BW94" s="56">
        <f t="shared" si="6"/>
        <v>2132.353333333333</v>
      </c>
      <c r="BX94" s="56">
        <f t="shared" si="7"/>
        <v>21572.42</v>
      </c>
      <c r="BY94" s="57">
        <f t="shared" si="8"/>
        <v>1.4866204162537167</v>
      </c>
      <c r="BZ94" s="54">
        <f t="shared" si="8"/>
        <v>2.9732408325074333</v>
      </c>
      <c r="CA94" s="54">
        <f t="shared" si="9"/>
        <v>1.4866204162537167</v>
      </c>
      <c r="CB94" s="54">
        <f t="shared" si="10"/>
        <v>0.14866204162537167</v>
      </c>
      <c r="CC94" s="54">
        <f t="shared" si="11"/>
        <v>1.6768864352707233</v>
      </c>
      <c r="CD94" s="54">
        <f t="shared" si="0"/>
        <v>3.0089530402853808</v>
      </c>
      <c r="CE94" s="54">
        <f t="shared" si="12"/>
        <v>1.3320666050146575</v>
      </c>
      <c r="CF94" s="54">
        <f t="shared" si="13"/>
        <v>0.13066069242918132</v>
      </c>
    </row>
    <row r="95" spans="1:88" customFormat="1" ht="14.5" x14ac:dyDescent="0.35">
      <c r="A95">
        <v>110</v>
      </c>
      <c r="B95">
        <v>1</v>
      </c>
      <c r="C95" t="s">
        <v>97</v>
      </c>
      <c r="D95" t="s">
        <v>27</v>
      </c>
      <c r="G95">
        <v>0.5</v>
      </c>
      <c r="H95">
        <v>0.5</v>
      </c>
      <c r="I95">
        <v>3835</v>
      </c>
      <c r="J95">
        <v>7260</v>
      </c>
      <c r="L95">
        <v>3139</v>
      </c>
      <c r="M95">
        <v>3.3570000000000002</v>
      </c>
      <c r="N95">
        <v>6.4290000000000003</v>
      </c>
      <c r="O95">
        <v>3.0720000000000001</v>
      </c>
      <c r="Q95">
        <v>0.21199999999999999</v>
      </c>
      <c r="R95">
        <v>1</v>
      </c>
      <c r="S95">
        <v>0</v>
      </c>
      <c r="T95">
        <v>0</v>
      </c>
      <c r="V95">
        <v>0</v>
      </c>
      <c r="Y95" s="1">
        <v>44540</v>
      </c>
      <c r="Z95" s="10">
        <v>0.47193287037037041</v>
      </c>
      <c r="AB95">
        <v>1</v>
      </c>
      <c r="AD95" s="3">
        <v>3.3310002819422806</v>
      </c>
      <c r="AE95" s="3">
        <v>6.2397444259441759</v>
      </c>
      <c r="AF95" s="3">
        <v>2.9087441440018953</v>
      </c>
      <c r="AG95" s="3">
        <v>0.25524457518736182</v>
      </c>
      <c r="AH95" s="3"/>
      <c r="AK95">
        <v>9.9539302021434466</v>
      </c>
      <c r="AQ95">
        <v>4.4169018128707416</v>
      </c>
      <c r="AW95">
        <v>1.5757177403422351</v>
      </c>
      <c r="BC95">
        <v>1.9416076823404977</v>
      </c>
      <c r="BG95" s="3">
        <v>3.1730773305698032</v>
      </c>
      <c r="BH95" s="3">
        <v>6.1049202591439542</v>
      </c>
      <c r="BI95" s="3">
        <v>2.9318429285741514</v>
      </c>
      <c r="BJ95" s="3">
        <v>0.25774679093424452</v>
      </c>
      <c r="BL95" s="2">
        <v>20</v>
      </c>
      <c r="BQ95" s="2">
        <f t="shared" si="1"/>
        <v>2.9732408325074333</v>
      </c>
      <c r="BR95" s="2">
        <f t="shared" si="2"/>
        <v>5.9464816650148666</v>
      </c>
      <c r="BS95" s="2">
        <f t="shared" si="3"/>
        <v>2.9732408325074333</v>
      </c>
      <c r="BT95" s="2">
        <f t="shared" si="4"/>
        <v>0.29732408325074333</v>
      </c>
      <c r="BU95" s="56">
        <f t="shared" si="5"/>
        <v>2579.6766666666663</v>
      </c>
      <c r="BV95" s="56">
        <f t="shared" si="5"/>
        <v>2441.7799999999997</v>
      </c>
      <c r="BW95" s="56">
        <f t="shared" si="6"/>
        <v>2303.8833333333332</v>
      </c>
      <c r="BX95" s="56">
        <f t="shared" si="7"/>
        <v>21115.006666666664</v>
      </c>
      <c r="BY95" s="57">
        <f t="shared" si="8"/>
        <v>1.4866204162537167</v>
      </c>
      <c r="BZ95" s="54">
        <f t="shared" si="8"/>
        <v>2.9732408325074333</v>
      </c>
      <c r="CA95" s="54">
        <f t="shared" si="9"/>
        <v>1.4866204162537167</v>
      </c>
      <c r="CB95" s="54">
        <f t="shared" si="10"/>
        <v>0.14866204162537167</v>
      </c>
      <c r="CC95" s="54">
        <f t="shared" si="11"/>
        <v>1.6655001409711403</v>
      </c>
      <c r="CD95" s="54">
        <f t="shared" si="0"/>
        <v>3.1198722129720879</v>
      </c>
      <c r="CE95" s="54">
        <f t="shared" si="12"/>
        <v>1.4543720720009476</v>
      </c>
      <c r="CF95" s="54">
        <f t="shared" si="13"/>
        <v>0.12762228759368091</v>
      </c>
      <c r="CG95" s="3">
        <f>AVERAGE(CC95:CC96)</f>
        <v>1.5865386652849016</v>
      </c>
      <c r="CH95" s="3">
        <f>AVERAGE(CD95:CD96)</f>
        <v>3.0524601295719771</v>
      </c>
      <c r="CI95" s="3">
        <f>AVERAGE(CE95:CE96)</f>
        <v>1.4659214642870757</v>
      </c>
      <c r="CJ95" s="3">
        <f>AVERAGE(CF95:CF96)</f>
        <v>0.12887339546712226</v>
      </c>
    </row>
    <row r="96" spans="1:88" customFormat="1" ht="14.5" x14ac:dyDescent="0.35">
      <c r="A96">
        <v>111</v>
      </c>
      <c r="B96">
        <v>1</v>
      </c>
      <c r="C96" t="s">
        <v>97</v>
      </c>
      <c r="D96" t="s">
        <v>27</v>
      </c>
      <c r="G96">
        <v>0.5</v>
      </c>
      <c r="H96">
        <v>0.5</v>
      </c>
      <c r="I96">
        <v>3516</v>
      </c>
      <c r="J96">
        <v>6978</v>
      </c>
      <c r="L96">
        <v>3195</v>
      </c>
      <c r="M96">
        <v>3.1120000000000001</v>
      </c>
      <c r="N96">
        <v>6.1909999999999998</v>
      </c>
      <c r="O96">
        <v>3.0779999999999998</v>
      </c>
      <c r="Q96">
        <v>0.218</v>
      </c>
      <c r="R96">
        <v>1</v>
      </c>
      <c r="S96">
        <v>0</v>
      </c>
      <c r="T96">
        <v>0</v>
      </c>
      <c r="V96">
        <v>0</v>
      </c>
      <c r="Y96" s="1">
        <v>44540</v>
      </c>
      <c r="Z96" s="10">
        <v>0.47771990740740744</v>
      </c>
      <c r="AB96">
        <v>1</v>
      </c>
      <c r="AD96" s="3">
        <v>3.0151543791973259</v>
      </c>
      <c r="AE96" s="3">
        <v>5.9700960923437334</v>
      </c>
      <c r="AF96" s="3">
        <v>2.9549417131464075</v>
      </c>
      <c r="AG96" s="3">
        <v>0.26024900668112722</v>
      </c>
      <c r="AH96" s="3"/>
      <c r="BG96" s="3"/>
      <c r="BH96" s="3"/>
      <c r="BI96" s="3"/>
      <c r="BJ96" s="3"/>
      <c r="BL96" s="2"/>
      <c r="BQ96" s="2">
        <f t="shared" si="1"/>
        <v>2.9732408325074333</v>
      </c>
      <c r="BR96" s="2">
        <f t="shared" si="2"/>
        <v>5.9464816650148666</v>
      </c>
      <c r="BS96" s="2">
        <f t="shared" si="3"/>
        <v>2.9732408325074333</v>
      </c>
      <c r="BT96" s="2">
        <f t="shared" si="4"/>
        <v>0.29732408325074333</v>
      </c>
      <c r="BU96" s="56">
        <f t="shared" si="5"/>
        <v>2365.096</v>
      </c>
      <c r="BV96" s="56">
        <f t="shared" si="5"/>
        <v>2346.9339999999997</v>
      </c>
      <c r="BW96" s="56">
        <f t="shared" si="6"/>
        <v>2328.7719999999999</v>
      </c>
      <c r="BX96" s="56">
        <f t="shared" si="7"/>
        <v>21491.699999999997</v>
      </c>
      <c r="BY96" s="57">
        <f t="shared" si="8"/>
        <v>1.4866204162537167</v>
      </c>
      <c r="BZ96" s="54">
        <f t="shared" si="8"/>
        <v>2.9732408325074333</v>
      </c>
      <c r="CA96" s="54">
        <f t="shared" si="9"/>
        <v>1.4866204162537167</v>
      </c>
      <c r="CB96" s="54">
        <f t="shared" si="10"/>
        <v>0.14866204162537167</v>
      </c>
      <c r="CC96" s="54">
        <f t="shared" si="11"/>
        <v>1.5075771895986629</v>
      </c>
      <c r="CD96" s="54">
        <f t="shared" si="0"/>
        <v>2.9850480461718667</v>
      </c>
      <c r="CE96" s="54">
        <f t="shared" si="12"/>
        <v>1.4774708565732038</v>
      </c>
      <c r="CF96" s="54">
        <f t="shared" si="13"/>
        <v>0.13012450334056361</v>
      </c>
    </row>
    <row r="97" spans="1:88" customFormat="1" ht="14.5" x14ac:dyDescent="0.35">
      <c r="A97">
        <v>112</v>
      </c>
      <c r="B97">
        <v>1</v>
      </c>
      <c r="C97" t="s">
        <v>97</v>
      </c>
      <c r="D97" t="s">
        <v>27</v>
      </c>
      <c r="G97">
        <v>0.5</v>
      </c>
      <c r="H97">
        <v>0.5</v>
      </c>
      <c r="I97">
        <v>3894</v>
      </c>
      <c r="J97">
        <v>7129</v>
      </c>
      <c r="L97">
        <v>3183</v>
      </c>
      <c r="M97">
        <v>3.4020000000000001</v>
      </c>
      <c r="N97">
        <v>6.3179999999999996</v>
      </c>
      <c r="O97">
        <v>2.9159999999999999</v>
      </c>
      <c r="Q97">
        <v>0.217</v>
      </c>
      <c r="R97">
        <v>1</v>
      </c>
      <c r="S97">
        <v>0</v>
      </c>
      <c r="T97">
        <v>0</v>
      </c>
      <c r="V97">
        <v>0</v>
      </c>
      <c r="Y97" s="1">
        <v>44541</v>
      </c>
      <c r="Z97" s="10">
        <v>0.71356481481481471</v>
      </c>
      <c r="AB97">
        <v>1</v>
      </c>
      <c r="AD97" s="3">
        <v>3.2906415491496275</v>
      </c>
      <c r="AE97" s="3">
        <v>6.0251558985580909</v>
      </c>
      <c r="AF97" s="3">
        <v>2.7345143494084634</v>
      </c>
      <c r="AG97" s="3">
        <v>0.2628183690897834</v>
      </c>
      <c r="AH97" s="3"/>
      <c r="BG97" s="3"/>
      <c r="BH97" s="3"/>
      <c r="BI97" s="3"/>
      <c r="BJ97" s="3"/>
      <c r="BL97" s="2"/>
      <c r="BQ97" s="2">
        <f t="shared" si="1"/>
        <v>2.9732408325074333</v>
      </c>
      <c r="BR97" s="2">
        <f t="shared" si="2"/>
        <v>5.9464816650148666</v>
      </c>
      <c r="BS97" s="2">
        <f t="shared" si="3"/>
        <v>2.9732408325074333</v>
      </c>
      <c r="BT97" s="2">
        <f t="shared" si="4"/>
        <v>0.29732408325074333</v>
      </c>
      <c r="BU97" s="56">
        <f t="shared" si="5"/>
        <v>2619.364</v>
      </c>
      <c r="BV97" s="56">
        <f t="shared" si="5"/>
        <v>2397.7203333333332</v>
      </c>
      <c r="BW97" s="56">
        <f t="shared" si="6"/>
        <v>2176.0766666666664</v>
      </c>
      <c r="BX97" s="56">
        <f t="shared" si="7"/>
        <v>21410.98</v>
      </c>
      <c r="BY97" s="57">
        <f t="shared" si="8"/>
        <v>1.4866204162537167</v>
      </c>
      <c r="BZ97" s="54">
        <f t="shared" si="8"/>
        <v>2.9732408325074333</v>
      </c>
      <c r="CA97" s="54">
        <f t="shared" si="9"/>
        <v>1.4866204162537167</v>
      </c>
      <c r="CB97" s="54">
        <f t="shared" si="10"/>
        <v>0.14866204162537167</v>
      </c>
      <c r="CC97" s="54">
        <f t="shared" si="11"/>
        <v>1.6453207745748137</v>
      </c>
      <c r="CD97" s="54">
        <f t="shared" si="0"/>
        <v>3.0125779492790454</v>
      </c>
      <c r="CE97" s="54">
        <f t="shared" si="12"/>
        <v>1.3672571747042317</v>
      </c>
      <c r="CF97" s="54">
        <f t="shared" si="13"/>
        <v>0.1314091845448917</v>
      </c>
    </row>
    <row r="98" spans="1:88" customFormat="1" ht="14.5" x14ac:dyDescent="0.35">
      <c r="A98">
        <v>113</v>
      </c>
      <c r="B98">
        <v>1</v>
      </c>
      <c r="C98" t="s">
        <v>97</v>
      </c>
      <c r="D98" t="s">
        <v>27</v>
      </c>
      <c r="G98">
        <v>0.5</v>
      </c>
      <c r="H98">
        <v>0.5</v>
      </c>
      <c r="I98">
        <v>3574</v>
      </c>
      <c r="J98">
        <v>7106</v>
      </c>
      <c r="L98">
        <v>3186</v>
      </c>
      <c r="M98">
        <v>3.157</v>
      </c>
      <c r="N98">
        <v>6.2990000000000004</v>
      </c>
      <c r="O98">
        <v>3.1419999999999999</v>
      </c>
      <c r="Q98">
        <v>0.217</v>
      </c>
      <c r="R98">
        <v>1</v>
      </c>
      <c r="S98">
        <v>0</v>
      </c>
      <c r="T98">
        <v>0</v>
      </c>
      <c r="V98">
        <v>0</v>
      </c>
      <c r="Y98" s="1">
        <v>44541</v>
      </c>
      <c r="Z98" s="10">
        <v>0.72171296296296295</v>
      </c>
      <c r="AB98">
        <v>1</v>
      </c>
      <c r="AD98" s="3">
        <v>2.9999703751497417</v>
      </c>
      <c r="AE98" s="3">
        <v>6.0041128753487083</v>
      </c>
      <c r="AF98" s="3">
        <v>3.0041425001989666</v>
      </c>
      <c r="AG98" s="3">
        <v>0.26308843072475091</v>
      </c>
      <c r="AH98" s="3"/>
      <c r="AK98">
        <v>0.24252209899034652</v>
      </c>
      <c r="AQ98">
        <v>4.5724817786033038E-2</v>
      </c>
      <c r="AW98">
        <v>0.15041351448603885</v>
      </c>
      <c r="BC98">
        <v>1.6560074779569314</v>
      </c>
      <c r="BG98" s="3">
        <v>2.996336985474743</v>
      </c>
      <c r="BH98" s="3">
        <v>6.0027405042698359</v>
      </c>
      <c r="BI98" s="3">
        <v>3.0064035187950924</v>
      </c>
      <c r="BJ98" s="3">
        <v>0.26092793764501082</v>
      </c>
      <c r="BL98" s="2">
        <v>21</v>
      </c>
      <c r="BQ98" s="2">
        <f t="shared" si="1"/>
        <v>2.9732408325074333</v>
      </c>
      <c r="BR98" s="2">
        <f t="shared" si="2"/>
        <v>5.9464816650148666</v>
      </c>
      <c r="BS98" s="2">
        <f t="shared" si="3"/>
        <v>2.9732408325074333</v>
      </c>
      <c r="BT98" s="2">
        <f t="shared" si="4"/>
        <v>0.29732408325074333</v>
      </c>
      <c r="BU98" s="56">
        <f t="shared" si="5"/>
        <v>2404.1106666666665</v>
      </c>
      <c r="BV98" s="56">
        <f t="shared" si="5"/>
        <v>2389.9846666666663</v>
      </c>
      <c r="BW98" s="56">
        <f t="shared" si="6"/>
        <v>2375.8586666666665</v>
      </c>
      <c r="BX98" s="56">
        <f t="shared" si="7"/>
        <v>21431.16</v>
      </c>
      <c r="BY98" s="57">
        <f t="shared" si="8"/>
        <v>1.4866204162537167</v>
      </c>
      <c r="BZ98" s="54">
        <f t="shared" si="8"/>
        <v>2.9732408325074333</v>
      </c>
      <c r="CA98" s="54">
        <f t="shared" si="9"/>
        <v>1.4866204162537167</v>
      </c>
      <c r="CB98" s="54">
        <f t="shared" si="10"/>
        <v>0.14866204162537167</v>
      </c>
      <c r="CC98" s="54">
        <f t="shared" si="11"/>
        <v>1.4999851875748709</v>
      </c>
      <c r="CD98" s="54">
        <f t="shared" si="0"/>
        <v>3.0020564376743542</v>
      </c>
      <c r="CE98" s="54">
        <f t="shared" si="12"/>
        <v>1.5020712500994833</v>
      </c>
      <c r="CF98" s="54">
        <f t="shared" si="13"/>
        <v>0.13154421536237546</v>
      </c>
      <c r="CG98" s="3">
        <f>AVERAGE(CC98:CC99)</f>
        <v>1.4981684927373715</v>
      </c>
      <c r="CH98" s="3">
        <f>AVERAGE(CD98:CD99)</f>
        <v>3.0013702521349179</v>
      </c>
      <c r="CI98" s="3">
        <f>AVERAGE(CE98:CE99)</f>
        <v>1.5032017593975462</v>
      </c>
      <c r="CJ98" s="3">
        <f>AVERAGE(CF98:CF99)</f>
        <v>0.13046396882250541</v>
      </c>
    </row>
    <row r="99" spans="1:88" customFormat="1" ht="14.5" x14ac:dyDescent="0.35">
      <c r="A99">
        <v>114</v>
      </c>
      <c r="B99">
        <v>1</v>
      </c>
      <c r="C99" t="s">
        <v>97</v>
      </c>
      <c r="D99" t="s">
        <v>27</v>
      </c>
      <c r="G99">
        <v>0.5</v>
      </c>
      <c r="H99">
        <v>0.5</v>
      </c>
      <c r="I99">
        <v>3566</v>
      </c>
      <c r="J99">
        <v>7103</v>
      </c>
      <c r="L99">
        <v>3138</v>
      </c>
      <c r="M99">
        <v>3.15</v>
      </c>
      <c r="N99">
        <v>6.2960000000000003</v>
      </c>
      <c r="O99">
        <v>3.1459999999999999</v>
      </c>
      <c r="Q99">
        <v>0.21199999999999999</v>
      </c>
      <c r="R99">
        <v>1</v>
      </c>
      <c r="S99">
        <v>0</v>
      </c>
      <c r="T99">
        <v>0</v>
      </c>
      <c r="V99">
        <v>0</v>
      </c>
      <c r="Y99" s="1">
        <v>44541</v>
      </c>
      <c r="Z99" s="10">
        <v>0.73041666666666671</v>
      </c>
      <c r="AB99">
        <v>1</v>
      </c>
      <c r="AD99" s="3">
        <v>2.9927035957997443</v>
      </c>
      <c r="AE99" s="3">
        <v>6.0013681331909625</v>
      </c>
      <c r="AF99" s="3">
        <v>3.0086645373912182</v>
      </c>
      <c r="AG99" s="3">
        <v>0.25876744456527073</v>
      </c>
      <c r="AH99" s="3"/>
      <c r="BG99" s="3"/>
      <c r="BH99" s="3"/>
      <c r="BI99" s="3"/>
      <c r="BJ99" s="3"/>
      <c r="BL99" s="2"/>
      <c r="BQ99" s="2">
        <f t="shared" si="1"/>
        <v>2.9732408325074333</v>
      </c>
      <c r="BR99" s="2">
        <f t="shared" si="2"/>
        <v>5.9464816650148666</v>
      </c>
      <c r="BS99" s="2">
        <f t="shared" si="3"/>
        <v>2.9732408325074333</v>
      </c>
      <c r="BT99" s="2">
        <f t="shared" si="4"/>
        <v>0.29732408325074333</v>
      </c>
      <c r="BU99" s="56">
        <f t="shared" si="5"/>
        <v>2398.7293333333332</v>
      </c>
      <c r="BV99" s="56">
        <f t="shared" si="5"/>
        <v>2388.9756666666667</v>
      </c>
      <c r="BW99" s="56">
        <f t="shared" si="6"/>
        <v>2379.2219999999998</v>
      </c>
      <c r="BX99" s="56">
        <f t="shared" si="7"/>
        <v>21108.28</v>
      </c>
      <c r="BY99" s="57">
        <f t="shared" si="8"/>
        <v>1.4866204162537167</v>
      </c>
      <c r="BZ99" s="54">
        <f t="shared" si="8"/>
        <v>2.9732408325074333</v>
      </c>
      <c r="CA99" s="54">
        <f t="shared" si="9"/>
        <v>1.4866204162537167</v>
      </c>
      <c r="CB99" s="54">
        <f t="shared" si="10"/>
        <v>0.14866204162537167</v>
      </c>
      <c r="CC99" s="54">
        <f t="shared" si="11"/>
        <v>1.4963517978998722</v>
      </c>
      <c r="CD99" s="54">
        <f t="shared" si="0"/>
        <v>3.0006840665954813</v>
      </c>
      <c r="CE99" s="54">
        <f t="shared" si="12"/>
        <v>1.5043322686956091</v>
      </c>
      <c r="CF99" s="54">
        <f t="shared" si="13"/>
        <v>0.12938372228263537</v>
      </c>
    </row>
    <row r="100" spans="1:88" customFormat="1" ht="14.5" x14ac:dyDescent="0.35">
      <c r="A100">
        <v>109</v>
      </c>
      <c r="B100">
        <v>1</v>
      </c>
      <c r="C100" t="s">
        <v>98</v>
      </c>
      <c r="D100" t="s">
        <v>27</v>
      </c>
      <c r="G100">
        <v>0.5</v>
      </c>
      <c r="H100">
        <v>0.5</v>
      </c>
      <c r="I100">
        <v>4087</v>
      </c>
      <c r="J100">
        <v>7360</v>
      </c>
      <c r="L100">
        <v>3224</v>
      </c>
      <c r="M100">
        <v>3.55</v>
      </c>
      <c r="N100">
        <v>6.5129999999999999</v>
      </c>
      <c r="O100">
        <v>2.9630000000000001</v>
      </c>
      <c r="Q100">
        <v>0.221</v>
      </c>
      <c r="R100">
        <v>1</v>
      </c>
      <c r="S100">
        <v>0</v>
      </c>
      <c r="T100">
        <v>0</v>
      </c>
      <c r="V100">
        <v>0</v>
      </c>
      <c r="Y100" s="1">
        <v>44544</v>
      </c>
      <c r="Z100" s="10">
        <v>0.52740740740740744</v>
      </c>
      <c r="AB100">
        <v>1</v>
      </c>
      <c r="AD100" s="3">
        <v>3.4644882869892015</v>
      </c>
      <c r="AE100" s="3">
        <v>6.3207974688735185</v>
      </c>
      <c r="AF100" s="3">
        <v>2.8563091818843169</v>
      </c>
      <c r="AG100" s="3">
        <v>0.27890467296354954</v>
      </c>
      <c r="AH100" s="3"/>
      <c r="BG100" s="3"/>
      <c r="BH100" s="3"/>
      <c r="BI100" s="3"/>
      <c r="BJ100" s="3"/>
      <c r="BL100" s="2"/>
      <c r="BQ100" s="2">
        <f t="shared" si="1"/>
        <v>2.9732408325074333</v>
      </c>
      <c r="BR100" s="2">
        <f t="shared" si="2"/>
        <v>5.9464816650148666</v>
      </c>
      <c r="BS100" s="2">
        <f t="shared" si="3"/>
        <v>2.9732408325074333</v>
      </c>
      <c r="BT100" s="2">
        <f t="shared" si="4"/>
        <v>0.29732408325074333</v>
      </c>
      <c r="BU100" s="56">
        <f t="shared" si="5"/>
        <v>2749.1886666666664</v>
      </c>
      <c r="BV100" s="56">
        <f t="shared" si="5"/>
        <v>2475.413333333333</v>
      </c>
      <c r="BW100" s="56">
        <f t="shared" si="6"/>
        <v>2201.6379999999999</v>
      </c>
      <c r="BX100" s="56">
        <f t="shared" si="7"/>
        <v>21686.773333333331</v>
      </c>
      <c r="BY100" s="57">
        <f t="shared" si="8"/>
        <v>1.4866204162537167</v>
      </c>
      <c r="BZ100" s="54">
        <f t="shared" si="8"/>
        <v>2.9732408325074333</v>
      </c>
      <c r="CA100" s="54">
        <f t="shared" si="9"/>
        <v>1.4866204162537167</v>
      </c>
      <c r="CB100" s="54">
        <f t="shared" si="10"/>
        <v>0.14866204162537167</v>
      </c>
      <c r="CC100" s="54">
        <f t="shared" si="11"/>
        <v>1.7322441434946008</v>
      </c>
      <c r="CD100" s="54">
        <f t="shared" si="0"/>
        <v>3.1603987344367592</v>
      </c>
      <c r="CE100" s="54">
        <f t="shared" si="12"/>
        <v>1.4281545909421585</v>
      </c>
      <c r="CF100" s="54">
        <f t="shared" si="13"/>
        <v>0.13945233648177477</v>
      </c>
    </row>
    <row r="101" spans="1:88" customFormat="1" ht="14.5" x14ac:dyDescent="0.35">
      <c r="A101">
        <v>110</v>
      </c>
      <c r="B101">
        <v>1</v>
      </c>
      <c r="C101" t="s">
        <v>98</v>
      </c>
      <c r="D101" t="s">
        <v>27</v>
      </c>
      <c r="G101">
        <v>0.5</v>
      </c>
      <c r="H101">
        <v>0.5</v>
      </c>
      <c r="I101">
        <v>3723</v>
      </c>
      <c r="J101">
        <v>7343</v>
      </c>
      <c r="L101">
        <v>3220</v>
      </c>
      <c r="M101">
        <v>3.2709999999999999</v>
      </c>
      <c r="N101">
        <v>6.4989999999999997</v>
      </c>
      <c r="O101">
        <v>3.2280000000000002</v>
      </c>
      <c r="Q101">
        <v>0.221</v>
      </c>
      <c r="R101">
        <v>1</v>
      </c>
      <c r="S101">
        <v>0</v>
      </c>
      <c r="T101">
        <v>0</v>
      </c>
      <c r="V101">
        <v>0</v>
      </c>
      <c r="Y101" s="1">
        <v>44544</v>
      </c>
      <c r="Z101" s="10">
        <v>0.53459490740740734</v>
      </c>
      <c r="AB101">
        <v>1</v>
      </c>
      <c r="AD101" s="3">
        <v>3.135304720734911</v>
      </c>
      <c r="AE101" s="3">
        <v>6.305399526227248</v>
      </c>
      <c r="AF101" s="3">
        <v>3.170094805492337</v>
      </c>
      <c r="AG101" s="3">
        <v>0.27853635979294672</v>
      </c>
      <c r="AH101" s="3"/>
      <c r="AK101">
        <v>1.5739408488736366</v>
      </c>
      <c r="AQ101">
        <v>0.38860461697127369</v>
      </c>
      <c r="AW101">
        <v>2.3681740472077166</v>
      </c>
      <c r="BC101">
        <v>0.29707923223723437</v>
      </c>
      <c r="BG101" s="3">
        <v>3.1601743582953312</v>
      </c>
      <c r="BH101" s="3">
        <v>6.2931717482434451</v>
      </c>
      <c r="BI101" s="3">
        <v>3.1329973899481138</v>
      </c>
      <c r="BJ101" s="3">
        <v>0.27895071210987488</v>
      </c>
      <c r="BL101" s="2">
        <v>22</v>
      </c>
      <c r="BQ101" s="2">
        <f t="shared" si="1"/>
        <v>2.9732408325074333</v>
      </c>
      <c r="BR101" s="2">
        <f t="shared" si="2"/>
        <v>5.9464816650148666</v>
      </c>
      <c r="BS101" s="2">
        <f t="shared" si="3"/>
        <v>2.9732408325074333</v>
      </c>
      <c r="BT101" s="2">
        <f t="shared" si="4"/>
        <v>0.29732408325074333</v>
      </c>
      <c r="BU101" s="56">
        <f t="shared" si="5"/>
        <v>2504.3379999999997</v>
      </c>
      <c r="BV101" s="56">
        <f t="shared" si="5"/>
        <v>2469.6956666666665</v>
      </c>
      <c r="BW101" s="56">
        <f t="shared" si="6"/>
        <v>2435.0533333333333</v>
      </c>
      <c r="BX101" s="56">
        <f t="shared" si="7"/>
        <v>21659.866666666665</v>
      </c>
      <c r="BY101" s="57">
        <f t="shared" si="8"/>
        <v>1.4866204162537167</v>
      </c>
      <c r="BZ101" s="54">
        <f t="shared" si="8"/>
        <v>2.9732408325074333</v>
      </c>
      <c r="CA101" s="54">
        <f t="shared" si="9"/>
        <v>1.4866204162537167</v>
      </c>
      <c r="CB101" s="54">
        <f t="shared" si="10"/>
        <v>0.14866204162537167</v>
      </c>
      <c r="CC101" s="54">
        <f t="shared" si="11"/>
        <v>1.5676523603674555</v>
      </c>
      <c r="CD101" s="54">
        <f t="shared" si="11"/>
        <v>3.152699763113624</v>
      </c>
      <c r="CE101" s="54">
        <f t="shared" si="12"/>
        <v>1.5850474027461685</v>
      </c>
      <c r="CF101" s="54">
        <f t="shared" si="13"/>
        <v>0.13926817989647336</v>
      </c>
      <c r="CG101" s="3">
        <f>AVERAGE(CC101:CC102)</f>
        <v>1.5800871791476656</v>
      </c>
      <c r="CH101" s="3">
        <f>AVERAGE(CD101:CD102)</f>
        <v>3.1465858741217225</v>
      </c>
      <c r="CI101" s="3">
        <f>AVERAGE(CE101:CE102)</f>
        <v>1.5664986949740569</v>
      </c>
      <c r="CJ101" s="3">
        <f>AVERAGE(CF101:CF102)</f>
        <v>0.13947535605493744</v>
      </c>
    </row>
    <row r="102" spans="1:88" customFormat="1" ht="14.5" x14ac:dyDescent="0.35">
      <c r="A102">
        <v>111</v>
      </c>
      <c r="B102">
        <v>1</v>
      </c>
      <c r="C102" t="s">
        <v>98</v>
      </c>
      <c r="D102" t="s">
        <v>27</v>
      </c>
      <c r="G102">
        <v>0.5</v>
      </c>
      <c r="H102">
        <v>0.5</v>
      </c>
      <c r="I102">
        <v>3778</v>
      </c>
      <c r="J102">
        <v>7316</v>
      </c>
      <c r="L102">
        <v>3229</v>
      </c>
      <c r="M102">
        <v>3.3130000000000002</v>
      </c>
      <c r="N102">
        <v>6.4770000000000003</v>
      </c>
      <c r="O102">
        <v>3.1629999999999998</v>
      </c>
      <c r="Q102">
        <v>0.222</v>
      </c>
      <c r="R102">
        <v>1</v>
      </c>
      <c r="S102">
        <v>0</v>
      </c>
      <c r="T102">
        <v>0</v>
      </c>
      <c r="V102">
        <v>0</v>
      </c>
      <c r="Y102" s="1">
        <v>44544</v>
      </c>
      <c r="Z102" s="10">
        <v>0.54233796296296299</v>
      </c>
      <c r="AB102">
        <v>1</v>
      </c>
      <c r="AD102" s="3">
        <v>3.1850439958557515</v>
      </c>
      <c r="AE102" s="3">
        <v>6.2809439702596421</v>
      </c>
      <c r="AF102" s="3">
        <v>3.0958999744038906</v>
      </c>
      <c r="AG102" s="3">
        <v>0.27936506442680303</v>
      </c>
      <c r="AH102" s="3"/>
      <c r="BG102" s="3"/>
      <c r="BH102" s="3"/>
      <c r="BI102" s="3"/>
      <c r="BJ102" s="3"/>
      <c r="BL102" s="2"/>
      <c r="BQ102" s="2">
        <f t="shared" ref="BQ102:BQ165" si="14">(300*1000)/100900</f>
        <v>2.9732408325074333</v>
      </c>
      <c r="BR102" s="2">
        <f t="shared" ref="BR102:BR165" si="15">(600*1000)/100900</f>
        <v>5.9464816650148666</v>
      </c>
      <c r="BS102" s="2">
        <f t="shared" ref="BS102:BS165" si="16">(300*1000)/100900</f>
        <v>2.9732408325074333</v>
      </c>
      <c r="BT102" s="2">
        <f t="shared" ref="BT102:BT165" si="17">(300*100)/100900</f>
        <v>0.29732408325074333</v>
      </c>
      <c r="BU102" s="56">
        <f t="shared" ref="BU102:BV165" si="18">I102/(BQ102*G102)</f>
        <v>2541.3346666666666</v>
      </c>
      <c r="BV102" s="56">
        <f t="shared" si="18"/>
        <v>2460.6146666666664</v>
      </c>
      <c r="BW102" s="56">
        <f t="shared" ref="BW102:BW165" si="19">(J102-I102)/(BS102*H102)</f>
        <v>2379.8946666666666</v>
      </c>
      <c r="BX102" s="56">
        <f t="shared" ref="BX102:BX165" si="20">L102/(BT102*H102)</f>
        <v>21720.406666666666</v>
      </c>
      <c r="BY102" s="57">
        <f t="shared" ref="BY102:BZ165" si="21">G102*BQ102</f>
        <v>1.4866204162537167</v>
      </c>
      <c r="BZ102" s="54">
        <f t="shared" si="21"/>
        <v>2.9732408325074333</v>
      </c>
      <c r="CA102" s="54">
        <f t="shared" ref="CA102:CA165" si="22">H102*BS102</f>
        <v>1.4866204162537167</v>
      </c>
      <c r="CB102" s="54">
        <f t="shared" ref="CB102:CB165" si="23">H102*BT102</f>
        <v>0.14866204162537167</v>
      </c>
      <c r="CC102" s="54">
        <f t="shared" ref="CC102:CD165" si="24">AD102*G102</f>
        <v>1.5925219979278757</v>
      </c>
      <c r="CD102" s="54">
        <f t="shared" si="24"/>
        <v>3.1404719851298211</v>
      </c>
      <c r="CE102" s="54">
        <f t="shared" ref="CE102:CE165" si="25">AF102*H102</f>
        <v>1.5479499872019453</v>
      </c>
      <c r="CF102" s="54">
        <f t="shared" ref="CF102:CF165" si="26">AG102*H102</f>
        <v>0.13968253221340152</v>
      </c>
    </row>
    <row r="103" spans="1:88" customFormat="1" ht="14.5" x14ac:dyDescent="0.35">
      <c r="A103">
        <v>103</v>
      </c>
      <c r="B103">
        <v>1</v>
      </c>
      <c r="C103" t="s">
        <v>98</v>
      </c>
      <c r="D103" t="s">
        <v>27</v>
      </c>
      <c r="G103">
        <v>0.5</v>
      </c>
      <c r="H103">
        <v>0.5</v>
      </c>
      <c r="I103">
        <v>2703</v>
      </c>
      <c r="J103">
        <v>7080</v>
      </c>
      <c r="L103">
        <v>3178</v>
      </c>
      <c r="M103">
        <v>2.4889999999999999</v>
      </c>
      <c r="N103">
        <v>6.2770000000000001</v>
      </c>
      <c r="O103">
        <v>3.7879999999999998</v>
      </c>
      <c r="Q103">
        <v>0.216</v>
      </c>
      <c r="R103">
        <v>1</v>
      </c>
      <c r="S103">
        <v>0</v>
      </c>
      <c r="T103">
        <v>0</v>
      </c>
      <c r="V103">
        <v>0</v>
      </c>
      <c r="Y103" s="1">
        <v>44545</v>
      </c>
      <c r="Z103" s="10">
        <v>0.5458912037037037</v>
      </c>
      <c r="AB103">
        <v>1</v>
      </c>
      <c r="AD103" s="3">
        <v>2.1569996813099266</v>
      </c>
      <c r="AE103" s="3">
        <v>5.9082080757767912</v>
      </c>
      <c r="AF103" s="3">
        <v>3.7512083944668646</v>
      </c>
      <c r="AG103" s="3">
        <v>0.28801574183906903</v>
      </c>
      <c r="AH103" s="3"/>
      <c r="BG103" s="3"/>
      <c r="BH103" s="3"/>
      <c r="BI103" s="3"/>
      <c r="BJ103" s="3"/>
      <c r="BL103" s="2"/>
      <c r="BQ103" s="2">
        <f t="shared" si="14"/>
        <v>2.9732408325074333</v>
      </c>
      <c r="BR103" s="2">
        <f t="shared" si="15"/>
        <v>5.9464816650148666</v>
      </c>
      <c r="BS103" s="2">
        <f t="shared" si="16"/>
        <v>2.9732408325074333</v>
      </c>
      <c r="BT103" s="2">
        <f t="shared" si="17"/>
        <v>0.29732408325074333</v>
      </c>
      <c r="BU103" s="56">
        <f t="shared" si="18"/>
        <v>1818.2179999999998</v>
      </c>
      <c r="BV103" s="56">
        <f t="shared" si="18"/>
        <v>2381.2399999999998</v>
      </c>
      <c r="BW103" s="56">
        <f t="shared" si="19"/>
        <v>2944.2619999999997</v>
      </c>
      <c r="BX103" s="56">
        <f t="shared" si="20"/>
        <v>21377.346666666665</v>
      </c>
      <c r="BY103" s="57">
        <f t="shared" si="21"/>
        <v>1.4866204162537167</v>
      </c>
      <c r="BZ103" s="54">
        <f t="shared" si="21"/>
        <v>2.9732408325074333</v>
      </c>
      <c r="CA103" s="54">
        <f t="shared" si="22"/>
        <v>1.4866204162537167</v>
      </c>
      <c r="CB103" s="54">
        <f t="shared" si="23"/>
        <v>0.14866204162537167</v>
      </c>
      <c r="CC103" s="54">
        <f t="shared" si="24"/>
        <v>1.0784998406549633</v>
      </c>
      <c r="CD103" s="54">
        <f t="shared" si="24"/>
        <v>2.9541040378883956</v>
      </c>
      <c r="CE103" s="54">
        <f t="shared" si="25"/>
        <v>1.8756041972334323</v>
      </c>
      <c r="CF103" s="54">
        <f t="shared" si="26"/>
        <v>0.14400787091953451</v>
      </c>
    </row>
    <row r="104" spans="1:88" customFormat="1" ht="14.5" x14ac:dyDescent="0.35">
      <c r="A104">
        <v>104</v>
      </c>
      <c r="B104">
        <v>1</v>
      </c>
      <c r="C104" t="s">
        <v>98</v>
      </c>
      <c r="D104" t="s">
        <v>27</v>
      </c>
      <c r="G104">
        <v>0.5</v>
      </c>
      <c r="H104">
        <v>0.5</v>
      </c>
      <c r="I104">
        <v>3584</v>
      </c>
      <c r="J104">
        <v>7146</v>
      </c>
      <c r="L104">
        <v>3261</v>
      </c>
      <c r="M104">
        <v>3.165</v>
      </c>
      <c r="N104">
        <v>6.3330000000000002</v>
      </c>
      <c r="O104">
        <v>3.1680000000000001</v>
      </c>
      <c r="Q104">
        <v>0.22500000000000001</v>
      </c>
      <c r="R104">
        <v>1</v>
      </c>
      <c r="S104">
        <v>0</v>
      </c>
      <c r="T104">
        <v>0</v>
      </c>
      <c r="V104">
        <v>0</v>
      </c>
      <c r="Y104" s="1">
        <v>44545</v>
      </c>
      <c r="Z104" s="10">
        <v>0.55312499999999998</v>
      </c>
      <c r="AB104">
        <v>1</v>
      </c>
      <c r="AD104" s="3">
        <v>2.9422283922640622</v>
      </c>
      <c r="AE104" s="3">
        <v>5.9672942464695318</v>
      </c>
      <c r="AF104" s="3">
        <v>3.0250658542054696</v>
      </c>
      <c r="AG104" s="3">
        <v>0.29539322956150121</v>
      </c>
      <c r="AH104" s="3"/>
      <c r="AK104">
        <v>0.12124590342833427</v>
      </c>
      <c r="AQ104">
        <v>0.23975270171408081</v>
      </c>
      <c r="AW104">
        <v>0.589618620149301</v>
      </c>
      <c r="BC104">
        <v>0.24043486342549353</v>
      </c>
      <c r="BG104" s="3">
        <v>2.9404458072221686</v>
      </c>
      <c r="BH104" s="3">
        <v>5.9744562065534996</v>
      </c>
      <c r="BI104" s="3">
        <v>3.0340103993313314</v>
      </c>
      <c r="BJ104" s="3">
        <v>0.29574877113848591</v>
      </c>
      <c r="BL104" s="2">
        <v>23</v>
      </c>
      <c r="BQ104" s="2">
        <f t="shared" si="14"/>
        <v>2.9732408325074333</v>
      </c>
      <c r="BR104" s="2">
        <f t="shared" si="15"/>
        <v>5.9464816650148666</v>
      </c>
      <c r="BS104" s="2">
        <f t="shared" si="16"/>
        <v>2.9732408325074333</v>
      </c>
      <c r="BT104" s="2">
        <f t="shared" si="17"/>
        <v>0.29732408325074333</v>
      </c>
      <c r="BU104" s="56">
        <f t="shared" si="18"/>
        <v>2410.8373333333329</v>
      </c>
      <c r="BV104" s="56">
        <f t="shared" si="18"/>
        <v>2403.4379999999996</v>
      </c>
      <c r="BW104" s="56">
        <f t="shared" si="19"/>
        <v>2396.0386666666664</v>
      </c>
      <c r="BX104" s="56">
        <f t="shared" si="20"/>
        <v>21935.66</v>
      </c>
      <c r="BY104" s="57">
        <f t="shared" si="21"/>
        <v>1.4866204162537167</v>
      </c>
      <c r="BZ104" s="54">
        <f t="shared" si="21"/>
        <v>2.9732408325074333</v>
      </c>
      <c r="CA104" s="54">
        <f t="shared" si="22"/>
        <v>1.4866204162537167</v>
      </c>
      <c r="CB104" s="54">
        <f t="shared" si="23"/>
        <v>0.14866204162537167</v>
      </c>
      <c r="CC104" s="54">
        <f t="shared" si="24"/>
        <v>1.4711141961320311</v>
      </c>
      <c r="CD104" s="54">
        <f t="shared" si="24"/>
        <v>2.9836471232347659</v>
      </c>
      <c r="CE104" s="54">
        <f t="shared" si="25"/>
        <v>1.5125329271027348</v>
      </c>
      <c r="CF104" s="54">
        <f t="shared" si="26"/>
        <v>0.14769661478075061</v>
      </c>
      <c r="CG104" s="3">
        <f>AVERAGE(CC104:CC105)</f>
        <v>1.4702229036110843</v>
      </c>
      <c r="CH104" s="3">
        <f>AVERAGE(CD104:CD105)</f>
        <v>2.9872281032767498</v>
      </c>
      <c r="CI104" s="3">
        <f>AVERAGE(CE104:CE105)</f>
        <v>1.5170051996656657</v>
      </c>
      <c r="CJ104" s="3">
        <f>AVERAGE(CF104:CF105)</f>
        <v>0.14787438556924296</v>
      </c>
    </row>
    <row r="105" spans="1:88" customFormat="1" ht="14.5" x14ac:dyDescent="0.35">
      <c r="A105">
        <v>105</v>
      </c>
      <c r="B105">
        <v>1</v>
      </c>
      <c r="C105" t="s">
        <v>98</v>
      </c>
      <c r="D105" t="s">
        <v>27</v>
      </c>
      <c r="G105">
        <v>0.5</v>
      </c>
      <c r="H105">
        <v>0.5</v>
      </c>
      <c r="I105">
        <v>3580</v>
      </c>
      <c r="J105">
        <v>7162</v>
      </c>
      <c r="L105">
        <v>3269</v>
      </c>
      <c r="M105">
        <v>3.1619999999999999</v>
      </c>
      <c r="N105">
        <v>6.3460000000000001</v>
      </c>
      <c r="O105">
        <v>3.1840000000000002</v>
      </c>
      <c r="Q105">
        <v>0.22600000000000001</v>
      </c>
      <c r="R105">
        <v>1</v>
      </c>
      <c r="S105">
        <v>0</v>
      </c>
      <c r="T105">
        <v>0</v>
      </c>
      <c r="V105">
        <v>0</v>
      </c>
      <c r="Y105" s="1">
        <v>44545</v>
      </c>
      <c r="Z105" s="10">
        <v>0.56084490740740744</v>
      </c>
      <c r="AB105">
        <v>1</v>
      </c>
      <c r="AD105" s="3">
        <v>2.9386632221802751</v>
      </c>
      <c r="AE105" s="3">
        <v>5.9816181666374684</v>
      </c>
      <c r="AF105" s="3">
        <v>3.0429549444571933</v>
      </c>
      <c r="AG105" s="3">
        <v>0.29610431271547061</v>
      </c>
      <c r="AH105" s="3"/>
      <c r="BG105" s="3"/>
      <c r="BH105" s="3"/>
      <c r="BI105" s="3"/>
      <c r="BJ105" s="3"/>
      <c r="BL105" s="2"/>
      <c r="BQ105" s="2">
        <f t="shared" si="14"/>
        <v>2.9732408325074333</v>
      </c>
      <c r="BR105" s="2">
        <f t="shared" si="15"/>
        <v>5.9464816650148666</v>
      </c>
      <c r="BS105" s="2">
        <f t="shared" si="16"/>
        <v>2.9732408325074333</v>
      </c>
      <c r="BT105" s="2">
        <f t="shared" si="17"/>
        <v>0.29732408325074333</v>
      </c>
      <c r="BU105" s="56">
        <f t="shared" si="18"/>
        <v>2408.1466666666665</v>
      </c>
      <c r="BV105" s="56">
        <f t="shared" si="18"/>
        <v>2408.8193333333334</v>
      </c>
      <c r="BW105" s="56">
        <f t="shared" si="19"/>
        <v>2409.4919999999997</v>
      </c>
      <c r="BX105" s="56">
        <f t="shared" si="20"/>
        <v>21989.473333333332</v>
      </c>
      <c r="BY105" s="57">
        <f t="shared" si="21"/>
        <v>1.4866204162537167</v>
      </c>
      <c r="BZ105" s="54">
        <f t="shared" si="21"/>
        <v>2.9732408325074333</v>
      </c>
      <c r="CA105" s="54">
        <f t="shared" si="22"/>
        <v>1.4866204162537167</v>
      </c>
      <c r="CB105" s="54">
        <f t="shared" si="23"/>
        <v>0.14866204162537167</v>
      </c>
      <c r="CC105" s="54">
        <f t="shared" si="24"/>
        <v>1.4693316110901375</v>
      </c>
      <c r="CD105" s="54">
        <f t="shared" si="24"/>
        <v>2.9908090833187342</v>
      </c>
      <c r="CE105" s="54">
        <f t="shared" si="25"/>
        <v>1.5214774722285966</v>
      </c>
      <c r="CF105" s="54">
        <f t="shared" si="26"/>
        <v>0.1480521563577353</v>
      </c>
    </row>
    <row r="106" spans="1:88" customFormat="1" ht="14.5" x14ac:dyDescent="0.35">
      <c r="A106">
        <v>109</v>
      </c>
      <c r="B106">
        <v>1</v>
      </c>
      <c r="C106" t="s">
        <v>98</v>
      </c>
      <c r="D106" t="s">
        <v>27</v>
      </c>
      <c r="G106">
        <v>0.5</v>
      </c>
      <c r="H106">
        <v>0.5</v>
      </c>
      <c r="I106">
        <v>4056</v>
      </c>
      <c r="J106">
        <v>7447</v>
      </c>
      <c r="L106">
        <v>3299</v>
      </c>
      <c r="M106">
        <v>3.5259999999999998</v>
      </c>
      <c r="N106">
        <v>6.5880000000000001</v>
      </c>
      <c r="O106">
        <v>3.0609999999999999</v>
      </c>
      <c r="Q106">
        <v>0.22900000000000001</v>
      </c>
      <c r="R106">
        <v>1</v>
      </c>
      <c r="S106">
        <v>0</v>
      </c>
      <c r="T106">
        <v>0</v>
      </c>
      <c r="V106">
        <v>0</v>
      </c>
      <c r="Y106" s="1">
        <v>44546</v>
      </c>
      <c r="Z106" s="10">
        <v>0.60699074074074078</v>
      </c>
      <c r="AB106">
        <v>1</v>
      </c>
      <c r="AD106" s="3">
        <v>3.3322778758036411</v>
      </c>
      <c r="AE106" s="3">
        <v>6.1653151183557338</v>
      </c>
      <c r="AF106" s="3">
        <v>2.8330372425520927</v>
      </c>
      <c r="AG106" s="3">
        <v>0.28139646859187678</v>
      </c>
      <c r="AH106" s="3"/>
      <c r="BG106" s="3"/>
      <c r="BH106" s="3"/>
      <c r="BI106" s="3"/>
      <c r="BJ106" s="3"/>
      <c r="BL106" s="2"/>
      <c r="BQ106" s="2">
        <f t="shared" si="14"/>
        <v>2.9732408325074333</v>
      </c>
      <c r="BR106" s="2">
        <f t="shared" si="15"/>
        <v>5.9464816650148666</v>
      </c>
      <c r="BS106" s="2">
        <f t="shared" si="16"/>
        <v>2.9732408325074333</v>
      </c>
      <c r="BT106" s="2">
        <f t="shared" si="17"/>
        <v>0.29732408325074333</v>
      </c>
      <c r="BU106" s="56">
        <f t="shared" si="18"/>
        <v>2728.3359999999998</v>
      </c>
      <c r="BV106" s="56">
        <f t="shared" si="18"/>
        <v>2504.6743333333329</v>
      </c>
      <c r="BW106" s="56">
        <f t="shared" si="19"/>
        <v>2281.0126666666665</v>
      </c>
      <c r="BX106" s="56">
        <f t="shared" si="20"/>
        <v>22191.273333333331</v>
      </c>
      <c r="BY106" s="57">
        <f t="shared" si="21"/>
        <v>1.4866204162537167</v>
      </c>
      <c r="BZ106" s="54">
        <f t="shared" si="21"/>
        <v>2.9732408325074333</v>
      </c>
      <c r="CA106" s="54">
        <f t="shared" si="22"/>
        <v>1.4866204162537167</v>
      </c>
      <c r="CB106" s="54">
        <f t="shared" si="23"/>
        <v>0.14866204162537167</v>
      </c>
      <c r="CC106" s="54">
        <f t="shared" si="24"/>
        <v>1.6661389379018205</v>
      </c>
      <c r="CD106" s="54">
        <f t="shared" si="24"/>
        <v>3.0826575591778669</v>
      </c>
      <c r="CE106" s="54">
        <f t="shared" si="25"/>
        <v>1.4165186212760463</v>
      </c>
      <c r="CF106" s="54">
        <f t="shared" si="26"/>
        <v>0.14069823429593839</v>
      </c>
    </row>
    <row r="107" spans="1:88" customFormat="1" ht="14.5" x14ac:dyDescent="0.35">
      <c r="A107">
        <v>110</v>
      </c>
      <c r="B107">
        <v>1</v>
      </c>
      <c r="C107" t="s">
        <v>98</v>
      </c>
      <c r="D107" t="s">
        <v>27</v>
      </c>
      <c r="G107">
        <v>0.5</v>
      </c>
      <c r="H107">
        <v>0.5</v>
      </c>
      <c r="I107">
        <v>3680</v>
      </c>
      <c r="J107">
        <v>7469</v>
      </c>
      <c r="L107">
        <v>3369</v>
      </c>
      <c r="M107">
        <v>3.238</v>
      </c>
      <c r="N107">
        <v>6.6070000000000002</v>
      </c>
      <c r="O107">
        <v>3.3679999999999999</v>
      </c>
      <c r="Q107">
        <v>0.23599999999999999</v>
      </c>
      <c r="R107">
        <v>1</v>
      </c>
      <c r="S107">
        <v>0</v>
      </c>
      <c r="T107">
        <v>0</v>
      </c>
      <c r="V107">
        <v>0</v>
      </c>
      <c r="Y107" s="1">
        <v>44546</v>
      </c>
      <c r="Z107" s="10">
        <v>0.61427083333333332</v>
      </c>
      <c r="AB107">
        <v>1</v>
      </c>
      <c r="AD107" s="3">
        <v>3.0003079536977615</v>
      </c>
      <c r="AE107" s="3">
        <v>6.1847715453382452</v>
      </c>
      <c r="AF107" s="3">
        <v>3.1844635916404838</v>
      </c>
      <c r="AG107" s="3">
        <v>0.2878071293369831</v>
      </c>
      <c r="AH107" s="3"/>
      <c r="AK107">
        <v>0.41282749431460197</v>
      </c>
      <c r="AQ107">
        <v>1.049330366184146</v>
      </c>
      <c r="AW107">
        <v>1.6527348234767429</v>
      </c>
      <c r="BC107">
        <v>1.7331825622368746</v>
      </c>
      <c r="BG107" s="3">
        <v>2.9941276625947264</v>
      </c>
      <c r="BH107" s="3">
        <v>6.1524915642081677</v>
      </c>
      <c r="BI107" s="3">
        <v>3.1583639016134417</v>
      </c>
      <c r="BJ107" s="3">
        <v>0.2853344459067278</v>
      </c>
      <c r="BL107" s="2">
        <v>24</v>
      </c>
      <c r="BQ107" s="2">
        <f t="shared" si="14"/>
        <v>2.9732408325074333</v>
      </c>
      <c r="BR107" s="2">
        <f t="shared" si="15"/>
        <v>5.9464816650148666</v>
      </c>
      <c r="BS107" s="2">
        <f t="shared" si="16"/>
        <v>2.9732408325074333</v>
      </c>
      <c r="BT107" s="2">
        <f t="shared" si="17"/>
        <v>0.29732408325074333</v>
      </c>
      <c r="BU107" s="56">
        <f t="shared" si="18"/>
        <v>2475.413333333333</v>
      </c>
      <c r="BV107" s="56">
        <f t="shared" si="18"/>
        <v>2512.0736666666667</v>
      </c>
      <c r="BW107" s="56">
        <f t="shared" si="19"/>
        <v>2548.7339999999999</v>
      </c>
      <c r="BX107" s="56">
        <f t="shared" si="20"/>
        <v>22662.14</v>
      </c>
      <c r="BY107" s="57">
        <f t="shared" si="21"/>
        <v>1.4866204162537167</v>
      </c>
      <c r="BZ107" s="54">
        <f t="shared" si="21"/>
        <v>2.9732408325074333</v>
      </c>
      <c r="CA107" s="54">
        <f t="shared" si="22"/>
        <v>1.4866204162537167</v>
      </c>
      <c r="CB107" s="54">
        <f t="shared" si="23"/>
        <v>0.14866204162537167</v>
      </c>
      <c r="CC107" s="54">
        <f t="shared" si="24"/>
        <v>1.5001539768488807</v>
      </c>
      <c r="CD107" s="54">
        <f t="shared" si="24"/>
        <v>3.0923857726691226</v>
      </c>
      <c r="CE107" s="54">
        <f t="shared" si="25"/>
        <v>1.5922317958202419</v>
      </c>
      <c r="CF107" s="54">
        <f t="shared" si="26"/>
        <v>0.14390356466849155</v>
      </c>
      <c r="CG107" s="3">
        <f>AVERAGE(CC107:CC108)</f>
        <v>1.4970638312973632</v>
      </c>
      <c r="CH107" s="3">
        <f>AVERAGE(CD107:CD108)</f>
        <v>3.0762457821040838</v>
      </c>
      <c r="CI107" s="3">
        <f>AVERAGE(CE107:CE108)</f>
        <v>1.5791819508067209</v>
      </c>
      <c r="CJ107" s="3">
        <f>AVERAGE(CF107:CF108)</f>
        <v>0.1426672229533639</v>
      </c>
    </row>
    <row r="108" spans="1:88" customFormat="1" ht="14.5" x14ac:dyDescent="0.35">
      <c r="A108">
        <v>111</v>
      </c>
      <c r="B108">
        <v>1</v>
      </c>
      <c r="C108" t="s">
        <v>98</v>
      </c>
      <c r="D108" t="s">
        <v>27</v>
      </c>
      <c r="G108">
        <v>0.5</v>
      </c>
      <c r="H108">
        <v>0.5</v>
      </c>
      <c r="I108">
        <v>3666</v>
      </c>
      <c r="J108">
        <v>7396</v>
      </c>
      <c r="L108">
        <v>3315</v>
      </c>
      <c r="M108">
        <v>3.2269999999999999</v>
      </c>
      <c r="N108">
        <v>6.5449999999999999</v>
      </c>
      <c r="O108">
        <v>3.3180000000000001</v>
      </c>
      <c r="Q108">
        <v>0.23100000000000001</v>
      </c>
      <c r="R108">
        <v>1</v>
      </c>
      <c r="S108">
        <v>0</v>
      </c>
      <c r="T108">
        <v>0</v>
      </c>
      <c r="V108">
        <v>0</v>
      </c>
      <c r="Y108" s="1">
        <v>44546</v>
      </c>
      <c r="Z108" s="10">
        <v>0.62194444444444441</v>
      </c>
      <c r="AB108">
        <v>1</v>
      </c>
      <c r="AD108" s="3">
        <v>2.9879473714916913</v>
      </c>
      <c r="AE108" s="3">
        <v>6.120211583078091</v>
      </c>
      <c r="AF108" s="3">
        <v>3.1322642115863997</v>
      </c>
      <c r="AG108" s="3">
        <v>0.28286176247647249</v>
      </c>
      <c r="AH108" s="3"/>
      <c r="BG108" s="3"/>
      <c r="BH108" s="3"/>
      <c r="BI108" s="3"/>
      <c r="BJ108" s="3"/>
      <c r="BL108" s="2"/>
      <c r="BQ108" s="2">
        <f t="shared" si="14"/>
        <v>2.9732408325074333</v>
      </c>
      <c r="BR108" s="2">
        <f t="shared" si="15"/>
        <v>5.9464816650148666</v>
      </c>
      <c r="BS108" s="2">
        <f t="shared" si="16"/>
        <v>2.9732408325074333</v>
      </c>
      <c r="BT108" s="2">
        <f t="shared" si="17"/>
        <v>0.29732408325074333</v>
      </c>
      <c r="BU108" s="56">
        <f t="shared" si="18"/>
        <v>2465.9959999999996</v>
      </c>
      <c r="BV108" s="56">
        <f t="shared" si="18"/>
        <v>2487.5213333333331</v>
      </c>
      <c r="BW108" s="56">
        <f t="shared" si="19"/>
        <v>2509.0466666666666</v>
      </c>
      <c r="BX108" s="56">
        <f t="shared" si="20"/>
        <v>22298.899999999998</v>
      </c>
      <c r="BY108" s="57">
        <f t="shared" si="21"/>
        <v>1.4866204162537167</v>
      </c>
      <c r="BZ108" s="54">
        <f t="shared" si="21"/>
        <v>2.9732408325074333</v>
      </c>
      <c r="CA108" s="54">
        <f t="shared" si="22"/>
        <v>1.4866204162537167</v>
      </c>
      <c r="CB108" s="54">
        <f t="shared" si="23"/>
        <v>0.14866204162537167</v>
      </c>
      <c r="CC108" s="54">
        <f t="shared" si="24"/>
        <v>1.4939736857458457</v>
      </c>
      <c r="CD108" s="54">
        <f t="shared" si="24"/>
        <v>3.0601057915390455</v>
      </c>
      <c r="CE108" s="54">
        <f t="shared" si="25"/>
        <v>1.5661321057931998</v>
      </c>
      <c r="CF108" s="54">
        <f t="shared" si="26"/>
        <v>0.14143088123823624</v>
      </c>
    </row>
    <row r="109" spans="1:88" customFormat="1" ht="14.5" x14ac:dyDescent="0.35">
      <c r="A109">
        <v>103</v>
      </c>
      <c r="B109">
        <v>1</v>
      </c>
      <c r="C109" t="s">
        <v>98</v>
      </c>
      <c r="D109" t="s">
        <v>27</v>
      </c>
      <c r="G109">
        <v>0.5</v>
      </c>
      <c r="H109">
        <v>0.5</v>
      </c>
      <c r="I109">
        <v>4326</v>
      </c>
      <c r="J109">
        <v>7658</v>
      </c>
      <c r="L109">
        <v>3201</v>
      </c>
      <c r="M109">
        <v>3.734</v>
      </c>
      <c r="N109">
        <v>6.7670000000000003</v>
      </c>
      <c r="O109">
        <v>3.0329999999999999</v>
      </c>
      <c r="Q109">
        <v>0.219</v>
      </c>
      <c r="R109">
        <v>1</v>
      </c>
      <c r="S109">
        <v>0</v>
      </c>
      <c r="T109">
        <v>0</v>
      </c>
      <c r="V109">
        <v>0</v>
      </c>
      <c r="Y109" s="1">
        <v>44586</v>
      </c>
      <c r="Z109" s="10">
        <v>0.62221064814814808</v>
      </c>
      <c r="AB109">
        <v>1</v>
      </c>
      <c r="AD109" s="3">
        <v>3.6356518121561114</v>
      </c>
      <c r="AE109" s="3">
        <v>6.478454932066164</v>
      </c>
      <c r="AF109" s="3">
        <v>2.8428031199100525</v>
      </c>
      <c r="AG109" s="3">
        <v>0.28575893760299825</v>
      </c>
      <c r="AH109" s="3"/>
      <c r="BG109" s="3"/>
      <c r="BH109" s="3"/>
      <c r="BI109" s="3"/>
      <c r="BJ109" s="3"/>
      <c r="BL109" s="2"/>
      <c r="BQ109" s="2">
        <f t="shared" si="14"/>
        <v>2.9732408325074333</v>
      </c>
      <c r="BR109" s="2">
        <f t="shared" si="15"/>
        <v>5.9464816650148666</v>
      </c>
      <c r="BS109" s="2">
        <f t="shared" si="16"/>
        <v>2.9732408325074333</v>
      </c>
      <c r="BT109" s="2">
        <f t="shared" si="17"/>
        <v>0.29732408325074333</v>
      </c>
      <c r="BU109" s="56">
        <f t="shared" si="18"/>
        <v>2909.9559999999997</v>
      </c>
      <c r="BV109" s="56">
        <f t="shared" si="18"/>
        <v>2575.6406666666667</v>
      </c>
      <c r="BW109" s="56">
        <f t="shared" si="19"/>
        <v>2241.3253333333332</v>
      </c>
      <c r="BX109" s="56">
        <f t="shared" si="20"/>
        <v>21532.059999999998</v>
      </c>
      <c r="BY109" s="57">
        <f t="shared" si="21"/>
        <v>1.4866204162537167</v>
      </c>
      <c r="BZ109" s="54">
        <f t="shared" si="21"/>
        <v>2.9732408325074333</v>
      </c>
      <c r="CA109" s="54">
        <f t="shared" si="22"/>
        <v>1.4866204162537167</v>
      </c>
      <c r="CB109" s="54">
        <f t="shared" si="23"/>
        <v>0.14866204162537167</v>
      </c>
      <c r="CC109" s="54">
        <f t="shared" si="24"/>
        <v>1.8178259060780557</v>
      </c>
      <c r="CD109" s="54">
        <f t="shared" si="24"/>
        <v>3.239227466033082</v>
      </c>
      <c r="CE109" s="54">
        <f t="shared" si="25"/>
        <v>1.4214015599550263</v>
      </c>
      <c r="CF109" s="54">
        <f t="shared" si="26"/>
        <v>0.14287946880149913</v>
      </c>
    </row>
    <row r="110" spans="1:88" s="11" customFormat="1" ht="14.5" x14ac:dyDescent="0.35">
      <c r="A110" s="11">
        <v>104</v>
      </c>
      <c r="B110" s="11">
        <v>1</v>
      </c>
      <c r="C110" s="11" t="s">
        <v>98</v>
      </c>
      <c r="D110" s="11" t="s">
        <v>27</v>
      </c>
      <c r="G110" s="11">
        <v>0.5</v>
      </c>
      <c r="H110" s="11">
        <v>0.5</v>
      </c>
      <c r="I110" s="11">
        <v>3951</v>
      </c>
      <c r="J110" s="11">
        <v>7640</v>
      </c>
      <c r="L110" s="11">
        <v>3231</v>
      </c>
      <c r="M110" s="11">
        <v>3.4460000000000002</v>
      </c>
      <c r="N110" s="11">
        <v>6.7510000000000003</v>
      </c>
      <c r="O110" s="11">
        <v>3.306</v>
      </c>
      <c r="Q110" s="11">
        <v>0.222</v>
      </c>
      <c r="R110" s="11">
        <v>1</v>
      </c>
      <c r="S110" s="11">
        <v>0</v>
      </c>
      <c r="T110" s="11">
        <v>0</v>
      </c>
      <c r="V110" s="11">
        <v>0</v>
      </c>
      <c r="Y110" s="12">
        <v>44586</v>
      </c>
      <c r="Z110" s="13">
        <v>0.62954861111111116</v>
      </c>
      <c r="AB110" s="11">
        <v>1</v>
      </c>
      <c r="AD110" s="3">
        <v>3.2899360147971666</v>
      </c>
      <c r="AE110" s="3">
        <v>6.4622134465070884</v>
      </c>
      <c r="AF110" s="3">
        <v>3.1722774317099218</v>
      </c>
      <c r="AG110" s="3">
        <v>0.28858502614731402</v>
      </c>
      <c r="AH110" s="14"/>
      <c r="AK110" s="11">
        <v>2.5829427348596976</v>
      </c>
      <c r="AQ110" s="11">
        <v>0.48750614292450611</v>
      </c>
      <c r="AW110" s="11">
        <v>3.5750416109177952</v>
      </c>
      <c r="BC110" s="11">
        <v>2.1112083444495355</v>
      </c>
      <c r="BG110" s="14">
        <v>3.2479891647176147</v>
      </c>
      <c r="BH110" s="14">
        <v>6.4780037796895229</v>
      </c>
      <c r="BI110" s="14">
        <v>3.2300146149719078</v>
      </c>
      <c r="BJ110" s="14">
        <v>0.28557053170004387</v>
      </c>
      <c r="BL110" s="15">
        <v>25</v>
      </c>
      <c r="BQ110" s="2">
        <f t="shared" si="14"/>
        <v>2.9732408325074333</v>
      </c>
      <c r="BR110" s="2">
        <f t="shared" si="15"/>
        <v>5.9464816650148666</v>
      </c>
      <c r="BS110" s="2">
        <f t="shared" si="16"/>
        <v>2.9732408325074333</v>
      </c>
      <c r="BT110" s="2">
        <f t="shared" si="17"/>
        <v>0.29732408325074333</v>
      </c>
      <c r="BU110" s="56">
        <f t="shared" si="18"/>
        <v>2657.7059999999997</v>
      </c>
      <c r="BV110" s="56">
        <f t="shared" si="18"/>
        <v>2569.5866666666666</v>
      </c>
      <c r="BW110" s="56">
        <f t="shared" si="19"/>
        <v>2481.467333333333</v>
      </c>
      <c r="BX110" s="56">
        <f t="shared" si="20"/>
        <v>21733.859999999997</v>
      </c>
      <c r="BY110" s="57">
        <f t="shared" si="21"/>
        <v>1.4866204162537167</v>
      </c>
      <c r="BZ110" s="54">
        <f t="shared" si="21"/>
        <v>2.9732408325074333</v>
      </c>
      <c r="CA110" s="54">
        <f t="shared" si="22"/>
        <v>1.4866204162537167</v>
      </c>
      <c r="CB110" s="54">
        <f t="shared" si="23"/>
        <v>0.14866204162537167</v>
      </c>
      <c r="CC110" s="54">
        <f t="shared" si="24"/>
        <v>1.6449680073985833</v>
      </c>
      <c r="CD110" s="54">
        <f t="shared" si="24"/>
        <v>3.2311067232535442</v>
      </c>
      <c r="CE110" s="54">
        <f t="shared" si="25"/>
        <v>1.5861387158549609</v>
      </c>
      <c r="CF110" s="54">
        <f t="shared" si="26"/>
        <v>0.14429251307365701</v>
      </c>
      <c r="CG110" s="3">
        <f>AVERAGE(CC110:CC111)</f>
        <v>1.6239945823588073</v>
      </c>
      <c r="CH110" s="3">
        <f>AVERAGE(CD110:CD111)</f>
        <v>3.2390018898447615</v>
      </c>
      <c r="CI110" s="3">
        <f>AVERAGE(CE110:CE111)</f>
        <v>1.6150073074859539</v>
      </c>
      <c r="CJ110" s="3">
        <f>AVERAGE(CF110:CF111)</f>
        <v>0.14278526585002194</v>
      </c>
    </row>
    <row r="111" spans="1:88" s="11" customFormat="1" ht="14.5" x14ac:dyDescent="0.35">
      <c r="A111" s="11">
        <v>105</v>
      </c>
      <c r="B111" s="11">
        <v>1</v>
      </c>
      <c r="C111" s="11" t="s">
        <v>98</v>
      </c>
      <c r="D111" s="11" t="s">
        <v>27</v>
      </c>
      <c r="G111" s="11">
        <v>0.5</v>
      </c>
      <c r="H111" s="11">
        <v>0.5</v>
      </c>
      <c r="I111" s="11">
        <v>3860</v>
      </c>
      <c r="J111" s="11">
        <v>7675</v>
      </c>
      <c r="L111" s="11">
        <v>3167</v>
      </c>
      <c r="M111" s="11">
        <v>3.3769999999999998</v>
      </c>
      <c r="N111" s="11">
        <v>6.7809999999999997</v>
      </c>
      <c r="O111" s="11">
        <v>3.4039999999999999</v>
      </c>
      <c r="Q111" s="11">
        <v>0.215</v>
      </c>
      <c r="R111" s="11">
        <v>1</v>
      </c>
      <c r="S111" s="11">
        <v>0</v>
      </c>
      <c r="T111" s="11">
        <v>0</v>
      </c>
      <c r="V111" s="11">
        <v>0</v>
      </c>
      <c r="Y111" s="12">
        <v>44586</v>
      </c>
      <c r="Z111" s="13">
        <v>0.63738425925925923</v>
      </c>
      <c r="AB111" s="11">
        <v>1</v>
      </c>
      <c r="AD111" s="3">
        <v>3.2060423146380628</v>
      </c>
      <c r="AE111" s="3">
        <v>6.4937941128719565</v>
      </c>
      <c r="AF111" s="3">
        <v>3.2877517982338937</v>
      </c>
      <c r="AG111" s="3">
        <v>0.28255603725277378</v>
      </c>
      <c r="AH111" s="14"/>
      <c r="BG111" s="14"/>
      <c r="BH111" s="14"/>
      <c r="BI111" s="14"/>
      <c r="BJ111" s="14"/>
      <c r="BL111" s="15"/>
      <c r="BQ111" s="2">
        <f t="shared" si="14"/>
        <v>2.9732408325074333</v>
      </c>
      <c r="BR111" s="2">
        <f t="shared" si="15"/>
        <v>5.9464816650148666</v>
      </c>
      <c r="BS111" s="2">
        <f t="shared" si="16"/>
        <v>2.9732408325074333</v>
      </c>
      <c r="BT111" s="2">
        <f t="shared" si="17"/>
        <v>0.29732408325074333</v>
      </c>
      <c r="BU111" s="56">
        <f t="shared" si="18"/>
        <v>2596.4933333333333</v>
      </c>
      <c r="BV111" s="56">
        <f t="shared" si="18"/>
        <v>2581.3583333333331</v>
      </c>
      <c r="BW111" s="56">
        <f t="shared" si="19"/>
        <v>2566.2233333333334</v>
      </c>
      <c r="BX111" s="56">
        <f t="shared" si="20"/>
        <v>21303.353333333333</v>
      </c>
      <c r="BY111" s="57">
        <f t="shared" si="21"/>
        <v>1.4866204162537167</v>
      </c>
      <c r="BZ111" s="54">
        <f t="shared" si="21"/>
        <v>2.9732408325074333</v>
      </c>
      <c r="CA111" s="54">
        <f t="shared" si="22"/>
        <v>1.4866204162537167</v>
      </c>
      <c r="CB111" s="54">
        <f t="shared" si="23"/>
        <v>0.14866204162537167</v>
      </c>
      <c r="CC111" s="54">
        <f t="shared" si="24"/>
        <v>1.6030211573190314</v>
      </c>
      <c r="CD111" s="54">
        <f t="shared" si="24"/>
        <v>3.2468970564359783</v>
      </c>
      <c r="CE111" s="54">
        <f t="shared" si="25"/>
        <v>1.6438758991169469</v>
      </c>
      <c r="CF111" s="54">
        <f t="shared" si="26"/>
        <v>0.14127801862638689</v>
      </c>
      <c r="CG111"/>
      <c r="CH111"/>
      <c r="CI111"/>
      <c r="CJ111"/>
    </row>
    <row r="112" spans="1:88" s="11" customFormat="1" ht="14.5" x14ac:dyDescent="0.35">
      <c r="A112" s="11">
        <v>163</v>
      </c>
      <c r="B112" s="11">
        <v>2</v>
      </c>
      <c r="C112" s="11" t="s">
        <v>98</v>
      </c>
      <c r="D112" s="11" t="s">
        <v>27</v>
      </c>
      <c r="G112" s="11">
        <v>0.5</v>
      </c>
      <c r="H112" s="11">
        <v>0.5</v>
      </c>
      <c r="I112" s="11">
        <v>3723</v>
      </c>
      <c r="J112" s="11">
        <v>7161</v>
      </c>
      <c r="L112" s="11">
        <v>2880</v>
      </c>
      <c r="M112" s="11">
        <v>3.2709999999999999</v>
      </c>
      <c r="N112" s="11">
        <v>6.3449999999999998</v>
      </c>
      <c r="O112" s="11">
        <v>3.0739999999999998</v>
      </c>
      <c r="Q112" s="11">
        <v>0.185</v>
      </c>
      <c r="R112" s="11">
        <v>1</v>
      </c>
      <c r="S112" s="11">
        <v>0</v>
      </c>
      <c r="T112" s="11">
        <v>0</v>
      </c>
      <c r="V112" s="11">
        <v>0</v>
      </c>
      <c r="Y112" s="12">
        <v>44588</v>
      </c>
      <c r="Z112" s="13">
        <v>0.17266203703703706</v>
      </c>
      <c r="AB112" s="11">
        <v>1</v>
      </c>
      <c r="AD112" s="3">
        <v>3.1445717606975632</v>
      </c>
      <c r="AE112" s="3">
        <v>6.0364912130228667</v>
      </c>
      <c r="AF112" s="3">
        <v>2.8919194523253036</v>
      </c>
      <c r="AG112" s="3">
        <v>0.2662285503718021</v>
      </c>
      <c r="AH112" s="14"/>
      <c r="BG112" s="14"/>
      <c r="BH112" s="14"/>
      <c r="BI112" s="14"/>
      <c r="BJ112" s="14"/>
      <c r="BL112" s="15"/>
      <c r="BQ112" s="2">
        <f t="shared" si="14"/>
        <v>2.9732408325074333</v>
      </c>
      <c r="BR112" s="2">
        <f t="shared" si="15"/>
        <v>5.9464816650148666</v>
      </c>
      <c r="BS112" s="2">
        <f t="shared" si="16"/>
        <v>2.9732408325074333</v>
      </c>
      <c r="BT112" s="2">
        <f t="shared" si="17"/>
        <v>0.29732408325074333</v>
      </c>
      <c r="BU112" s="56">
        <f t="shared" si="18"/>
        <v>2504.3379999999997</v>
      </c>
      <c r="BV112" s="56">
        <f t="shared" si="18"/>
        <v>2408.4829999999997</v>
      </c>
      <c r="BW112" s="56">
        <f t="shared" si="19"/>
        <v>2312.6279999999997</v>
      </c>
      <c r="BX112" s="56">
        <f t="shared" si="20"/>
        <v>19372.8</v>
      </c>
      <c r="BY112" s="57">
        <f t="shared" si="21"/>
        <v>1.4866204162537167</v>
      </c>
      <c r="BZ112" s="54">
        <f t="shared" si="21"/>
        <v>2.9732408325074333</v>
      </c>
      <c r="CA112" s="54">
        <f t="shared" si="22"/>
        <v>1.4866204162537167</v>
      </c>
      <c r="CB112" s="54">
        <f t="shared" si="23"/>
        <v>0.14866204162537167</v>
      </c>
      <c r="CC112" s="54">
        <f t="shared" si="24"/>
        <v>1.5722858803487816</v>
      </c>
      <c r="CD112" s="54">
        <f t="shared" si="24"/>
        <v>3.0182456065114334</v>
      </c>
      <c r="CE112" s="54">
        <f t="shared" si="25"/>
        <v>1.4459597261626518</v>
      </c>
      <c r="CF112" s="54">
        <f t="shared" si="26"/>
        <v>0.13311427518590105</v>
      </c>
      <c r="CG112"/>
      <c r="CH112"/>
      <c r="CI112"/>
      <c r="CJ112"/>
    </row>
    <row r="113" spans="1:134" s="11" customFormat="1" ht="14.5" x14ac:dyDescent="0.35">
      <c r="A113" s="11">
        <v>164</v>
      </c>
      <c r="B113" s="11">
        <v>2</v>
      </c>
      <c r="C113" s="11" t="s">
        <v>98</v>
      </c>
      <c r="D113" s="11" t="s">
        <v>27</v>
      </c>
      <c r="G113" s="11">
        <v>0.5</v>
      </c>
      <c r="H113" s="11">
        <v>0.5</v>
      </c>
      <c r="I113" s="11">
        <v>3614</v>
      </c>
      <c r="J113" s="11">
        <v>7053</v>
      </c>
      <c r="L113" s="11">
        <v>2836</v>
      </c>
      <c r="M113" s="11">
        <v>3.1880000000000002</v>
      </c>
      <c r="N113" s="11">
        <v>6.2530000000000001</v>
      </c>
      <c r="O113" s="11">
        <v>3.0659999999999998</v>
      </c>
      <c r="Q113" s="11">
        <v>0.18099999999999999</v>
      </c>
      <c r="R113" s="11">
        <v>1</v>
      </c>
      <c r="S113" s="11">
        <v>0</v>
      </c>
      <c r="T113" s="11">
        <v>0</v>
      </c>
      <c r="V113" s="11">
        <v>0</v>
      </c>
      <c r="Y113" s="12">
        <v>44588</v>
      </c>
      <c r="Z113" s="13">
        <v>0.17987268518518518</v>
      </c>
      <c r="AB113" s="11">
        <v>1</v>
      </c>
      <c r="AD113" s="3">
        <v>3.0443570298470206</v>
      </c>
      <c r="AE113" s="3">
        <v>5.9367841710584575</v>
      </c>
      <c r="AF113" s="3">
        <v>2.8924271412114368</v>
      </c>
      <c r="AG113" s="3">
        <v>0.26157603150999698</v>
      </c>
      <c r="AH113" s="14"/>
      <c r="AK113" s="11">
        <v>1.6442165586131525</v>
      </c>
      <c r="AQ113" s="11">
        <v>0.18643482316823037</v>
      </c>
      <c r="AW113" s="11">
        <v>2.0776798802358858</v>
      </c>
      <c r="BC113" s="11">
        <v>1.961343118268206</v>
      </c>
      <c r="BG113" s="14">
        <v>3.0195331974345008</v>
      </c>
      <c r="BH113" s="14">
        <v>5.9423234511675922</v>
      </c>
      <c r="BI113" s="14">
        <v>2.9227902537330905</v>
      </c>
      <c r="BJ113" s="14">
        <v>0.26416663860350209</v>
      </c>
      <c r="BL113" s="15">
        <v>26</v>
      </c>
      <c r="BQ113" s="2">
        <f t="shared" si="14"/>
        <v>2.9732408325074333</v>
      </c>
      <c r="BR113" s="2">
        <f t="shared" si="15"/>
        <v>5.9464816650148666</v>
      </c>
      <c r="BS113" s="2">
        <f t="shared" si="16"/>
        <v>2.9732408325074333</v>
      </c>
      <c r="BT113" s="2">
        <f t="shared" si="17"/>
        <v>0.29732408325074333</v>
      </c>
      <c r="BU113" s="56">
        <f t="shared" si="18"/>
        <v>2431.0173333333332</v>
      </c>
      <c r="BV113" s="56">
        <f t="shared" si="18"/>
        <v>2372.1589999999997</v>
      </c>
      <c r="BW113" s="56">
        <f t="shared" si="19"/>
        <v>2313.3006666666665</v>
      </c>
      <c r="BX113" s="56">
        <f t="shared" si="20"/>
        <v>19076.826666666664</v>
      </c>
      <c r="BY113" s="57">
        <f t="shared" si="21"/>
        <v>1.4866204162537167</v>
      </c>
      <c r="BZ113" s="54">
        <f t="shared" si="21"/>
        <v>2.9732408325074333</v>
      </c>
      <c r="CA113" s="54">
        <f t="shared" si="22"/>
        <v>1.4866204162537167</v>
      </c>
      <c r="CB113" s="54">
        <f t="shared" si="23"/>
        <v>0.14866204162537167</v>
      </c>
      <c r="CC113" s="54">
        <f t="shared" si="24"/>
        <v>1.5221785149235103</v>
      </c>
      <c r="CD113" s="54">
        <f t="shared" si="24"/>
        <v>2.9683920855292287</v>
      </c>
      <c r="CE113" s="54">
        <f t="shared" si="25"/>
        <v>1.4462135706057184</v>
      </c>
      <c r="CF113" s="54">
        <f t="shared" si="26"/>
        <v>0.13078801575499849</v>
      </c>
      <c r="CG113" s="3">
        <f>AVERAGE(CC113:CC114)</f>
        <v>1.5097665987172504</v>
      </c>
      <c r="CH113" s="3">
        <f>AVERAGE(CD113:CD114)</f>
        <v>2.9711617255837961</v>
      </c>
      <c r="CI113" s="3">
        <f>AVERAGE(CE113:CE114)</f>
        <v>1.4613951268665453</v>
      </c>
      <c r="CJ113" s="3">
        <f>AVERAGE(CF113:CF114)</f>
        <v>0.13208331930175105</v>
      </c>
    </row>
    <row r="114" spans="1:134" s="11" customFormat="1" ht="14.5" x14ac:dyDescent="0.35">
      <c r="A114" s="11">
        <v>165</v>
      </c>
      <c r="B114" s="11">
        <v>2</v>
      </c>
      <c r="C114" s="11" t="s">
        <v>98</v>
      </c>
      <c r="D114" s="11" t="s">
        <v>27</v>
      </c>
      <c r="G114" s="11">
        <v>0.5</v>
      </c>
      <c r="H114" s="11">
        <v>0.5</v>
      </c>
      <c r="I114" s="11">
        <v>3560</v>
      </c>
      <c r="J114" s="11">
        <v>7065</v>
      </c>
      <c r="L114" s="11">
        <v>2885</v>
      </c>
      <c r="M114" s="11">
        <v>3.1459999999999999</v>
      </c>
      <c r="N114" s="11">
        <v>6.2640000000000002</v>
      </c>
      <c r="O114" s="11">
        <v>3.1179999999999999</v>
      </c>
      <c r="Q114" s="11">
        <v>0.186</v>
      </c>
      <c r="R114" s="11">
        <v>1</v>
      </c>
      <c r="S114" s="11">
        <v>0</v>
      </c>
      <c r="T114" s="11">
        <v>0</v>
      </c>
      <c r="V114" s="11">
        <v>0</v>
      </c>
      <c r="Y114" s="12">
        <v>44588</v>
      </c>
      <c r="Z114" s="13">
        <v>0.18751157407407407</v>
      </c>
      <c r="AB114" s="11">
        <v>1</v>
      </c>
      <c r="AD114" s="3">
        <v>2.9947093650219814</v>
      </c>
      <c r="AE114" s="3">
        <v>5.947862731276726</v>
      </c>
      <c r="AF114" s="3">
        <v>2.9531533662547447</v>
      </c>
      <c r="AG114" s="3">
        <v>0.26675724569700721</v>
      </c>
      <c r="AH114" s="14"/>
      <c r="BG114" s="14"/>
      <c r="BH114" s="14"/>
      <c r="BI114" s="14"/>
      <c r="BJ114" s="14"/>
      <c r="BL114" s="15"/>
      <c r="BQ114" s="2">
        <f t="shared" si="14"/>
        <v>2.9732408325074333</v>
      </c>
      <c r="BR114" s="2">
        <f t="shared" si="15"/>
        <v>5.9464816650148666</v>
      </c>
      <c r="BS114" s="2">
        <f t="shared" si="16"/>
        <v>2.9732408325074333</v>
      </c>
      <c r="BT114" s="2">
        <f t="shared" si="17"/>
        <v>0.29732408325074333</v>
      </c>
      <c r="BU114" s="56">
        <f t="shared" si="18"/>
        <v>2394.6933333333332</v>
      </c>
      <c r="BV114" s="56">
        <f t="shared" si="18"/>
        <v>2376.1949999999997</v>
      </c>
      <c r="BW114" s="56">
        <f t="shared" si="19"/>
        <v>2357.6966666666667</v>
      </c>
      <c r="BX114" s="56">
        <f t="shared" si="20"/>
        <v>19406.433333333331</v>
      </c>
      <c r="BY114" s="57">
        <f t="shared" si="21"/>
        <v>1.4866204162537167</v>
      </c>
      <c r="BZ114" s="54">
        <f t="shared" si="21"/>
        <v>2.9732408325074333</v>
      </c>
      <c r="CA114" s="54">
        <f t="shared" si="22"/>
        <v>1.4866204162537167</v>
      </c>
      <c r="CB114" s="54">
        <f t="shared" si="23"/>
        <v>0.14866204162537167</v>
      </c>
      <c r="CC114" s="54">
        <f t="shared" si="24"/>
        <v>1.4973546825109907</v>
      </c>
      <c r="CD114" s="54">
        <f t="shared" si="24"/>
        <v>2.973931365638363</v>
      </c>
      <c r="CE114" s="54">
        <f t="shared" si="25"/>
        <v>1.4765766831273723</v>
      </c>
      <c r="CF114" s="54">
        <f t="shared" si="26"/>
        <v>0.1333786228485036</v>
      </c>
      <c r="CG114"/>
      <c r="CH114"/>
      <c r="CI114"/>
      <c r="CJ114"/>
    </row>
    <row r="115" spans="1:134" s="11" customFormat="1" ht="14.5" x14ac:dyDescent="0.35">
      <c r="A115" s="11">
        <v>25</v>
      </c>
      <c r="B115" s="11">
        <v>2</v>
      </c>
      <c r="C115" s="11" t="s">
        <v>68</v>
      </c>
      <c r="D115" s="11" t="s">
        <v>27</v>
      </c>
      <c r="G115" s="11">
        <v>0.5</v>
      </c>
      <c r="H115" s="11">
        <v>0.5</v>
      </c>
      <c r="I115" s="11">
        <v>2555</v>
      </c>
      <c r="J115" s="11">
        <v>6964</v>
      </c>
      <c r="L115" s="11">
        <v>3157</v>
      </c>
      <c r="M115" s="11">
        <v>2.375</v>
      </c>
      <c r="N115" s="11">
        <v>6.1790000000000003</v>
      </c>
      <c r="O115" s="11">
        <v>3.8039999999999998</v>
      </c>
      <c r="Q115" s="11">
        <v>0.214</v>
      </c>
      <c r="R115" s="11">
        <v>1</v>
      </c>
      <c r="S115" s="11">
        <v>0</v>
      </c>
      <c r="T115" s="11">
        <v>0</v>
      </c>
      <c r="V115" s="11">
        <v>0</v>
      </c>
      <c r="Y115" s="12">
        <v>44788</v>
      </c>
      <c r="Z115" s="13">
        <v>0.69255787037037031</v>
      </c>
      <c r="AB115" s="11">
        <v>1</v>
      </c>
      <c r="AD115" s="3">
        <v>2.5318672594370097</v>
      </c>
      <c r="AE115" s="3">
        <v>6.7693867466604729</v>
      </c>
      <c r="AF115" s="3">
        <v>4.2375194872234632</v>
      </c>
      <c r="AG115" s="3">
        <v>0.34669298791530717</v>
      </c>
      <c r="AH115" s="14"/>
      <c r="BG115" s="14"/>
      <c r="BH115" s="14"/>
      <c r="BI115" s="14"/>
      <c r="BJ115" s="14"/>
      <c r="BL115" s="15"/>
      <c r="BQ115" s="2">
        <f t="shared" si="14"/>
        <v>2.9732408325074333</v>
      </c>
      <c r="BR115" s="2">
        <f t="shared" si="15"/>
        <v>5.9464816650148666</v>
      </c>
      <c r="BS115" s="2">
        <f t="shared" si="16"/>
        <v>2.9732408325074333</v>
      </c>
      <c r="BT115" s="2">
        <f t="shared" si="17"/>
        <v>0.29732408325074333</v>
      </c>
      <c r="BU115" s="56">
        <f t="shared" si="18"/>
        <v>1718.6633333333332</v>
      </c>
      <c r="BV115" s="56">
        <f t="shared" si="18"/>
        <v>2342.2253333333333</v>
      </c>
      <c r="BW115" s="56">
        <f t="shared" si="19"/>
        <v>2965.7873333333332</v>
      </c>
      <c r="BX115" s="56">
        <f t="shared" si="20"/>
        <v>21236.086666666666</v>
      </c>
      <c r="BY115" s="57">
        <f t="shared" si="21"/>
        <v>1.4866204162537167</v>
      </c>
      <c r="BZ115" s="54">
        <f t="shared" si="21"/>
        <v>2.9732408325074333</v>
      </c>
      <c r="CA115" s="54">
        <f t="shared" si="22"/>
        <v>1.4866204162537167</v>
      </c>
      <c r="CB115" s="54">
        <f t="shared" si="23"/>
        <v>0.14866204162537167</v>
      </c>
      <c r="CC115" s="54">
        <f t="shared" si="24"/>
        <v>1.2659336297185049</v>
      </c>
      <c r="CD115" s="54">
        <f t="shared" si="24"/>
        <v>3.3846933733302365</v>
      </c>
      <c r="CE115" s="54">
        <f t="shared" si="25"/>
        <v>2.1187597436117316</v>
      </c>
      <c r="CF115" s="54">
        <f t="shared" si="26"/>
        <v>0.17334649395765359</v>
      </c>
      <c r="CG115"/>
      <c r="CH115"/>
      <c r="CI115"/>
      <c r="CJ115"/>
    </row>
    <row r="116" spans="1:134" s="11" customFormat="1" ht="14.5" x14ac:dyDescent="0.35">
      <c r="A116" s="11">
        <v>26</v>
      </c>
      <c r="B116" s="11">
        <v>2</v>
      </c>
      <c r="C116" s="11" t="s">
        <v>68</v>
      </c>
      <c r="D116" s="11" t="s">
        <v>27</v>
      </c>
      <c r="G116" s="11">
        <v>0.5</v>
      </c>
      <c r="H116" s="11">
        <v>0.5</v>
      </c>
      <c r="I116" s="11">
        <v>3363</v>
      </c>
      <c r="J116" s="11">
        <v>7048</v>
      </c>
      <c r="L116" s="11">
        <v>3097</v>
      </c>
      <c r="M116" s="11">
        <v>2.9950000000000001</v>
      </c>
      <c r="N116" s="11">
        <v>6.2489999999999997</v>
      </c>
      <c r="O116" s="11">
        <v>3.254</v>
      </c>
      <c r="Q116" s="11">
        <v>0.20799999999999999</v>
      </c>
      <c r="R116" s="11">
        <v>1</v>
      </c>
      <c r="S116" s="11">
        <v>0</v>
      </c>
      <c r="T116" s="11">
        <v>0</v>
      </c>
      <c r="V116" s="11">
        <v>0</v>
      </c>
      <c r="Y116" s="12">
        <v>44788</v>
      </c>
      <c r="Z116" s="13">
        <v>0.69959490740740737</v>
      </c>
      <c r="AB116" s="11">
        <v>1</v>
      </c>
      <c r="AD116" s="3">
        <v>3.270761621862714</v>
      </c>
      <c r="AE116" s="3">
        <v>6.847665109184601</v>
      </c>
      <c r="AF116" s="3">
        <v>3.576903487321887</v>
      </c>
      <c r="AG116" s="3">
        <v>0.34048669462609299</v>
      </c>
      <c r="AH116" s="14"/>
      <c r="AK116" s="11">
        <v>0.67327561430704852</v>
      </c>
      <c r="AQ116" s="11">
        <v>0.12255428052152877</v>
      </c>
      <c r="AW116" s="11">
        <v>0.37839248909107764</v>
      </c>
      <c r="BC116" s="11">
        <v>3.2101823939194674</v>
      </c>
      <c r="BG116" s="14">
        <v>3.2597879432128272</v>
      </c>
      <c r="BH116" s="14">
        <v>6.8434716254779513</v>
      </c>
      <c r="BI116" s="14">
        <v>3.5836836822651241</v>
      </c>
      <c r="BJ116" s="14">
        <v>0.33510790710877403</v>
      </c>
      <c r="BL116" s="15">
        <v>27</v>
      </c>
      <c r="BQ116" s="2">
        <f t="shared" si="14"/>
        <v>2.9732408325074333</v>
      </c>
      <c r="BR116" s="2">
        <f t="shared" si="15"/>
        <v>5.9464816650148666</v>
      </c>
      <c r="BS116" s="2">
        <f t="shared" si="16"/>
        <v>2.9732408325074333</v>
      </c>
      <c r="BT116" s="2">
        <f t="shared" si="17"/>
        <v>0.29732408325074333</v>
      </c>
      <c r="BU116" s="56">
        <f t="shared" si="18"/>
        <v>2262.1779999999999</v>
      </c>
      <c r="BV116" s="56">
        <f t="shared" si="18"/>
        <v>2370.4773333333333</v>
      </c>
      <c r="BW116" s="56">
        <f t="shared" si="19"/>
        <v>2478.7766666666666</v>
      </c>
      <c r="BX116" s="56">
        <f t="shared" si="20"/>
        <v>20832.486666666664</v>
      </c>
      <c r="BY116" s="57">
        <f t="shared" si="21"/>
        <v>1.4866204162537167</v>
      </c>
      <c r="BZ116" s="54">
        <f t="shared" si="21"/>
        <v>2.9732408325074333</v>
      </c>
      <c r="CA116" s="54">
        <f t="shared" si="22"/>
        <v>1.4866204162537167</v>
      </c>
      <c r="CB116" s="54">
        <f t="shared" si="23"/>
        <v>0.14866204162537167</v>
      </c>
      <c r="CC116" s="54">
        <f t="shared" si="24"/>
        <v>1.635380810931357</v>
      </c>
      <c r="CD116" s="54">
        <f t="shared" si="24"/>
        <v>3.4238325545923005</v>
      </c>
      <c r="CE116" s="54">
        <f t="shared" si="25"/>
        <v>1.7884517436609435</v>
      </c>
      <c r="CF116" s="54">
        <f t="shared" si="26"/>
        <v>0.17024334731304649</v>
      </c>
      <c r="CG116" s="3">
        <f>AVERAGE(CC116:CC117)</f>
        <v>1.6298939716064136</v>
      </c>
      <c r="CH116" s="3">
        <f>AVERAGE(CD116:CD117)</f>
        <v>3.4217358127389756</v>
      </c>
      <c r="CI116" s="3">
        <f>AVERAGE(CE116:CE117)</f>
        <v>1.7918418411325621</v>
      </c>
      <c r="CJ116" s="3">
        <f>AVERAGE(CF116:CF117)</f>
        <v>0.16755395355438701</v>
      </c>
    </row>
    <row r="117" spans="1:134" s="11" customFormat="1" ht="14.5" x14ac:dyDescent="0.35">
      <c r="A117" s="11">
        <v>27</v>
      </c>
      <c r="B117" s="11">
        <v>2</v>
      </c>
      <c r="C117" s="11" t="s">
        <v>68</v>
      </c>
      <c r="D117" s="11" t="s">
        <v>27</v>
      </c>
      <c r="G117" s="11">
        <v>0.5</v>
      </c>
      <c r="H117" s="11">
        <v>0.5</v>
      </c>
      <c r="I117" s="11">
        <v>3339</v>
      </c>
      <c r="J117" s="11">
        <v>7039</v>
      </c>
      <c r="L117" s="11">
        <v>2993</v>
      </c>
      <c r="M117" s="11">
        <v>2.9769999999999999</v>
      </c>
      <c r="N117" s="11">
        <v>6.242</v>
      </c>
      <c r="O117" s="11">
        <v>3.266</v>
      </c>
      <c r="Q117" s="11">
        <v>0.19700000000000001</v>
      </c>
      <c r="R117" s="11">
        <v>1</v>
      </c>
      <c r="S117" s="11">
        <v>0</v>
      </c>
      <c r="T117" s="11">
        <v>0</v>
      </c>
      <c r="V117" s="11">
        <v>0</v>
      </c>
      <c r="Y117" s="12">
        <v>44788</v>
      </c>
      <c r="Z117" s="13">
        <v>0.70704861111111106</v>
      </c>
      <c r="AB117" s="11">
        <v>1</v>
      </c>
      <c r="AD117" s="3">
        <v>3.2488142645629408</v>
      </c>
      <c r="AE117" s="3">
        <v>6.8392781417713016</v>
      </c>
      <c r="AF117" s="3">
        <v>3.5904638772083608</v>
      </c>
      <c r="AG117" s="3">
        <v>0.32972911959145512</v>
      </c>
      <c r="AH117" s="14"/>
      <c r="BG117" s="14"/>
      <c r="BH117" s="14"/>
      <c r="BI117" s="14"/>
      <c r="BJ117" s="14"/>
      <c r="BL117" s="15"/>
      <c r="BQ117" s="2">
        <f t="shared" si="14"/>
        <v>2.9732408325074333</v>
      </c>
      <c r="BR117" s="2">
        <f t="shared" si="15"/>
        <v>5.9464816650148666</v>
      </c>
      <c r="BS117" s="2">
        <f t="shared" si="16"/>
        <v>2.9732408325074333</v>
      </c>
      <c r="BT117" s="2">
        <f t="shared" si="17"/>
        <v>0.29732408325074333</v>
      </c>
      <c r="BU117" s="56">
        <f t="shared" si="18"/>
        <v>2246.0339999999997</v>
      </c>
      <c r="BV117" s="56">
        <f t="shared" si="18"/>
        <v>2367.4503333333332</v>
      </c>
      <c r="BW117" s="56">
        <f t="shared" si="19"/>
        <v>2488.8666666666663</v>
      </c>
      <c r="BX117" s="56">
        <f t="shared" si="20"/>
        <v>20132.91333333333</v>
      </c>
      <c r="BY117" s="57">
        <f t="shared" si="21"/>
        <v>1.4866204162537167</v>
      </c>
      <c r="BZ117" s="54">
        <f t="shared" si="21"/>
        <v>2.9732408325074333</v>
      </c>
      <c r="CA117" s="54">
        <f t="shared" si="22"/>
        <v>1.4866204162537167</v>
      </c>
      <c r="CB117" s="54">
        <f t="shared" si="23"/>
        <v>0.14866204162537167</v>
      </c>
      <c r="CC117" s="54">
        <f t="shared" si="24"/>
        <v>1.6244071322814704</v>
      </c>
      <c r="CD117" s="54">
        <f t="shared" si="24"/>
        <v>3.4196390708856508</v>
      </c>
      <c r="CE117" s="54">
        <f t="shared" si="25"/>
        <v>1.7952319386041804</v>
      </c>
      <c r="CF117" s="54">
        <f t="shared" si="26"/>
        <v>0.16486455979572756</v>
      </c>
      <c r="CG117"/>
      <c r="CH117"/>
      <c r="CI117"/>
      <c r="CJ117"/>
    </row>
    <row r="118" spans="1:134" s="17" customFormat="1" ht="15.65" customHeight="1" x14ac:dyDescent="0.35">
      <c r="A118" s="11">
        <v>25</v>
      </c>
      <c r="B118" s="11">
        <v>2</v>
      </c>
      <c r="C118" s="11" t="s">
        <v>68</v>
      </c>
      <c r="D118" s="11" t="s">
        <v>27</v>
      </c>
      <c r="E118" s="11"/>
      <c r="F118" s="11"/>
      <c r="G118" s="11">
        <v>0.5</v>
      </c>
      <c r="H118" s="11">
        <v>0.5</v>
      </c>
      <c r="I118" s="11">
        <v>2565</v>
      </c>
      <c r="J118" s="11">
        <v>7043</v>
      </c>
      <c r="K118" s="11"/>
      <c r="L118" s="11">
        <v>3289</v>
      </c>
      <c r="M118" s="11">
        <v>2.383</v>
      </c>
      <c r="N118" s="11">
        <v>6.2460000000000004</v>
      </c>
      <c r="O118" s="11">
        <v>3.863</v>
      </c>
      <c r="P118" s="11"/>
      <c r="Q118" s="11">
        <v>0.22800000000000001</v>
      </c>
      <c r="R118" s="11">
        <v>1</v>
      </c>
      <c r="S118" s="11">
        <v>0</v>
      </c>
      <c r="T118" s="11">
        <v>0</v>
      </c>
      <c r="U118" s="11"/>
      <c r="V118" s="11">
        <v>0</v>
      </c>
      <c r="W118" s="11"/>
      <c r="X118" s="11"/>
      <c r="Y118" s="12">
        <v>44789</v>
      </c>
      <c r="Z118" s="16">
        <v>0.82109953703703698</v>
      </c>
      <c r="AA118" s="11"/>
      <c r="AB118" s="17">
        <v>1</v>
      </c>
      <c r="AD118" s="3">
        <v>2.4722203978671486</v>
      </c>
      <c r="AE118" s="3">
        <v>6.7500132034514166</v>
      </c>
      <c r="AF118" s="3">
        <v>4.2777928055842676</v>
      </c>
      <c r="AG118" s="3">
        <v>0.31384974666366816</v>
      </c>
      <c r="BG118" s="18"/>
      <c r="BH118" s="18"/>
      <c r="BI118" s="18"/>
      <c r="BJ118" s="18"/>
      <c r="BL118" s="15"/>
      <c r="BQ118" s="2">
        <f t="shared" si="14"/>
        <v>2.9732408325074333</v>
      </c>
      <c r="BR118" s="2">
        <f t="shared" si="15"/>
        <v>5.9464816650148666</v>
      </c>
      <c r="BS118" s="2">
        <f t="shared" si="16"/>
        <v>2.9732408325074333</v>
      </c>
      <c r="BT118" s="2">
        <f t="shared" si="17"/>
        <v>0.29732408325074333</v>
      </c>
      <c r="BU118" s="56">
        <f t="shared" si="18"/>
        <v>1725.3899999999999</v>
      </c>
      <c r="BV118" s="56">
        <f t="shared" si="18"/>
        <v>2368.7956666666664</v>
      </c>
      <c r="BW118" s="56">
        <f t="shared" si="19"/>
        <v>3012.201333333333</v>
      </c>
      <c r="BX118" s="56">
        <f t="shared" si="20"/>
        <v>22124.006666666664</v>
      </c>
      <c r="BY118" s="57">
        <f t="shared" si="21"/>
        <v>1.4866204162537167</v>
      </c>
      <c r="BZ118" s="54">
        <f t="shared" si="21"/>
        <v>2.9732408325074333</v>
      </c>
      <c r="CA118" s="54">
        <f t="shared" si="22"/>
        <v>1.4866204162537167</v>
      </c>
      <c r="CB118" s="54">
        <f t="shared" si="23"/>
        <v>0.14866204162537167</v>
      </c>
      <c r="CC118" s="54">
        <f t="shared" si="24"/>
        <v>1.2361101989335743</v>
      </c>
      <c r="CD118" s="54">
        <f t="shared" si="24"/>
        <v>3.3750066017257083</v>
      </c>
      <c r="CE118" s="54">
        <f t="shared" si="25"/>
        <v>2.1388964027921338</v>
      </c>
      <c r="CF118" s="54">
        <f t="shared" si="26"/>
        <v>0.15692487333183408</v>
      </c>
      <c r="CG118"/>
      <c r="CH118"/>
      <c r="CI118"/>
      <c r="CJ118"/>
    </row>
    <row r="119" spans="1:134" s="17" customFormat="1" ht="15.65" customHeight="1" x14ac:dyDescent="0.35">
      <c r="A119" s="11">
        <v>26</v>
      </c>
      <c r="B119" s="11">
        <v>2</v>
      </c>
      <c r="C119" s="11" t="s">
        <v>68</v>
      </c>
      <c r="D119" s="11" t="s">
        <v>27</v>
      </c>
      <c r="E119" s="11"/>
      <c r="F119" s="11"/>
      <c r="G119" s="11">
        <v>0.5</v>
      </c>
      <c r="H119" s="11">
        <v>0.5</v>
      </c>
      <c r="I119" s="11">
        <v>3493</v>
      </c>
      <c r="J119" s="11">
        <v>7131</v>
      </c>
      <c r="K119" s="11"/>
      <c r="L119" s="11">
        <v>3234</v>
      </c>
      <c r="M119" s="11">
        <v>3.0950000000000002</v>
      </c>
      <c r="N119" s="11">
        <v>6.319</v>
      </c>
      <c r="O119" s="11">
        <v>3.2250000000000001</v>
      </c>
      <c r="P119" s="11"/>
      <c r="Q119" s="11">
        <v>0.222</v>
      </c>
      <c r="R119" s="11">
        <v>1</v>
      </c>
      <c r="S119" s="11">
        <v>0</v>
      </c>
      <c r="T119" s="11">
        <v>0</v>
      </c>
      <c r="U119" s="11"/>
      <c r="V119" s="11">
        <v>0</v>
      </c>
      <c r="W119" s="11"/>
      <c r="X119" s="11"/>
      <c r="Y119" s="12">
        <v>44789</v>
      </c>
      <c r="Z119" s="16">
        <v>0.82828703703703699</v>
      </c>
      <c r="AA119" s="11"/>
      <c r="AB119" s="17">
        <v>1</v>
      </c>
      <c r="AD119" s="3">
        <v>3.3141482820029919</v>
      </c>
      <c r="AE119" s="3">
        <v>6.8304810550344097</v>
      </c>
      <c r="AF119" s="3">
        <v>3.5163327730314178</v>
      </c>
      <c r="AG119" s="3">
        <v>0.30885318737473549</v>
      </c>
      <c r="AK119" s="17">
        <v>1.6561040087853633</v>
      </c>
      <c r="AQ119" s="17">
        <v>2.6770735477986751E-2</v>
      </c>
      <c r="AW119" s="17">
        <v>1.5873710827900507</v>
      </c>
      <c r="BC119" s="17">
        <v>0.70844012285030955</v>
      </c>
      <c r="BG119" s="18">
        <v>3.2869307857486003</v>
      </c>
      <c r="BH119" s="18">
        <v>6.8313954624387616</v>
      </c>
      <c r="BI119" s="18">
        <v>3.5444646766901613</v>
      </c>
      <c r="BJ119" s="18">
        <v>0.30776302898442298</v>
      </c>
      <c r="BL119" s="15">
        <v>28</v>
      </c>
      <c r="BQ119" s="2">
        <f t="shared" si="14"/>
        <v>2.9732408325074333</v>
      </c>
      <c r="BR119" s="2">
        <f t="shared" si="15"/>
        <v>5.9464816650148666</v>
      </c>
      <c r="BS119" s="2">
        <f t="shared" si="16"/>
        <v>2.9732408325074333</v>
      </c>
      <c r="BT119" s="2">
        <f t="shared" si="17"/>
        <v>0.29732408325074333</v>
      </c>
      <c r="BU119" s="56">
        <f t="shared" si="18"/>
        <v>2349.6246666666666</v>
      </c>
      <c r="BV119" s="56">
        <f t="shared" si="18"/>
        <v>2398.393</v>
      </c>
      <c r="BW119" s="56">
        <f t="shared" si="19"/>
        <v>2447.161333333333</v>
      </c>
      <c r="BX119" s="56">
        <f t="shared" si="20"/>
        <v>21754.039999999997</v>
      </c>
      <c r="BY119" s="57">
        <f t="shared" si="21"/>
        <v>1.4866204162537167</v>
      </c>
      <c r="BZ119" s="54">
        <f t="shared" si="21"/>
        <v>2.9732408325074333</v>
      </c>
      <c r="CA119" s="54">
        <f t="shared" si="22"/>
        <v>1.4866204162537167</v>
      </c>
      <c r="CB119" s="54">
        <f t="shared" si="23"/>
        <v>0.14866204162537167</v>
      </c>
      <c r="CC119" s="54">
        <f t="shared" si="24"/>
        <v>1.657074141001496</v>
      </c>
      <c r="CD119" s="54">
        <f t="shared" si="24"/>
        <v>3.4152405275172049</v>
      </c>
      <c r="CE119" s="54">
        <f t="shared" si="25"/>
        <v>1.7581663865157089</v>
      </c>
      <c r="CF119" s="54">
        <f t="shared" si="26"/>
        <v>0.15442659368736775</v>
      </c>
      <c r="CG119" s="3">
        <f>AVERAGE(CC119:CC120)</f>
        <v>1.6434653928743002</v>
      </c>
      <c r="CH119" s="3">
        <f>AVERAGE(CD119:CD120)</f>
        <v>3.4156977312193808</v>
      </c>
      <c r="CI119" s="3">
        <f>AVERAGE(CE119:CE120)</f>
        <v>1.7722323383450806</v>
      </c>
      <c r="CJ119" s="3">
        <f>AVERAGE(CF119:CF120)</f>
        <v>0.15388151449221149</v>
      </c>
    </row>
    <row r="120" spans="1:134" s="17" customFormat="1" ht="15.65" customHeight="1" x14ac:dyDescent="0.35">
      <c r="A120" s="11">
        <v>27</v>
      </c>
      <c r="B120" s="11">
        <v>2</v>
      </c>
      <c r="C120" s="11" t="s">
        <v>68</v>
      </c>
      <c r="D120" s="11" t="s">
        <v>27</v>
      </c>
      <c r="E120" s="11"/>
      <c r="F120" s="11"/>
      <c r="G120" s="11">
        <v>0.5</v>
      </c>
      <c r="H120" s="11">
        <v>0.5</v>
      </c>
      <c r="I120" s="11">
        <v>3433</v>
      </c>
      <c r="J120" s="11">
        <v>7133</v>
      </c>
      <c r="K120" s="11"/>
      <c r="L120" s="11">
        <v>3210</v>
      </c>
      <c r="M120" s="11">
        <v>3.0489999999999999</v>
      </c>
      <c r="N120" s="11">
        <v>6.3209999999999997</v>
      </c>
      <c r="O120" s="11">
        <v>3.2719999999999998</v>
      </c>
      <c r="P120" s="11"/>
      <c r="Q120" s="11">
        <v>0.22</v>
      </c>
      <c r="R120" s="11">
        <v>1</v>
      </c>
      <c r="S120" s="11">
        <v>0</v>
      </c>
      <c r="T120" s="11">
        <v>0</v>
      </c>
      <c r="U120" s="11"/>
      <c r="V120" s="11">
        <v>0</v>
      </c>
      <c r="W120" s="11"/>
      <c r="X120" s="11"/>
      <c r="Y120" s="12">
        <v>44789</v>
      </c>
      <c r="Z120" s="16">
        <v>0.83585648148148151</v>
      </c>
      <c r="AA120" s="11"/>
      <c r="AB120" s="17">
        <v>1</v>
      </c>
      <c r="AD120" s="3">
        <v>3.2597132894942091</v>
      </c>
      <c r="AE120" s="3">
        <v>6.8323098698431144</v>
      </c>
      <c r="AF120" s="3">
        <v>3.5725965803489053</v>
      </c>
      <c r="AG120" s="3">
        <v>0.30667287059411041</v>
      </c>
      <c r="BG120" s="18"/>
      <c r="BH120" s="18"/>
      <c r="BI120" s="18"/>
      <c r="BJ120" s="18"/>
      <c r="BL120" s="15"/>
      <c r="BQ120" s="2">
        <f t="shared" si="14"/>
        <v>2.9732408325074333</v>
      </c>
      <c r="BR120" s="2">
        <f t="shared" si="15"/>
        <v>5.9464816650148666</v>
      </c>
      <c r="BS120" s="2">
        <f t="shared" si="16"/>
        <v>2.9732408325074333</v>
      </c>
      <c r="BT120" s="2">
        <f t="shared" si="17"/>
        <v>0.29732408325074333</v>
      </c>
      <c r="BU120" s="56">
        <f t="shared" si="18"/>
        <v>2309.2646666666665</v>
      </c>
      <c r="BV120" s="56">
        <f t="shared" si="18"/>
        <v>2399.0656666666664</v>
      </c>
      <c r="BW120" s="56">
        <f t="shared" si="19"/>
        <v>2488.8666666666663</v>
      </c>
      <c r="BX120" s="56">
        <f t="shared" si="20"/>
        <v>21592.6</v>
      </c>
      <c r="BY120" s="57">
        <f t="shared" si="21"/>
        <v>1.4866204162537167</v>
      </c>
      <c r="BZ120" s="54">
        <f t="shared" si="21"/>
        <v>2.9732408325074333</v>
      </c>
      <c r="CA120" s="54">
        <f t="shared" si="22"/>
        <v>1.4866204162537167</v>
      </c>
      <c r="CB120" s="54">
        <f t="shared" si="23"/>
        <v>0.14866204162537167</v>
      </c>
      <c r="CC120" s="54">
        <f t="shared" si="24"/>
        <v>1.6298566447471046</v>
      </c>
      <c r="CD120" s="54">
        <f t="shared" si="24"/>
        <v>3.4161549349215572</v>
      </c>
      <c r="CE120" s="54">
        <f t="shared" si="25"/>
        <v>1.7862982901744526</v>
      </c>
      <c r="CF120" s="54">
        <f t="shared" si="26"/>
        <v>0.15333643529705521</v>
      </c>
      <c r="CG120"/>
      <c r="CH120"/>
      <c r="CI120"/>
      <c r="CJ120"/>
    </row>
    <row r="121" spans="1:134" s="17" customFormat="1" ht="15.65" customHeight="1" x14ac:dyDescent="0.35">
      <c r="A121" s="11">
        <v>25</v>
      </c>
      <c r="B121" s="11">
        <v>2</v>
      </c>
      <c r="C121" s="11" t="s">
        <v>68</v>
      </c>
      <c r="D121" s="11" t="s">
        <v>27</v>
      </c>
      <c r="E121" s="11"/>
      <c r="F121" s="11"/>
      <c r="G121" s="11">
        <v>0.5</v>
      </c>
      <c r="H121" s="11">
        <v>0.5</v>
      </c>
      <c r="I121" s="11">
        <v>5721</v>
      </c>
      <c r="J121" s="11">
        <v>7959</v>
      </c>
      <c r="K121" s="11"/>
      <c r="L121" s="11">
        <v>3684</v>
      </c>
      <c r="M121" s="11">
        <v>4.8040000000000003</v>
      </c>
      <c r="N121" s="11">
        <v>7.0220000000000002</v>
      </c>
      <c r="O121" s="11">
        <v>2.218</v>
      </c>
      <c r="P121" s="11"/>
      <c r="Q121" s="11">
        <v>0.26900000000000002</v>
      </c>
      <c r="R121" s="11">
        <v>1</v>
      </c>
      <c r="S121" s="11">
        <v>0</v>
      </c>
      <c r="T121" s="11">
        <v>0</v>
      </c>
      <c r="U121" s="11"/>
      <c r="V121" s="11">
        <v>0</v>
      </c>
      <c r="W121" s="11"/>
      <c r="X121" s="11"/>
      <c r="Y121" s="12">
        <v>44791</v>
      </c>
      <c r="Z121" s="16">
        <v>0.73203703703703704</v>
      </c>
      <c r="AA121" s="11"/>
      <c r="AB121" s="17">
        <v>1</v>
      </c>
      <c r="AD121" s="3">
        <v>5.5446812791988549</v>
      </c>
      <c r="AE121" s="3">
        <v>7.6343155849689186</v>
      </c>
      <c r="AF121" s="3">
        <v>2.0896343057700637</v>
      </c>
      <c r="AG121" s="3">
        <v>0.36269033471237622</v>
      </c>
      <c r="BG121" s="18"/>
      <c r="BH121" s="18"/>
      <c r="BI121" s="18"/>
      <c r="BJ121" s="18"/>
      <c r="BL121" s="15"/>
      <c r="BQ121" s="2">
        <f t="shared" si="14"/>
        <v>2.9732408325074333</v>
      </c>
      <c r="BR121" s="2">
        <f t="shared" si="15"/>
        <v>5.9464816650148666</v>
      </c>
      <c r="BS121" s="2">
        <f t="shared" si="16"/>
        <v>2.9732408325074333</v>
      </c>
      <c r="BT121" s="2">
        <f t="shared" si="17"/>
        <v>0.29732408325074333</v>
      </c>
      <c r="BU121" s="56">
        <f t="shared" si="18"/>
        <v>3848.3259999999996</v>
      </c>
      <c r="BV121" s="56">
        <f t="shared" si="18"/>
        <v>2676.877</v>
      </c>
      <c r="BW121" s="56">
        <f t="shared" si="19"/>
        <v>1505.4279999999999</v>
      </c>
      <c r="BX121" s="56">
        <f t="shared" si="20"/>
        <v>24781.039999999997</v>
      </c>
      <c r="BY121" s="57">
        <f t="shared" si="21"/>
        <v>1.4866204162537167</v>
      </c>
      <c r="BZ121" s="54">
        <f t="shared" si="21"/>
        <v>2.9732408325074333</v>
      </c>
      <c r="CA121" s="54">
        <f t="shared" si="22"/>
        <v>1.4866204162537167</v>
      </c>
      <c r="CB121" s="54">
        <f t="shared" si="23"/>
        <v>0.14866204162537167</v>
      </c>
      <c r="CC121" s="54">
        <f t="shared" si="24"/>
        <v>2.7723406395994274</v>
      </c>
      <c r="CD121" s="54">
        <f t="shared" si="24"/>
        <v>3.8171577924844593</v>
      </c>
      <c r="CE121" s="54">
        <f t="shared" si="25"/>
        <v>1.0448171528850319</v>
      </c>
      <c r="CF121" s="54">
        <f t="shared" si="26"/>
        <v>0.18134516735618811</v>
      </c>
      <c r="CG121"/>
      <c r="CH121"/>
      <c r="CI121"/>
      <c r="CJ121"/>
    </row>
    <row r="122" spans="1:134" s="17" customFormat="1" ht="15.65" customHeight="1" x14ac:dyDescent="0.35">
      <c r="A122" s="11">
        <v>26</v>
      </c>
      <c r="B122" s="11">
        <v>2</v>
      </c>
      <c r="C122" s="11" t="s">
        <v>68</v>
      </c>
      <c r="D122" s="11" t="s">
        <v>27</v>
      </c>
      <c r="E122" s="11"/>
      <c r="F122" s="11"/>
      <c r="G122" s="11">
        <v>0.5</v>
      </c>
      <c r="H122" s="11">
        <v>0.5</v>
      </c>
      <c r="I122" s="11">
        <v>4089</v>
      </c>
      <c r="J122" s="11">
        <v>7929</v>
      </c>
      <c r="K122" s="11"/>
      <c r="L122" s="11">
        <v>3587</v>
      </c>
      <c r="M122" s="11">
        <v>3.552</v>
      </c>
      <c r="N122" s="11">
        <v>6.9960000000000004</v>
      </c>
      <c r="O122" s="11">
        <v>3.444</v>
      </c>
      <c r="P122" s="11"/>
      <c r="Q122" s="11">
        <v>0.25900000000000001</v>
      </c>
      <c r="R122" s="11">
        <v>1</v>
      </c>
      <c r="S122" s="11">
        <v>0</v>
      </c>
      <c r="T122" s="11">
        <v>0</v>
      </c>
      <c r="U122" s="11"/>
      <c r="V122" s="11">
        <v>0</v>
      </c>
      <c r="W122" s="11"/>
      <c r="X122" s="11"/>
      <c r="Y122" s="12">
        <v>44791</v>
      </c>
      <c r="Z122" s="16">
        <v>0.73920138888888898</v>
      </c>
      <c r="AA122" s="11"/>
      <c r="AB122" s="17">
        <v>1</v>
      </c>
      <c r="AD122" s="3">
        <v>4.0060478018404453</v>
      </c>
      <c r="AE122" s="3">
        <v>7.6067141955949662</v>
      </c>
      <c r="AF122" s="3">
        <v>3.6006663937545209</v>
      </c>
      <c r="AG122" s="3">
        <v>0.3543007456516501</v>
      </c>
      <c r="AK122" s="17">
        <v>0.63744784798717691</v>
      </c>
      <c r="AQ122" s="17">
        <v>0.301923199758238</v>
      </c>
      <c r="AW122" s="17">
        <v>1.3367696415640162</v>
      </c>
      <c r="BC122" s="17">
        <v>0.21994634152204678</v>
      </c>
      <c r="BG122" s="18">
        <v>3.9933201352078846</v>
      </c>
      <c r="BH122" s="18">
        <v>7.61821477450078</v>
      </c>
      <c r="BI122" s="18">
        <v>3.6248946392928953</v>
      </c>
      <c r="BJ122" s="18">
        <v>0.35391153791171948</v>
      </c>
      <c r="BL122" s="15">
        <v>29</v>
      </c>
      <c r="BQ122" s="2">
        <f t="shared" si="14"/>
        <v>2.9732408325074333</v>
      </c>
      <c r="BR122" s="2">
        <f t="shared" si="15"/>
        <v>5.9464816650148666</v>
      </c>
      <c r="BS122" s="2">
        <f t="shared" si="16"/>
        <v>2.9732408325074333</v>
      </c>
      <c r="BT122" s="2">
        <f t="shared" si="17"/>
        <v>0.29732408325074333</v>
      </c>
      <c r="BU122" s="56">
        <f t="shared" si="18"/>
        <v>2750.5339999999997</v>
      </c>
      <c r="BV122" s="56">
        <f t="shared" si="18"/>
        <v>2666.7869999999998</v>
      </c>
      <c r="BW122" s="56">
        <f t="shared" si="19"/>
        <v>2583.04</v>
      </c>
      <c r="BX122" s="56">
        <f t="shared" si="20"/>
        <v>24128.553333333333</v>
      </c>
      <c r="BY122" s="57">
        <f t="shared" si="21"/>
        <v>1.4866204162537167</v>
      </c>
      <c r="BZ122" s="54">
        <f t="shared" si="21"/>
        <v>2.9732408325074333</v>
      </c>
      <c r="CA122" s="54">
        <f t="shared" si="22"/>
        <v>1.4866204162537167</v>
      </c>
      <c r="CB122" s="54">
        <f t="shared" si="23"/>
        <v>0.14866204162537167</v>
      </c>
      <c r="CC122" s="54">
        <f t="shared" si="24"/>
        <v>2.0030239009202226</v>
      </c>
      <c r="CD122" s="54">
        <f t="shared" si="24"/>
        <v>3.8033570977974831</v>
      </c>
      <c r="CE122" s="54">
        <f t="shared" si="25"/>
        <v>1.8003331968772605</v>
      </c>
      <c r="CF122" s="54">
        <f t="shared" si="26"/>
        <v>0.17715037282582505</v>
      </c>
      <c r="CG122" s="3">
        <f>AVERAGE(CC122:CC123)</f>
        <v>1.9966600676039423</v>
      </c>
      <c r="CH122" s="3">
        <f>AVERAGE(CD122:CD123)</f>
        <v>3.80910738725039</v>
      </c>
      <c r="CI122" s="3">
        <f>AVERAGE(CE122:CE123)</f>
        <v>1.8124473196464477</v>
      </c>
      <c r="CJ122" s="3">
        <f>AVERAGE(CF122:CF123)</f>
        <v>0.17695576895585974</v>
      </c>
    </row>
    <row r="123" spans="1:134" s="17" customFormat="1" ht="15.65" customHeight="1" x14ac:dyDescent="0.35">
      <c r="A123" s="11">
        <v>27</v>
      </c>
      <c r="B123" s="11">
        <v>2</v>
      </c>
      <c r="C123" s="11" t="s">
        <v>68</v>
      </c>
      <c r="D123" s="11" t="s">
        <v>27</v>
      </c>
      <c r="E123" s="11"/>
      <c r="F123" s="11"/>
      <c r="G123" s="11">
        <v>0.5</v>
      </c>
      <c r="H123" s="11">
        <v>0.5</v>
      </c>
      <c r="I123" s="11">
        <v>4062</v>
      </c>
      <c r="J123" s="11">
        <v>7954</v>
      </c>
      <c r="K123" s="11"/>
      <c r="L123" s="11">
        <v>3578</v>
      </c>
      <c r="M123" s="11">
        <v>3.5310000000000001</v>
      </c>
      <c r="N123" s="11">
        <v>7.0170000000000003</v>
      </c>
      <c r="O123" s="11">
        <v>3.4860000000000002</v>
      </c>
      <c r="P123" s="11"/>
      <c r="Q123" s="11">
        <v>0.25800000000000001</v>
      </c>
      <c r="R123" s="11">
        <v>1</v>
      </c>
      <c r="S123" s="11">
        <v>0</v>
      </c>
      <c r="T123" s="11">
        <v>0</v>
      </c>
      <c r="U123" s="11"/>
      <c r="V123" s="11">
        <v>0</v>
      </c>
      <c r="W123" s="11"/>
      <c r="X123" s="11"/>
      <c r="Y123" s="12">
        <v>44791</v>
      </c>
      <c r="Z123" s="16">
        <v>0.74678240740740742</v>
      </c>
      <c r="AA123" s="11"/>
      <c r="AB123" s="17">
        <v>1</v>
      </c>
      <c r="AD123" s="3">
        <v>3.980592468575324</v>
      </c>
      <c r="AE123" s="3">
        <v>7.6297153534065938</v>
      </c>
      <c r="AF123" s="3">
        <v>3.6491228848312698</v>
      </c>
      <c r="AG123" s="3">
        <v>0.35352233017178886</v>
      </c>
      <c r="BG123" s="18"/>
      <c r="BH123" s="18"/>
      <c r="BI123" s="18"/>
      <c r="BJ123" s="18"/>
      <c r="BL123" s="15"/>
      <c r="BQ123" s="2">
        <f t="shared" si="14"/>
        <v>2.9732408325074333</v>
      </c>
      <c r="BR123" s="2">
        <f t="shared" si="15"/>
        <v>5.9464816650148666</v>
      </c>
      <c r="BS123" s="2">
        <f t="shared" si="16"/>
        <v>2.9732408325074333</v>
      </c>
      <c r="BT123" s="2">
        <f t="shared" si="17"/>
        <v>0.29732408325074333</v>
      </c>
      <c r="BU123" s="56">
        <f t="shared" si="18"/>
        <v>2732.3719999999998</v>
      </c>
      <c r="BV123" s="56">
        <f t="shared" si="18"/>
        <v>2675.1953333333331</v>
      </c>
      <c r="BW123" s="56">
        <f t="shared" si="19"/>
        <v>2618.0186666666664</v>
      </c>
      <c r="BX123" s="56">
        <f t="shared" si="20"/>
        <v>24068.013333333332</v>
      </c>
      <c r="BY123" s="57">
        <f t="shared" si="21"/>
        <v>1.4866204162537167</v>
      </c>
      <c r="BZ123" s="54">
        <f t="shared" si="21"/>
        <v>2.9732408325074333</v>
      </c>
      <c r="CA123" s="54">
        <f t="shared" si="22"/>
        <v>1.4866204162537167</v>
      </c>
      <c r="CB123" s="54">
        <f t="shared" si="23"/>
        <v>0.14866204162537167</v>
      </c>
      <c r="CC123" s="54">
        <f t="shared" si="24"/>
        <v>1.990296234287662</v>
      </c>
      <c r="CD123" s="54">
        <f t="shared" si="24"/>
        <v>3.8148576767032969</v>
      </c>
      <c r="CE123" s="54">
        <f t="shared" si="25"/>
        <v>1.8245614424156349</v>
      </c>
      <c r="CF123" s="54">
        <f t="shared" si="26"/>
        <v>0.17676116508589443</v>
      </c>
      <c r="CG123"/>
      <c r="CH123"/>
      <c r="CI123"/>
      <c r="CJ123"/>
    </row>
    <row r="124" spans="1:134" s="19" customFormat="1" ht="15.65" customHeight="1" x14ac:dyDescent="0.35">
      <c r="A124">
        <v>25</v>
      </c>
      <c r="B124">
        <v>2</v>
      </c>
      <c r="C124" t="s">
        <v>68</v>
      </c>
      <c r="D124" t="s">
        <v>27</v>
      </c>
      <c r="E124"/>
      <c r="F124"/>
      <c r="G124">
        <v>0.5</v>
      </c>
      <c r="H124">
        <v>0.5</v>
      </c>
      <c r="I124">
        <v>5043</v>
      </c>
      <c r="J124">
        <v>6907</v>
      </c>
      <c r="K124"/>
      <c r="L124">
        <v>3345</v>
      </c>
      <c r="M124">
        <v>4.2839999999999998</v>
      </c>
      <c r="N124">
        <v>6.13</v>
      </c>
      <c r="O124">
        <v>1.847</v>
      </c>
      <c r="P124"/>
      <c r="Q124">
        <v>0.23400000000000001</v>
      </c>
      <c r="R124">
        <v>1</v>
      </c>
      <c r="S124">
        <v>0</v>
      </c>
      <c r="T124">
        <v>0</v>
      </c>
      <c r="U124"/>
      <c r="V124">
        <v>0</v>
      </c>
      <c r="W124"/>
      <c r="X124"/>
      <c r="Y124" s="1">
        <v>44810</v>
      </c>
      <c r="Z124" s="6">
        <v>0.88598379629629631</v>
      </c>
      <c r="AA124"/>
      <c r="AB124" s="19">
        <v>1</v>
      </c>
      <c r="AC124" s="8"/>
      <c r="AD124" s="3">
        <v>5.0175520472094632</v>
      </c>
      <c r="AE124" s="3">
        <v>7.1112237419371658</v>
      </c>
      <c r="AF124" s="3">
        <v>2.0936716947277025</v>
      </c>
      <c r="AG124" s="3">
        <v>0.33851940000642095</v>
      </c>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20"/>
      <c r="BH124" s="20"/>
      <c r="BI124" s="20"/>
      <c r="BJ124" s="20"/>
      <c r="BK124" s="8"/>
      <c r="BL124" s="15"/>
      <c r="BM124" s="21"/>
      <c r="BN124" s="21"/>
      <c r="BO124" s="21"/>
      <c r="BP124" s="21"/>
      <c r="BQ124" s="2">
        <f t="shared" si="14"/>
        <v>2.9732408325074333</v>
      </c>
      <c r="BR124" s="2">
        <f t="shared" si="15"/>
        <v>5.9464816650148666</v>
      </c>
      <c r="BS124" s="2">
        <f t="shared" si="16"/>
        <v>2.9732408325074333</v>
      </c>
      <c r="BT124" s="2">
        <f t="shared" si="17"/>
        <v>0.29732408325074333</v>
      </c>
      <c r="BU124" s="56">
        <f t="shared" si="18"/>
        <v>3392.2579999999998</v>
      </c>
      <c r="BV124" s="56">
        <f t="shared" si="18"/>
        <v>2323.054333333333</v>
      </c>
      <c r="BW124" s="56">
        <f t="shared" si="19"/>
        <v>1253.8506666666665</v>
      </c>
      <c r="BX124" s="56">
        <f t="shared" si="20"/>
        <v>22500.699999999997</v>
      </c>
      <c r="BY124" s="57">
        <f t="shared" si="21"/>
        <v>1.4866204162537167</v>
      </c>
      <c r="BZ124" s="54">
        <f t="shared" si="21"/>
        <v>2.9732408325074333</v>
      </c>
      <c r="CA124" s="54">
        <f t="shared" si="22"/>
        <v>1.4866204162537167</v>
      </c>
      <c r="CB124" s="54">
        <f t="shared" si="23"/>
        <v>0.14866204162537167</v>
      </c>
      <c r="CC124" s="54">
        <f t="shared" si="24"/>
        <v>2.5087760236047316</v>
      </c>
      <c r="CD124" s="54">
        <f t="shared" si="24"/>
        <v>3.5556118709685829</v>
      </c>
      <c r="CE124" s="54">
        <f t="shared" si="25"/>
        <v>1.0468358473638513</v>
      </c>
      <c r="CF124" s="54">
        <f t="shared" si="26"/>
        <v>0.16925970000321047</v>
      </c>
      <c r="CG124"/>
      <c r="CH124"/>
      <c r="CI124"/>
      <c r="CJ124"/>
      <c r="CK124" s="21"/>
      <c r="CL124" s="21"/>
      <c r="CM124" s="21"/>
      <c r="CN124" s="21"/>
      <c r="CO124" s="21"/>
      <c r="CP124" s="21"/>
      <c r="CQ124" s="21"/>
      <c r="CR124" s="21"/>
      <c r="CS124" s="21"/>
      <c r="CT124" s="21"/>
      <c r="CU124" s="21"/>
      <c r="CV124" s="21"/>
      <c r="CW124" s="21"/>
      <c r="CX124" s="21"/>
      <c r="CY124" s="21"/>
      <c r="CZ124" s="21"/>
      <c r="DA124" s="21"/>
      <c r="DB124" s="21"/>
      <c r="DC124" s="21"/>
      <c r="DD124" s="21"/>
      <c r="DE124" s="21"/>
      <c r="DF124" s="21"/>
      <c r="DG124" s="21"/>
      <c r="DH124" s="21"/>
      <c r="DI124" s="21"/>
      <c r="DJ124" s="21"/>
      <c r="DK124" s="21"/>
      <c r="DL124" s="21"/>
      <c r="DM124" s="21"/>
      <c r="DN124" s="21"/>
      <c r="DO124" s="21"/>
      <c r="DP124" s="21"/>
      <c r="DQ124" s="21"/>
      <c r="DR124" s="21"/>
      <c r="DS124" s="21"/>
      <c r="DT124" s="21"/>
      <c r="DU124" s="21"/>
      <c r="DV124" s="21"/>
      <c r="DW124" s="21"/>
      <c r="DX124" s="21"/>
      <c r="DY124" s="21"/>
      <c r="DZ124" s="21"/>
      <c r="EA124" s="21"/>
      <c r="EB124" s="21"/>
      <c r="EC124" s="21"/>
      <c r="ED124" s="21"/>
    </row>
    <row r="125" spans="1:134" s="19" customFormat="1" ht="15.65" customHeight="1" x14ac:dyDescent="0.35">
      <c r="A125">
        <v>26</v>
      </c>
      <c r="B125">
        <v>2</v>
      </c>
      <c r="C125" t="s">
        <v>68</v>
      </c>
      <c r="D125" t="s">
        <v>27</v>
      </c>
      <c r="E125"/>
      <c r="F125"/>
      <c r="G125">
        <v>0.5</v>
      </c>
      <c r="H125">
        <v>0.5</v>
      </c>
      <c r="I125">
        <v>3545</v>
      </c>
      <c r="J125">
        <v>7179</v>
      </c>
      <c r="K125"/>
      <c r="L125">
        <v>3324</v>
      </c>
      <c r="M125">
        <v>3.1349999999999998</v>
      </c>
      <c r="N125">
        <v>6.36</v>
      </c>
      <c r="O125">
        <v>3.2250000000000001</v>
      </c>
      <c r="P125"/>
      <c r="Q125">
        <v>0.23200000000000001</v>
      </c>
      <c r="R125">
        <v>1</v>
      </c>
      <c r="S125">
        <v>0</v>
      </c>
      <c r="T125">
        <v>0</v>
      </c>
      <c r="U125"/>
      <c r="V125">
        <v>0</v>
      </c>
      <c r="W125"/>
      <c r="X125"/>
      <c r="Y125" s="1">
        <v>44810</v>
      </c>
      <c r="Z125" s="6">
        <v>0.89307870370370368</v>
      </c>
      <c r="AA125"/>
      <c r="AB125" s="19">
        <v>1</v>
      </c>
      <c r="AC125" s="8"/>
      <c r="AD125" s="3">
        <v>3.5292709121277901</v>
      </c>
      <c r="AE125" s="3">
        <v>7.3933085174507509</v>
      </c>
      <c r="AF125" s="3">
        <v>3.8640376053229608</v>
      </c>
      <c r="AG125" s="3">
        <v>0.33644033839322413</v>
      </c>
      <c r="AH125" s="8"/>
      <c r="AI125" s="8"/>
      <c r="AJ125" s="8"/>
      <c r="AK125" s="8">
        <v>1.7607043856742808</v>
      </c>
      <c r="AL125" s="8"/>
      <c r="AM125" s="8"/>
      <c r="AN125" s="8"/>
      <c r="AO125" s="8"/>
      <c r="AP125" s="8"/>
      <c r="AQ125" s="8">
        <v>3.96252548261312</v>
      </c>
      <c r="AR125" s="8"/>
      <c r="AS125" s="8"/>
      <c r="AT125" s="8"/>
      <c r="AU125" s="8"/>
      <c r="AV125" s="8"/>
      <c r="AW125" s="8">
        <v>6.016003478713202</v>
      </c>
      <c r="AX125" s="8"/>
      <c r="AY125" s="8"/>
      <c r="AZ125" s="8"/>
      <c r="BA125" s="8"/>
      <c r="BB125" s="8"/>
      <c r="BC125" s="8">
        <v>1.3330226719240372</v>
      </c>
      <c r="BD125" s="8"/>
      <c r="BE125" s="8"/>
      <c r="BF125" s="8"/>
      <c r="BG125" s="20">
        <v>3.4984720368357127</v>
      </c>
      <c r="BH125" s="20">
        <v>7.2496734387425468</v>
      </c>
      <c r="BI125" s="20">
        <v>3.751201401906834</v>
      </c>
      <c r="BJ125" s="20">
        <v>0.33421277237908459</v>
      </c>
      <c r="BK125" s="8"/>
      <c r="BL125" s="15">
        <v>30</v>
      </c>
      <c r="BM125" s="21"/>
      <c r="BN125" s="21"/>
      <c r="BO125" s="21"/>
      <c r="BP125" s="21"/>
      <c r="BQ125" s="2">
        <f t="shared" si="14"/>
        <v>2.9732408325074333</v>
      </c>
      <c r="BR125" s="2">
        <f t="shared" si="15"/>
        <v>5.9464816650148666</v>
      </c>
      <c r="BS125" s="2">
        <f t="shared" si="16"/>
        <v>2.9732408325074333</v>
      </c>
      <c r="BT125" s="2">
        <f t="shared" si="17"/>
        <v>0.29732408325074333</v>
      </c>
      <c r="BU125" s="56">
        <f t="shared" si="18"/>
        <v>2384.603333333333</v>
      </c>
      <c r="BV125" s="56">
        <f t="shared" si="18"/>
        <v>2414.5369999999998</v>
      </c>
      <c r="BW125" s="56">
        <f t="shared" si="19"/>
        <v>2444.4706666666666</v>
      </c>
      <c r="BX125" s="56">
        <f t="shared" si="20"/>
        <v>22359.439999999999</v>
      </c>
      <c r="BY125" s="57">
        <f t="shared" si="21"/>
        <v>1.4866204162537167</v>
      </c>
      <c r="BZ125" s="54">
        <f t="shared" si="21"/>
        <v>2.9732408325074333</v>
      </c>
      <c r="CA125" s="54">
        <f t="shared" si="22"/>
        <v>1.4866204162537167</v>
      </c>
      <c r="CB125" s="54">
        <f t="shared" si="23"/>
        <v>0.14866204162537167</v>
      </c>
      <c r="CC125" s="54">
        <f t="shared" si="24"/>
        <v>1.764635456063895</v>
      </c>
      <c r="CD125" s="54">
        <f t="shared" si="24"/>
        <v>3.6966542587253755</v>
      </c>
      <c r="CE125" s="54">
        <f t="shared" si="25"/>
        <v>1.9320188026614804</v>
      </c>
      <c r="CF125" s="54">
        <f t="shared" si="26"/>
        <v>0.16822016919661206</v>
      </c>
      <c r="CG125" s="3">
        <f>AVERAGE(CC125:CC126)</f>
        <v>1.7492360184178564</v>
      </c>
      <c r="CH125" s="3">
        <f>AVERAGE(CD125:CD126)</f>
        <v>3.6248367193712734</v>
      </c>
      <c r="CI125" s="3">
        <f>AVERAGE(CE125:CE126)</f>
        <v>1.875600700953417</v>
      </c>
      <c r="CJ125" s="3">
        <f>AVERAGE(CF125:CF126)</f>
        <v>0.16710638618954229</v>
      </c>
      <c r="CK125" s="21"/>
      <c r="CL125" s="21"/>
      <c r="CM125" s="21"/>
      <c r="CN125" s="21"/>
      <c r="CO125" s="21"/>
      <c r="CP125" s="21"/>
      <c r="CQ125" s="21"/>
      <c r="CR125" s="21"/>
      <c r="CS125" s="21"/>
      <c r="CT125" s="21"/>
      <c r="CU125" s="21"/>
      <c r="CV125" s="21"/>
      <c r="CW125" s="21"/>
      <c r="CX125" s="21"/>
      <c r="CY125" s="21"/>
      <c r="CZ125" s="21"/>
      <c r="DA125" s="21"/>
      <c r="DB125" s="21"/>
      <c r="DC125" s="21"/>
      <c r="DD125" s="21"/>
      <c r="DE125" s="21"/>
      <c r="DF125" s="21"/>
      <c r="DG125" s="21"/>
      <c r="DH125" s="21"/>
      <c r="DI125" s="21"/>
      <c r="DJ125" s="21"/>
      <c r="DK125" s="21"/>
      <c r="DL125" s="21"/>
      <c r="DM125" s="21"/>
      <c r="DN125" s="21"/>
      <c r="DO125" s="21"/>
      <c r="DP125" s="21"/>
      <c r="DQ125" s="21"/>
      <c r="DR125" s="21"/>
      <c r="DS125" s="21"/>
      <c r="DT125" s="21"/>
      <c r="DU125" s="21"/>
      <c r="DV125" s="21"/>
      <c r="DW125" s="21"/>
      <c r="DX125" s="21"/>
      <c r="DY125" s="21"/>
      <c r="DZ125" s="21"/>
      <c r="EA125" s="21"/>
      <c r="EB125" s="21"/>
      <c r="EC125" s="21"/>
      <c r="ED125" s="21"/>
    </row>
    <row r="126" spans="1:134" s="19" customFormat="1" ht="15.65" customHeight="1" x14ac:dyDescent="0.35">
      <c r="A126">
        <v>27</v>
      </c>
      <c r="B126">
        <v>2</v>
      </c>
      <c r="C126" t="s">
        <v>68</v>
      </c>
      <c r="D126" t="s">
        <v>27</v>
      </c>
      <c r="E126"/>
      <c r="F126"/>
      <c r="G126">
        <v>0.5</v>
      </c>
      <c r="H126">
        <v>0.5</v>
      </c>
      <c r="I126">
        <v>3483</v>
      </c>
      <c r="J126">
        <v>6902</v>
      </c>
      <c r="K126"/>
      <c r="L126">
        <v>3279</v>
      </c>
      <c r="M126">
        <v>3.0870000000000002</v>
      </c>
      <c r="N126">
        <v>6.1260000000000003</v>
      </c>
      <c r="O126">
        <v>3.0390000000000001</v>
      </c>
      <c r="P126"/>
      <c r="Q126">
        <v>0.22700000000000001</v>
      </c>
      <c r="R126">
        <v>1</v>
      </c>
      <c r="S126">
        <v>0</v>
      </c>
      <c r="T126">
        <v>0</v>
      </c>
      <c r="U126"/>
      <c r="V126">
        <v>0</v>
      </c>
      <c r="W126"/>
      <c r="X126"/>
      <c r="Y126" s="1">
        <v>44810</v>
      </c>
      <c r="Z126" s="6">
        <v>0.9005671296296297</v>
      </c>
      <c r="AA126"/>
      <c r="AB126" s="19">
        <v>1</v>
      </c>
      <c r="AC126" s="8"/>
      <c r="AD126" s="3">
        <v>3.4676731615436354</v>
      </c>
      <c r="AE126" s="3">
        <v>7.1060383600343426</v>
      </c>
      <c r="AF126" s="3">
        <v>3.6383651984907073</v>
      </c>
      <c r="AG126" s="3">
        <v>0.33198520636494505</v>
      </c>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20"/>
      <c r="BH126" s="20"/>
      <c r="BI126" s="20"/>
      <c r="BJ126" s="20"/>
      <c r="BK126" s="8"/>
      <c r="BL126" s="15"/>
      <c r="BM126" s="21"/>
      <c r="BN126" s="21"/>
      <c r="BO126" s="21"/>
      <c r="BP126" s="21"/>
      <c r="BQ126" s="2">
        <f t="shared" si="14"/>
        <v>2.9732408325074333</v>
      </c>
      <c r="BR126" s="2">
        <f t="shared" si="15"/>
        <v>5.9464816650148666</v>
      </c>
      <c r="BS126" s="2">
        <f t="shared" si="16"/>
        <v>2.9732408325074333</v>
      </c>
      <c r="BT126" s="2">
        <f t="shared" si="17"/>
        <v>0.29732408325074333</v>
      </c>
      <c r="BU126" s="56">
        <f t="shared" si="18"/>
        <v>2342.8979999999997</v>
      </c>
      <c r="BV126" s="56">
        <f t="shared" si="18"/>
        <v>2321.3726666666666</v>
      </c>
      <c r="BW126" s="56">
        <f t="shared" si="19"/>
        <v>2299.8473333333332</v>
      </c>
      <c r="BX126" s="56">
        <f t="shared" si="20"/>
        <v>22056.739999999998</v>
      </c>
      <c r="BY126" s="57">
        <f t="shared" si="21"/>
        <v>1.4866204162537167</v>
      </c>
      <c r="BZ126" s="54">
        <f t="shared" si="21"/>
        <v>2.9732408325074333</v>
      </c>
      <c r="CA126" s="54">
        <f t="shared" si="22"/>
        <v>1.4866204162537167</v>
      </c>
      <c r="CB126" s="54">
        <f t="shared" si="23"/>
        <v>0.14866204162537167</v>
      </c>
      <c r="CC126" s="54">
        <f t="shared" si="24"/>
        <v>1.7338365807718177</v>
      </c>
      <c r="CD126" s="54">
        <f t="shared" si="24"/>
        <v>3.5530191800171713</v>
      </c>
      <c r="CE126" s="54">
        <f t="shared" si="25"/>
        <v>1.8191825992453536</v>
      </c>
      <c r="CF126" s="54">
        <f t="shared" si="26"/>
        <v>0.16599260318247253</v>
      </c>
      <c r="CG126"/>
      <c r="CH126"/>
      <c r="CI126"/>
      <c r="CJ126"/>
      <c r="CK126" s="21"/>
      <c r="CL126" s="21"/>
      <c r="CM126" s="21"/>
      <c r="CN126" s="21"/>
      <c r="CO126" s="21"/>
      <c r="CP126" s="21"/>
      <c r="CQ126" s="21"/>
      <c r="CR126" s="21"/>
      <c r="CS126" s="21"/>
      <c r="CT126" s="21"/>
      <c r="CU126" s="21"/>
      <c r="CV126" s="21"/>
      <c r="CW126" s="21"/>
      <c r="CX126" s="21"/>
      <c r="CY126" s="21"/>
      <c r="CZ126" s="21"/>
      <c r="DA126" s="21"/>
      <c r="DB126" s="21"/>
      <c r="DC126" s="21"/>
      <c r="DD126" s="21"/>
      <c r="DE126" s="21"/>
      <c r="DF126" s="21"/>
      <c r="DG126" s="21"/>
      <c r="DH126" s="21"/>
      <c r="DI126" s="21"/>
      <c r="DJ126" s="21"/>
      <c r="DK126" s="21"/>
      <c r="DL126" s="21"/>
      <c r="DM126" s="21"/>
      <c r="DN126" s="21"/>
      <c r="DO126" s="21"/>
      <c r="DP126" s="21"/>
      <c r="DQ126" s="21"/>
      <c r="DR126" s="21"/>
      <c r="DS126" s="21"/>
      <c r="DT126" s="21"/>
      <c r="DU126" s="21"/>
      <c r="DV126" s="21"/>
      <c r="DW126" s="21"/>
      <c r="DX126" s="21"/>
      <c r="DY126" s="21"/>
      <c r="DZ126" s="21"/>
      <c r="EA126" s="21"/>
      <c r="EB126" s="21"/>
      <c r="EC126" s="21"/>
      <c r="ED126" s="21"/>
    </row>
    <row r="127" spans="1:134" s="19" customFormat="1" ht="15.65" customHeight="1" x14ac:dyDescent="0.35">
      <c r="A127">
        <v>25</v>
      </c>
      <c r="B127">
        <v>2</v>
      </c>
      <c r="C127" t="s">
        <v>99</v>
      </c>
      <c r="D127" t="s">
        <v>27</v>
      </c>
      <c r="E127"/>
      <c r="F127"/>
      <c r="G127">
        <v>0.5</v>
      </c>
      <c r="H127">
        <v>0.5</v>
      </c>
      <c r="I127">
        <v>5148</v>
      </c>
      <c r="J127">
        <v>7473</v>
      </c>
      <c r="K127"/>
      <c r="L127">
        <v>3415</v>
      </c>
      <c r="M127">
        <v>4.3650000000000002</v>
      </c>
      <c r="N127">
        <v>6.61</v>
      </c>
      <c r="O127">
        <v>2.2450000000000001</v>
      </c>
      <c r="P127"/>
      <c r="Q127">
        <v>0.24099999999999999</v>
      </c>
      <c r="R127">
        <v>1</v>
      </c>
      <c r="S127">
        <v>0</v>
      </c>
      <c r="T127">
        <v>0</v>
      </c>
      <c r="U127"/>
      <c r="V127">
        <v>0</v>
      </c>
      <c r="W127"/>
      <c r="X127"/>
      <c r="Y127" s="1">
        <v>44812</v>
      </c>
      <c r="Z127" s="6">
        <v>0.89359953703703709</v>
      </c>
      <c r="AA127"/>
      <c r="AB127" s="19">
        <v>1</v>
      </c>
      <c r="AC127" s="8"/>
      <c r="AD127" s="3">
        <v>5.1966468028238069</v>
      </c>
      <c r="AE127" s="3">
        <v>7.9063443542538856</v>
      </c>
      <c r="AF127" s="3">
        <v>2.7096975514300787</v>
      </c>
      <c r="AG127" s="3">
        <v>0.37189177063757412</v>
      </c>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20"/>
      <c r="BH127" s="20"/>
      <c r="BI127" s="20"/>
      <c r="BJ127" s="20"/>
      <c r="BK127" s="8"/>
      <c r="BL127" s="15"/>
      <c r="BM127" s="21"/>
      <c r="BN127" s="21"/>
      <c r="BO127" s="21"/>
      <c r="BP127" s="21"/>
      <c r="BQ127" s="2">
        <f t="shared" si="14"/>
        <v>2.9732408325074333</v>
      </c>
      <c r="BR127" s="2">
        <f t="shared" si="15"/>
        <v>5.9464816650148666</v>
      </c>
      <c r="BS127" s="2">
        <f t="shared" si="16"/>
        <v>2.9732408325074333</v>
      </c>
      <c r="BT127" s="2">
        <f t="shared" si="17"/>
        <v>0.29732408325074333</v>
      </c>
      <c r="BU127" s="56">
        <f t="shared" si="18"/>
        <v>3462.8879999999999</v>
      </c>
      <c r="BV127" s="56">
        <f t="shared" si="18"/>
        <v>2513.4189999999999</v>
      </c>
      <c r="BW127" s="56">
        <f t="shared" si="19"/>
        <v>1563.9499999999998</v>
      </c>
      <c r="BX127" s="56">
        <f t="shared" si="20"/>
        <v>22971.566666666666</v>
      </c>
      <c r="BY127" s="57">
        <f t="shared" si="21"/>
        <v>1.4866204162537167</v>
      </c>
      <c r="BZ127" s="54">
        <f t="shared" si="21"/>
        <v>2.9732408325074333</v>
      </c>
      <c r="CA127" s="54">
        <f t="shared" si="22"/>
        <v>1.4866204162537167</v>
      </c>
      <c r="CB127" s="54">
        <f t="shared" si="23"/>
        <v>0.14866204162537167</v>
      </c>
      <c r="CC127" s="54">
        <f t="shared" si="24"/>
        <v>2.5983234014119034</v>
      </c>
      <c r="CD127" s="54">
        <f t="shared" si="24"/>
        <v>3.9531721771269428</v>
      </c>
      <c r="CE127" s="54">
        <f t="shared" si="25"/>
        <v>1.3548487757150394</v>
      </c>
      <c r="CF127" s="54">
        <f t="shared" si="26"/>
        <v>0.18594588531878706</v>
      </c>
      <c r="CG127"/>
      <c r="CH127"/>
      <c r="CI127"/>
      <c r="CJ127"/>
      <c r="CK127" s="21"/>
      <c r="CL127" s="21"/>
      <c r="CM127" s="21"/>
      <c r="CN127" s="21"/>
      <c r="CO127" s="21"/>
      <c r="CP127" s="21"/>
      <c r="CQ127" s="21"/>
      <c r="CR127" s="21"/>
      <c r="CS127" s="21"/>
      <c r="CT127" s="21"/>
      <c r="CU127" s="21"/>
      <c r="CV127" s="21"/>
      <c r="CW127" s="21"/>
      <c r="CX127" s="21"/>
      <c r="CY127" s="21"/>
      <c r="CZ127" s="21"/>
      <c r="DA127" s="21"/>
      <c r="DB127" s="21"/>
      <c r="DC127" s="21"/>
      <c r="DD127" s="21"/>
      <c r="DE127" s="21"/>
      <c r="DF127" s="21"/>
      <c r="DG127" s="21"/>
      <c r="DH127" s="21"/>
      <c r="DI127" s="21"/>
      <c r="DJ127" s="21"/>
      <c r="DK127" s="21"/>
      <c r="DL127" s="21"/>
      <c r="DM127" s="21"/>
      <c r="DN127" s="21"/>
      <c r="DO127" s="21"/>
      <c r="DP127" s="21"/>
      <c r="DQ127" s="21"/>
      <c r="DR127" s="21"/>
      <c r="DS127" s="21"/>
      <c r="DT127" s="21"/>
      <c r="DU127" s="21"/>
      <c r="DV127" s="21"/>
      <c r="DW127" s="21"/>
      <c r="DX127" s="21"/>
      <c r="DY127" s="21"/>
      <c r="DZ127" s="21"/>
      <c r="EA127" s="21"/>
      <c r="EB127" s="21"/>
      <c r="EC127" s="21"/>
      <c r="ED127" s="21"/>
    </row>
    <row r="128" spans="1:134" s="19" customFormat="1" ht="15.65" customHeight="1" x14ac:dyDescent="0.35">
      <c r="A128">
        <v>26</v>
      </c>
      <c r="B128">
        <v>2</v>
      </c>
      <c r="C128" t="s">
        <v>99</v>
      </c>
      <c r="D128" t="s">
        <v>27</v>
      </c>
      <c r="E128"/>
      <c r="F128"/>
      <c r="G128">
        <v>0.5</v>
      </c>
      <c r="H128">
        <v>0.5</v>
      </c>
      <c r="I128">
        <v>3783</v>
      </c>
      <c r="J128">
        <v>7443</v>
      </c>
      <c r="K128"/>
      <c r="L128">
        <v>3416</v>
      </c>
      <c r="M128">
        <v>3.3170000000000002</v>
      </c>
      <c r="N128">
        <v>6.5839999999999996</v>
      </c>
      <c r="O128">
        <v>3.266</v>
      </c>
      <c r="P128"/>
      <c r="Q128">
        <v>0.24099999999999999</v>
      </c>
      <c r="R128">
        <v>1</v>
      </c>
      <c r="S128">
        <v>0</v>
      </c>
      <c r="T128">
        <v>0</v>
      </c>
      <c r="U128"/>
      <c r="V128">
        <v>0</v>
      </c>
      <c r="W128"/>
      <c r="X128"/>
      <c r="Y128" s="1">
        <v>44812</v>
      </c>
      <c r="Z128" s="6">
        <v>0.90079861111111104</v>
      </c>
      <c r="AA128"/>
      <c r="AB128" s="19">
        <v>1</v>
      </c>
      <c r="AC128" s="8"/>
      <c r="AD128" s="3">
        <v>3.8591023172105072</v>
      </c>
      <c r="AE128" s="3">
        <v>7.8770883715008999</v>
      </c>
      <c r="AF128" s="3">
        <v>4.0179860542903931</v>
      </c>
      <c r="AG128" s="3">
        <v>0.37199517754251804</v>
      </c>
      <c r="AH128" s="8"/>
      <c r="AI128" s="8"/>
      <c r="AJ128" s="8"/>
      <c r="AK128" s="8">
        <v>1.8191986329795209</v>
      </c>
      <c r="AL128" s="8"/>
      <c r="AM128" s="8"/>
      <c r="AN128" s="8"/>
      <c r="AO128" s="8"/>
      <c r="AP128" s="8"/>
      <c r="AQ128" s="8">
        <v>0.62093189838414409</v>
      </c>
      <c r="AR128" s="8"/>
      <c r="AS128" s="8"/>
      <c r="AT128" s="8"/>
      <c r="AU128" s="8"/>
      <c r="AV128" s="8"/>
      <c r="AW128" s="8">
        <v>0.5166314398785754</v>
      </c>
      <c r="AX128" s="8"/>
      <c r="AY128" s="8"/>
      <c r="AZ128" s="8"/>
      <c r="BA128" s="8"/>
      <c r="BB128" s="8"/>
      <c r="BC128" s="8">
        <v>0.83047464401050763</v>
      </c>
      <c r="BD128" s="8"/>
      <c r="BE128" s="8"/>
      <c r="BF128" s="8"/>
      <c r="BG128" s="20">
        <v>3.8243163617238611</v>
      </c>
      <c r="BH128" s="20">
        <v>7.852708385873413</v>
      </c>
      <c r="BI128" s="20">
        <v>4.0283920241495519</v>
      </c>
      <c r="BJ128" s="20">
        <v>0.37354628111667715</v>
      </c>
      <c r="BK128" s="8"/>
      <c r="BL128" s="15">
        <v>31</v>
      </c>
      <c r="BM128" s="21"/>
      <c r="BN128" s="21"/>
      <c r="BO128" s="21"/>
      <c r="BP128" s="21"/>
      <c r="BQ128" s="2">
        <f t="shared" si="14"/>
        <v>2.9732408325074333</v>
      </c>
      <c r="BR128" s="2">
        <f t="shared" si="15"/>
        <v>5.9464816650148666</v>
      </c>
      <c r="BS128" s="2">
        <f t="shared" si="16"/>
        <v>2.9732408325074333</v>
      </c>
      <c r="BT128" s="2">
        <f t="shared" si="17"/>
        <v>0.29732408325074333</v>
      </c>
      <c r="BU128" s="56">
        <f t="shared" si="18"/>
        <v>2544.6979999999999</v>
      </c>
      <c r="BV128" s="56">
        <f t="shared" si="18"/>
        <v>2503.3289999999997</v>
      </c>
      <c r="BW128" s="56">
        <f t="shared" si="19"/>
        <v>2461.96</v>
      </c>
      <c r="BX128" s="56">
        <f t="shared" si="20"/>
        <v>22978.293333333331</v>
      </c>
      <c r="BY128" s="57">
        <f t="shared" si="21"/>
        <v>1.4866204162537167</v>
      </c>
      <c r="BZ128" s="54">
        <f t="shared" si="21"/>
        <v>2.9732408325074333</v>
      </c>
      <c r="CA128" s="54">
        <f t="shared" si="22"/>
        <v>1.4866204162537167</v>
      </c>
      <c r="CB128" s="54">
        <f t="shared" si="23"/>
        <v>0.14866204162537167</v>
      </c>
      <c r="CC128" s="54">
        <f t="shared" si="24"/>
        <v>1.9295511586052536</v>
      </c>
      <c r="CD128" s="54">
        <f t="shared" si="24"/>
        <v>3.93854418575045</v>
      </c>
      <c r="CE128" s="54">
        <f t="shared" si="25"/>
        <v>2.0089930271451966</v>
      </c>
      <c r="CF128" s="54">
        <f t="shared" si="26"/>
        <v>0.18599758877125902</v>
      </c>
      <c r="CG128" s="3">
        <f>AVERAGE(CC128:CC129)</f>
        <v>1.9121581808619306</v>
      </c>
      <c r="CH128" s="3">
        <f>AVERAGE(CD128:CD129)</f>
        <v>3.9263541929367065</v>
      </c>
      <c r="CI128" s="3">
        <f>AVERAGE(CE128:CE129)</f>
        <v>2.0141960120747759</v>
      </c>
      <c r="CJ128" s="3">
        <f>AVERAGE(CF128:CF129)</f>
        <v>0.18677314055833857</v>
      </c>
      <c r="CK128" s="21"/>
      <c r="CL128" s="21"/>
      <c r="CM128" s="21"/>
      <c r="CN128" s="21"/>
      <c r="CO128" s="21"/>
      <c r="CP128" s="21"/>
      <c r="CQ128" s="21"/>
      <c r="CR128" s="21"/>
      <c r="CS128" s="21"/>
      <c r="CT128" s="21"/>
      <c r="CU128" s="21"/>
      <c r="CV128" s="21"/>
      <c r="CW128" s="21"/>
      <c r="CX128" s="21"/>
      <c r="CY128" s="21"/>
      <c r="CZ128" s="21"/>
      <c r="DA128" s="21"/>
      <c r="DB128" s="21"/>
      <c r="DC128" s="21"/>
      <c r="DD128" s="21"/>
      <c r="DE128" s="21"/>
      <c r="DF128" s="21"/>
      <c r="DG128" s="21"/>
      <c r="DH128" s="21"/>
      <c r="DI128" s="21"/>
      <c r="DJ128" s="21"/>
      <c r="DK128" s="21"/>
      <c r="DL128" s="21"/>
      <c r="DM128" s="21"/>
      <c r="DN128" s="21"/>
      <c r="DO128" s="21"/>
      <c r="DP128" s="21"/>
      <c r="DQ128" s="21"/>
      <c r="DR128" s="21"/>
      <c r="DS128" s="21"/>
      <c r="DT128" s="21"/>
      <c r="DU128" s="21"/>
      <c r="DV128" s="21"/>
      <c r="DW128" s="21"/>
      <c r="DX128" s="21"/>
      <c r="DY128" s="21"/>
      <c r="DZ128" s="21"/>
      <c r="EA128" s="21"/>
      <c r="EB128" s="21"/>
      <c r="EC128" s="21"/>
      <c r="ED128" s="21"/>
    </row>
    <row r="129" spans="1:134" s="19" customFormat="1" ht="15.65" customHeight="1" x14ac:dyDescent="0.35">
      <c r="A129">
        <v>27</v>
      </c>
      <c r="B129">
        <v>2</v>
      </c>
      <c r="C129" t="s">
        <v>99</v>
      </c>
      <c r="D129" t="s">
        <v>27</v>
      </c>
      <c r="E129"/>
      <c r="F129"/>
      <c r="G129">
        <v>0.5</v>
      </c>
      <c r="H129">
        <v>0.5</v>
      </c>
      <c r="I129">
        <v>3712</v>
      </c>
      <c r="J129">
        <v>7393</v>
      </c>
      <c r="K129"/>
      <c r="L129">
        <v>3446</v>
      </c>
      <c r="M129">
        <v>3.2629999999999999</v>
      </c>
      <c r="N129">
        <v>6.5419999999999998</v>
      </c>
      <c r="O129">
        <v>3.2789999999999999</v>
      </c>
      <c r="P129"/>
      <c r="Q129">
        <v>0.24399999999999999</v>
      </c>
      <c r="R129">
        <v>1</v>
      </c>
      <c r="S129">
        <v>0</v>
      </c>
      <c r="T129">
        <v>0</v>
      </c>
      <c r="U129"/>
      <c r="V129">
        <v>0</v>
      </c>
      <c r="W129"/>
      <c r="X129"/>
      <c r="Y129" s="1">
        <v>44812</v>
      </c>
      <c r="Z129" s="6">
        <v>0.90827546296296291</v>
      </c>
      <c r="AA129"/>
      <c r="AB129" s="19">
        <v>1</v>
      </c>
      <c r="AC129" s="8"/>
      <c r="AD129" s="3">
        <v>3.7895304062372146</v>
      </c>
      <c r="AE129" s="3">
        <v>7.8283284002459252</v>
      </c>
      <c r="AF129" s="3">
        <v>4.0387979940087106</v>
      </c>
      <c r="AG129" s="3">
        <v>0.37509738469083626</v>
      </c>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20"/>
      <c r="BH129" s="20"/>
      <c r="BI129" s="20"/>
      <c r="BJ129" s="20"/>
      <c r="BK129" s="8"/>
      <c r="BL129" s="15"/>
      <c r="BM129" s="21"/>
      <c r="BN129" s="21"/>
      <c r="BO129" s="21"/>
      <c r="BP129" s="21"/>
      <c r="BQ129" s="2">
        <f t="shared" si="14"/>
        <v>2.9732408325074333</v>
      </c>
      <c r="BR129" s="2">
        <f t="shared" si="15"/>
        <v>5.9464816650148666</v>
      </c>
      <c r="BS129" s="2">
        <f t="shared" si="16"/>
        <v>2.9732408325074333</v>
      </c>
      <c r="BT129" s="2">
        <f t="shared" si="17"/>
        <v>0.29732408325074333</v>
      </c>
      <c r="BU129" s="56">
        <f t="shared" si="18"/>
        <v>2496.9386666666664</v>
      </c>
      <c r="BV129" s="56">
        <f t="shared" si="18"/>
        <v>2486.5123333333331</v>
      </c>
      <c r="BW129" s="56">
        <f t="shared" si="19"/>
        <v>2476.0859999999998</v>
      </c>
      <c r="BX129" s="56">
        <f t="shared" si="20"/>
        <v>23180.093333333331</v>
      </c>
      <c r="BY129" s="57">
        <f t="shared" si="21"/>
        <v>1.4866204162537167</v>
      </c>
      <c r="BZ129" s="54">
        <f t="shared" si="21"/>
        <v>2.9732408325074333</v>
      </c>
      <c r="CA129" s="54">
        <f t="shared" si="22"/>
        <v>1.4866204162537167</v>
      </c>
      <c r="CB129" s="54">
        <f t="shared" si="23"/>
        <v>0.14866204162537167</v>
      </c>
      <c r="CC129" s="54">
        <f t="shared" si="24"/>
        <v>1.8947652031186073</v>
      </c>
      <c r="CD129" s="54">
        <f t="shared" si="24"/>
        <v>3.9141642001229626</v>
      </c>
      <c r="CE129" s="54">
        <f t="shared" si="25"/>
        <v>2.0193989970043553</v>
      </c>
      <c r="CF129" s="54">
        <f t="shared" si="26"/>
        <v>0.18754869234541813</v>
      </c>
      <c r="CG129"/>
      <c r="CH129"/>
      <c r="CI129"/>
      <c r="CJ129"/>
      <c r="CK129" s="21"/>
      <c r="CL129" s="21"/>
      <c r="CM129" s="21"/>
      <c r="CN129" s="21"/>
      <c r="CO129" s="21"/>
      <c r="CP129" s="21"/>
      <c r="CQ129" s="21"/>
      <c r="CR129" s="21"/>
      <c r="CS129" s="21"/>
      <c r="CT129" s="21"/>
      <c r="CU129" s="21"/>
      <c r="CV129" s="21"/>
      <c r="CW129" s="21"/>
      <c r="CX129" s="21"/>
      <c r="CY129" s="21"/>
      <c r="CZ129" s="21"/>
      <c r="DA129" s="21"/>
      <c r="DB129" s="21"/>
      <c r="DC129" s="21"/>
      <c r="DD129" s="21"/>
      <c r="DE129" s="21"/>
      <c r="DF129" s="21"/>
      <c r="DG129" s="21"/>
      <c r="DH129" s="21"/>
      <c r="DI129" s="21"/>
      <c r="DJ129" s="21"/>
      <c r="DK129" s="21"/>
      <c r="DL129" s="21"/>
      <c r="DM129" s="21"/>
      <c r="DN129" s="21"/>
      <c r="DO129" s="21"/>
      <c r="DP129" s="21"/>
      <c r="DQ129" s="21"/>
      <c r="DR129" s="21"/>
      <c r="DS129" s="21"/>
      <c r="DT129" s="21"/>
      <c r="DU129" s="21"/>
      <c r="DV129" s="21"/>
      <c r="DW129" s="21"/>
      <c r="DX129" s="21"/>
      <c r="DY129" s="21"/>
      <c r="DZ129" s="21"/>
      <c r="EA129" s="21"/>
      <c r="EB129" s="21"/>
      <c r="EC129" s="21"/>
      <c r="ED129" s="21"/>
    </row>
    <row r="130" spans="1:134" s="19" customFormat="1" ht="15.65" customHeight="1" x14ac:dyDescent="0.35">
      <c r="A130">
        <v>28</v>
      </c>
      <c r="B130">
        <v>2</v>
      </c>
      <c r="C130" t="s">
        <v>68</v>
      </c>
      <c r="D130" t="s">
        <v>27</v>
      </c>
      <c r="E130"/>
      <c r="F130"/>
      <c r="G130">
        <v>0.5</v>
      </c>
      <c r="H130">
        <v>0.5</v>
      </c>
      <c r="I130">
        <v>4938</v>
      </c>
      <c r="J130">
        <v>7932</v>
      </c>
      <c r="K130"/>
      <c r="L130">
        <v>3522</v>
      </c>
      <c r="M130">
        <v>4.2030000000000003</v>
      </c>
      <c r="N130">
        <v>6.9980000000000002</v>
      </c>
      <c r="O130">
        <v>2.7949999999999999</v>
      </c>
      <c r="P130"/>
      <c r="Q130">
        <v>0.252</v>
      </c>
      <c r="R130">
        <v>1</v>
      </c>
      <c r="S130">
        <v>0</v>
      </c>
      <c r="T130">
        <v>0</v>
      </c>
      <c r="U130"/>
      <c r="V130">
        <v>0</v>
      </c>
      <c r="W130"/>
      <c r="X130"/>
      <c r="Y130" s="1">
        <v>44824</v>
      </c>
      <c r="Z130" s="6">
        <v>0.74170138888888892</v>
      </c>
      <c r="AA130"/>
      <c r="AB130" s="19">
        <v>1</v>
      </c>
      <c r="AC130" s="8"/>
      <c r="AD130" s="3">
        <v>4.7818357266825622</v>
      </c>
      <c r="AE130" s="3">
        <v>7.8664205002105909</v>
      </c>
      <c r="AF130" s="3">
        <v>3.0845847735280287</v>
      </c>
      <c r="AG130" s="3">
        <v>0.36141363609917182</v>
      </c>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20"/>
      <c r="BH130" s="20"/>
      <c r="BI130" s="20"/>
      <c r="BJ130" s="20"/>
      <c r="BK130" s="8"/>
      <c r="BL130" s="15"/>
      <c r="BM130" s="21"/>
      <c r="BN130" s="21"/>
      <c r="BO130" s="21"/>
      <c r="BP130" s="21"/>
      <c r="BQ130" s="2">
        <f t="shared" si="14"/>
        <v>2.9732408325074333</v>
      </c>
      <c r="BR130" s="2">
        <f t="shared" si="15"/>
        <v>5.9464816650148666</v>
      </c>
      <c r="BS130" s="2">
        <f t="shared" si="16"/>
        <v>2.9732408325074333</v>
      </c>
      <c r="BT130" s="2">
        <f t="shared" si="17"/>
        <v>0.29732408325074333</v>
      </c>
      <c r="BU130" s="56">
        <f t="shared" si="18"/>
        <v>3321.6279999999997</v>
      </c>
      <c r="BV130" s="56">
        <f t="shared" si="18"/>
        <v>2667.7959999999998</v>
      </c>
      <c r="BW130" s="56">
        <f t="shared" si="19"/>
        <v>2013.9639999999999</v>
      </c>
      <c r="BX130" s="56">
        <f t="shared" si="20"/>
        <v>23691.32</v>
      </c>
      <c r="BY130" s="57">
        <f t="shared" si="21"/>
        <v>1.4866204162537167</v>
      </c>
      <c r="BZ130" s="54">
        <f t="shared" si="21"/>
        <v>2.9732408325074333</v>
      </c>
      <c r="CA130" s="54">
        <f t="shared" si="22"/>
        <v>1.4866204162537167</v>
      </c>
      <c r="CB130" s="54">
        <f t="shared" si="23"/>
        <v>0.14866204162537167</v>
      </c>
      <c r="CC130" s="54">
        <f t="shared" si="24"/>
        <v>2.3909178633412811</v>
      </c>
      <c r="CD130" s="54">
        <f t="shared" si="24"/>
        <v>3.9332102501052955</v>
      </c>
      <c r="CE130" s="54">
        <f t="shared" si="25"/>
        <v>1.5422923867640144</v>
      </c>
      <c r="CF130" s="54">
        <f t="shared" si="26"/>
        <v>0.18070681804958591</v>
      </c>
      <c r="CG130"/>
      <c r="CH130"/>
      <c r="CI130"/>
      <c r="CJ130"/>
      <c r="CK130" s="21"/>
      <c r="CL130" s="21"/>
      <c r="CM130" s="21"/>
      <c r="CN130" s="21"/>
      <c r="CO130" s="21"/>
      <c r="CP130" s="21"/>
      <c r="CQ130" s="21"/>
      <c r="CR130" s="21"/>
      <c r="CS130" s="21"/>
      <c r="CT130" s="21"/>
      <c r="CU130" s="21"/>
      <c r="CV130" s="21"/>
      <c r="CW130" s="21"/>
      <c r="CX130" s="21"/>
      <c r="CY130" s="21"/>
      <c r="CZ130" s="21"/>
      <c r="DA130" s="21"/>
      <c r="DB130" s="21"/>
      <c r="DC130" s="21"/>
      <c r="DD130" s="21"/>
      <c r="DE130" s="21"/>
      <c r="DF130" s="21"/>
      <c r="DG130" s="21"/>
      <c r="DH130" s="21"/>
      <c r="DI130" s="21"/>
      <c r="DJ130" s="21"/>
      <c r="DK130" s="21"/>
      <c r="DL130" s="21"/>
      <c r="DM130" s="21"/>
      <c r="DN130" s="21"/>
      <c r="DO130" s="21"/>
      <c r="DP130" s="21"/>
      <c r="DQ130" s="21"/>
      <c r="DR130" s="21"/>
      <c r="DS130" s="21"/>
      <c r="DT130" s="21"/>
      <c r="DU130" s="21"/>
      <c r="DV130" s="21"/>
      <c r="DW130" s="21"/>
      <c r="DX130" s="21"/>
      <c r="DY130" s="21"/>
      <c r="DZ130" s="21"/>
      <c r="EA130" s="21"/>
      <c r="EB130" s="21"/>
      <c r="EC130" s="21"/>
      <c r="ED130" s="21"/>
    </row>
    <row r="131" spans="1:134" s="19" customFormat="1" ht="15.65" customHeight="1" x14ac:dyDescent="0.35">
      <c r="A131">
        <v>29</v>
      </c>
      <c r="B131">
        <v>2</v>
      </c>
      <c r="C131" t="s">
        <v>68</v>
      </c>
      <c r="D131" t="s">
        <v>27</v>
      </c>
      <c r="E131"/>
      <c r="F131"/>
      <c r="G131">
        <v>0.5</v>
      </c>
      <c r="H131">
        <v>0.5</v>
      </c>
      <c r="I131">
        <v>3647</v>
      </c>
      <c r="J131">
        <v>7719</v>
      </c>
      <c r="K131"/>
      <c r="L131">
        <v>3439</v>
      </c>
      <c r="M131">
        <v>3.2130000000000001</v>
      </c>
      <c r="N131">
        <v>6.8179999999999996</v>
      </c>
      <c r="O131">
        <v>3.6040000000000001</v>
      </c>
      <c r="P131"/>
      <c r="Q131">
        <v>0.24399999999999999</v>
      </c>
      <c r="R131">
        <v>1</v>
      </c>
      <c r="S131">
        <v>0</v>
      </c>
      <c r="T131">
        <v>0</v>
      </c>
      <c r="U131"/>
      <c r="V131">
        <v>0</v>
      </c>
      <c r="W131"/>
      <c r="X131"/>
      <c r="Y131" s="1">
        <v>44824</v>
      </c>
      <c r="Z131" s="6">
        <v>0.74906249999999996</v>
      </c>
      <c r="AA131"/>
      <c r="AB131" s="19">
        <v>1</v>
      </c>
      <c r="AC131" s="8"/>
      <c r="AD131" s="3">
        <v>3.5141885425876915</v>
      </c>
      <c r="AE131" s="3">
        <v>7.6571545349513883</v>
      </c>
      <c r="AF131" s="3">
        <v>4.1429659923636972</v>
      </c>
      <c r="AG131" s="3">
        <v>0.35330551134917454</v>
      </c>
      <c r="AH131" s="8"/>
      <c r="AI131" s="8"/>
      <c r="AJ131" s="8"/>
      <c r="AK131" s="8">
        <v>0.27980421845279374</v>
      </c>
      <c r="AL131" s="8"/>
      <c r="AM131" s="8"/>
      <c r="AN131" s="8"/>
      <c r="AO131" s="8"/>
      <c r="AP131" s="8"/>
      <c r="AQ131" s="8">
        <v>1.0447184806597383</v>
      </c>
      <c r="AR131" s="8"/>
      <c r="AS131" s="8"/>
      <c r="AT131" s="8"/>
      <c r="AU131" s="8"/>
      <c r="AV131" s="8"/>
      <c r="AW131" s="8">
        <v>1.6981366047837698</v>
      </c>
      <c r="AX131" s="8"/>
      <c r="AY131" s="8"/>
      <c r="AZ131" s="8"/>
      <c r="BA131" s="8"/>
      <c r="BB131" s="8"/>
      <c r="BC131" s="8">
        <v>0.55452916397426777</v>
      </c>
      <c r="BD131" s="8"/>
      <c r="BE131" s="8"/>
      <c r="BF131" s="8"/>
      <c r="BG131" s="20">
        <v>3.5092789872658678</v>
      </c>
      <c r="BH131" s="20">
        <v>7.6173645274725263</v>
      </c>
      <c r="BI131" s="20">
        <v>4.1080855402066581</v>
      </c>
      <c r="BJ131" s="20">
        <v>0.35232862884917487</v>
      </c>
      <c r="BK131" s="8"/>
      <c r="BL131" s="15">
        <v>32</v>
      </c>
      <c r="BM131" s="21"/>
      <c r="BN131" s="21"/>
      <c r="BO131" s="21"/>
      <c r="BP131" s="21"/>
      <c r="BQ131" s="2">
        <f t="shared" si="14"/>
        <v>2.9732408325074333</v>
      </c>
      <c r="BR131" s="2">
        <f t="shared" si="15"/>
        <v>5.9464816650148666</v>
      </c>
      <c r="BS131" s="2">
        <f t="shared" si="16"/>
        <v>2.9732408325074333</v>
      </c>
      <c r="BT131" s="2">
        <f t="shared" si="17"/>
        <v>0.29732408325074333</v>
      </c>
      <c r="BU131" s="56">
        <f t="shared" si="18"/>
        <v>2453.2153333333331</v>
      </c>
      <c r="BV131" s="56">
        <f t="shared" si="18"/>
        <v>2596.1569999999997</v>
      </c>
      <c r="BW131" s="56">
        <f t="shared" si="19"/>
        <v>2739.0986666666663</v>
      </c>
      <c r="BX131" s="56">
        <f t="shared" si="20"/>
        <v>23133.006666666664</v>
      </c>
      <c r="BY131" s="57">
        <f t="shared" si="21"/>
        <v>1.4866204162537167</v>
      </c>
      <c r="BZ131" s="54">
        <f t="shared" si="21"/>
        <v>2.9732408325074333</v>
      </c>
      <c r="CA131" s="54">
        <f t="shared" si="22"/>
        <v>1.4866204162537167</v>
      </c>
      <c r="CB131" s="54">
        <f t="shared" si="23"/>
        <v>0.14866204162537167</v>
      </c>
      <c r="CC131" s="54">
        <f t="shared" si="24"/>
        <v>1.7570942712938458</v>
      </c>
      <c r="CD131" s="54">
        <f t="shared" si="24"/>
        <v>3.8285772674756942</v>
      </c>
      <c r="CE131" s="54">
        <f t="shared" si="25"/>
        <v>2.0714829961818486</v>
      </c>
      <c r="CF131" s="54">
        <f t="shared" si="26"/>
        <v>0.17665275567458727</v>
      </c>
      <c r="CG131" s="3">
        <f>AVERAGE(CC131:CC132)</f>
        <v>1.7546394936329339</v>
      </c>
      <c r="CH131" s="3">
        <f>AVERAGE(CD131:CD132)</f>
        <v>3.8086822637362632</v>
      </c>
      <c r="CI131" s="3">
        <f>AVERAGE(CE131:CE132)</f>
        <v>2.054042770103329</v>
      </c>
      <c r="CJ131" s="3">
        <f>AVERAGE(CF131:CF132)</f>
        <v>0.17616431442458744</v>
      </c>
      <c r="CK131" s="21"/>
      <c r="CL131" s="21"/>
      <c r="CM131" s="21"/>
      <c r="CN131" s="21"/>
      <c r="CO131" s="21"/>
      <c r="CP131" s="21"/>
      <c r="CQ131" s="21"/>
      <c r="CR131" s="21"/>
      <c r="CS131" s="21"/>
      <c r="CT131" s="21"/>
      <c r="CU131" s="21"/>
      <c r="CV131" s="21"/>
      <c r="CW131" s="21"/>
      <c r="CX131" s="21"/>
      <c r="CY131" s="21"/>
      <c r="CZ131" s="21"/>
      <c r="DA131" s="21"/>
      <c r="DB131" s="21"/>
      <c r="DC131" s="21"/>
      <c r="DD131" s="21"/>
      <c r="DE131" s="21"/>
      <c r="DF131" s="21"/>
      <c r="DG131" s="21"/>
      <c r="DH131" s="21"/>
      <c r="DI131" s="21"/>
      <c r="DJ131" s="21"/>
      <c r="DK131" s="21"/>
      <c r="DL131" s="21"/>
      <c r="DM131" s="21"/>
      <c r="DN131" s="21"/>
      <c r="DO131" s="21"/>
      <c r="DP131" s="21"/>
      <c r="DQ131" s="21"/>
      <c r="DR131" s="21"/>
      <c r="DS131" s="21"/>
      <c r="DT131" s="21"/>
      <c r="DU131" s="21"/>
      <c r="DV131" s="21"/>
      <c r="DW131" s="21"/>
      <c r="DX131" s="21"/>
      <c r="DY131" s="21"/>
      <c r="DZ131" s="21"/>
      <c r="EA131" s="21"/>
      <c r="EB131" s="21"/>
      <c r="EC131" s="21"/>
      <c r="ED131" s="21"/>
    </row>
    <row r="132" spans="1:134" s="19" customFormat="1" ht="15.65" customHeight="1" x14ac:dyDescent="0.35">
      <c r="A132">
        <v>30</v>
      </c>
      <c r="B132">
        <v>2</v>
      </c>
      <c r="C132" t="s">
        <v>68</v>
      </c>
      <c r="D132" t="s">
        <v>27</v>
      </c>
      <c r="E132"/>
      <c r="F132"/>
      <c r="G132">
        <v>0.5</v>
      </c>
      <c r="H132">
        <v>0.5</v>
      </c>
      <c r="I132">
        <v>3637</v>
      </c>
      <c r="J132">
        <v>7638</v>
      </c>
      <c r="K132"/>
      <c r="L132">
        <v>3419</v>
      </c>
      <c r="M132">
        <v>3.2050000000000001</v>
      </c>
      <c r="N132">
        <v>6.7489999999999997</v>
      </c>
      <c r="O132">
        <v>3.544</v>
      </c>
      <c r="P132"/>
      <c r="Q132">
        <v>0.24199999999999999</v>
      </c>
      <c r="R132">
        <v>1</v>
      </c>
      <c r="S132">
        <v>0</v>
      </c>
      <c r="T132">
        <v>0</v>
      </c>
      <c r="U132"/>
      <c r="V132">
        <v>0</v>
      </c>
      <c r="W132"/>
      <c r="X132"/>
      <c r="Y132" s="1">
        <v>44824</v>
      </c>
      <c r="Z132" s="6">
        <v>0.75688657407407411</v>
      </c>
      <c r="AA132"/>
      <c r="AB132" s="19">
        <v>1</v>
      </c>
      <c r="AC132" s="8"/>
      <c r="AD132" s="3">
        <v>3.5043694319440442</v>
      </c>
      <c r="AE132" s="3">
        <v>7.5775745199936635</v>
      </c>
      <c r="AF132" s="3">
        <v>4.0732050880496189</v>
      </c>
      <c r="AG132" s="3">
        <v>0.35135174634917521</v>
      </c>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20"/>
      <c r="BH132" s="20"/>
      <c r="BI132" s="20"/>
      <c r="BJ132" s="20"/>
      <c r="BK132" s="8"/>
      <c r="BL132" s="15"/>
      <c r="BM132" s="21"/>
      <c r="BN132" s="21"/>
      <c r="BO132" s="21"/>
      <c r="BP132" s="21"/>
      <c r="BQ132" s="2">
        <f t="shared" si="14"/>
        <v>2.9732408325074333</v>
      </c>
      <c r="BR132" s="2">
        <f t="shared" si="15"/>
        <v>5.9464816650148666</v>
      </c>
      <c r="BS132" s="2">
        <f t="shared" si="16"/>
        <v>2.9732408325074333</v>
      </c>
      <c r="BT132" s="2">
        <f t="shared" si="17"/>
        <v>0.29732408325074333</v>
      </c>
      <c r="BU132" s="56">
        <f t="shared" si="18"/>
        <v>2446.4886666666666</v>
      </c>
      <c r="BV132" s="56">
        <f t="shared" si="18"/>
        <v>2568.9139999999998</v>
      </c>
      <c r="BW132" s="56">
        <f t="shared" si="19"/>
        <v>2691.3393333333333</v>
      </c>
      <c r="BX132" s="56">
        <f t="shared" si="20"/>
        <v>22998.473333333332</v>
      </c>
      <c r="BY132" s="57">
        <f t="shared" si="21"/>
        <v>1.4866204162537167</v>
      </c>
      <c r="BZ132" s="54">
        <f t="shared" si="21"/>
        <v>2.9732408325074333</v>
      </c>
      <c r="CA132" s="54">
        <f t="shared" si="22"/>
        <v>1.4866204162537167</v>
      </c>
      <c r="CB132" s="54">
        <f t="shared" si="23"/>
        <v>0.14866204162537167</v>
      </c>
      <c r="CC132" s="54">
        <f t="shared" si="24"/>
        <v>1.7521847159720221</v>
      </c>
      <c r="CD132" s="54">
        <f t="shared" si="24"/>
        <v>3.7887872599968317</v>
      </c>
      <c r="CE132" s="54">
        <f t="shared" si="25"/>
        <v>2.0366025440248094</v>
      </c>
      <c r="CF132" s="54">
        <f t="shared" si="26"/>
        <v>0.1756758731745876</v>
      </c>
      <c r="CG132"/>
      <c r="CH132"/>
      <c r="CI132"/>
      <c r="CJ132"/>
      <c r="CK132" s="21"/>
      <c r="CL132" s="21"/>
      <c r="CM132" s="21"/>
      <c r="CN132" s="21"/>
      <c r="CO132" s="21"/>
      <c r="CP132" s="21"/>
      <c r="CQ132" s="21"/>
      <c r="CR132" s="21"/>
      <c r="CS132" s="21"/>
      <c r="CT132" s="21"/>
      <c r="CU132" s="21"/>
      <c r="CV132" s="21"/>
      <c r="CW132" s="21"/>
      <c r="CX132" s="21"/>
      <c r="CY132" s="21"/>
      <c r="CZ132" s="21"/>
      <c r="DA132" s="21"/>
      <c r="DB132" s="21"/>
      <c r="DC132" s="21"/>
      <c r="DD132" s="21"/>
      <c r="DE132" s="21"/>
      <c r="DF132" s="21"/>
      <c r="DG132" s="21"/>
      <c r="DH132" s="21"/>
      <c r="DI132" s="21"/>
      <c r="DJ132" s="21"/>
      <c r="DK132" s="21"/>
      <c r="DL132" s="21"/>
      <c r="DM132" s="21"/>
      <c r="DN132" s="21"/>
      <c r="DO132" s="21"/>
      <c r="DP132" s="21"/>
      <c r="DQ132" s="21"/>
      <c r="DR132" s="21"/>
      <c r="DS132" s="21"/>
      <c r="DT132" s="21"/>
      <c r="DU132" s="21"/>
      <c r="DV132" s="21"/>
      <c r="DW132" s="21"/>
      <c r="DX132" s="21"/>
      <c r="DY132" s="21"/>
      <c r="DZ132" s="21"/>
      <c r="EA132" s="21"/>
      <c r="EB132" s="21"/>
      <c r="EC132" s="21"/>
      <c r="ED132" s="21"/>
    </row>
    <row r="133" spans="1:134" s="19" customFormat="1" ht="15.65" customHeight="1" x14ac:dyDescent="0.35">
      <c r="A133">
        <v>28</v>
      </c>
      <c r="B133">
        <v>2</v>
      </c>
      <c r="C133" t="s">
        <v>68</v>
      </c>
      <c r="D133" t="s">
        <v>27</v>
      </c>
      <c r="E133"/>
      <c r="F133"/>
      <c r="G133">
        <v>0.5</v>
      </c>
      <c r="H133">
        <v>0.5</v>
      </c>
      <c r="I133">
        <v>5005</v>
      </c>
      <c r="J133">
        <v>7715</v>
      </c>
      <c r="K133"/>
      <c r="L133">
        <v>3111</v>
      </c>
      <c r="M133">
        <v>4.2549999999999999</v>
      </c>
      <c r="N133">
        <v>6.8150000000000004</v>
      </c>
      <c r="O133">
        <v>2.56</v>
      </c>
      <c r="P133"/>
      <c r="Q133">
        <v>0.20899999999999999</v>
      </c>
      <c r="R133">
        <v>1</v>
      </c>
      <c r="S133">
        <v>0</v>
      </c>
      <c r="T133">
        <v>0</v>
      </c>
      <c r="U133"/>
      <c r="V133">
        <v>0</v>
      </c>
      <c r="W133"/>
      <c r="X133"/>
      <c r="Y133" s="1">
        <v>44825</v>
      </c>
      <c r="Z133" s="6">
        <v>0.81550925925925932</v>
      </c>
      <c r="AA133"/>
      <c r="AB133" s="19">
        <v>1</v>
      </c>
      <c r="AC133" s="8"/>
      <c r="AD133" s="3">
        <v>4.9221655279576462</v>
      </c>
      <c r="AE133" s="3">
        <v>7.5246611915835873</v>
      </c>
      <c r="AF133" s="3">
        <v>2.6024956636259411</v>
      </c>
      <c r="AG133" s="3">
        <v>0.33477710744189287</v>
      </c>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20"/>
      <c r="BH133" s="20"/>
      <c r="BI133" s="20"/>
      <c r="BJ133" s="20"/>
      <c r="BK133" s="8"/>
      <c r="BL133" s="15"/>
      <c r="BM133" s="21"/>
      <c r="BN133" s="21"/>
      <c r="BO133" s="21"/>
      <c r="BP133" s="21"/>
      <c r="BQ133" s="2">
        <f t="shared" si="14"/>
        <v>2.9732408325074333</v>
      </c>
      <c r="BR133" s="2">
        <f t="shared" si="15"/>
        <v>5.9464816650148666</v>
      </c>
      <c r="BS133" s="2">
        <f t="shared" si="16"/>
        <v>2.9732408325074333</v>
      </c>
      <c r="BT133" s="2">
        <f t="shared" si="17"/>
        <v>0.29732408325074333</v>
      </c>
      <c r="BU133" s="56">
        <f t="shared" si="18"/>
        <v>3366.6966666666663</v>
      </c>
      <c r="BV133" s="56">
        <f t="shared" si="18"/>
        <v>2594.8116666666665</v>
      </c>
      <c r="BW133" s="56">
        <f t="shared" si="19"/>
        <v>1822.9266666666665</v>
      </c>
      <c r="BX133" s="56">
        <f t="shared" si="20"/>
        <v>20926.66</v>
      </c>
      <c r="BY133" s="57">
        <f t="shared" si="21"/>
        <v>1.4866204162537167</v>
      </c>
      <c r="BZ133" s="54">
        <f t="shared" si="21"/>
        <v>2.9732408325074333</v>
      </c>
      <c r="CA133" s="54">
        <f t="shared" si="22"/>
        <v>1.4866204162537167</v>
      </c>
      <c r="CB133" s="54">
        <f t="shared" si="23"/>
        <v>0.14866204162537167</v>
      </c>
      <c r="CC133" s="54">
        <f t="shared" si="24"/>
        <v>2.4610827639788231</v>
      </c>
      <c r="CD133" s="54">
        <f t="shared" si="24"/>
        <v>3.7623305957917936</v>
      </c>
      <c r="CE133" s="54">
        <f t="shared" si="25"/>
        <v>1.3012478318129705</v>
      </c>
      <c r="CF133" s="54">
        <f t="shared" si="26"/>
        <v>0.16738855372094644</v>
      </c>
      <c r="CG133"/>
      <c r="CH133"/>
      <c r="CI133"/>
      <c r="CJ133"/>
      <c r="CK133" s="21"/>
      <c r="CL133" s="21"/>
      <c r="CM133" s="21"/>
      <c r="CN133" s="21"/>
      <c r="CO133" s="21"/>
      <c r="CP133" s="21"/>
      <c r="CQ133" s="21"/>
      <c r="CR133" s="21"/>
      <c r="CS133" s="21"/>
      <c r="CT133" s="21"/>
      <c r="CU133" s="21"/>
      <c r="CV133" s="21"/>
      <c r="CW133" s="21"/>
      <c r="CX133" s="21"/>
      <c r="CY133" s="21"/>
      <c r="CZ133" s="21"/>
      <c r="DA133" s="21"/>
      <c r="DB133" s="21"/>
      <c r="DC133" s="21"/>
      <c r="DD133" s="21"/>
      <c r="DE133" s="21"/>
      <c r="DF133" s="21"/>
      <c r="DG133" s="21"/>
      <c r="DH133" s="21"/>
      <c r="DI133" s="21"/>
      <c r="DJ133" s="21"/>
      <c r="DK133" s="21"/>
      <c r="DL133" s="21"/>
      <c r="DM133" s="21"/>
      <c r="DN133" s="21"/>
      <c r="DO133" s="21"/>
      <c r="DP133" s="21"/>
      <c r="DQ133" s="21"/>
      <c r="DR133" s="21"/>
      <c r="DS133" s="21"/>
      <c r="DT133" s="21"/>
      <c r="DU133" s="21"/>
      <c r="DV133" s="21"/>
      <c r="DW133" s="21"/>
      <c r="DX133" s="21"/>
      <c r="DY133" s="21"/>
      <c r="DZ133" s="21"/>
      <c r="EA133" s="21"/>
      <c r="EB133" s="21"/>
      <c r="EC133" s="21"/>
      <c r="ED133" s="21"/>
    </row>
    <row r="134" spans="1:134" s="19" customFormat="1" ht="15.65" customHeight="1" x14ac:dyDescent="0.35">
      <c r="A134">
        <v>29</v>
      </c>
      <c r="B134">
        <v>2</v>
      </c>
      <c r="C134" t="s">
        <v>68</v>
      </c>
      <c r="D134" t="s">
        <v>27</v>
      </c>
      <c r="E134"/>
      <c r="F134"/>
      <c r="G134">
        <v>0.5</v>
      </c>
      <c r="H134">
        <v>0.5</v>
      </c>
      <c r="I134">
        <v>3766</v>
      </c>
      <c r="J134">
        <v>7635</v>
      </c>
      <c r="K134"/>
      <c r="L134">
        <v>3084</v>
      </c>
      <c r="M134">
        <v>3.3039999999999998</v>
      </c>
      <c r="N134">
        <v>6.7460000000000004</v>
      </c>
      <c r="O134">
        <v>3.4420000000000002</v>
      </c>
      <c r="P134"/>
      <c r="Q134">
        <v>0.20699999999999999</v>
      </c>
      <c r="R134">
        <v>1</v>
      </c>
      <c r="S134">
        <v>0</v>
      </c>
      <c r="T134">
        <v>0</v>
      </c>
      <c r="U134"/>
      <c r="V134">
        <v>0</v>
      </c>
      <c r="W134"/>
      <c r="X134"/>
      <c r="Y134" s="1">
        <v>44825</v>
      </c>
      <c r="Z134" s="6">
        <v>0.82287037037037036</v>
      </c>
      <c r="AA134"/>
      <c r="AB134" s="19">
        <v>1</v>
      </c>
      <c r="AC134" s="8"/>
      <c r="AD134" s="3">
        <v>3.7103928260459078</v>
      </c>
      <c r="AE134" s="3">
        <v>7.4481600211703007</v>
      </c>
      <c r="AF134" s="3">
        <v>3.7377671951243929</v>
      </c>
      <c r="AG134" s="3">
        <v>0.33190094683376314</v>
      </c>
      <c r="AH134" s="8"/>
      <c r="AI134" s="8"/>
      <c r="AJ134" s="8"/>
      <c r="AK134" s="8">
        <v>1.594149864160878</v>
      </c>
      <c r="AL134" s="8"/>
      <c r="AM134" s="8"/>
      <c r="AN134" s="8"/>
      <c r="AO134" s="8"/>
      <c r="AP134" s="8"/>
      <c r="AQ134" s="8">
        <v>3.3682313664461931</v>
      </c>
      <c r="AR134" s="8"/>
      <c r="AS134" s="8"/>
      <c r="AT134" s="8"/>
      <c r="AU134" s="8"/>
      <c r="AV134" s="8"/>
      <c r="AW134" s="8">
        <v>5.1604747324986731</v>
      </c>
      <c r="AX134" s="8"/>
      <c r="AY134" s="8"/>
      <c r="AZ134" s="8"/>
      <c r="BA134" s="8"/>
      <c r="BB134" s="8"/>
      <c r="BC134" s="8">
        <v>2.1737543363574123</v>
      </c>
      <c r="BD134" s="8"/>
      <c r="BE134" s="8"/>
      <c r="BF134" s="8"/>
      <c r="BG134" s="20">
        <v>3.6810520826582143</v>
      </c>
      <c r="BH134" s="20">
        <v>7.3248018838788758</v>
      </c>
      <c r="BI134" s="20">
        <v>3.6437498012206615</v>
      </c>
      <c r="BJ134" s="20">
        <v>0.32833237719034292</v>
      </c>
      <c r="BK134" s="8"/>
      <c r="BL134" s="15">
        <v>33</v>
      </c>
      <c r="BM134" s="21"/>
      <c r="BN134" s="21"/>
      <c r="BO134" s="21"/>
      <c r="BP134" s="21"/>
      <c r="BQ134" s="2">
        <f t="shared" si="14"/>
        <v>2.9732408325074333</v>
      </c>
      <c r="BR134" s="2">
        <f t="shared" si="15"/>
        <v>5.9464816650148666</v>
      </c>
      <c r="BS134" s="2">
        <f t="shared" si="16"/>
        <v>2.9732408325074333</v>
      </c>
      <c r="BT134" s="2">
        <f t="shared" si="17"/>
        <v>0.29732408325074333</v>
      </c>
      <c r="BU134" s="56">
        <f t="shared" si="18"/>
        <v>2533.2626666666665</v>
      </c>
      <c r="BV134" s="56">
        <f t="shared" si="18"/>
        <v>2567.9049999999997</v>
      </c>
      <c r="BW134" s="56">
        <f t="shared" si="19"/>
        <v>2602.547333333333</v>
      </c>
      <c r="BX134" s="56">
        <f t="shared" si="20"/>
        <v>20745.039999999997</v>
      </c>
      <c r="BY134" s="57">
        <f t="shared" si="21"/>
        <v>1.4866204162537167</v>
      </c>
      <c r="BZ134" s="54">
        <f t="shared" si="21"/>
        <v>2.9732408325074333</v>
      </c>
      <c r="CA134" s="54">
        <f t="shared" si="22"/>
        <v>1.4866204162537167</v>
      </c>
      <c r="CB134" s="54">
        <f t="shared" si="23"/>
        <v>0.14866204162537167</v>
      </c>
      <c r="CC134" s="54">
        <f t="shared" si="24"/>
        <v>1.8551964130229539</v>
      </c>
      <c r="CD134" s="54">
        <f t="shared" si="24"/>
        <v>3.7240800105851504</v>
      </c>
      <c r="CE134" s="54">
        <f t="shared" si="25"/>
        <v>1.8688835975621965</v>
      </c>
      <c r="CF134" s="54">
        <f t="shared" si="26"/>
        <v>0.16595047341688157</v>
      </c>
      <c r="CG134" s="3">
        <f>AVERAGE(CC134:CC135)</f>
        <v>1.8405260413291071</v>
      </c>
      <c r="CH134" s="3">
        <f>AVERAGE(CD134:CD135)</f>
        <v>3.6624009419394379</v>
      </c>
      <c r="CI134" s="3">
        <f>AVERAGE(CE134:CE135)</f>
        <v>1.8218749006103307</v>
      </c>
      <c r="CJ134" s="3">
        <f>AVERAGE(CF134:CF135)</f>
        <v>0.16416618859517146</v>
      </c>
      <c r="CK134" s="21"/>
      <c r="CL134" s="21"/>
      <c r="CM134" s="21"/>
      <c r="CN134" s="21"/>
      <c r="CO134" s="21"/>
      <c r="CP134" s="21"/>
      <c r="CQ134" s="21"/>
      <c r="CR134" s="21"/>
      <c r="CS134" s="21"/>
      <c r="CT134" s="21"/>
      <c r="CU134" s="21"/>
      <c r="CV134" s="21"/>
      <c r="CW134" s="21"/>
      <c r="CX134" s="21"/>
      <c r="CY134" s="21"/>
      <c r="CZ134" s="21"/>
      <c r="DA134" s="21"/>
      <c r="DB134" s="21"/>
      <c r="DC134" s="21"/>
      <c r="DD134" s="21"/>
      <c r="DE134" s="21"/>
      <c r="DF134" s="21"/>
      <c r="DG134" s="21"/>
      <c r="DH134" s="21"/>
      <c r="DI134" s="21"/>
      <c r="DJ134" s="21"/>
      <c r="DK134" s="21"/>
      <c r="DL134" s="21"/>
      <c r="DM134" s="21"/>
      <c r="DN134" s="21"/>
      <c r="DO134" s="21"/>
      <c r="DP134" s="21"/>
      <c r="DQ134" s="21"/>
      <c r="DR134" s="21"/>
      <c r="DS134" s="21"/>
      <c r="DT134" s="21"/>
      <c r="DU134" s="21"/>
      <c r="DV134" s="21"/>
      <c r="DW134" s="21"/>
      <c r="DX134" s="21"/>
      <c r="DY134" s="21"/>
      <c r="DZ134" s="21"/>
      <c r="EA134" s="21"/>
      <c r="EB134" s="21"/>
      <c r="EC134" s="21"/>
      <c r="ED134" s="21"/>
    </row>
    <row r="135" spans="1:134" s="19" customFormat="1" ht="15.65" customHeight="1" x14ac:dyDescent="0.35">
      <c r="A135">
        <v>30</v>
      </c>
      <c r="B135">
        <v>2</v>
      </c>
      <c r="C135" t="s">
        <v>68</v>
      </c>
      <c r="D135" t="s">
        <v>27</v>
      </c>
      <c r="E135"/>
      <c r="F135"/>
      <c r="G135">
        <v>0.5</v>
      </c>
      <c r="H135">
        <v>0.5</v>
      </c>
      <c r="I135">
        <v>3706</v>
      </c>
      <c r="J135">
        <v>7377</v>
      </c>
      <c r="K135"/>
      <c r="L135">
        <v>3017</v>
      </c>
      <c r="M135">
        <v>3.258</v>
      </c>
      <c r="N135">
        <v>6.5279999999999996</v>
      </c>
      <c r="O135">
        <v>3.27</v>
      </c>
      <c r="P135"/>
      <c r="Q135">
        <v>0.2</v>
      </c>
      <c r="R135">
        <v>1</v>
      </c>
      <c r="S135">
        <v>0</v>
      </c>
      <c r="T135">
        <v>0</v>
      </c>
      <c r="U135"/>
      <c r="V135">
        <v>0</v>
      </c>
      <c r="W135"/>
      <c r="X135"/>
      <c r="Y135" s="1">
        <v>44825</v>
      </c>
      <c r="Z135" s="6">
        <v>0.83065972222222229</v>
      </c>
      <c r="AA135"/>
      <c r="AB135" s="19">
        <v>1</v>
      </c>
      <c r="AC135" s="8"/>
      <c r="AD135" s="3">
        <v>3.6517113392705207</v>
      </c>
      <c r="AE135" s="3">
        <v>7.2014437465874508</v>
      </c>
      <c r="AF135" s="3">
        <v>3.5497324073169301</v>
      </c>
      <c r="AG135" s="3">
        <v>0.32476380754692269</v>
      </c>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20"/>
      <c r="BH135" s="20"/>
      <c r="BI135" s="20"/>
      <c r="BJ135" s="20"/>
      <c r="BK135" s="8"/>
      <c r="BL135" s="15"/>
      <c r="BM135" s="21"/>
      <c r="BN135" s="21"/>
      <c r="BO135" s="21"/>
      <c r="BP135" s="21"/>
      <c r="BQ135" s="2">
        <f t="shared" si="14"/>
        <v>2.9732408325074333</v>
      </c>
      <c r="BR135" s="2">
        <f t="shared" si="15"/>
        <v>5.9464816650148666</v>
      </c>
      <c r="BS135" s="2">
        <f t="shared" si="16"/>
        <v>2.9732408325074333</v>
      </c>
      <c r="BT135" s="2">
        <f t="shared" si="17"/>
        <v>0.29732408325074333</v>
      </c>
      <c r="BU135" s="56">
        <f t="shared" si="18"/>
        <v>2492.9026666666664</v>
      </c>
      <c r="BV135" s="56">
        <f t="shared" si="18"/>
        <v>2481.1309999999999</v>
      </c>
      <c r="BW135" s="56">
        <f t="shared" si="19"/>
        <v>2469.3593333333333</v>
      </c>
      <c r="BX135" s="56">
        <f t="shared" si="20"/>
        <v>20294.353333333333</v>
      </c>
      <c r="BY135" s="57">
        <f t="shared" si="21"/>
        <v>1.4866204162537167</v>
      </c>
      <c r="BZ135" s="54">
        <f t="shared" si="21"/>
        <v>2.9732408325074333</v>
      </c>
      <c r="CA135" s="54">
        <f t="shared" si="22"/>
        <v>1.4866204162537167</v>
      </c>
      <c r="CB135" s="54">
        <f t="shared" si="23"/>
        <v>0.14866204162537167</v>
      </c>
      <c r="CC135" s="54">
        <f t="shared" si="24"/>
        <v>1.8258556696352604</v>
      </c>
      <c r="CD135" s="54">
        <f t="shared" si="24"/>
        <v>3.6007218732937254</v>
      </c>
      <c r="CE135" s="54">
        <f t="shared" si="25"/>
        <v>1.774866203658465</v>
      </c>
      <c r="CF135" s="54">
        <f t="shared" si="26"/>
        <v>0.16238190377346134</v>
      </c>
      <c r="CG135"/>
      <c r="CH135"/>
      <c r="CI135"/>
      <c r="CJ135"/>
      <c r="CK135" s="21"/>
      <c r="CL135" s="21"/>
      <c r="CM135" s="21"/>
      <c r="CN135" s="21"/>
      <c r="CO135" s="21"/>
      <c r="CP135" s="21"/>
      <c r="CQ135" s="21"/>
      <c r="CR135" s="21"/>
      <c r="CS135" s="21"/>
      <c r="CT135" s="21"/>
      <c r="CU135" s="21"/>
      <c r="CV135" s="21"/>
      <c r="CW135" s="21"/>
      <c r="CX135" s="21"/>
      <c r="CY135" s="21"/>
      <c r="CZ135" s="21"/>
      <c r="DA135" s="21"/>
      <c r="DB135" s="21"/>
      <c r="DC135" s="21"/>
      <c r="DD135" s="21"/>
      <c r="DE135" s="21"/>
      <c r="DF135" s="21"/>
      <c r="DG135" s="21"/>
      <c r="DH135" s="21"/>
      <c r="DI135" s="21"/>
      <c r="DJ135" s="21"/>
      <c r="DK135" s="21"/>
      <c r="DL135" s="21"/>
      <c r="DM135" s="21"/>
      <c r="DN135" s="21"/>
      <c r="DO135" s="21"/>
      <c r="DP135" s="21"/>
      <c r="DQ135" s="21"/>
      <c r="DR135" s="21"/>
      <c r="DS135" s="21"/>
      <c r="DT135" s="21"/>
      <c r="DU135" s="21"/>
      <c r="DV135" s="21"/>
      <c r="DW135" s="21"/>
      <c r="DX135" s="21"/>
      <c r="DY135" s="21"/>
      <c r="DZ135" s="21"/>
      <c r="EA135" s="21"/>
      <c r="EB135" s="21"/>
      <c r="EC135" s="21"/>
      <c r="ED135" s="21"/>
    </row>
    <row r="136" spans="1:134" customFormat="1" ht="14.5" x14ac:dyDescent="0.35">
      <c r="A136">
        <v>136</v>
      </c>
      <c r="B136">
        <v>2</v>
      </c>
      <c r="C136" t="s">
        <v>68</v>
      </c>
      <c r="D136" t="s">
        <v>27</v>
      </c>
      <c r="G136">
        <v>0.5</v>
      </c>
      <c r="H136">
        <v>0.5</v>
      </c>
      <c r="I136">
        <v>5276</v>
      </c>
      <c r="J136">
        <v>7426</v>
      </c>
      <c r="L136">
        <v>3110</v>
      </c>
      <c r="M136">
        <v>4.4619999999999997</v>
      </c>
      <c r="N136">
        <v>6.57</v>
      </c>
      <c r="O136">
        <v>2.1070000000000002</v>
      </c>
      <c r="Q136">
        <v>0.20899999999999999</v>
      </c>
      <c r="R136">
        <v>1</v>
      </c>
      <c r="S136">
        <v>0</v>
      </c>
      <c r="T136">
        <v>0</v>
      </c>
      <c r="V136">
        <v>0</v>
      </c>
      <c r="Y136" s="1">
        <v>44826</v>
      </c>
      <c r="Z136" s="6">
        <v>0.82408564814814811</v>
      </c>
      <c r="AB136">
        <v>1</v>
      </c>
      <c r="AD136" s="3">
        <v>5.5844625218735553</v>
      </c>
      <c r="AE136" s="3">
        <v>7.730916790543886</v>
      </c>
      <c r="AF136" s="3">
        <v>2.1464542686703307</v>
      </c>
      <c r="AG136" s="3">
        <v>0.35213185795976498</v>
      </c>
      <c r="AH136" s="3"/>
      <c r="BL136" s="15"/>
      <c r="BQ136" s="2">
        <f t="shared" si="14"/>
        <v>2.9732408325074333</v>
      </c>
      <c r="BR136" s="2">
        <f t="shared" si="15"/>
        <v>5.9464816650148666</v>
      </c>
      <c r="BS136" s="2">
        <f t="shared" si="16"/>
        <v>2.9732408325074333</v>
      </c>
      <c r="BT136" s="2">
        <f t="shared" si="17"/>
        <v>0.29732408325074333</v>
      </c>
      <c r="BU136" s="56">
        <f t="shared" si="18"/>
        <v>3548.989333333333</v>
      </c>
      <c r="BV136" s="56">
        <f t="shared" si="18"/>
        <v>2497.6113333333333</v>
      </c>
      <c r="BW136" s="56">
        <f t="shared" si="19"/>
        <v>1446.2333333333331</v>
      </c>
      <c r="BX136" s="56">
        <f t="shared" si="20"/>
        <v>20919.933333333331</v>
      </c>
      <c r="BY136" s="57">
        <f t="shared" si="21"/>
        <v>1.4866204162537167</v>
      </c>
      <c r="BZ136" s="54">
        <f t="shared" si="21"/>
        <v>2.9732408325074333</v>
      </c>
      <c r="CA136" s="54">
        <f t="shared" si="22"/>
        <v>1.4866204162537167</v>
      </c>
      <c r="CB136" s="54">
        <f t="shared" si="23"/>
        <v>0.14866204162537167</v>
      </c>
      <c r="CC136" s="54">
        <f t="shared" si="24"/>
        <v>2.7922312609367776</v>
      </c>
      <c r="CD136" s="54">
        <f t="shared" si="24"/>
        <v>3.865458395271943</v>
      </c>
      <c r="CE136" s="54">
        <f t="shared" si="25"/>
        <v>1.0732271343351654</v>
      </c>
      <c r="CF136" s="54">
        <f t="shared" si="26"/>
        <v>0.17606592897988249</v>
      </c>
    </row>
    <row r="137" spans="1:134" customFormat="1" ht="14.5" x14ac:dyDescent="0.35">
      <c r="A137">
        <v>137</v>
      </c>
      <c r="B137">
        <v>2</v>
      </c>
      <c r="C137" t="s">
        <v>68</v>
      </c>
      <c r="D137" t="s">
        <v>27</v>
      </c>
      <c r="G137">
        <v>0.5</v>
      </c>
      <c r="H137">
        <v>0.5</v>
      </c>
      <c r="I137">
        <v>4005</v>
      </c>
      <c r="J137">
        <v>7293</v>
      </c>
      <c r="L137">
        <v>3148</v>
      </c>
      <c r="M137">
        <v>3.4870000000000001</v>
      </c>
      <c r="N137">
        <v>6.4569999999999999</v>
      </c>
      <c r="O137">
        <v>2.97</v>
      </c>
      <c r="Q137">
        <v>0.21299999999999999</v>
      </c>
      <c r="R137">
        <v>1</v>
      </c>
      <c r="S137">
        <v>0</v>
      </c>
      <c r="T137">
        <v>0</v>
      </c>
      <c r="V137">
        <v>0</v>
      </c>
      <c r="Y137" s="1">
        <v>44826</v>
      </c>
      <c r="Z137" s="6">
        <v>0.83135416666666673</v>
      </c>
      <c r="AB137">
        <v>1</v>
      </c>
      <c r="AD137" s="3">
        <v>4.2973217133348793</v>
      </c>
      <c r="AE137" s="3">
        <v>7.5981021500520116</v>
      </c>
      <c r="AF137" s="3">
        <v>3.3007804367171323</v>
      </c>
      <c r="AG137" s="3">
        <v>0.35616670322220856</v>
      </c>
      <c r="AH137" s="3"/>
      <c r="AK137">
        <v>2.9412235291917939</v>
      </c>
      <c r="AQ137">
        <v>0.21006455366531257</v>
      </c>
      <c r="AW137">
        <v>4.1690186315448772</v>
      </c>
      <c r="BC137">
        <v>0.47585585210817144</v>
      </c>
      <c r="BG137" s="3">
        <v>4.2350407064701052</v>
      </c>
      <c r="BH137" s="3">
        <v>7.6060910006079139</v>
      </c>
      <c r="BI137" s="3">
        <v>3.3710502941378091</v>
      </c>
      <c r="BJ137" s="3">
        <v>0.35701614433009143</v>
      </c>
      <c r="BL137" s="15">
        <v>34</v>
      </c>
      <c r="BQ137" s="2">
        <f t="shared" si="14"/>
        <v>2.9732408325074333</v>
      </c>
      <c r="BR137" s="2">
        <f t="shared" si="15"/>
        <v>5.9464816650148666</v>
      </c>
      <c r="BS137" s="2">
        <f t="shared" si="16"/>
        <v>2.9732408325074333</v>
      </c>
      <c r="BT137" s="2">
        <f t="shared" si="17"/>
        <v>0.29732408325074333</v>
      </c>
      <c r="BU137" s="56">
        <f t="shared" si="18"/>
        <v>2694.0299999999997</v>
      </c>
      <c r="BV137" s="56">
        <f t="shared" si="18"/>
        <v>2452.8789999999999</v>
      </c>
      <c r="BW137" s="56">
        <f t="shared" si="19"/>
        <v>2211.7280000000001</v>
      </c>
      <c r="BX137" s="56">
        <f t="shared" si="20"/>
        <v>21175.546666666665</v>
      </c>
      <c r="BY137" s="57">
        <f t="shared" si="21"/>
        <v>1.4866204162537167</v>
      </c>
      <c r="BZ137" s="54">
        <f t="shared" si="21"/>
        <v>2.9732408325074333</v>
      </c>
      <c r="CA137" s="54">
        <f t="shared" si="22"/>
        <v>1.4866204162537167</v>
      </c>
      <c r="CB137" s="54">
        <f t="shared" si="23"/>
        <v>0.14866204162537167</v>
      </c>
      <c r="CC137" s="54">
        <f t="shared" si="24"/>
        <v>2.1486608566674397</v>
      </c>
      <c r="CD137" s="54">
        <f t="shared" si="24"/>
        <v>3.7990510750260058</v>
      </c>
      <c r="CE137" s="54">
        <f t="shared" si="25"/>
        <v>1.6503902183585661</v>
      </c>
      <c r="CF137" s="54">
        <f t="shared" si="26"/>
        <v>0.17808335161110428</v>
      </c>
      <c r="CG137" s="3">
        <f>AVERAGE(CC137:CC138)</f>
        <v>2.1175203532350526</v>
      </c>
      <c r="CH137" s="3">
        <f>AVERAGE(CD137:CD138)</f>
        <v>3.8030455003039569</v>
      </c>
      <c r="CI137" s="3">
        <f>AVERAGE(CE137:CE138)</f>
        <v>1.6855251470689046</v>
      </c>
      <c r="CJ137" s="3">
        <f>AVERAGE(CF137:CF138)</f>
        <v>0.17850807216504572</v>
      </c>
    </row>
    <row r="138" spans="1:134" customFormat="1" ht="14.5" x14ac:dyDescent="0.35">
      <c r="A138">
        <v>138</v>
      </c>
      <c r="B138">
        <v>2</v>
      </c>
      <c r="C138" t="s">
        <v>68</v>
      </c>
      <c r="D138" t="s">
        <v>27</v>
      </c>
      <c r="G138">
        <v>0.5</v>
      </c>
      <c r="H138">
        <v>0.5</v>
      </c>
      <c r="I138">
        <v>3882</v>
      </c>
      <c r="J138">
        <v>7309</v>
      </c>
      <c r="L138">
        <v>3164</v>
      </c>
      <c r="M138">
        <v>3.3929999999999998</v>
      </c>
      <c r="N138">
        <v>6.4710000000000001</v>
      </c>
      <c r="O138">
        <v>3.0779999999999998</v>
      </c>
      <c r="Q138">
        <v>0.215</v>
      </c>
      <c r="R138">
        <v>1</v>
      </c>
      <c r="S138">
        <v>0</v>
      </c>
      <c r="T138">
        <v>0</v>
      </c>
      <c r="V138">
        <v>0</v>
      </c>
      <c r="Y138" s="1">
        <v>44826</v>
      </c>
      <c r="Z138" s="6">
        <v>0.83906249999999993</v>
      </c>
      <c r="AB138">
        <v>1</v>
      </c>
      <c r="AD138" s="3">
        <v>4.1727596996053302</v>
      </c>
      <c r="AE138" s="3">
        <v>7.6140798511638161</v>
      </c>
      <c r="AF138" s="3">
        <v>3.4413201515584859</v>
      </c>
      <c r="AG138" s="3">
        <v>0.35786558543797425</v>
      </c>
      <c r="AH138" s="3"/>
      <c r="BG138" s="3"/>
      <c r="BH138" s="3"/>
      <c r="BI138" s="3"/>
      <c r="BJ138" s="3"/>
      <c r="BL138" s="15"/>
      <c r="BQ138" s="2">
        <f t="shared" si="14"/>
        <v>2.9732408325074333</v>
      </c>
      <c r="BR138" s="2">
        <f t="shared" si="15"/>
        <v>5.9464816650148666</v>
      </c>
      <c r="BS138" s="2">
        <f t="shared" si="16"/>
        <v>2.9732408325074333</v>
      </c>
      <c r="BT138" s="2">
        <f t="shared" si="17"/>
        <v>0.29732408325074333</v>
      </c>
      <c r="BU138" s="56">
        <f t="shared" si="18"/>
        <v>2611.2919999999999</v>
      </c>
      <c r="BV138" s="56">
        <f t="shared" si="18"/>
        <v>2458.2603333333332</v>
      </c>
      <c r="BW138" s="56">
        <f t="shared" si="19"/>
        <v>2305.2286666666664</v>
      </c>
      <c r="BX138" s="56">
        <f t="shared" si="20"/>
        <v>21283.173333333332</v>
      </c>
      <c r="BY138" s="57">
        <f t="shared" si="21"/>
        <v>1.4866204162537167</v>
      </c>
      <c r="BZ138" s="54">
        <f t="shared" si="21"/>
        <v>2.9732408325074333</v>
      </c>
      <c r="CA138" s="54">
        <f t="shared" si="22"/>
        <v>1.4866204162537167</v>
      </c>
      <c r="CB138" s="54">
        <f t="shared" si="23"/>
        <v>0.14866204162537167</v>
      </c>
      <c r="CC138" s="54">
        <f t="shared" si="24"/>
        <v>2.0863798498026651</v>
      </c>
      <c r="CD138" s="54">
        <f t="shared" si="24"/>
        <v>3.8070399255819081</v>
      </c>
      <c r="CE138" s="54">
        <f t="shared" si="25"/>
        <v>1.720660075779243</v>
      </c>
      <c r="CF138" s="54">
        <f t="shared" si="26"/>
        <v>0.17893279271898713</v>
      </c>
    </row>
    <row r="139" spans="1:134" s="19" customFormat="1" ht="15.65" customHeight="1" x14ac:dyDescent="0.35">
      <c r="A139">
        <v>29</v>
      </c>
      <c r="B139">
        <v>2</v>
      </c>
      <c r="C139" t="s">
        <v>68</v>
      </c>
      <c r="D139" t="s">
        <v>27</v>
      </c>
      <c r="E139"/>
      <c r="F139"/>
      <c r="G139">
        <v>0.5</v>
      </c>
      <c r="H139">
        <v>0.5</v>
      </c>
      <c r="I139">
        <v>5559</v>
      </c>
      <c r="J139">
        <v>7403</v>
      </c>
      <c r="K139"/>
      <c r="L139">
        <v>3849</v>
      </c>
      <c r="M139">
        <v>4.68</v>
      </c>
      <c r="N139">
        <v>6.55</v>
      </c>
      <c r="O139">
        <v>1.87</v>
      </c>
      <c r="P139"/>
      <c r="Q139">
        <v>0.28699999999999998</v>
      </c>
      <c r="R139">
        <v>1</v>
      </c>
      <c r="S139">
        <v>0</v>
      </c>
      <c r="T139">
        <v>0</v>
      </c>
      <c r="U139"/>
      <c r="V139">
        <v>0</v>
      </c>
      <c r="W139"/>
      <c r="X139"/>
      <c r="Y139" s="1">
        <v>44827</v>
      </c>
      <c r="Z139" s="6">
        <v>0.85240740740740739</v>
      </c>
      <c r="AA139"/>
      <c r="AB139" s="19">
        <v>1</v>
      </c>
      <c r="AC139" s="8"/>
      <c r="AD139" s="3">
        <v>5.3037823533297264</v>
      </c>
      <c r="AE139" s="3">
        <v>7.0925990710279585</v>
      </c>
      <c r="AF139" s="3">
        <v>1.7888167176982321</v>
      </c>
      <c r="AG139" s="3">
        <v>0.3760046873674166</v>
      </c>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20"/>
      <c r="BH139" s="20"/>
      <c r="BI139" s="20"/>
      <c r="BJ139" s="20"/>
      <c r="BK139" s="8"/>
      <c r="BL139" s="15"/>
      <c r="BM139" s="21"/>
      <c r="BN139" s="21"/>
      <c r="BO139" s="21"/>
      <c r="BP139" s="21"/>
      <c r="BQ139" s="2">
        <f t="shared" si="14"/>
        <v>2.9732408325074333</v>
      </c>
      <c r="BR139" s="2">
        <f t="shared" si="15"/>
        <v>5.9464816650148666</v>
      </c>
      <c r="BS139" s="2">
        <f t="shared" si="16"/>
        <v>2.9732408325074333</v>
      </c>
      <c r="BT139" s="2">
        <f t="shared" si="17"/>
        <v>0.29732408325074333</v>
      </c>
      <c r="BU139" s="56">
        <f t="shared" si="18"/>
        <v>3739.3539999999998</v>
      </c>
      <c r="BV139" s="56">
        <f t="shared" si="18"/>
        <v>2489.8756666666663</v>
      </c>
      <c r="BW139" s="56">
        <f t="shared" si="19"/>
        <v>1240.3973333333333</v>
      </c>
      <c r="BX139" s="56">
        <f t="shared" si="20"/>
        <v>25890.94</v>
      </c>
      <c r="BY139" s="57">
        <f t="shared" si="21"/>
        <v>1.4866204162537167</v>
      </c>
      <c r="BZ139" s="54">
        <f t="shared" si="21"/>
        <v>2.9732408325074333</v>
      </c>
      <c r="CA139" s="54">
        <f t="shared" si="22"/>
        <v>1.4866204162537167</v>
      </c>
      <c r="CB139" s="54">
        <f t="shared" si="23"/>
        <v>0.14866204162537167</v>
      </c>
      <c r="CC139" s="54">
        <f t="shared" si="24"/>
        <v>2.6518911766648632</v>
      </c>
      <c r="CD139" s="54">
        <f t="shared" si="24"/>
        <v>3.5462995355139793</v>
      </c>
      <c r="CE139" s="54">
        <f t="shared" si="25"/>
        <v>0.89440835884911607</v>
      </c>
      <c r="CF139" s="54">
        <f t="shared" si="26"/>
        <v>0.1880023436837083</v>
      </c>
      <c r="CG139"/>
      <c r="CH139"/>
      <c r="CI139"/>
      <c r="CJ139"/>
      <c r="CK139" s="21"/>
      <c r="CL139" s="21"/>
      <c r="CM139" s="21"/>
      <c r="CN139" s="21"/>
      <c r="CO139" s="21"/>
      <c r="CP139" s="21"/>
      <c r="CQ139" s="21"/>
      <c r="CR139" s="21"/>
      <c r="CS139" s="21"/>
      <c r="CT139" s="21"/>
      <c r="CU139" s="21"/>
      <c r="CV139" s="21"/>
      <c r="CW139" s="21"/>
      <c r="CX139" s="21"/>
      <c r="CY139" s="21"/>
      <c r="CZ139" s="21"/>
      <c r="DA139" s="21"/>
      <c r="DB139" s="21"/>
      <c r="DC139" s="21"/>
      <c r="DD139" s="21"/>
      <c r="DE139" s="21"/>
      <c r="DF139" s="21"/>
      <c r="DG139" s="21"/>
      <c r="DH139" s="21"/>
      <c r="DI139" s="21"/>
      <c r="DJ139" s="21"/>
      <c r="DK139" s="21"/>
      <c r="DL139" s="21"/>
      <c r="DM139" s="21"/>
      <c r="DN139" s="21"/>
      <c r="DO139" s="21"/>
      <c r="DP139" s="21"/>
      <c r="DQ139" s="21"/>
      <c r="DR139" s="21"/>
      <c r="DS139" s="21"/>
      <c r="DT139" s="21"/>
      <c r="DU139" s="21"/>
      <c r="DV139" s="21"/>
      <c r="DW139" s="21"/>
      <c r="DX139" s="21"/>
      <c r="DY139" s="21"/>
      <c r="DZ139" s="21"/>
      <c r="EA139" s="21"/>
      <c r="EB139" s="21"/>
      <c r="EC139" s="21"/>
      <c r="ED139" s="21"/>
    </row>
    <row r="140" spans="1:134" s="19" customFormat="1" ht="15.65" customHeight="1" x14ac:dyDescent="0.35">
      <c r="A140">
        <v>30</v>
      </c>
      <c r="B140">
        <v>2</v>
      </c>
      <c r="C140" t="s">
        <v>68</v>
      </c>
      <c r="D140" t="s">
        <v>27</v>
      </c>
      <c r="E140"/>
      <c r="F140"/>
      <c r="G140">
        <v>0.5</v>
      </c>
      <c r="H140">
        <v>0.5</v>
      </c>
      <c r="I140">
        <v>3880</v>
      </c>
      <c r="J140">
        <v>7368</v>
      </c>
      <c r="K140"/>
      <c r="L140">
        <v>3850</v>
      </c>
      <c r="M140">
        <v>3.3919999999999999</v>
      </c>
      <c r="N140">
        <v>6.52</v>
      </c>
      <c r="O140">
        <v>3.129</v>
      </c>
      <c r="P140"/>
      <c r="Q140">
        <v>0.28699999999999998</v>
      </c>
      <c r="R140">
        <v>1</v>
      </c>
      <c r="S140">
        <v>0</v>
      </c>
      <c r="T140">
        <v>0</v>
      </c>
      <c r="U140"/>
      <c r="V140">
        <v>0</v>
      </c>
      <c r="W140"/>
      <c r="X140"/>
      <c r="Y140" s="1">
        <v>44827</v>
      </c>
      <c r="Z140" s="6">
        <v>0.85956018518518518</v>
      </c>
      <c r="AA140"/>
      <c r="AB140" s="19">
        <v>1</v>
      </c>
      <c r="AC140" s="8"/>
      <c r="AD140" s="3">
        <v>3.7101233274256136</v>
      </c>
      <c r="AE140" s="3">
        <v>7.0588666086892644</v>
      </c>
      <c r="AF140" s="3">
        <v>3.3487432812636508</v>
      </c>
      <c r="AG140" s="3">
        <v>0.3761026859184316</v>
      </c>
      <c r="AH140" s="8"/>
      <c r="AI140" s="8"/>
      <c r="AJ140" s="8"/>
      <c r="AK140" s="8">
        <v>0.71890695214712663</v>
      </c>
      <c r="AL140" s="8"/>
      <c r="AM140" s="8"/>
      <c r="AN140" s="8"/>
      <c r="AO140" s="8"/>
      <c r="AP140" s="8"/>
      <c r="AQ140" s="8">
        <v>2.2226480462120461</v>
      </c>
      <c r="AR140" s="8"/>
      <c r="AS140" s="8"/>
      <c r="AT140" s="8"/>
      <c r="AU140" s="8"/>
      <c r="AV140" s="8"/>
      <c r="AW140" s="8">
        <v>3.9151955474548856</v>
      </c>
      <c r="AX140" s="8"/>
      <c r="AY140" s="8"/>
      <c r="AZ140" s="8"/>
      <c r="BA140" s="8"/>
      <c r="BB140" s="8"/>
      <c r="BC140" s="8">
        <v>2.2928893326749615</v>
      </c>
      <c r="BD140" s="8"/>
      <c r="BE140" s="8"/>
      <c r="BF140" s="8"/>
      <c r="BG140" s="20">
        <v>3.6968349257801951</v>
      </c>
      <c r="BH140" s="20">
        <v>6.9812819453102684</v>
      </c>
      <c r="BI140" s="20">
        <v>3.2844470195300728</v>
      </c>
      <c r="BJ140" s="20">
        <v>0.3718397489492799</v>
      </c>
      <c r="BK140" s="8"/>
      <c r="BL140" s="15">
        <v>35</v>
      </c>
      <c r="BM140" s="21"/>
      <c r="BN140" s="21"/>
      <c r="BO140" s="21"/>
      <c r="BP140" s="21"/>
      <c r="BQ140" s="2">
        <f t="shared" si="14"/>
        <v>2.9732408325074333</v>
      </c>
      <c r="BR140" s="2">
        <f t="shared" si="15"/>
        <v>5.9464816650148666</v>
      </c>
      <c r="BS140" s="2">
        <f t="shared" si="16"/>
        <v>2.9732408325074333</v>
      </c>
      <c r="BT140" s="2">
        <f t="shared" si="17"/>
        <v>0.29732408325074333</v>
      </c>
      <c r="BU140" s="56">
        <f t="shared" si="18"/>
        <v>2609.9466666666663</v>
      </c>
      <c r="BV140" s="56">
        <f t="shared" si="18"/>
        <v>2478.1039999999998</v>
      </c>
      <c r="BW140" s="56">
        <f t="shared" si="19"/>
        <v>2346.2613333333334</v>
      </c>
      <c r="BX140" s="56">
        <f t="shared" si="20"/>
        <v>25897.666666666664</v>
      </c>
      <c r="BY140" s="57">
        <f t="shared" si="21"/>
        <v>1.4866204162537167</v>
      </c>
      <c r="BZ140" s="54">
        <f t="shared" si="21"/>
        <v>2.9732408325074333</v>
      </c>
      <c r="CA140" s="54">
        <f t="shared" si="22"/>
        <v>1.4866204162537167</v>
      </c>
      <c r="CB140" s="54">
        <f t="shared" si="23"/>
        <v>0.14866204162537167</v>
      </c>
      <c r="CC140" s="54">
        <f t="shared" si="24"/>
        <v>1.8550616637128068</v>
      </c>
      <c r="CD140" s="54">
        <f t="shared" si="24"/>
        <v>3.5294333043446322</v>
      </c>
      <c r="CE140" s="54">
        <f t="shared" si="25"/>
        <v>1.6743716406318254</v>
      </c>
      <c r="CF140" s="54">
        <f t="shared" si="26"/>
        <v>0.1880513429592158</v>
      </c>
      <c r="CG140" s="3">
        <f>AVERAGE(CC140:CC141)</f>
        <v>1.8484174628900976</v>
      </c>
      <c r="CH140" s="3">
        <f>AVERAGE(CD140:CD141)</f>
        <v>3.4906409726551342</v>
      </c>
      <c r="CI140" s="3">
        <f>AVERAGE(CE140:CE141)</f>
        <v>1.6422235097650364</v>
      </c>
      <c r="CJ140" s="3">
        <f>AVERAGE(CF140:CF141)</f>
        <v>0.18591987447463995</v>
      </c>
      <c r="CK140" s="21"/>
      <c r="CL140" s="21"/>
      <c r="CM140" s="21"/>
      <c r="CN140" s="21"/>
      <c r="CO140" s="21"/>
      <c r="CP140" s="21"/>
      <c r="CQ140" s="21"/>
      <c r="CR140" s="21"/>
      <c r="CS140" s="21"/>
      <c r="CT140" s="21"/>
      <c r="CU140" s="21"/>
      <c r="CV140" s="21"/>
      <c r="CW140" s="21"/>
      <c r="CX140" s="21"/>
      <c r="CY140" s="21"/>
      <c r="CZ140" s="21"/>
      <c r="DA140" s="21"/>
      <c r="DB140" s="21"/>
      <c r="DC140" s="21"/>
      <c r="DD140" s="21"/>
      <c r="DE140" s="21"/>
      <c r="DF140" s="21"/>
      <c r="DG140" s="21"/>
      <c r="DH140" s="21"/>
      <c r="DI140" s="21"/>
      <c r="DJ140" s="21"/>
      <c r="DK140" s="21"/>
      <c r="DL140" s="21"/>
      <c r="DM140" s="21"/>
      <c r="DN140" s="21"/>
      <c r="DO140" s="21"/>
      <c r="DP140" s="21"/>
      <c r="DQ140" s="21"/>
      <c r="DR140" s="21"/>
      <c r="DS140" s="21"/>
      <c r="DT140" s="21"/>
      <c r="DU140" s="21"/>
      <c r="DV140" s="21"/>
      <c r="DW140" s="21"/>
      <c r="DX140" s="21"/>
      <c r="DY140" s="21"/>
      <c r="DZ140" s="21"/>
      <c r="EA140" s="21"/>
      <c r="EB140" s="21"/>
      <c r="EC140" s="21"/>
      <c r="ED140" s="21"/>
    </row>
    <row r="141" spans="1:134" s="19" customFormat="1" ht="15.65" customHeight="1" x14ac:dyDescent="0.35">
      <c r="A141">
        <v>31</v>
      </c>
      <c r="B141">
        <v>2</v>
      </c>
      <c r="C141" t="s">
        <v>68</v>
      </c>
      <c r="D141" t="s">
        <v>27</v>
      </c>
      <c r="E141"/>
      <c r="F141"/>
      <c r="G141">
        <v>0.5</v>
      </c>
      <c r="H141">
        <v>0.5</v>
      </c>
      <c r="I141">
        <v>3852</v>
      </c>
      <c r="J141">
        <v>7207</v>
      </c>
      <c r="K141"/>
      <c r="L141">
        <v>3763</v>
      </c>
      <c r="M141">
        <v>3.37</v>
      </c>
      <c r="N141">
        <v>6.3840000000000003</v>
      </c>
      <c r="O141">
        <v>3.0139999999999998</v>
      </c>
      <c r="P141"/>
      <c r="Q141">
        <v>0.27800000000000002</v>
      </c>
      <c r="R141">
        <v>1</v>
      </c>
      <c r="S141">
        <v>0</v>
      </c>
      <c r="T141">
        <v>0</v>
      </c>
      <c r="U141"/>
      <c r="V141">
        <v>0</v>
      </c>
      <c r="W141"/>
      <c r="X141"/>
      <c r="Y141" s="1">
        <v>44827</v>
      </c>
      <c r="Z141" s="6">
        <v>0.86715277777777777</v>
      </c>
      <c r="AA141"/>
      <c r="AB141" s="19">
        <v>1</v>
      </c>
      <c r="AC141" s="8"/>
      <c r="AD141" s="3">
        <v>3.6835465241347767</v>
      </c>
      <c r="AE141" s="3">
        <v>6.9036972819312714</v>
      </c>
      <c r="AF141" s="3">
        <v>3.2201507577964947</v>
      </c>
      <c r="AG141" s="3">
        <v>0.3675768119801282</v>
      </c>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20"/>
      <c r="BH141" s="20"/>
      <c r="BI141" s="20"/>
      <c r="BJ141" s="20"/>
      <c r="BK141" s="8"/>
      <c r="BL141" s="15"/>
      <c r="BM141" s="21"/>
      <c r="BN141" s="21"/>
      <c r="BO141" s="21"/>
      <c r="BP141" s="21"/>
      <c r="BQ141" s="2">
        <f t="shared" si="14"/>
        <v>2.9732408325074333</v>
      </c>
      <c r="BR141" s="2">
        <f t="shared" si="15"/>
        <v>5.9464816650148666</v>
      </c>
      <c r="BS141" s="2">
        <f t="shared" si="16"/>
        <v>2.9732408325074333</v>
      </c>
      <c r="BT141" s="2">
        <f t="shared" si="17"/>
        <v>0.29732408325074333</v>
      </c>
      <c r="BU141" s="56">
        <f t="shared" si="18"/>
        <v>2591.1119999999996</v>
      </c>
      <c r="BV141" s="56">
        <f t="shared" si="18"/>
        <v>2423.9543333333331</v>
      </c>
      <c r="BW141" s="56">
        <f t="shared" si="19"/>
        <v>2256.7966666666666</v>
      </c>
      <c r="BX141" s="56">
        <f t="shared" si="20"/>
        <v>25312.446666666663</v>
      </c>
      <c r="BY141" s="57">
        <f t="shared" si="21"/>
        <v>1.4866204162537167</v>
      </c>
      <c r="BZ141" s="54">
        <f t="shared" si="21"/>
        <v>2.9732408325074333</v>
      </c>
      <c r="CA141" s="54">
        <f t="shared" si="22"/>
        <v>1.4866204162537167</v>
      </c>
      <c r="CB141" s="54">
        <f t="shared" si="23"/>
        <v>0.14866204162537167</v>
      </c>
      <c r="CC141" s="54">
        <f t="shared" si="24"/>
        <v>1.8417732620673883</v>
      </c>
      <c r="CD141" s="54">
        <f t="shared" si="24"/>
        <v>3.4518486409656357</v>
      </c>
      <c r="CE141" s="54">
        <f t="shared" si="25"/>
        <v>1.6100753788982474</v>
      </c>
      <c r="CF141" s="54">
        <f t="shared" si="26"/>
        <v>0.1837884059900641</v>
      </c>
      <c r="CG141"/>
      <c r="CH141"/>
      <c r="CI141"/>
      <c r="CJ141"/>
      <c r="CK141" s="21"/>
      <c r="CL141" s="21"/>
      <c r="CM141" s="21"/>
      <c r="CN141" s="21"/>
      <c r="CO141" s="21"/>
      <c r="CP141" s="21"/>
      <c r="CQ141" s="21"/>
      <c r="CR141" s="21"/>
      <c r="CS141" s="21"/>
      <c r="CT141" s="21"/>
      <c r="CU141" s="21"/>
      <c r="CV141" s="21"/>
      <c r="CW141" s="21"/>
      <c r="CX141" s="21"/>
      <c r="CY141" s="21"/>
      <c r="CZ141" s="21"/>
      <c r="DA141" s="21"/>
      <c r="DB141" s="21"/>
      <c r="DC141" s="21"/>
      <c r="DD141" s="21"/>
      <c r="DE141" s="21"/>
      <c r="DF141" s="21"/>
      <c r="DG141" s="21"/>
      <c r="DH141" s="21"/>
      <c r="DI141" s="21"/>
      <c r="DJ141" s="21"/>
      <c r="DK141" s="21"/>
      <c r="DL141" s="21"/>
      <c r="DM141" s="21"/>
      <c r="DN141" s="21"/>
      <c r="DO141" s="21"/>
      <c r="DP141" s="21"/>
      <c r="DQ141" s="21"/>
      <c r="DR141" s="21"/>
      <c r="DS141" s="21"/>
      <c r="DT141" s="21"/>
      <c r="DU141" s="21"/>
      <c r="DV141" s="21"/>
      <c r="DW141" s="21"/>
      <c r="DX141" s="21"/>
      <c r="DY141" s="21"/>
      <c r="DZ141" s="21"/>
      <c r="EA141" s="21"/>
      <c r="EB141" s="21"/>
      <c r="EC141" s="21"/>
      <c r="ED141" s="21"/>
    </row>
    <row r="142" spans="1:134" s="19" customFormat="1" ht="15.65" customHeight="1" x14ac:dyDescent="0.35">
      <c r="A142">
        <v>29</v>
      </c>
      <c r="B142">
        <v>2</v>
      </c>
      <c r="C142" t="s">
        <v>68</v>
      </c>
      <c r="D142" t="s">
        <v>27</v>
      </c>
      <c r="E142"/>
      <c r="F142"/>
      <c r="G142">
        <v>0.5</v>
      </c>
      <c r="H142">
        <v>0.5</v>
      </c>
      <c r="I142">
        <v>5183</v>
      </c>
      <c r="J142">
        <v>7619</v>
      </c>
      <c r="K142"/>
      <c r="L142">
        <v>3372</v>
      </c>
      <c r="M142">
        <v>4.391</v>
      </c>
      <c r="N142">
        <v>6.734</v>
      </c>
      <c r="O142">
        <v>2.3420000000000001</v>
      </c>
      <c r="P142"/>
      <c r="Q142">
        <v>0.23699999999999999</v>
      </c>
      <c r="R142">
        <v>1</v>
      </c>
      <c r="S142">
        <v>0</v>
      </c>
      <c r="T142">
        <v>0</v>
      </c>
      <c r="U142"/>
      <c r="V142">
        <v>0</v>
      </c>
      <c r="W142"/>
      <c r="X142"/>
      <c r="Y142" s="1">
        <v>44830</v>
      </c>
      <c r="Z142" s="6">
        <v>0.82613425925925921</v>
      </c>
      <c r="AA142"/>
      <c r="AB142" s="19">
        <v>1</v>
      </c>
      <c r="AC142" s="8"/>
      <c r="AD142" s="3">
        <v>5.1197421736949815</v>
      </c>
      <c r="AE142" s="3">
        <v>7.6500845844975611</v>
      </c>
      <c r="AF142" s="3">
        <v>2.5303424108025796</v>
      </c>
      <c r="AG142" s="3">
        <v>0.3655037792481784</v>
      </c>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20"/>
      <c r="BH142" s="20"/>
      <c r="BI142" s="20"/>
      <c r="BJ142" s="20"/>
      <c r="BK142" s="8"/>
      <c r="BL142" s="15"/>
      <c r="BM142" s="21"/>
      <c r="BN142" s="21"/>
      <c r="BO142" s="21"/>
      <c r="BP142" s="21"/>
      <c r="BQ142" s="2">
        <f t="shared" si="14"/>
        <v>2.9732408325074333</v>
      </c>
      <c r="BR142" s="2">
        <f t="shared" si="15"/>
        <v>5.9464816650148666</v>
      </c>
      <c r="BS142" s="2">
        <f t="shared" si="16"/>
        <v>2.9732408325074333</v>
      </c>
      <c r="BT142" s="2">
        <f t="shared" si="17"/>
        <v>0.29732408325074333</v>
      </c>
      <c r="BU142" s="56">
        <f t="shared" si="18"/>
        <v>3486.431333333333</v>
      </c>
      <c r="BV142" s="56">
        <f t="shared" si="18"/>
        <v>2562.5236666666665</v>
      </c>
      <c r="BW142" s="56">
        <f t="shared" si="19"/>
        <v>1638.616</v>
      </c>
      <c r="BX142" s="56">
        <f t="shared" si="20"/>
        <v>22682.32</v>
      </c>
      <c r="BY142" s="57">
        <f t="shared" si="21"/>
        <v>1.4866204162537167</v>
      </c>
      <c r="BZ142" s="54">
        <f t="shared" si="21"/>
        <v>2.9732408325074333</v>
      </c>
      <c r="CA142" s="54">
        <f t="shared" si="22"/>
        <v>1.4866204162537167</v>
      </c>
      <c r="CB142" s="54">
        <f t="shared" si="23"/>
        <v>0.14866204162537167</v>
      </c>
      <c r="CC142" s="54">
        <f t="shared" si="24"/>
        <v>2.5598710868474908</v>
      </c>
      <c r="CD142" s="54">
        <f t="shared" si="24"/>
        <v>3.8250422922487806</v>
      </c>
      <c r="CE142" s="54">
        <f t="shared" si="25"/>
        <v>1.2651712054012898</v>
      </c>
      <c r="CF142" s="54">
        <f t="shared" si="26"/>
        <v>0.1827518896240892</v>
      </c>
      <c r="CG142"/>
      <c r="CH142"/>
      <c r="CI142"/>
      <c r="CJ142"/>
      <c r="CK142" s="21"/>
      <c r="CL142" s="21"/>
      <c r="CM142" s="21"/>
      <c r="CN142" s="21"/>
      <c r="CO142" s="21"/>
      <c r="CP142" s="21"/>
      <c r="CQ142" s="21"/>
      <c r="CR142" s="21"/>
      <c r="CS142" s="21"/>
      <c r="CT142" s="21"/>
      <c r="CU142" s="21"/>
      <c r="CV142" s="21"/>
      <c r="CW142" s="21"/>
      <c r="CX142" s="21"/>
      <c r="CY142" s="21"/>
      <c r="CZ142" s="21"/>
      <c r="DA142" s="21"/>
      <c r="DB142" s="21"/>
      <c r="DC142" s="21"/>
      <c r="DD142" s="21"/>
      <c r="DE142" s="21"/>
      <c r="DF142" s="21"/>
      <c r="DG142" s="21"/>
      <c r="DH142" s="21"/>
      <c r="DI142" s="21"/>
      <c r="DJ142" s="21"/>
      <c r="DK142" s="21"/>
      <c r="DL142" s="21"/>
      <c r="DM142" s="21"/>
      <c r="DN142" s="21"/>
      <c r="DO142" s="21"/>
      <c r="DP142" s="21"/>
      <c r="DQ142" s="21"/>
      <c r="DR142" s="21"/>
      <c r="DS142" s="21"/>
      <c r="DT142" s="21"/>
      <c r="DU142" s="21"/>
      <c r="DV142" s="21"/>
      <c r="DW142" s="21"/>
      <c r="DX142" s="21"/>
      <c r="DY142" s="21"/>
      <c r="DZ142" s="21"/>
      <c r="EA142" s="21"/>
      <c r="EB142" s="21"/>
      <c r="EC142" s="21"/>
      <c r="ED142" s="21"/>
    </row>
    <row r="143" spans="1:134" s="19" customFormat="1" ht="15.65" customHeight="1" x14ac:dyDescent="0.35">
      <c r="A143">
        <v>30</v>
      </c>
      <c r="B143">
        <v>2</v>
      </c>
      <c r="C143" t="s">
        <v>68</v>
      </c>
      <c r="D143" t="s">
        <v>27</v>
      </c>
      <c r="E143"/>
      <c r="F143"/>
      <c r="G143">
        <v>0.5</v>
      </c>
      <c r="H143">
        <v>0.5</v>
      </c>
      <c r="I143">
        <v>3734</v>
      </c>
      <c r="J143">
        <v>7667</v>
      </c>
      <c r="K143"/>
      <c r="L143">
        <v>3403</v>
      </c>
      <c r="M143">
        <v>3.2789999999999999</v>
      </c>
      <c r="N143">
        <v>6.774</v>
      </c>
      <c r="O143">
        <v>3.4940000000000002</v>
      </c>
      <c r="P143"/>
      <c r="Q143">
        <v>0.24</v>
      </c>
      <c r="R143">
        <v>1</v>
      </c>
      <c r="S143">
        <v>0</v>
      </c>
      <c r="T143">
        <v>0</v>
      </c>
      <c r="U143"/>
      <c r="V143">
        <v>0</v>
      </c>
      <c r="W143"/>
      <c r="X143"/>
      <c r="Y143" s="1">
        <v>44830</v>
      </c>
      <c r="Z143" s="6">
        <v>0.83335648148148145</v>
      </c>
      <c r="AA143"/>
      <c r="AB143" s="19">
        <v>1</v>
      </c>
      <c r="AC143" s="8"/>
      <c r="AD143" s="3">
        <v>3.7285374989600388</v>
      </c>
      <c r="AE143" s="3">
        <v>7.6974715315889641</v>
      </c>
      <c r="AF143" s="3">
        <v>3.9689340326289253</v>
      </c>
      <c r="AG143" s="3">
        <v>0.36879432439146442</v>
      </c>
      <c r="AH143" s="8"/>
      <c r="AI143" s="8"/>
      <c r="AJ143" s="8"/>
      <c r="AK143" s="8">
        <v>1.1775446843606223</v>
      </c>
      <c r="AL143" s="8"/>
      <c r="AM143" s="8"/>
      <c r="AN143" s="8"/>
      <c r="AO143" s="8"/>
      <c r="AP143" s="8"/>
      <c r="AQ143" s="8">
        <v>0.99245284515354482</v>
      </c>
      <c r="AR143" s="8"/>
      <c r="AS143" s="8"/>
      <c r="AT143" s="8"/>
      <c r="AU143" s="8"/>
      <c r="AV143" s="8"/>
      <c r="AW143" s="8">
        <v>3.0746127300939272</v>
      </c>
      <c r="AX143" s="8"/>
      <c r="AY143" s="8"/>
      <c r="AZ143" s="8"/>
      <c r="BA143" s="8"/>
      <c r="BB143" s="8"/>
      <c r="BC143" s="8">
        <v>0.4881009566318335</v>
      </c>
      <c r="BD143" s="8"/>
      <c r="BE143" s="8"/>
      <c r="BF143" s="8"/>
      <c r="BG143" s="20">
        <v>3.7506201128447207</v>
      </c>
      <c r="BH143" s="20">
        <v>7.6594632511094014</v>
      </c>
      <c r="BI143" s="20">
        <v>3.9088431382646807</v>
      </c>
      <c r="BJ143" s="20">
        <v>0.36969657064042993</v>
      </c>
      <c r="BK143" s="8"/>
      <c r="BL143" s="15">
        <v>36</v>
      </c>
      <c r="BM143" s="21"/>
      <c r="BN143" s="21"/>
      <c r="BO143" s="21"/>
      <c r="BP143" s="21"/>
      <c r="BQ143" s="2">
        <f t="shared" si="14"/>
        <v>2.9732408325074333</v>
      </c>
      <c r="BR143" s="2">
        <f t="shared" si="15"/>
        <v>5.9464816650148666</v>
      </c>
      <c r="BS143" s="2">
        <f t="shared" si="16"/>
        <v>2.9732408325074333</v>
      </c>
      <c r="BT143" s="2">
        <f t="shared" si="17"/>
        <v>0.29732408325074333</v>
      </c>
      <c r="BU143" s="56">
        <f t="shared" si="18"/>
        <v>2511.737333333333</v>
      </c>
      <c r="BV143" s="56">
        <f t="shared" si="18"/>
        <v>2578.6676666666663</v>
      </c>
      <c r="BW143" s="56">
        <f t="shared" si="19"/>
        <v>2645.598</v>
      </c>
      <c r="BX143" s="56">
        <f t="shared" si="20"/>
        <v>22890.846666666665</v>
      </c>
      <c r="BY143" s="57">
        <f t="shared" si="21"/>
        <v>1.4866204162537167</v>
      </c>
      <c r="BZ143" s="54">
        <f t="shared" si="21"/>
        <v>2.9732408325074333</v>
      </c>
      <c r="CA143" s="54">
        <f t="shared" si="22"/>
        <v>1.4866204162537167</v>
      </c>
      <c r="CB143" s="54">
        <f t="shared" si="23"/>
        <v>0.14866204162537167</v>
      </c>
      <c r="CC143" s="54">
        <f t="shared" si="24"/>
        <v>1.8642687494800194</v>
      </c>
      <c r="CD143" s="54">
        <f t="shared" si="24"/>
        <v>3.8487357657944821</v>
      </c>
      <c r="CE143" s="54">
        <f t="shared" si="25"/>
        <v>1.9844670163144627</v>
      </c>
      <c r="CF143" s="54">
        <f t="shared" si="26"/>
        <v>0.18439716219573221</v>
      </c>
      <c r="CG143" s="3">
        <f>AVERAGE(CC143:CC144)</f>
        <v>1.8753100564223604</v>
      </c>
      <c r="CH143" s="3">
        <f>AVERAGE(CD143:CD144)</f>
        <v>3.8297316255547007</v>
      </c>
      <c r="CI143" s="3">
        <f>AVERAGE(CE143:CE144)</f>
        <v>1.9544215691323403</v>
      </c>
      <c r="CJ143" s="3">
        <f>AVERAGE(CF143:CF144)</f>
        <v>0.18484828532021497</v>
      </c>
      <c r="CK143" s="21"/>
      <c r="CL143" s="21"/>
      <c r="CM143" s="21"/>
      <c r="CN143" s="21"/>
      <c r="CO143" s="21"/>
      <c r="CP143" s="21"/>
      <c r="CQ143" s="21"/>
      <c r="CR143" s="21"/>
      <c r="CS143" s="21"/>
      <c r="CT143" s="21"/>
      <c r="CU143" s="21"/>
      <c r="CV143" s="21"/>
      <c r="CW143" s="21"/>
      <c r="CX143" s="21"/>
      <c r="CY143" s="21"/>
      <c r="CZ143" s="21"/>
      <c r="DA143" s="21"/>
      <c r="DB143" s="21"/>
      <c r="DC143" s="21"/>
      <c r="DD143" s="21"/>
      <c r="DE143" s="21"/>
      <c r="DF143" s="21"/>
      <c r="DG143" s="21"/>
      <c r="DH143" s="21"/>
      <c r="DI143" s="21"/>
      <c r="DJ143" s="21"/>
      <c r="DK143" s="21"/>
      <c r="DL143" s="21"/>
      <c r="DM143" s="21"/>
      <c r="DN143" s="21"/>
      <c r="DO143" s="21"/>
      <c r="DP143" s="21"/>
      <c r="DQ143" s="21"/>
      <c r="DR143" s="21"/>
      <c r="DS143" s="21"/>
      <c r="DT143" s="21"/>
      <c r="DU143" s="21"/>
      <c r="DV143" s="21"/>
      <c r="DW143" s="21"/>
      <c r="DX143" s="21"/>
      <c r="DY143" s="21"/>
      <c r="DZ143" s="21"/>
      <c r="EA143" s="21"/>
      <c r="EB143" s="21"/>
      <c r="EC143" s="21"/>
      <c r="ED143" s="21"/>
    </row>
    <row r="144" spans="1:134" s="19" customFormat="1" ht="15.65" customHeight="1" x14ac:dyDescent="0.35">
      <c r="A144">
        <v>31</v>
      </c>
      <c r="B144">
        <v>2</v>
      </c>
      <c r="C144" t="s">
        <v>68</v>
      </c>
      <c r="D144" t="s">
        <v>27</v>
      </c>
      <c r="E144"/>
      <c r="F144"/>
      <c r="G144">
        <v>0.5</v>
      </c>
      <c r="H144">
        <v>0.5</v>
      </c>
      <c r="I144">
        <v>3780</v>
      </c>
      <c r="J144">
        <v>7590</v>
      </c>
      <c r="K144"/>
      <c r="L144">
        <v>3420</v>
      </c>
      <c r="M144">
        <v>3.3149999999999999</v>
      </c>
      <c r="N144">
        <v>6.7089999999999996</v>
      </c>
      <c r="O144">
        <v>3.3940000000000001</v>
      </c>
      <c r="P144"/>
      <c r="Q144">
        <v>0.24199999999999999</v>
      </c>
      <c r="R144">
        <v>1</v>
      </c>
      <c r="S144">
        <v>0</v>
      </c>
      <c r="T144">
        <v>0</v>
      </c>
      <c r="U144"/>
      <c r="V144">
        <v>0</v>
      </c>
      <c r="W144"/>
      <c r="X144"/>
      <c r="Y144" s="1">
        <v>44830</v>
      </c>
      <c r="Z144" s="6">
        <v>0.84111111111111114</v>
      </c>
      <c r="AA144"/>
      <c r="AB144" s="19">
        <v>1</v>
      </c>
      <c r="AC144" s="8"/>
      <c r="AD144" s="3">
        <v>3.7727027267294022</v>
      </c>
      <c r="AE144" s="3">
        <v>7.6214549706298387</v>
      </c>
      <c r="AF144" s="3">
        <v>3.8487522439004365</v>
      </c>
      <c r="AG144" s="3">
        <v>0.37059881688939544</v>
      </c>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20"/>
      <c r="BH144" s="20"/>
      <c r="BI144" s="20"/>
      <c r="BJ144" s="20"/>
      <c r="BK144" s="8"/>
      <c r="BL144" s="15"/>
      <c r="BM144" s="21"/>
      <c r="BN144" s="21"/>
      <c r="BO144" s="21"/>
      <c r="BP144" s="21"/>
      <c r="BQ144" s="2">
        <f t="shared" si="14"/>
        <v>2.9732408325074333</v>
      </c>
      <c r="BR144" s="2">
        <f t="shared" si="15"/>
        <v>5.9464816650148666</v>
      </c>
      <c r="BS144" s="2">
        <f t="shared" si="16"/>
        <v>2.9732408325074333</v>
      </c>
      <c r="BT144" s="2">
        <f t="shared" si="17"/>
        <v>0.29732408325074333</v>
      </c>
      <c r="BU144" s="56">
        <f t="shared" si="18"/>
        <v>2542.6799999999998</v>
      </c>
      <c r="BV144" s="56">
        <f t="shared" si="18"/>
        <v>2552.77</v>
      </c>
      <c r="BW144" s="56">
        <f t="shared" si="19"/>
        <v>2562.8599999999997</v>
      </c>
      <c r="BX144" s="56">
        <f t="shared" si="20"/>
        <v>23005.199999999997</v>
      </c>
      <c r="BY144" s="57">
        <f t="shared" si="21"/>
        <v>1.4866204162537167</v>
      </c>
      <c r="BZ144" s="54">
        <f t="shared" si="21"/>
        <v>2.9732408325074333</v>
      </c>
      <c r="CA144" s="54">
        <f t="shared" si="22"/>
        <v>1.4866204162537167</v>
      </c>
      <c r="CB144" s="54">
        <f t="shared" si="23"/>
        <v>0.14866204162537167</v>
      </c>
      <c r="CC144" s="54">
        <f t="shared" si="24"/>
        <v>1.8863513633647011</v>
      </c>
      <c r="CD144" s="54">
        <f t="shared" si="24"/>
        <v>3.8107274853149193</v>
      </c>
      <c r="CE144" s="54">
        <f t="shared" si="25"/>
        <v>1.9243761219502182</v>
      </c>
      <c r="CF144" s="54">
        <f t="shared" si="26"/>
        <v>0.18529940844469772</v>
      </c>
      <c r="CG144"/>
      <c r="CH144"/>
      <c r="CI144"/>
      <c r="CJ144"/>
      <c r="CK144" s="21"/>
      <c r="CL144" s="21"/>
      <c r="CM144" s="21"/>
      <c r="CN144" s="21"/>
      <c r="CO144" s="21"/>
      <c r="CP144" s="21"/>
      <c r="CQ144" s="21"/>
      <c r="CR144" s="21"/>
      <c r="CS144" s="21"/>
      <c r="CT144" s="21"/>
      <c r="CU144" s="21"/>
      <c r="CV144" s="21"/>
      <c r="CW144" s="21"/>
      <c r="CX144" s="21"/>
      <c r="CY144" s="21"/>
      <c r="CZ144" s="21"/>
      <c r="DA144" s="21"/>
      <c r="DB144" s="21"/>
      <c r="DC144" s="21"/>
      <c r="DD144" s="21"/>
      <c r="DE144" s="21"/>
      <c r="DF144" s="21"/>
      <c r="DG144" s="21"/>
      <c r="DH144" s="21"/>
      <c r="DI144" s="21"/>
      <c r="DJ144" s="21"/>
      <c r="DK144" s="21"/>
      <c r="DL144" s="21"/>
      <c r="DM144" s="21"/>
      <c r="DN144" s="21"/>
      <c r="DO144" s="21"/>
      <c r="DP144" s="21"/>
      <c r="DQ144" s="21"/>
      <c r="DR144" s="21"/>
      <c r="DS144" s="21"/>
      <c r="DT144" s="21"/>
      <c r="DU144" s="21"/>
      <c r="DV144" s="21"/>
      <c r="DW144" s="21"/>
      <c r="DX144" s="21"/>
      <c r="DY144" s="21"/>
      <c r="DZ144" s="21"/>
      <c r="EA144" s="21"/>
      <c r="EB144" s="21"/>
      <c r="EC144" s="21"/>
      <c r="ED144" s="21"/>
    </row>
    <row r="145" spans="1:134" s="19" customFormat="1" ht="15.65" customHeight="1" x14ac:dyDescent="0.35">
      <c r="A145">
        <v>29</v>
      </c>
      <c r="B145">
        <v>2</v>
      </c>
      <c r="C145" t="s">
        <v>68</v>
      </c>
      <c r="D145" t="s">
        <v>27</v>
      </c>
      <c r="E145"/>
      <c r="F145"/>
      <c r="G145">
        <v>0.5</v>
      </c>
      <c r="H145">
        <v>0.5</v>
      </c>
      <c r="I145">
        <v>5111</v>
      </c>
      <c r="J145">
        <v>7033</v>
      </c>
      <c r="K145"/>
      <c r="L145">
        <v>3051</v>
      </c>
      <c r="M145">
        <v>4.3360000000000003</v>
      </c>
      <c r="N145">
        <v>6.2370000000000001</v>
      </c>
      <c r="O145">
        <v>1.901</v>
      </c>
      <c r="P145"/>
      <c r="Q145">
        <v>0.20300000000000001</v>
      </c>
      <c r="R145">
        <v>1</v>
      </c>
      <c r="S145">
        <v>0</v>
      </c>
      <c r="T145">
        <v>0</v>
      </c>
      <c r="U145"/>
      <c r="V145">
        <v>0</v>
      </c>
      <c r="W145"/>
      <c r="X145"/>
      <c r="Y145" s="1">
        <v>44840</v>
      </c>
      <c r="Z145" s="6">
        <v>0.65991898148148154</v>
      </c>
      <c r="AA145"/>
      <c r="AB145" s="19">
        <v>1</v>
      </c>
      <c r="AC145" s="8"/>
      <c r="AD145" s="3">
        <v>4.9138249893537509</v>
      </c>
      <c r="AE145" s="3">
        <v>7.0995609579824608</v>
      </c>
      <c r="AF145" s="3">
        <v>2.1857359686287099</v>
      </c>
      <c r="AG145" s="3">
        <v>0.33817170049197631</v>
      </c>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20"/>
      <c r="BH145" s="20"/>
      <c r="BI145" s="20"/>
      <c r="BJ145" s="20"/>
      <c r="BK145" s="8"/>
      <c r="BL145" s="15"/>
      <c r="BM145" s="21"/>
      <c r="BN145" s="21"/>
      <c r="BO145" s="21"/>
      <c r="BP145" s="21"/>
      <c r="BQ145" s="2">
        <f t="shared" si="14"/>
        <v>2.9732408325074333</v>
      </c>
      <c r="BR145" s="2">
        <f t="shared" si="15"/>
        <v>5.9464816650148666</v>
      </c>
      <c r="BS145" s="2">
        <f t="shared" si="16"/>
        <v>2.9732408325074333</v>
      </c>
      <c r="BT145" s="2">
        <f t="shared" si="17"/>
        <v>0.29732408325074333</v>
      </c>
      <c r="BU145" s="56">
        <f t="shared" si="18"/>
        <v>3437.9993333333332</v>
      </c>
      <c r="BV145" s="56">
        <f t="shared" si="18"/>
        <v>2365.4323333333332</v>
      </c>
      <c r="BW145" s="56">
        <f t="shared" si="19"/>
        <v>1292.8653333333332</v>
      </c>
      <c r="BX145" s="56">
        <f t="shared" si="20"/>
        <v>20523.059999999998</v>
      </c>
      <c r="BY145" s="57">
        <f t="shared" si="21"/>
        <v>1.4866204162537167</v>
      </c>
      <c r="BZ145" s="54">
        <f t="shared" si="21"/>
        <v>2.9732408325074333</v>
      </c>
      <c r="CA145" s="54">
        <f t="shared" si="22"/>
        <v>1.4866204162537167</v>
      </c>
      <c r="CB145" s="54">
        <f t="shared" si="23"/>
        <v>0.14866204162537167</v>
      </c>
      <c r="CC145" s="54">
        <f t="shared" si="24"/>
        <v>2.4569124946768754</v>
      </c>
      <c r="CD145" s="54">
        <f t="shared" si="24"/>
        <v>3.5497804789912304</v>
      </c>
      <c r="CE145" s="54">
        <f t="shared" si="25"/>
        <v>1.0928679843143549</v>
      </c>
      <c r="CF145" s="54">
        <f t="shared" si="26"/>
        <v>0.16908585024598816</v>
      </c>
      <c r="CG145"/>
      <c r="CH145"/>
      <c r="CI145"/>
      <c r="CJ145"/>
      <c r="CK145" s="21"/>
      <c r="CL145" s="21"/>
      <c r="CM145" s="21"/>
      <c r="CN145" s="21"/>
      <c r="CO145" s="21"/>
      <c r="CP145" s="21"/>
      <c r="CQ145" s="21"/>
      <c r="CR145" s="21"/>
      <c r="CS145" s="21"/>
      <c r="CT145" s="21"/>
      <c r="CU145" s="21"/>
      <c r="CV145" s="21"/>
      <c r="CW145" s="21"/>
      <c r="CX145" s="21"/>
      <c r="CY145" s="21"/>
      <c r="CZ145" s="21"/>
      <c r="DA145" s="21"/>
      <c r="DB145" s="21"/>
      <c r="DC145" s="21"/>
      <c r="DD145" s="21"/>
      <c r="DE145" s="21"/>
      <c r="DF145" s="21"/>
      <c r="DG145" s="21"/>
      <c r="DH145" s="21"/>
      <c r="DI145" s="21"/>
      <c r="DJ145" s="21"/>
      <c r="DK145" s="21"/>
      <c r="DL145" s="21"/>
      <c r="DM145" s="21"/>
      <c r="DN145" s="21"/>
      <c r="DO145" s="21"/>
      <c r="DP145" s="21"/>
      <c r="DQ145" s="21"/>
      <c r="DR145" s="21"/>
      <c r="DS145" s="21"/>
      <c r="DT145" s="21"/>
      <c r="DU145" s="21"/>
      <c r="DV145" s="21"/>
      <c r="DW145" s="21"/>
      <c r="DX145" s="21"/>
      <c r="DY145" s="21"/>
      <c r="DZ145" s="21"/>
      <c r="EA145" s="21"/>
      <c r="EB145" s="21"/>
      <c r="EC145" s="21"/>
      <c r="ED145" s="21"/>
    </row>
    <row r="146" spans="1:134" s="19" customFormat="1" ht="15.65" customHeight="1" x14ac:dyDescent="0.35">
      <c r="A146">
        <v>30</v>
      </c>
      <c r="B146">
        <v>2</v>
      </c>
      <c r="C146" t="s">
        <v>68</v>
      </c>
      <c r="D146" t="s">
        <v>27</v>
      </c>
      <c r="E146"/>
      <c r="F146"/>
      <c r="G146">
        <v>0.5</v>
      </c>
      <c r="H146">
        <v>0.5</v>
      </c>
      <c r="I146">
        <v>3541</v>
      </c>
      <c r="J146">
        <v>7051</v>
      </c>
      <c r="K146"/>
      <c r="L146">
        <v>3132</v>
      </c>
      <c r="M146">
        <v>3.1320000000000001</v>
      </c>
      <c r="N146">
        <v>6.2519999999999998</v>
      </c>
      <c r="O146">
        <v>3.12</v>
      </c>
      <c r="P146"/>
      <c r="Q146">
        <v>0.21199999999999999</v>
      </c>
      <c r="R146">
        <v>1</v>
      </c>
      <c r="S146">
        <v>0</v>
      </c>
      <c r="T146">
        <v>0</v>
      </c>
      <c r="U146"/>
      <c r="V146">
        <v>0</v>
      </c>
      <c r="W146"/>
      <c r="X146"/>
      <c r="Y146" s="1">
        <v>44840</v>
      </c>
      <c r="Z146" s="6">
        <v>0.66706018518518517</v>
      </c>
      <c r="AA146"/>
      <c r="AB146" s="19">
        <v>1</v>
      </c>
      <c r="AC146" s="8"/>
      <c r="AD146" s="3">
        <v>3.3962168377596758</v>
      </c>
      <c r="AE146" s="3">
        <v>7.1178474388077912</v>
      </c>
      <c r="AF146" s="3">
        <v>3.7216306010481155</v>
      </c>
      <c r="AG146" s="3">
        <v>0.3468951190658125</v>
      </c>
      <c r="AH146" s="8"/>
      <c r="AI146" s="8"/>
      <c r="AJ146" s="8"/>
      <c r="AK146" s="8">
        <v>0.51363072825807321</v>
      </c>
      <c r="AL146" s="8"/>
      <c r="AM146" s="8"/>
      <c r="AN146" s="8"/>
      <c r="AO146" s="8"/>
      <c r="AP146" s="8"/>
      <c r="AQ146" s="8">
        <v>5.7074877979250427E-2</v>
      </c>
      <c r="AR146" s="8"/>
      <c r="AS146" s="8"/>
      <c r="AT146" s="8"/>
      <c r="AU146" s="8"/>
      <c r="AV146" s="8"/>
      <c r="AW146" s="8">
        <v>0.57505115997465484</v>
      </c>
      <c r="AX146" s="8"/>
      <c r="AY146" s="8"/>
      <c r="AZ146" s="8"/>
      <c r="BA146" s="8"/>
      <c r="BB146" s="8"/>
      <c r="BC146" s="8">
        <v>0.12426054080632934</v>
      </c>
      <c r="BD146" s="8"/>
      <c r="BE146" s="8"/>
      <c r="BF146" s="8"/>
      <c r="BG146" s="20">
        <v>3.3875171731963976</v>
      </c>
      <c r="BH146" s="20">
        <v>7.1198792700106051</v>
      </c>
      <c r="BI146" s="20">
        <v>3.7323620968142075</v>
      </c>
      <c r="BJ146" s="20">
        <v>0.34667972601460667</v>
      </c>
      <c r="BK146" s="8"/>
      <c r="BL146" s="15">
        <v>37</v>
      </c>
      <c r="BM146" s="21"/>
      <c r="BN146" s="21"/>
      <c r="BO146" s="21"/>
      <c r="BP146" s="21"/>
      <c r="BQ146" s="2">
        <f t="shared" si="14"/>
        <v>2.9732408325074333</v>
      </c>
      <c r="BR146" s="2">
        <f t="shared" si="15"/>
        <v>5.9464816650148666</v>
      </c>
      <c r="BS146" s="2">
        <f t="shared" si="16"/>
        <v>2.9732408325074333</v>
      </c>
      <c r="BT146" s="2">
        <f t="shared" si="17"/>
        <v>0.29732408325074333</v>
      </c>
      <c r="BU146" s="56">
        <f t="shared" si="18"/>
        <v>2381.9126666666666</v>
      </c>
      <c r="BV146" s="56">
        <f t="shared" si="18"/>
        <v>2371.4863333333333</v>
      </c>
      <c r="BW146" s="56">
        <f t="shared" si="19"/>
        <v>2361.06</v>
      </c>
      <c r="BX146" s="56">
        <f t="shared" si="20"/>
        <v>21067.919999999998</v>
      </c>
      <c r="BY146" s="57">
        <f t="shared" si="21"/>
        <v>1.4866204162537167</v>
      </c>
      <c r="BZ146" s="54">
        <f t="shared" si="21"/>
        <v>2.9732408325074333</v>
      </c>
      <c r="CA146" s="54">
        <f t="shared" si="22"/>
        <v>1.4866204162537167</v>
      </c>
      <c r="CB146" s="54">
        <f t="shared" si="23"/>
        <v>0.14866204162537167</v>
      </c>
      <c r="CC146" s="54">
        <f t="shared" si="24"/>
        <v>1.6981084188798379</v>
      </c>
      <c r="CD146" s="54">
        <f t="shared" si="24"/>
        <v>3.5589237194038956</v>
      </c>
      <c r="CE146" s="54">
        <f t="shared" si="25"/>
        <v>1.8608153005240577</v>
      </c>
      <c r="CF146" s="54">
        <f t="shared" si="26"/>
        <v>0.17344755953290625</v>
      </c>
      <c r="CG146" s="3">
        <f>AVERAGE(CC146:CC147)</f>
        <v>1.6937585865981988</v>
      </c>
      <c r="CH146" s="3">
        <f>AVERAGE(CD146:CD147)</f>
        <v>3.5599396350053025</v>
      </c>
      <c r="CI146" s="3">
        <f>AVERAGE(CE146:CE147)</f>
        <v>1.8661810484071037</v>
      </c>
      <c r="CJ146" s="3">
        <f>AVERAGE(CF146:CF147)</f>
        <v>0.17333986300730334</v>
      </c>
      <c r="CK146" s="21"/>
      <c r="CL146" s="21"/>
      <c r="CM146" s="21"/>
      <c r="CN146" s="21"/>
      <c r="CO146" s="21"/>
      <c r="CP146" s="21"/>
      <c r="CQ146" s="21"/>
      <c r="CR146" s="21"/>
      <c r="CS146" s="21"/>
      <c r="CT146" s="21"/>
      <c r="CU146" s="21"/>
      <c r="CV146" s="21"/>
      <c r="CW146" s="21"/>
      <c r="CX146" s="21"/>
      <c r="CY146" s="21"/>
      <c r="CZ146" s="21"/>
      <c r="DA146" s="21"/>
      <c r="DB146" s="21"/>
      <c r="DC146" s="21"/>
      <c r="DD146" s="21"/>
      <c r="DE146" s="21"/>
      <c r="DF146" s="21"/>
      <c r="DG146" s="21"/>
      <c r="DH146" s="21"/>
      <c r="DI146" s="21"/>
      <c r="DJ146" s="21"/>
      <c r="DK146" s="21"/>
      <c r="DL146" s="21"/>
      <c r="DM146" s="21"/>
      <c r="DN146" s="21"/>
      <c r="DO146" s="21"/>
      <c r="DP146" s="21"/>
      <c r="DQ146" s="21"/>
      <c r="DR146" s="21"/>
      <c r="DS146" s="21"/>
      <c r="DT146" s="21"/>
      <c r="DU146" s="21"/>
      <c r="DV146" s="21"/>
      <c r="DW146" s="21"/>
      <c r="DX146" s="21"/>
      <c r="DY146" s="21"/>
      <c r="DZ146" s="21"/>
      <c r="EA146" s="21"/>
      <c r="EB146" s="21"/>
      <c r="EC146" s="21"/>
      <c r="ED146" s="21"/>
    </row>
    <row r="147" spans="1:134" s="19" customFormat="1" ht="15.65" customHeight="1" x14ac:dyDescent="0.35">
      <c r="A147">
        <v>31</v>
      </c>
      <c r="B147">
        <v>2</v>
      </c>
      <c r="C147" t="s">
        <v>68</v>
      </c>
      <c r="D147" t="s">
        <v>27</v>
      </c>
      <c r="E147"/>
      <c r="F147"/>
      <c r="G147">
        <v>0.5</v>
      </c>
      <c r="H147">
        <v>0.5</v>
      </c>
      <c r="I147">
        <v>3523</v>
      </c>
      <c r="J147">
        <v>7055</v>
      </c>
      <c r="K147"/>
      <c r="L147">
        <v>3128</v>
      </c>
      <c r="M147">
        <v>3.1179999999999999</v>
      </c>
      <c r="N147">
        <v>6.2560000000000002</v>
      </c>
      <c r="O147">
        <v>3.1379999999999999</v>
      </c>
      <c r="P147"/>
      <c r="Q147">
        <v>0.21099999999999999</v>
      </c>
      <c r="R147">
        <v>1</v>
      </c>
      <c r="S147">
        <v>0</v>
      </c>
      <c r="T147">
        <v>0</v>
      </c>
      <c r="U147"/>
      <c r="V147">
        <v>0</v>
      </c>
      <c r="W147"/>
      <c r="X147"/>
      <c r="Y147" s="1">
        <v>44840</v>
      </c>
      <c r="Z147" s="6">
        <v>0.67473379629629626</v>
      </c>
      <c r="AA147"/>
      <c r="AB147" s="19">
        <v>1</v>
      </c>
      <c r="AC147" s="8"/>
      <c r="AD147" s="3">
        <v>3.3788175086331198</v>
      </c>
      <c r="AE147" s="3">
        <v>7.1219111012134197</v>
      </c>
      <c r="AF147" s="3">
        <v>3.7430935925802999</v>
      </c>
      <c r="AG147" s="3">
        <v>0.34646433296340085</v>
      </c>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20"/>
      <c r="BH147" s="20"/>
      <c r="BI147" s="20"/>
      <c r="BJ147" s="20"/>
      <c r="BK147" s="8"/>
      <c r="BL147" s="15"/>
      <c r="BM147" s="21"/>
      <c r="BN147" s="21"/>
      <c r="BO147" s="21"/>
      <c r="BP147" s="21"/>
      <c r="BQ147" s="2">
        <f t="shared" si="14"/>
        <v>2.9732408325074333</v>
      </c>
      <c r="BR147" s="2">
        <f t="shared" si="15"/>
        <v>5.9464816650148666</v>
      </c>
      <c r="BS147" s="2">
        <f t="shared" si="16"/>
        <v>2.9732408325074333</v>
      </c>
      <c r="BT147" s="2">
        <f t="shared" si="17"/>
        <v>0.29732408325074333</v>
      </c>
      <c r="BU147" s="56">
        <f t="shared" si="18"/>
        <v>2369.8046666666664</v>
      </c>
      <c r="BV147" s="56">
        <f t="shared" si="18"/>
        <v>2372.8316666666665</v>
      </c>
      <c r="BW147" s="56">
        <f t="shared" si="19"/>
        <v>2375.8586666666665</v>
      </c>
      <c r="BX147" s="56">
        <f t="shared" si="20"/>
        <v>21041.013333333332</v>
      </c>
      <c r="BY147" s="57">
        <f t="shared" si="21"/>
        <v>1.4866204162537167</v>
      </c>
      <c r="BZ147" s="54">
        <f t="shared" si="21"/>
        <v>2.9732408325074333</v>
      </c>
      <c r="CA147" s="54">
        <f t="shared" si="22"/>
        <v>1.4866204162537167</v>
      </c>
      <c r="CB147" s="54">
        <f t="shared" si="23"/>
        <v>0.14866204162537167</v>
      </c>
      <c r="CC147" s="54">
        <f t="shared" si="24"/>
        <v>1.6894087543165599</v>
      </c>
      <c r="CD147" s="54">
        <f t="shared" si="24"/>
        <v>3.5609555506067099</v>
      </c>
      <c r="CE147" s="54">
        <f t="shared" si="25"/>
        <v>1.87154679629015</v>
      </c>
      <c r="CF147" s="54">
        <f t="shared" si="26"/>
        <v>0.17323216648170042</v>
      </c>
      <c r="CG147"/>
      <c r="CH147"/>
      <c r="CI147"/>
      <c r="CJ147"/>
      <c r="CK147" s="21"/>
      <c r="CL147" s="21"/>
      <c r="CM147" s="21"/>
      <c r="CN147" s="21"/>
      <c r="CO147" s="21"/>
      <c r="CP147" s="21"/>
      <c r="CQ147" s="21"/>
      <c r="CR147" s="21"/>
      <c r="CS147" s="21"/>
      <c r="CT147" s="21"/>
      <c r="CU147" s="21"/>
      <c r="CV147" s="21"/>
      <c r="CW147" s="21"/>
      <c r="CX147" s="21"/>
      <c r="CY147" s="21"/>
      <c r="CZ147" s="21"/>
      <c r="DA147" s="21"/>
      <c r="DB147" s="21"/>
      <c r="DC147" s="21"/>
      <c r="DD147" s="21"/>
      <c r="DE147" s="21"/>
      <c r="DF147" s="21"/>
      <c r="DG147" s="21"/>
      <c r="DH147" s="21"/>
      <c r="DI147" s="21"/>
      <c r="DJ147" s="21"/>
      <c r="DK147" s="21"/>
      <c r="DL147" s="21"/>
      <c r="DM147" s="21"/>
      <c r="DN147" s="21"/>
      <c r="DO147" s="21"/>
      <c r="DP147" s="21"/>
      <c r="DQ147" s="21"/>
      <c r="DR147" s="21"/>
      <c r="DS147" s="21"/>
      <c r="DT147" s="21"/>
      <c r="DU147" s="21"/>
      <c r="DV147" s="21"/>
      <c r="DW147" s="21"/>
      <c r="DX147" s="21"/>
      <c r="DY147" s="21"/>
      <c r="DZ147" s="21"/>
      <c r="EA147" s="21"/>
      <c r="EB147" s="21"/>
      <c r="EC147" s="21"/>
      <c r="ED147" s="21"/>
    </row>
    <row r="148" spans="1:134" s="19" customFormat="1" ht="15.65" customHeight="1" x14ac:dyDescent="0.35">
      <c r="A148">
        <v>29</v>
      </c>
      <c r="B148">
        <v>2</v>
      </c>
      <c r="C148" t="s">
        <v>68</v>
      </c>
      <c r="D148" t="s">
        <v>27</v>
      </c>
      <c r="E148"/>
      <c r="F148"/>
      <c r="G148">
        <v>0.5</v>
      </c>
      <c r="H148">
        <v>0.5</v>
      </c>
      <c r="I148">
        <v>5218</v>
      </c>
      <c r="J148">
        <v>8133</v>
      </c>
      <c r="K148"/>
      <c r="L148">
        <v>3549</v>
      </c>
      <c r="M148">
        <v>4.4180000000000001</v>
      </c>
      <c r="N148">
        <v>7.1689999999999996</v>
      </c>
      <c r="O148">
        <v>2.7509999999999999</v>
      </c>
      <c r="P148"/>
      <c r="Q148">
        <v>0.255</v>
      </c>
      <c r="R148">
        <v>1</v>
      </c>
      <c r="S148">
        <v>0</v>
      </c>
      <c r="T148">
        <v>0</v>
      </c>
      <c r="U148"/>
      <c r="V148">
        <v>0</v>
      </c>
      <c r="W148"/>
      <c r="X148"/>
      <c r="Y148" s="1">
        <v>44873</v>
      </c>
      <c r="Z148" s="6">
        <v>0.85310185185185183</v>
      </c>
      <c r="AA148"/>
      <c r="AB148" s="19">
        <v>1</v>
      </c>
      <c r="AC148" s="8"/>
      <c r="AD148" s="3">
        <v>5.2211126382221913</v>
      </c>
      <c r="AE148" s="3">
        <v>8.0458432120611807</v>
      </c>
      <c r="AF148" s="3">
        <v>2.8247305738389894</v>
      </c>
      <c r="AG148" s="3">
        <v>0.37314117893230397</v>
      </c>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20"/>
      <c r="BH148" s="20"/>
      <c r="BI148" s="20"/>
      <c r="BJ148" s="20"/>
      <c r="BK148" s="8"/>
      <c r="BL148" s="15"/>
      <c r="BM148" s="21"/>
      <c r="BN148" s="21"/>
      <c r="BO148" s="21"/>
      <c r="BP148" s="21"/>
      <c r="BQ148" s="2">
        <f t="shared" si="14"/>
        <v>2.9732408325074333</v>
      </c>
      <c r="BR148" s="2">
        <f t="shared" si="15"/>
        <v>5.9464816650148666</v>
      </c>
      <c r="BS148" s="2">
        <f t="shared" si="16"/>
        <v>2.9732408325074333</v>
      </c>
      <c r="BT148" s="2">
        <f t="shared" si="17"/>
        <v>0.29732408325074333</v>
      </c>
      <c r="BU148" s="56">
        <f t="shared" si="18"/>
        <v>3509.9746666666665</v>
      </c>
      <c r="BV148" s="56">
        <f t="shared" si="18"/>
        <v>2735.3989999999999</v>
      </c>
      <c r="BW148" s="56">
        <f t="shared" si="19"/>
        <v>1960.8233333333333</v>
      </c>
      <c r="BX148" s="56">
        <f t="shared" si="20"/>
        <v>23872.94</v>
      </c>
      <c r="BY148" s="57">
        <f t="shared" si="21"/>
        <v>1.4866204162537167</v>
      </c>
      <c r="BZ148" s="54">
        <f t="shared" si="21"/>
        <v>2.9732408325074333</v>
      </c>
      <c r="CA148" s="54">
        <f t="shared" si="22"/>
        <v>1.4866204162537167</v>
      </c>
      <c r="CB148" s="54">
        <f t="shared" si="23"/>
        <v>0.14866204162537167</v>
      </c>
      <c r="CC148" s="54">
        <f t="shared" si="24"/>
        <v>2.6105563191110956</v>
      </c>
      <c r="CD148" s="54">
        <f t="shared" si="24"/>
        <v>4.0229216060305903</v>
      </c>
      <c r="CE148" s="54">
        <f t="shared" si="25"/>
        <v>1.4123652869194947</v>
      </c>
      <c r="CF148" s="54">
        <f t="shared" si="26"/>
        <v>0.18657058946615199</v>
      </c>
      <c r="CG148"/>
      <c r="CH148"/>
      <c r="CI148"/>
      <c r="CJ148"/>
      <c r="CK148" s="21"/>
      <c r="CL148" s="21"/>
      <c r="CM148" s="21"/>
      <c r="CN148" s="21"/>
      <c r="CO148" s="21"/>
      <c r="CP148" s="21"/>
      <c r="CQ148" s="21"/>
      <c r="CR148" s="21"/>
      <c r="CS148" s="21"/>
      <c r="CT148" s="21"/>
      <c r="CU148" s="21"/>
      <c r="CV148" s="21"/>
      <c r="CW148" s="21"/>
      <c r="CX148" s="21"/>
      <c r="CY148" s="21"/>
      <c r="CZ148" s="21"/>
      <c r="DA148" s="21"/>
      <c r="DB148" s="21"/>
      <c r="DC148" s="21"/>
      <c r="DD148" s="21"/>
      <c r="DE148" s="21"/>
      <c r="DF148" s="21"/>
      <c r="DG148" s="21"/>
      <c r="DH148" s="21"/>
      <c r="DI148" s="21"/>
      <c r="DJ148" s="21"/>
      <c r="DK148" s="21"/>
      <c r="DL148" s="21"/>
      <c r="DM148" s="21"/>
      <c r="DN148" s="21"/>
      <c r="DO148" s="21"/>
      <c r="DP148" s="21"/>
      <c r="DQ148" s="21"/>
      <c r="DR148" s="21"/>
      <c r="DS148" s="21"/>
      <c r="DT148" s="21"/>
      <c r="DU148" s="21"/>
      <c r="DV148" s="21"/>
      <c r="DW148" s="21"/>
      <c r="DX148" s="21"/>
      <c r="DY148" s="21"/>
      <c r="DZ148" s="21"/>
      <c r="EA148" s="21"/>
      <c r="EB148" s="21"/>
      <c r="EC148" s="21"/>
      <c r="ED148" s="21"/>
    </row>
    <row r="149" spans="1:134" s="19" customFormat="1" ht="15.65" customHeight="1" x14ac:dyDescent="0.35">
      <c r="A149">
        <v>30</v>
      </c>
      <c r="B149">
        <v>2</v>
      </c>
      <c r="C149" t="s">
        <v>68</v>
      </c>
      <c r="D149" t="s">
        <v>27</v>
      </c>
      <c r="E149"/>
      <c r="F149"/>
      <c r="G149">
        <v>0.5</v>
      </c>
      <c r="H149">
        <v>0.5</v>
      </c>
      <c r="I149">
        <v>3504</v>
      </c>
      <c r="J149">
        <v>7864</v>
      </c>
      <c r="K149"/>
      <c r="L149">
        <v>3434</v>
      </c>
      <c r="M149">
        <v>3.1030000000000002</v>
      </c>
      <c r="N149">
        <v>6.9409999999999998</v>
      </c>
      <c r="O149">
        <v>3.8370000000000002</v>
      </c>
      <c r="P149"/>
      <c r="Q149">
        <v>0.24299999999999999</v>
      </c>
      <c r="R149">
        <v>1</v>
      </c>
      <c r="S149">
        <v>0</v>
      </c>
      <c r="T149">
        <v>0</v>
      </c>
      <c r="U149"/>
      <c r="V149">
        <v>0</v>
      </c>
      <c r="W149"/>
      <c r="X149"/>
      <c r="Y149" s="1">
        <v>44873</v>
      </c>
      <c r="Z149" s="6">
        <v>0.8601388888888889</v>
      </c>
      <c r="AA149"/>
      <c r="AB149" s="19">
        <v>1</v>
      </c>
      <c r="AC149" s="8"/>
      <c r="AD149" s="3">
        <v>3.5491108944890919</v>
      </c>
      <c r="AE149" s="3">
        <v>7.7852006932623112</v>
      </c>
      <c r="AF149" s="3">
        <v>4.2360897987732198</v>
      </c>
      <c r="AG149" s="3">
        <v>0.36143211292956701</v>
      </c>
      <c r="AH149" s="8"/>
      <c r="AI149" s="8"/>
      <c r="AJ149" s="8"/>
      <c r="AK149" s="8">
        <v>0.16477815307460988</v>
      </c>
      <c r="AL149" s="8"/>
      <c r="AM149" s="8"/>
      <c r="AN149" s="8"/>
      <c r="AO149" s="8"/>
      <c r="AP149" s="8"/>
      <c r="AQ149" s="8">
        <v>0.2991462172017284</v>
      </c>
      <c r="AR149" s="8"/>
      <c r="AS149" s="8"/>
      <c r="AT149" s="8"/>
      <c r="AU149" s="8"/>
      <c r="AV149" s="8"/>
      <c r="AW149" s="8">
        <v>0.68949623565015961</v>
      </c>
      <c r="AX149" s="8"/>
      <c r="AY149" s="8"/>
      <c r="AZ149" s="8"/>
      <c r="BA149" s="8"/>
      <c r="BB149" s="8"/>
      <c r="BC149" s="8">
        <v>0.36554977577748687</v>
      </c>
      <c r="BD149" s="8"/>
      <c r="BE149" s="8"/>
      <c r="BF149" s="8"/>
      <c r="BG149" s="20">
        <v>3.5520373852890916</v>
      </c>
      <c r="BH149" s="20">
        <v>7.77357351770251</v>
      </c>
      <c r="BI149" s="20">
        <v>4.2215361324134193</v>
      </c>
      <c r="BJ149" s="20">
        <v>0.36209392970363474</v>
      </c>
      <c r="BK149" s="8"/>
      <c r="BL149" s="15">
        <v>38</v>
      </c>
      <c r="BM149" s="21"/>
      <c r="BN149" s="21"/>
      <c r="BO149" s="21"/>
      <c r="BP149" s="21"/>
      <c r="BQ149" s="2">
        <f t="shared" si="14"/>
        <v>2.9732408325074333</v>
      </c>
      <c r="BR149" s="2">
        <f t="shared" si="15"/>
        <v>5.9464816650148666</v>
      </c>
      <c r="BS149" s="2">
        <f t="shared" si="16"/>
        <v>2.9732408325074333</v>
      </c>
      <c r="BT149" s="2">
        <f t="shared" si="17"/>
        <v>0.29732408325074333</v>
      </c>
      <c r="BU149" s="56">
        <f t="shared" si="18"/>
        <v>2357.0239999999999</v>
      </c>
      <c r="BV149" s="56">
        <f t="shared" si="18"/>
        <v>2644.9253333333331</v>
      </c>
      <c r="BW149" s="56">
        <f t="shared" si="19"/>
        <v>2932.8266666666664</v>
      </c>
      <c r="BX149" s="56">
        <f t="shared" si="20"/>
        <v>23099.373333333333</v>
      </c>
      <c r="BY149" s="57">
        <f t="shared" si="21"/>
        <v>1.4866204162537167</v>
      </c>
      <c r="BZ149" s="54">
        <f t="shared" si="21"/>
        <v>2.9732408325074333</v>
      </c>
      <c r="CA149" s="54">
        <f t="shared" si="22"/>
        <v>1.4866204162537167</v>
      </c>
      <c r="CB149" s="54">
        <f t="shared" si="23"/>
        <v>0.14866204162537167</v>
      </c>
      <c r="CC149" s="54">
        <f t="shared" si="24"/>
        <v>1.7745554472445459</v>
      </c>
      <c r="CD149" s="54">
        <f t="shared" si="24"/>
        <v>3.8926003466311556</v>
      </c>
      <c r="CE149" s="54">
        <f t="shared" si="25"/>
        <v>2.1180448993866099</v>
      </c>
      <c r="CF149" s="54">
        <f t="shared" si="26"/>
        <v>0.1807160564647835</v>
      </c>
      <c r="CG149" s="3">
        <f>AVERAGE(CC149:CC150)</f>
        <v>1.7760186926445458</v>
      </c>
      <c r="CH149" s="3">
        <f>AVERAGE(CD149:CD150)</f>
        <v>3.886786758851255</v>
      </c>
      <c r="CI149" s="3">
        <f>AVERAGE(CE149:CE150)</f>
        <v>2.1107680662067096</v>
      </c>
      <c r="CJ149" s="3">
        <f>AVERAGE(CF149:CF150)</f>
        <v>0.18104696485181737</v>
      </c>
      <c r="CK149" s="21"/>
      <c r="CL149" s="21"/>
      <c r="CM149" s="21"/>
      <c r="CN149" s="21"/>
      <c r="CO149" s="21"/>
      <c r="CP149" s="21"/>
      <c r="CQ149" s="21"/>
      <c r="CR149" s="21"/>
      <c r="CS149" s="21"/>
      <c r="CT149" s="21"/>
      <c r="CU149" s="21"/>
      <c r="CV149" s="21"/>
      <c r="CW149" s="21"/>
      <c r="CX149" s="21"/>
      <c r="CY149" s="21"/>
      <c r="CZ149" s="21"/>
      <c r="DA149" s="21"/>
      <c r="DB149" s="21"/>
      <c r="DC149" s="21"/>
      <c r="DD149" s="21"/>
      <c r="DE149" s="21"/>
      <c r="DF149" s="21"/>
      <c r="DG149" s="21"/>
      <c r="DH149" s="21"/>
      <c r="DI149" s="21"/>
      <c r="DJ149" s="21"/>
      <c r="DK149" s="21"/>
      <c r="DL149" s="21"/>
      <c r="DM149" s="21"/>
      <c r="DN149" s="21"/>
      <c r="DO149" s="21"/>
      <c r="DP149" s="21"/>
      <c r="DQ149" s="21"/>
      <c r="DR149" s="21"/>
      <c r="DS149" s="21"/>
      <c r="DT149" s="21"/>
      <c r="DU149" s="21"/>
      <c r="DV149" s="21"/>
      <c r="DW149" s="21"/>
      <c r="DX149" s="21"/>
      <c r="DY149" s="21"/>
      <c r="DZ149" s="21"/>
      <c r="EA149" s="21"/>
      <c r="EB149" s="21"/>
      <c r="EC149" s="21"/>
      <c r="ED149" s="21"/>
    </row>
    <row r="150" spans="1:134" s="19" customFormat="1" ht="15.65" customHeight="1" x14ac:dyDescent="0.35">
      <c r="A150">
        <v>31</v>
      </c>
      <c r="B150">
        <v>2</v>
      </c>
      <c r="C150" t="s">
        <v>68</v>
      </c>
      <c r="D150" t="s">
        <v>27</v>
      </c>
      <c r="E150"/>
      <c r="F150"/>
      <c r="G150">
        <v>0.5</v>
      </c>
      <c r="H150">
        <v>0.5</v>
      </c>
      <c r="I150">
        <v>3510</v>
      </c>
      <c r="J150">
        <v>7840</v>
      </c>
      <c r="K150"/>
      <c r="L150">
        <v>3447</v>
      </c>
      <c r="M150">
        <v>3.1070000000000002</v>
      </c>
      <c r="N150">
        <v>6.9210000000000003</v>
      </c>
      <c r="O150">
        <v>3.8130000000000002</v>
      </c>
      <c r="P150"/>
      <c r="Q150">
        <v>0.24399999999999999</v>
      </c>
      <c r="R150">
        <v>1</v>
      </c>
      <c r="S150">
        <v>0</v>
      </c>
      <c r="T150">
        <v>0</v>
      </c>
      <c r="U150"/>
      <c r="V150">
        <v>0</v>
      </c>
      <c r="W150"/>
      <c r="X150"/>
      <c r="Y150" s="1">
        <v>44873</v>
      </c>
      <c r="Z150" s="6">
        <v>0.867650462962963</v>
      </c>
      <c r="AA150"/>
      <c r="AB150" s="19">
        <v>1</v>
      </c>
      <c r="AC150" s="8"/>
      <c r="AD150" s="3">
        <v>3.5549638760890909</v>
      </c>
      <c r="AE150" s="3">
        <v>7.7619463421427088</v>
      </c>
      <c r="AF150" s="3">
        <v>4.2069824660536179</v>
      </c>
      <c r="AG150" s="3">
        <v>0.36275574647770253</v>
      </c>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20"/>
      <c r="BH150" s="20"/>
      <c r="BI150" s="20"/>
      <c r="BJ150" s="20"/>
      <c r="BK150" s="8"/>
      <c r="BL150" s="15"/>
      <c r="BM150" s="21"/>
      <c r="BN150" s="21"/>
      <c r="BO150" s="21"/>
      <c r="BP150" s="21"/>
      <c r="BQ150" s="2">
        <f t="shared" si="14"/>
        <v>2.9732408325074333</v>
      </c>
      <c r="BR150" s="2">
        <f t="shared" si="15"/>
        <v>5.9464816650148666</v>
      </c>
      <c r="BS150" s="2">
        <f t="shared" si="16"/>
        <v>2.9732408325074333</v>
      </c>
      <c r="BT150" s="2">
        <f t="shared" si="17"/>
        <v>0.29732408325074333</v>
      </c>
      <c r="BU150" s="56">
        <f t="shared" si="18"/>
        <v>2361.06</v>
      </c>
      <c r="BV150" s="56">
        <f t="shared" si="18"/>
        <v>2636.853333333333</v>
      </c>
      <c r="BW150" s="56">
        <f t="shared" si="19"/>
        <v>2912.6466666666665</v>
      </c>
      <c r="BX150" s="56">
        <f t="shared" si="20"/>
        <v>23186.82</v>
      </c>
      <c r="BY150" s="57">
        <f t="shared" si="21"/>
        <v>1.4866204162537167</v>
      </c>
      <c r="BZ150" s="54">
        <f t="shared" si="21"/>
        <v>2.9732408325074333</v>
      </c>
      <c r="CA150" s="54">
        <f t="shared" si="22"/>
        <v>1.4866204162537167</v>
      </c>
      <c r="CB150" s="54">
        <f t="shared" si="23"/>
        <v>0.14866204162537167</v>
      </c>
      <c r="CC150" s="54">
        <f t="shared" si="24"/>
        <v>1.7774819380445455</v>
      </c>
      <c r="CD150" s="54">
        <f t="shared" si="24"/>
        <v>3.8809731710713544</v>
      </c>
      <c r="CE150" s="54">
        <f t="shared" si="25"/>
        <v>2.103491233026809</v>
      </c>
      <c r="CF150" s="54">
        <f t="shared" si="26"/>
        <v>0.18137787323885127</v>
      </c>
      <c r="CG150"/>
      <c r="CH150"/>
      <c r="CI150"/>
      <c r="CJ150"/>
      <c r="CK150" s="21"/>
      <c r="CL150" s="21"/>
      <c r="CM150" s="21"/>
      <c r="CN150" s="21"/>
      <c r="CO150" s="21"/>
      <c r="CP150" s="21"/>
      <c r="CQ150" s="21"/>
      <c r="CR150" s="21"/>
      <c r="CS150" s="21"/>
      <c r="CT150" s="21"/>
      <c r="CU150" s="21"/>
      <c r="CV150" s="21"/>
      <c r="CW150" s="21"/>
      <c r="CX150" s="21"/>
      <c r="CY150" s="21"/>
      <c r="CZ150" s="21"/>
      <c r="DA150" s="21"/>
      <c r="DB150" s="21"/>
      <c r="DC150" s="21"/>
      <c r="DD150" s="21"/>
      <c r="DE150" s="21"/>
      <c r="DF150" s="21"/>
      <c r="DG150" s="21"/>
      <c r="DH150" s="21"/>
      <c r="DI150" s="21"/>
      <c r="DJ150" s="21"/>
      <c r="DK150" s="21"/>
      <c r="DL150" s="21"/>
      <c r="DM150" s="21"/>
      <c r="DN150" s="21"/>
      <c r="DO150" s="21"/>
      <c r="DP150" s="21"/>
      <c r="DQ150" s="21"/>
      <c r="DR150" s="21"/>
      <c r="DS150" s="21"/>
      <c r="DT150" s="21"/>
      <c r="DU150" s="21"/>
      <c r="DV150" s="21"/>
      <c r="DW150" s="21"/>
      <c r="DX150" s="21"/>
      <c r="DY150" s="21"/>
      <c r="DZ150" s="21"/>
      <c r="EA150" s="21"/>
      <c r="EB150" s="21"/>
      <c r="EC150" s="21"/>
      <c r="ED150" s="21"/>
    </row>
    <row r="151" spans="1:134" s="19" customFormat="1" ht="15.65" customHeight="1" x14ac:dyDescent="0.35">
      <c r="A151">
        <v>29</v>
      </c>
      <c r="B151">
        <v>2</v>
      </c>
      <c r="C151" t="s">
        <v>68</v>
      </c>
      <c r="D151" t="s">
        <v>27</v>
      </c>
      <c r="E151"/>
      <c r="F151"/>
      <c r="G151">
        <v>0.5</v>
      </c>
      <c r="H151">
        <v>0.5</v>
      </c>
      <c r="I151">
        <v>5359</v>
      </c>
      <c r="J151">
        <v>7204</v>
      </c>
      <c r="K151"/>
      <c r="L151">
        <v>3058</v>
      </c>
      <c r="M151">
        <v>4.5259999999999998</v>
      </c>
      <c r="N151">
        <v>6.3819999999999997</v>
      </c>
      <c r="O151">
        <v>1.8560000000000001</v>
      </c>
      <c r="P151"/>
      <c r="Q151">
        <v>0.20399999999999999</v>
      </c>
      <c r="R151">
        <v>1</v>
      </c>
      <c r="S151">
        <v>0</v>
      </c>
      <c r="T151">
        <v>0</v>
      </c>
      <c r="U151"/>
      <c r="V151">
        <v>0</v>
      </c>
      <c r="W151"/>
      <c r="X151"/>
      <c r="Y151" s="1">
        <v>44874</v>
      </c>
      <c r="Z151" s="6">
        <v>0.9119560185185186</v>
      </c>
      <c r="AA151"/>
      <c r="AB151" s="19">
        <v>1</v>
      </c>
      <c r="AC151" s="8"/>
      <c r="AD151" s="3">
        <v>5.4622961217697181</v>
      </c>
      <c r="AE151" s="3">
        <v>7.204042253306735</v>
      </c>
      <c r="AF151" s="3">
        <v>1.7417461315370169</v>
      </c>
      <c r="AG151" s="3">
        <v>0.3261114510844641</v>
      </c>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20"/>
      <c r="BH151" s="20"/>
      <c r="BI151" s="20"/>
      <c r="BJ151" s="20"/>
      <c r="BK151" s="8"/>
      <c r="BL151" s="15"/>
      <c r="BM151" s="21"/>
      <c r="BN151" s="21"/>
      <c r="BO151" s="21"/>
      <c r="BP151" s="21"/>
      <c r="BQ151" s="2">
        <f t="shared" si="14"/>
        <v>2.9732408325074333</v>
      </c>
      <c r="BR151" s="2">
        <f t="shared" si="15"/>
        <v>5.9464816650148666</v>
      </c>
      <c r="BS151" s="2">
        <f t="shared" si="16"/>
        <v>2.9732408325074333</v>
      </c>
      <c r="BT151" s="2">
        <f t="shared" si="17"/>
        <v>0.29732408325074333</v>
      </c>
      <c r="BU151" s="56">
        <f t="shared" si="18"/>
        <v>3604.8206666666665</v>
      </c>
      <c r="BV151" s="56">
        <f t="shared" si="18"/>
        <v>2422.9453333333331</v>
      </c>
      <c r="BW151" s="56">
        <f t="shared" si="19"/>
        <v>1241.07</v>
      </c>
      <c r="BX151" s="56">
        <f t="shared" si="20"/>
        <v>20570.146666666664</v>
      </c>
      <c r="BY151" s="57">
        <f t="shared" si="21"/>
        <v>1.4866204162537167</v>
      </c>
      <c r="BZ151" s="54">
        <f t="shared" si="21"/>
        <v>2.9732408325074333</v>
      </c>
      <c r="CA151" s="54">
        <f t="shared" si="22"/>
        <v>1.4866204162537167</v>
      </c>
      <c r="CB151" s="54">
        <f t="shared" si="23"/>
        <v>0.14866204162537167</v>
      </c>
      <c r="CC151" s="54">
        <f t="shared" si="24"/>
        <v>2.7311480608848591</v>
      </c>
      <c r="CD151" s="54">
        <f t="shared" si="24"/>
        <v>3.6020211266533675</v>
      </c>
      <c r="CE151" s="54">
        <f t="shared" si="25"/>
        <v>0.87087306576850843</v>
      </c>
      <c r="CF151" s="54">
        <f t="shared" si="26"/>
        <v>0.16305572554223205</v>
      </c>
      <c r="CG151"/>
      <c r="CH151"/>
      <c r="CI151"/>
      <c r="CJ151"/>
      <c r="CK151" s="21"/>
      <c r="CL151" s="21"/>
      <c r="CM151" s="21"/>
      <c r="CN151" s="21"/>
      <c r="CO151" s="21"/>
      <c r="CP151" s="21"/>
      <c r="CQ151" s="21"/>
      <c r="CR151" s="21"/>
      <c r="CS151" s="21"/>
      <c r="CT151" s="21"/>
      <c r="CU151" s="21"/>
      <c r="CV151" s="21"/>
      <c r="CW151" s="21"/>
      <c r="CX151" s="21"/>
      <c r="CY151" s="21"/>
      <c r="CZ151" s="21"/>
      <c r="DA151" s="21"/>
      <c r="DB151" s="21"/>
      <c r="DC151" s="21"/>
      <c r="DD151" s="21"/>
      <c r="DE151" s="21"/>
      <c r="DF151" s="21"/>
      <c r="DG151" s="21"/>
      <c r="DH151" s="21"/>
      <c r="DI151" s="21"/>
      <c r="DJ151" s="21"/>
      <c r="DK151" s="21"/>
      <c r="DL151" s="21"/>
      <c r="DM151" s="21"/>
      <c r="DN151" s="21"/>
      <c r="DO151" s="21"/>
      <c r="DP151" s="21"/>
      <c r="DQ151" s="21"/>
      <c r="DR151" s="21"/>
      <c r="DS151" s="21"/>
      <c r="DT151" s="21"/>
      <c r="DU151" s="21"/>
      <c r="DV151" s="21"/>
      <c r="DW151" s="21"/>
      <c r="DX151" s="21"/>
      <c r="DY151" s="21"/>
      <c r="DZ151" s="21"/>
      <c r="EA151" s="21"/>
      <c r="EB151" s="21"/>
      <c r="EC151" s="21"/>
      <c r="ED151" s="21"/>
    </row>
    <row r="152" spans="1:134" s="19" customFormat="1" ht="15.65" customHeight="1" x14ac:dyDescent="0.35">
      <c r="A152">
        <v>30</v>
      </c>
      <c r="B152">
        <v>2</v>
      </c>
      <c r="C152" t="s">
        <v>68</v>
      </c>
      <c r="D152" t="s">
        <v>27</v>
      </c>
      <c r="E152"/>
      <c r="F152"/>
      <c r="G152">
        <v>0.5</v>
      </c>
      <c r="H152">
        <v>0.5</v>
      </c>
      <c r="I152">
        <v>3567</v>
      </c>
      <c r="J152">
        <v>7121</v>
      </c>
      <c r="K152"/>
      <c r="L152">
        <v>3051</v>
      </c>
      <c r="M152">
        <v>3.1520000000000001</v>
      </c>
      <c r="N152">
        <v>6.3109999999999999</v>
      </c>
      <c r="O152">
        <v>3.16</v>
      </c>
      <c r="P152"/>
      <c r="Q152">
        <v>0.20300000000000001</v>
      </c>
      <c r="R152">
        <v>1</v>
      </c>
      <c r="S152">
        <v>0</v>
      </c>
      <c r="T152">
        <v>0</v>
      </c>
      <c r="U152"/>
      <c r="V152">
        <v>0</v>
      </c>
      <c r="W152"/>
      <c r="X152"/>
      <c r="Y152" s="1">
        <v>44874</v>
      </c>
      <c r="Z152" s="6">
        <v>0.91920138888888892</v>
      </c>
      <c r="AA152"/>
      <c r="AB152" s="19">
        <v>1</v>
      </c>
      <c r="AC152" s="8"/>
      <c r="AD152" s="3">
        <v>3.6814821703266127</v>
      </c>
      <c r="AE152" s="3">
        <v>7.1222386708206873</v>
      </c>
      <c r="AF152" s="3">
        <v>3.4407565004940746</v>
      </c>
      <c r="AG152" s="3">
        <v>0.325389042984504</v>
      </c>
      <c r="AH152" s="8"/>
      <c r="AI152" s="8"/>
      <c r="AJ152" s="8"/>
      <c r="AK152" s="8">
        <v>1.3588407220891816</v>
      </c>
      <c r="AL152" s="8"/>
      <c r="AM152" s="8"/>
      <c r="AN152" s="8"/>
      <c r="AO152" s="8"/>
      <c r="AP152" s="8"/>
      <c r="AQ152" s="8">
        <v>0.47160619289186428</v>
      </c>
      <c r="AR152" s="8"/>
      <c r="AS152" s="8"/>
      <c r="AT152" s="8"/>
      <c r="AU152" s="8"/>
      <c r="AV152" s="8"/>
      <c r="AW152" s="8">
        <v>0.46908416270411996</v>
      </c>
      <c r="AX152" s="8"/>
      <c r="AY152" s="8"/>
      <c r="AZ152" s="8"/>
      <c r="BA152" s="8"/>
      <c r="BB152" s="8"/>
      <c r="BC152" s="8">
        <v>1.4374887647245875</v>
      </c>
      <c r="BD152" s="8"/>
      <c r="BE152" s="8"/>
      <c r="BF152" s="8"/>
      <c r="BG152" s="20">
        <v>3.6566382256915251</v>
      </c>
      <c r="BH152" s="20">
        <v>7.1054837201910157</v>
      </c>
      <c r="BI152" s="20">
        <v>3.4488454944994906</v>
      </c>
      <c r="BJ152" s="20">
        <v>0.32306701694891821</v>
      </c>
      <c r="BK152" s="8"/>
      <c r="BL152" s="15">
        <v>39</v>
      </c>
      <c r="BM152" s="21"/>
      <c r="BN152" s="21"/>
      <c r="BO152" s="21"/>
      <c r="BP152" s="21"/>
      <c r="BQ152" s="2">
        <f t="shared" si="14"/>
        <v>2.9732408325074333</v>
      </c>
      <c r="BR152" s="2">
        <f t="shared" si="15"/>
        <v>5.9464816650148666</v>
      </c>
      <c r="BS152" s="2">
        <f t="shared" si="16"/>
        <v>2.9732408325074333</v>
      </c>
      <c r="BT152" s="2">
        <f t="shared" si="17"/>
        <v>0.29732408325074333</v>
      </c>
      <c r="BU152" s="56">
        <f t="shared" si="18"/>
        <v>2399.402</v>
      </c>
      <c r="BV152" s="56">
        <f t="shared" si="18"/>
        <v>2395.0296666666663</v>
      </c>
      <c r="BW152" s="56">
        <f t="shared" si="19"/>
        <v>2390.6573333333331</v>
      </c>
      <c r="BX152" s="56">
        <f t="shared" si="20"/>
        <v>20523.059999999998</v>
      </c>
      <c r="BY152" s="57">
        <f t="shared" si="21"/>
        <v>1.4866204162537167</v>
      </c>
      <c r="BZ152" s="54">
        <f t="shared" si="21"/>
        <v>2.9732408325074333</v>
      </c>
      <c r="CA152" s="54">
        <f t="shared" si="22"/>
        <v>1.4866204162537167</v>
      </c>
      <c r="CB152" s="54">
        <f t="shared" si="23"/>
        <v>0.14866204162537167</v>
      </c>
      <c r="CC152" s="54">
        <f t="shared" si="24"/>
        <v>1.8407410851633064</v>
      </c>
      <c r="CD152" s="54">
        <f t="shared" si="24"/>
        <v>3.5611193354103436</v>
      </c>
      <c r="CE152" s="54">
        <f t="shared" si="25"/>
        <v>1.7203782502470373</v>
      </c>
      <c r="CF152" s="54">
        <f t="shared" si="26"/>
        <v>0.162694521492252</v>
      </c>
      <c r="CG152" s="3">
        <f>AVERAGE(CC152:CC153)</f>
        <v>1.8283191128457625</v>
      </c>
      <c r="CH152" s="3">
        <f>AVERAGE(CD152:CD153)</f>
        <v>3.5527418600955079</v>
      </c>
      <c r="CI152" s="3">
        <f>AVERAGE(CE152:CE153)</f>
        <v>1.7244227472497453</v>
      </c>
      <c r="CJ152" s="3">
        <f>AVERAGE(CF152:CF153)</f>
        <v>0.1615335084744591</v>
      </c>
      <c r="CK152" s="21"/>
      <c r="CL152" s="21"/>
      <c r="CM152" s="21"/>
      <c r="CN152" s="21"/>
      <c r="CO152" s="21"/>
      <c r="CP152" s="21"/>
      <c r="CQ152" s="21"/>
      <c r="CR152" s="21"/>
      <c r="CS152" s="21"/>
      <c r="CT152" s="21"/>
      <c r="CU152" s="21"/>
      <c r="CV152" s="21"/>
      <c r="CW152" s="21"/>
      <c r="CX152" s="21"/>
      <c r="CY152" s="21"/>
      <c r="CZ152" s="21"/>
      <c r="DA152" s="21"/>
      <c r="DB152" s="21"/>
      <c r="DC152" s="21"/>
      <c r="DD152" s="21"/>
      <c r="DE152" s="21"/>
      <c r="DF152" s="21"/>
      <c r="DG152" s="21"/>
      <c r="DH152" s="21"/>
      <c r="DI152" s="21"/>
      <c r="DJ152" s="21"/>
      <c r="DK152" s="21"/>
      <c r="DL152" s="21"/>
      <c r="DM152" s="21"/>
      <c r="DN152" s="21"/>
      <c r="DO152" s="21"/>
      <c r="DP152" s="21"/>
      <c r="DQ152" s="21"/>
      <c r="DR152" s="21"/>
      <c r="DS152" s="21"/>
      <c r="DT152" s="21"/>
      <c r="DU152" s="21"/>
      <c r="DV152" s="21"/>
      <c r="DW152" s="21"/>
      <c r="DX152" s="21"/>
      <c r="DY152" s="21"/>
      <c r="DZ152" s="21"/>
      <c r="EA152" s="21"/>
      <c r="EB152" s="21"/>
      <c r="EC152" s="21"/>
      <c r="ED152" s="21"/>
    </row>
    <row r="153" spans="1:134" s="19" customFormat="1" ht="15.65" customHeight="1" x14ac:dyDescent="0.35">
      <c r="A153">
        <v>31</v>
      </c>
      <c r="B153">
        <v>2</v>
      </c>
      <c r="C153" t="s">
        <v>68</v>
      </c>
      <c r="D153" t="s">
        <v>27</v>
      </c>
      <c r="E153"/>
      <c r="F153"/>
      <c r="G153">
        <v>0.5</v>
      </c>
      <c r="H153">
        <v>0.5</v>
      </c>
      <c r="I153">
        <v>3517</v>
      </c>
      <c r="J153">
        <v>7087</v>
      </c>
      <c r="K153"/>
      <c r="L153">
        <v>3006</v>
      </c>
      <c r="M153">
        <v>3.113</v>
      </c>
      <c r="N153">
        <v>6.282</v>
      </c>
      <c r="O153">
        <v>3.169</v>
      </c>
      <c r="P153"/>
      <c r="Q153">
        <v>0.19800000000000001</v>
      </c>
      <c r="R153">
        <v>1</v>
      </c>
      <c r="S153">
        <v>0</v>
      </c>
      <c r="T153">
        <v>0</v>
      </c>
      <c r="U153"/>
      <c r="V153">
        <v>0</v>
      </c>
      <c r="W153"/>
      <c r="X153"/>
      <c r="Y153" s="1">
        <v>44874</v>
      </c>
      <c r="Z153" s="6">
        <v>0.92686342592592597</v>
      </c>
      <c r="AA153"/>
      <c r="AB153" s="19">
        <v>1</v>
      </c>
      <c r="AC153" s="8"/>
      <c r="AD153" s="3">
        <v>3.631794281056437</v>
      </c>
      <c r="AE153" s="3">
        <v>7.0887287695613432</v>
      </c>
      <c r="AF153" s="3">
        <v>3.4569344885049063</v>
      </c>
      <c r="AG153" s="3">
        <v>0.32074499091333242</v>
      </c>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20"/>
      <c r="BH153" s="20"/>
      <c r="BI153" s="20"/>
      <c r="BJ153" s="20"/>
      <c r="BK153" s="8"/>
      <c r="BL153" s="15"/>
      <c r="BM153" s="21"/>
      <c r="BN153" s="21"/>
      <c r="BO153" s="21"/>
      <c r="BP153" s="21"/>
      <c r="BQ153" s="2">
        <f t="shared" si="14"/>
        <v>2.9732408325074333</v>
      </c>
      <c r="BR153" s="2">
        <f t="shared" si="15"/>
        <v>5.9464816650148666</v>
      </c>
      <c r="BS153" s="2">
        <f t="shared" si="16"/>
        <v>2.9732408325074333</v>
      </c>
      <c r="BT153" s="2">
        <f t="shared" si="17"/>
        <v>0.29732408325074333</v>
      </c>
      <c r="BU153" s="56">
        <f t="shared" si="18"/>
        <v>2365.7686666666664</v>
      </c>
      <c r="BV153" s="56">
        <f t="shared" si="18"/>
        <v>2383.594333333333</v>
      </c>
      <c r="BW153" s="56">
        <f t="shared" si="19"/>
        <v>2401.4199999999996</v>
      </c>
      <c r="BX153" s="56">
        <f t="shared" si="20"/>
        <v>20220.359999999997</v>
      </c>
      <c r="BY153" s="57">
        <f t="shared" si="21"/>
        <v>1.4866204162537167</v>
      </c>
      <c r="BZ153" s="54">
        <f t="shared" si="21"/>
        <v>2.9732408325074333</v>
      </c>
      <c r="CA153" s="54">
        <f t="shared" si="22"/>
        <v>1.4866204162537167</v>
      </c>
      <c r="CB153" s="54">
        <f t="shared" si="23"/>
        <v>0.14866204162537167</v>
      </c>
      <c r="CC153" s="54">
        <f t="shared" si="24"/>
        <v>1.8158971405282185</v>
      </c>
      <c r="CD153" s="54">
        <f t="shared" si="24"/>
        <v>3.5443643847806716</v>
      </c>
      <c r="CE153" s="54">
        <f t="shared" si="25"/>
        <v>1.7284672442524531</v>
      </c>
      <c r="CF153" s="54">
        <f t="shared" si="26"/>
        <v>0.16037249545666621</v>
      </c>
      <c r="CG153"/>
      <c r="CH153"/>
      <c r="CI153"/>
      <c r="CJ153"/>
      <c r="CK153" s="21"/>
      <c r="CL153" s="21"/>
      <c r="CM153" s="21"/>
      <c r="CN153" s="21"/>
      <c r="CO153" s="21"/>
      <c r="CP153" s="21"/>
      <c r="CQ153" s="21"/>
      <c r="CR153" s="21"/>
      <c r="CS153" s="21"/>
      <c r="CT153" s="21"/>
      <c r="CU153" s="21"/>
      <c r="CV153" s="21"/>
      <c r="CW153" s="21"/>
      <c r="CX153" s="21"/>
      <c r="CY153" s="21"/>
      <c r="CZ153" s="21"/>
      <c r="DA153" s="21"/>
      <c r="DB153" s="21"/>
      <c r="DC153" s="21"/>
      <c r="DD153" s="21"/>
      <c r="DE153" s="21"/>
      <c r="DF153" s="21"/>
      <c r="DG153" s="21"/>
      <c r="DH153" s="21"/>
      <c r="DI153" s="21"/>
      <c r="DJ153" s="21"/>
      <c r="DK153" s="21"/>
      <c r="DL153" s="21"/>
      <c r="DM153" s="21"/>
      <c r="DN153" s="21"/>
      <c r="DO153" s="21"/>
      <c r="DP153" s="21"/>
      <c r="DQ153" s="21"/>
      <c r="DR153" s="21"/>
      <c r="DS153" s="21"/>
      <c r="DT153" s="21"/>
      <c r="DU153" s="21"/>
      <c r="DV153" s="21"/>
      <c r="DW153" s="21"/>
      <c r="DX153" s="21"/>
      <c r="DY153" s="21"/>
      <c r="DZ153" s="21"/>
      <c r="EA153" s="21"/>
      <c r="EB153" s="21"/>
      <c r="EC153" s="21"/>
      <c r="ED153" s="21"/>
    </row>
    <row r="154" spans="1:134" s="19" customFormat="1" ht="15.65" customHeight="1" x14ac:dyDescent="0.35">
      <c r="A154">
        <v>29</v>
      </c>
      <c r="B154">
        <v>2</v>
      </c>
      <c r="C154" t="s">
        <v>68</v>
      </c>
      <c r="D154" t="s">
        <v>27</v>
      </c>
      <c r="E154"/>
      <c r="F154"/>
      <c r="G154">
        <v>0.5</v>
      </c>
      <c r="H154">
        <v>0.5</v>
      </c>
      <c r="I154">
        <v>5054</v>
      </c>
      <c r="J154">
        <v>8053</v>
      </c>
      <c r="K154"/>
      <c r="L154">
        <v>3916</v>
      </c>
      <c r="M154">
        <v>4.2930000000000001</v>
      </c>
      <c r="N154">
        <v>7.101</v>
      </c>
      <c r="O154">
        <v>2.8079999999999998</v>
      </c>
      <c r="P154"/>
      <c r="Q154">
        <v>0.29399999999999998</v>
      </c>
      <c r="R154">
        <v>1</v>
      </c>
      <c r="S154">
        <v>0</v>
      </c>
      <c r="T154">
        <v>0</v>
      </c>
      <c r="U154"/>
      <c r="V154">
        <v>0</v>
      </c>
      <c r="W154"/>
      <c r="X154"/>
      <c r="Y154" s="1">
        <v>44881</v>
      </c>
      <c r="Z154" s="6">
        <v>0.7911689814814814</v>
      </c>
      <c r="AA154"/>
      <c r="AB154" s="19">
        <v>1</v>
      </c>
      <c r="AC154" s="8"/>
      <c r="AD154" s="3">
        <v>4.4190112331895479</v>
      </c>
      <c r="AE154" s="3">
        <v>7.6745079036386414</v>
      </c>
      <c r="AF154" s="3">
        <v>3.2554966704490935</v>
      </c>
      <c r="AG154" s="3">
        <v>0.37784803243281417</v>
      </c>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20"/>
      <c r="BH154" s="20"/>
      <c r="BI154" s="20"/>
      <c r="BJ154" s="20"/>
      <c r="BK154" s="8"/>
      <c r="BL154" s="15"/>
      <c r="BM154" s="21"/>
      <c r="BN154" s="21"/>
      <c r="BO154" s="21"/>
      <c r="BP154" s="21"/>
      <c r="BQ154" s="2">
        <f t="shared" si="14"/>
        <v>2.9732408325074333</v>
      </c>
      <c r="BR154" s="2">
        <f t="shared" si="15"/>
        <v>5.9464816650148666</v>
      </c>
      <c r="BS154" s="2">
        <f t="shared" si="16"/>
        <v>2.9732408325074333</v>
      </c>
      <c r="BT154" s="2">
        <f t="shared" si="17"/>
        <v>0.29732408325074333</v>
      </c>
      <c r="BU154" s="56">
        <f t="shared" si="18"/>
        <v>3399.6573333333331</v>
      </c>
      <c r="BV154" s="56">
        <f t="shared" si="18"/>
        <v>2708.4923333333331</v>
      </c>
      <c r="BW154" s="56">
        <f t="shared" si="19"/>
        <v>2017.3273333333332</v>
      </c>
      <c r="BX154" s="56">
        <f t="shared" si="20"/>
        <v>26341.626666666663</v>
      </c>
      <c r="BY154" s="57">
        <f t="shared" si="21"/>
        <v>1.4866204162537167</v>
      </c>
      <c r="BZ154" s="54">
        <f t="shared" si="21"/>
        <v>2.9732408325074333</v>
      </c>
      <c r="CA154" s="54">
        <f t="shared" si="22"/>
        <v>1.4866204162537167</v>
      </c>
      <c r="CB154" s="54">
        <f t="shared" si="23"/>
        <v>0.14866204162537167</v>
      </c>
      <c r="CC154" s="54">
        <f t="shared" si="24"/>
        <v>2.209505616594774</v>
      </c>
      <c r="CD154" s="54">
        <f t="shared" si="24"/>
        <v>3.8372539518193207</v>
      </c>
      <c r="CE154" s="54">
        <f t="shared" si="25"/>
        <v>1.6277483352245468</v>
      </c>
      <c r="CF154" s="54">
        <f t="shared" si="26"/>
        <v>0.18892401621640709</v>
      </c>
      <c r="CG154"/>
      <c r="CH154"/>
      <c r="CI154"/>
      <c r="CJ154"/>
      <c r="CK154" s="21"/>
      <c r="CL154" s="21"/>
      <c r="CM154" s="21"/>
      <c r="CN154" s="21"/>
      <c r="CO154" s="21"/>
      <c r="CP154" s="21"/>
      <c r="CQ154" s="21"/>
      <c r="CR154" s="21"/>
      <c r="CS154" s="21"/>
      <c r="CT154" s="21"/>
      <c r="CU154" s="21"/>
      <c r="CV154" s="21"/>
      <c r="CW154" s="21"/>
      <c r="CX154" s="21"/>
      <c r="CY154" s="21"/>
      <c r="CZ154" s="21"/>
      <c r="DA154" s="21"/>
      <c r="DB154" s="21"/>
      <c r="DC154" s="21"/>
      <c r="DD154" s="21"/>
      <c r="DE154" s="21"/>
      <c r="DF154" s="21"/>
      <c r="DG154" s="21"/>
      <c r="DH154" s="21"/>
      <c r="DI154" s="21"/>
      <c r="DJ154" s="21"/>
      <c r="DK154" s="21"/>
      <c r="DL154" s="21"/>
      <c r="DM154" s="21"/>
      <c r="DN154" s="21"/>
      <c r="DO154" s="21"/>
      <c r="DP154" s="21"/>
      <c r="DQ154" s="21"/>
      <c r="DR154" s="21"/>
      <c r="DS154" s="21"/>
      <c r="DT154" s="21"/>
      <c r="DU154" s="21"/>
      <c r="DV154" s="21"/>
      <c r="DW154" s="21"/>
      <c r="DX154" s="21"/>
      <c r="DY154" s="21"/>
      <c r="DZ154" s="21"/>
      <c r="EA154" s="21"/>
      <c r="EB154" s="21"/>
      <c r="EC154" s="21"/>
      <c r="ED154" s="21"/>
    </row>
    <row r="155" spans="1:134" s="19" customFormat="1" ht="15.65" customHeight="1" x14ac:dyDescent="0.35">
      <c r="A155">
        <v>30</v>
      </c>
      <c r="B155">
        <v>2</v>
      </c>
      <c r="C155" t="s">
        <v>68</v>
      </c>
      <c r="D155" t="s">
        <v>27</v>
      </c>
      <c r="E155"/>
      <c r="F155"/>
      <c r="G155">
        <v>0.5</v>
      </c>
      <c r="H155">
        <v>0.5</v>
      </c>
      <c r="I155">
        <v>3666</v>
      </c>
      <c r="J155">
        <v>7906</v>
      </c>
      <c r="K155"/>
      <c r="L155">
        <v>3981</v>
      </c>
      <c r="M155">
        <v>3.2269999999999999</v>
      </c>
      <c r="N155">
        <v>6.9770000000000003</v>
      </c>
      <c r="O155">
        <v>3.7490000000000001</v>
      </c>
      <c r="P155"/>
      <c r="Q155">
        <v>0.3</v>
      </c>
      <c r="R155">
        <v>1</v>
      </c>
      <c r="S155">
        <v>0</v>
      </c>
      <c r="T155">
        <v>0</v>
      </c>
      <c r="U155"/>
      <c r="V155">
        <v>0</v>
      </c>
      <c r="W155"/>
      <c r="X155"/>
      <c r="Y155" s="1">
        <v>44881</v>
      </c>
      <c r="Z155" s="6">
        <v>0.79802083333333329</v>
      </c>
      <c r="AA155"/>
      <c r="AB155" s="19">
        <v>1</v>
      </c>
      <c r="AC155" s="8"/>
      <c r="AD155" s="3">
        <v>3.1904107431185889</v>
      </c>
      <c r="AE155" s="3">
        <v>7.536672719205737</v>
      </c>
      <c r="AF155" s="3">
        <v>4.3462619760871481</v>
      </c>
      <c r="AG155" s="3">
        <v>0.38432609633644377</v>
      </c>
      <c r="AH155" s="8"/>
      <c r="AI155" s="8"/>
      <c r="AJ155" s="8"/>
      <c r="AK155" s="8">
        <v>2.7748203401940955E-2</v>
      </c>
      <c r="AL155" s="8"/>
      <c r="AM155" s="8"/>
      <c r="AN155" s="8"/>
      <c r="AO155" s="8"/>
      <c r="AP155" s="8"/>
      <c r="AQ155" s="8">
        <v>2.8694775754817528</v>
      </c>
      <c r="AR155" s="8"/>
      <c r="AS155" s="8"/>
      <c r="AT155" s="8"/>
      <c r="AU155" s="8"/>
      <c r="AV155" s="8"/>
      <c r="AW155" s="8">
        <v>4.9433571710667215</v>
      </c>
      <c r="AX155" s="8"/>
      <c r="AY155" s="8"/>
      <c r="AZ155" s="8"/>
      <c r="BA155" s="8"/>
      <c r="BB155" s="8"/>
      <c r="BC155" s="8">
        <v>2.7604155969440853</v>
      </c>
      <c r="BD155" s="8"/>
      <c r="BE155" s="8"/>
      <c r="BF155" s="8"/>
      <c r="BG155" s="20">
        <v>3.1899681636913297</v>
      </c>
      <c r="BH155" s="20">
        <v>7.6463782741625383</v>
      </c>
      <c r="BI155" s="20">
        <v>4.4564101104712091</v>
      </c>
      <c r="BJ155" s="20">
        <v>0.37909381395274289</v>
      </c>
      <c r="BK155" s="8"/>
      <c r="BL155" s="15">
        <v>40</v>
      </c>
      <c r="BM155" s="21"/>
      <c r="BN155" s="21"/>
      <c r="BO155" s="21"/>
      <c r="BP155" s="21"/>
      <c r="BQ155" s="2">
        <f t="shared" si="14"/>
        <v>2.9732408325074333</v>
      </c>
      <c r="BR155" s="2">
        <f t="shared" si="15"/>
        <v>5.9464816650148666</v>
      </c>
      <c r="BS155" s="2">
        <f t="shared" si="16"/>
        <v>2.9732408325074333</v>
      </c>
      <c r="BT155" s="2">
        <f t="shared" si="17"/>
        <v>0.29732408325074333</v>
      </c>
      <c r="BU155" s="56">
        <f t="shared" si="18"/>
        <v>2465.9959999999996</v>
      </c>
      <c r="BV155" s="56">
        <f t="shared" si="18"/>
        <v>2659.0513333333333</v>
      </c>
      <c r="BW155" s="56">
        <f t="shared" si="19"/>
        <v>2852.1066666666666</v>
      </c>
      <c r="BX155" s="56">
        <f t="shared" si="20"/>
        <v>26778.859999999997</v>
      </c>
      <c r="BY155" s="57">
        <f t="shared" si="21"/>
        <v>1.4866204162537167</v>
      </c>
      <c r="BZ155" s="54">
        <f t="shared" si="21"/>
        <v>2.9732408325074333</v>
      </c>
      <c r="CA155" s="54">
        <f t="shared" si="22"/>
        <v>1.4866204162537167</v>
      </c>
      <c r="CB155" s="54">
        <f t="shared" si="23"/>
        <v>0.14866204162537167</v>
      </c>
      <c r="CC155" s="54">
        <f t="shared" si="24"/>
        <v>1.5952053715592944</v>
      </c>
      <c r="CD155" s="54">
        <f t="shared" si="24"/>
        <v>3.7683363596028685</v>
      </c>
      <c r="CE155" s="54">
        <f t="shared" si="25"/>
        <v>2.1731309880435741</v>
      </c>
      <c r="CF155" s="54">
        <f t="shared" si="26"/>
        <v>0.19216304816822188</v>
      </c>
      <c r="CG155" s="3">
        <f>AVERAGE(CC155:CC156)</f>
        <v>1.5949840818456649</v>
      </c>
      <c r="CH155" s="3">
        <f>AVERAGE(CD155:CD156)</f>
        <v>3.8231891370812692</v>
      </c>
      <c r="CI155" s="3">
        <f>AVERAGE(CE155:CE156)</f>
        <v>2.2282050552356045</v>
      </c>
      <c r="CJ155" s="3">
        <f>AVERAGE(CF155:CF156)</f>
        <v>0.18954690697637144</v>
      </c>
      <c r="CK155" s="21"/>
      <c r="CL155" s="21"/>
      <c r="CM155" s="21"/>
      <c r="CN155" s="21"/>
      <c r="CO155" s="21"/>
      <c r="CP155" s="21"/>
      <c r="CQ155" s="21"/>
      <c r="CR155" s="21"/>
      <c r="CS155" s="21"/>
      <c r="CT155" s="21"/>
      <c r="CU155" s="21"/>
      <c r="CV155" s="21"/>
      <c r="CW155" s="21"/>
      <c r="CX155" s="21"/>
      <c r="CY155" s="21"/>
      <c r="CZ155" s="21"/>
      <c r="DA155" s="21"/>
      <c r="DB155" s="21"/>
      <c r="DC155" s="21"/>
      <c r="DD155" s="21"/>
      <c r="DE155" s="21"/>
      <c r="DF155" s="21"/>
      <c r="DG155" s="21"/>
      <c r="DH155" s="21"/>
      <c r="DI155" s="21"/>
      <c r="DJ155" s="21"/>
      <c r="DK155" s="21"/>
      <c r="DL155" s="21"/>
      <c r="DM155" s="21"/>
      <c r="DN155" s="21"/>
      <c r="DO155" s="21"/>
      <c r="DP155" s="21"/>
      <c r="DQ155" s="21"/>
      <c r="DR155" s="21"/>
      <c r="DS155" s="21"/>
      <c r="DT155" s="21"/>
      <c r="DU155" s="21"/>
      <c r="DV155" s="21"/>
      <c r="DW155" s="21"/>
      <c r="DX155" s="21"/>
      <c r="DY155" s="21"/>
      <c r="DZ155" s="21"/>
      <c r="EA155" s="21"/>
      <c r="EB155" s="21"/>
      <c r="EC155" s="21"/>
      <c r="ED155" s="21"/>
    </row>
    <row r="156" spans="1:134" s="19" customFormat="1" ht="15.65" customHeight="1" x14ac:dyDescent="0.35">
      <c r="A156">
        <v>31</v>
      </c>
      <c r="B156">
        <v>2</v>
      </c>
      <c r="C156" t="s">
        <v>68</v>
      </c>
      <c r="D156" t="s">
        <v>27</v>
      </c>
      <c r="E156"/>
      <c r="F156"/>
      <c r="G156">
        <v>0.5</v>
      </c>
      <c r="H156">
        <v>0.5</v>
      </c>
      <c r="I156">
        <v>3665</v>
      </c>
      <c r="J156">
        <v>8140</v>
      </c>
      <c r="K156"/>
      <c r="L156">
        <v>3876</v>
      </c>
      <c r="M156">
        <v>3.2269999999999999</v>
      </c>
      <c r="N156">
        <v>7.1740000000000004</v>
      </c>
      <c r="O156">
        <v>3.948</v>
      </c>
      <c r="P156"/>
      <c r="Q156">
        <v>0.28899999999999998</v>
      </c>
      <c r="R156">
        <v>1</v>
      </c>
      <c r="S156">
        <v>0</v>
      </c>
      <c r="T156">
        <v>0</v>
      </c>
      <c r="U156"/>
      <c r="V156">
        <v>0</v>
      </c>
      <c r="W156"/>
      <c r="X156"/>
      <c r="Y156" s="1">
        <v>44881</v>
      </c>
      <c r="Z156" s="6">
        <v>0.80546296296296294</v>
      </c>
      <c r="AA156"/>
      <c r="AB156" s="19">
        <v>1</v>
      </c>
      <c r="AC156" s="8"/>
      <c r="AD156" s="3">
        <v>3.1895255842640706</v>
      </c>
      <c r="AE156" s="3">
        <v>7.7560838291193397</v>
      </c>
      <c r="AF156" s="3">
        <v>4.5665582448552691</v>
      </c>
      <c r="AG156" s="3">
        <v>0.37386153156904206</v>
      </c>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20"/>
      <c r="BH156" s="20"/>
      <c r="BI156" s="20"/>
      <c r="BJ156" s="20"/>
      <c r="BK156" s="8"/>
      <c r="BL156" s="15"/>
      <c r="BM156" s="21"/>
      <c r="BN156" s="21"/>
      <c r="BO156" s="21"/>
      <c r="BP156" s="21"/>
      <c r="BQ156" s="2">
        <f t="shared" si="14"/>
        <v>2.9732408325074333</v>
      </c>
      <c r="BR156" s="2">
        <f t="shared" si="15"/>
        <v>5.9464816650148666</v>
      </c>
      <c r="BS156" s="2">
        <f t="shared" si="16"/>
        <v>2.9732408325074333</v>
      </c>
      <c r="BT156" s="2">
        <f t="shared" si="17"/>
        <v>0.29732408325074333</v>
      </c>
      <c r="BU156" s="56">
        <f t="shared" si="18"/>
        <v>2465.3233333333333</v>
      </c>
      <c r="BV156" s="56">
        <f t="shared" si="18"/>
        <v>2737.7533333333331</v>
      </c>
      <c r="BW156" s="56">
        <f t="shared" si="19"/>
        <v>3010.1833333333329</v>
      </c>
      <c r="BX156" s="56">
        <f t="shared" si="20"/>
        <v>26072.559999999998</v>
      </c>
      <c r="BY156" s="57">
        <f t="shared" si="21"/>
        <v>1.4866204162537167</v>
      </c>
      <c r="BZ156" s="54">
        <f t="shared" si="21"/>
        <v>2.9732408325074333</v>
      </c>
      <c r="CA156" s="54">
        <f t="shared" si="22"/>
        <v>1.4866204162537167</v>
      </c>
      <c r="CB156" s="54">
        <f t="shared" si="23"/>
        <v>0.14866204162537167</v>
      </c>
      <c r="CC156" s="54">
        <f t="shared" si="24"/>
        <v>1.5947627921320353</v>
      </c>
      <c r="CD156" s="54">
        <f t="shared" si="24"/>
        <v>3.8780419145596698</v>
      </c>
      <c r="CE156" s="54">
        <f t="shared" si="25"/>
        <v>2.2832791224276345</v>
      </c>
      <c r="CF156" s="54">
        <f t="shared" si="26"/>
        <v>0.18693076578452103</v>
      </c>
      <c r="CG156"/>
      <c r="CH156"/>
      <c r="CI156"/>
      <c r="CJ156"/>
      <c r="CK156" s="21"/>
      <c r="CL156" s="21"/>
      <c r="CM156" s="21"/>
      <c r="CN156" s="21"/>
      <c r="CO156" s="21"/>
      <c r="CP156" s="21"/>
      <c r="CQ156" s="21"/>
      <c r="CR156" s="21"/>
      <c r="CS156" s="21"/>
      <c r="CT156" s="21"/>
      <c r="CU156" s="21"/>
      <c r="CV156" s="21"/>
      <c r="CW156" s="21"/>
      <c r="CX156" s="21"/>
      <c r="CY156" s="21"/>
      <c r="CZ156" s="21"/>
      <c r="DA156" s="21"/>
      <c r="DB156" s="21"/>
      <c r="DC156" s="21"/>
      <c r="DD156" s="21"/>
      <c r="DE156" s="21"/>
      <c r="DF156" s="21"/>
      <c r="DG156" s="21"/>
      <c r="DH156" s="21"/>
      <c r="DI156" s="21"/>
      <c r="DJ156" s="21"/>
      <c r="DK156" s="21"/>
      <c r="DL156" s="21"/>
      <c r="DM156" s="21"/>
      <c r="DN156" s="21"/>
      <c r="DO156" s="21"/>
      <c r="DP156" s="21"/>
      <c r="DQ156" s="21"/>
      <c r="DR156" s="21"/>
      <c r="DS156" s="21"/>
      <c r="DT156" s="21"/>
      <c r="DU156" s="21"/>
      <c r="DV156" s="21"/>
      <c r="DW156" s="21"/>
      <c r="DX156" s="21"/>
      <c r="DY156" s="21"/>
      <c r="DZ156" s="21"/>
      <c r="EA156" s="21"/>
      <c r="EB156" s="21"/>
      <c r="EC156" s="21"/>
      <c r="ED156" s="21"/>
    </row>
    <row r="157" spans="1:134" s="19" customFormat="1" ht="15.65" customHeight="1" x14ac:dyDescent="0.35">
      <c r="A157">
        <v>29</v>
      </c>
      <c r="B157">
        <v>2</v>
      </c>
      <c r="C157" t="s">
        <v>68</v>
      </c>
      <c r="D157" t="s">
        <v>27</v>
      </c>
      <c r="E157"/>
      <c r="F157"/>
      <c r="G157">
        <v>0.5</v>
      </c>
      <c r="H157">
        <v>0.5</v>
      </c>
      <c r="I157">
        <v>5049</v>
      </c>
      <c r="J157">
        <v>7799</v>
      </c>
      <c r="K157"/>
      <c r="L157">
        <v>3421</v>
      </c>
      <c r="M157">
        <v>4.2880000000000003</v>
      </c>
      <c r="N157">
        <v>6.8849999999999998</v>
      </c>
      <c r="O157">
        <v>2.597</v>
      </c>
      <c r="P157"/>
      <c r="Q157">
        <v>0.24199999999999999</v>
      </c>
      <c r="R157">
        <v>1</v>
      </c>
      <c r="S157">
        <v>0</v>
      </c>
      <c r="T157">
        <v>0</v>
      </c>
      <c r="U157"/>
      <c r="V157">
        <v>0</v>
      </c>
      <c r="W157"/>
      <c r="X157"/>
      <c r="Y157" s="1">
        <v>44882</v>
      </c>
      <c r="Z157" s="6">
        <v>0.88258101851851845</v>
      </c>
      <c r="AA157"/>
      <c r="AB157" s="19">
        <v>1</v>
      </c>
      <c r="AC157" s="8"/>
      <c r="AD157" s="3">
        <v>4.461925543682093</v>
      </c>
      <c r="AE157" s="3">
        <v>7.4702850921064332</v>
      </c>
      <c r="AF157" s="3">
        <v>3.0083595484243402</v>
      </c>
      <c r="AG157" s="3">
        <v>0.33330572956450921</v>
      </c>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20"/>
      <c r="BH157" s="20"/>
      <c r="BI157" s="20"/>
      <c r="BJ157" s="20"/>
      <c r="BK157" s="8"/>
      <c r="BL157" s="15"/>
      <c r="BM157" s="21"/>
      <c r="BN157" s="21"/>
      <c r="BO157" s="21"/>
      <c r="BP157" s="21"/>
      <c r="BQ157" s="2">
        <f t="shared" si="14"/>
        <v>2.9732408325074333</v>
      </c>
      <c r="BR157" s="2">
        <f t="shared" si="15"/>
        <v>5.9464816650148666</v>
      </c>
      <c r="BS157" s="2">
        <f t="shared" si="16"/>
        <v>2.9732408325074333</v>
      </c>
      <c r="BT157" s="2">
        <f t="shared" si="17"/>
        <v>0.29732408325074333</v>
      </c>
      <c r="BU157" s="56">
        <f t="shared" si="18"/>
        <v>3396.2939999999999</v>
      </c>
      <c r="BV157" s="56">
        <f t="shared" si="18"/>
        <v>2623.0636666666664</v>
      </c>
      <c r="BW157" s="56">
        <f t="shared" si="19"/>
        <v>1849.8333333333333</v>
      </c>
      <c r="BX157" s="56">
        <f t="shared" si="20"/>
        <v>23011.926666666666</v>
      </c>
      <c r="BY157" s="57">
        <f t="shared" si="21"/>
        <v>1.4866204162537167</v>
      </c>
      <c r="BZ157" s="54">
        <f t="shared" si="21"/>
        <v>2.9732408325074333</v>
      </c>
      <c r="CA157" s="54">
        <f t="shared" si="22"/>
        <v>1.4866204162537167</v>
      </c>
      <c r="CB157" s="54">
        <f t="shared" si="23"/>
        <v>0.14866204162537167</v>
      </c>
      <c r="CC157" s="54">
        <f t="shared" si="24"/>
        <v>2.2309627718410465</v>
      </c>
      <c r="CD157" s="54">
        <f t="shared" si="24"/>
        <v>3.7351425460532166</v>
      </c>
      <c r="CE157" s="54">
        <f t="shared" si="25"/>
        <v>1.5041797742121701</v>
      </c>
      <c r="CF157" s="54">
        <f t="shared" si="26"/>
        <v>0.16665286478225461</v>
      </c>
      <c r="CG157"/>
      <c r="CH157"/>
      <c r="CI157"/>
      <c r="CJ157"/>
      <c r="CK157" s="21"/>
      <c r="CL157" s="21"/>
      <c r="CM157" s="21"/>
      <c r="CN157" s="21"/>
      <c r="CO157" s="21"/>
      <c r="CP157" s="21"/>
      <c r="CQ157" s="21"/>
      <c r="CR157" s="21"/>
      <c r="CS157" s="21"/>
      <c r="CT157" s="21"/>
      <c r="CU157" s="21"/>
      <c r="CV157" s="21"/>
      <c r="CW157" s="21"/>
      <c r="CX157" s="21"/>
      <c r="CY157" s="21"/>
      <c r="CZ157" s="21"/>
      <c r="DA157" s="21"/>
      <c r="DB157" s="21"/>
      <c r="DC157" s="21"/>
      <c r="DD157" s="21"/>
      <c r="DE157" s="21"/>
      <c r="DF157" s="21"/>
      <c r="DG157" s="21"/>
      <c r="DH157" s="21"/>
      <c r="DI157" s="21"/>
      <c r="DJ157" s="21"/>
      <c r="DK157" s="21"/>
      <c r="DL157" s="21"/>
      <c r="DM157" s="21"/>
      <c r="DN157" s="21"/>
      <c r="DO157" s="21"/>
      <c r="DP157" s="21"/>
      <c r="DQ157" s="21"/>
      <c r="DR157" s="21"/>
      <c r="DS157" s="21"/>
      <c r="DT157" s="21"/>
      <c r="DU157" s="21"/>
      <c r="DV157" s="21"/>
      <c r="DW157" s="21"/>
      <c r="DX157" s="21"/>
      <c r="DY157" s="21"/>
      <c r="DZ157" s="21"/>
      <c r="EA157" s="21"/>
      <c r="EB157" s="21"/>
      <c r="EC157" s="21"/>
      <c r="ED157" s="21"/>
    </row>
    <row r="158" spans="1:134" s="19" customFormat="1" ht="15.65" customHeight="1" x14ac:dyDescent="0.35">
      <c r="A158">
        <v>30</v>
      </c>
      <c r="B158">
        <v>2</v>
      </c>
      <c r="C158" t="s">
        <v>68</v>
      </c>
      <c r="D158" t="s">
        <v>27</v>
      </c>
      <c r="E158"/>
      <c r="F158"/>
      <c r="G158">
        <v>0.5</v>
      </c>
      <c r="H158">
        <v>0.5</v>
      </c>
      <c r="I158">
        <v>4035</v>
      </c>
      <c r="J158">
        <v>7485</v>
      </c>
      <c r="K158"/>
      <c r="L158">
        <v>3424</v>
      </c>
      <c r="M158">
        <v>3.5110000000000001</v>
      </c>
      <c r="N158">
        <v>6.62</v>
      </c>
      <c r="O158">
        <v>3.109</v>
      </c>
      <c r="P158"/>
      <c r="Q158">
        <v>0.24199999999999999</v>
      </c>
      <c r="R158">
        <v>1</v>
      </c>
      <c r="S158">
        <v>0</v>
      </c>
      <c r="T158">
        <v>0</v>
      </c>
      <c r="U158"/>
      <c r="V158">
        <v>0</v>
      </c>
      <c r="W158"/>
      <c r="X158"/>
      <c r="Y158" s="1">
        <v>44882</v>
      </c>
      <c r="Z158" s="6">
        <v>0.88979166666666665</v>
      </c>
      <c r="AA158"/>
      <c r="AB158" s="19">
        <v>1</v>
      </c>
      <c r="AC158" s="8"/>
      <c r="AD158" s="3">
        <v>3.6001451998175726</v>
      </c>
      <c r="AE158" s="3">
        <v>7.176391581930412</v>
      </c>
      <c r="AF158" s="3">
        <v>3.5762463821128394</v>
      </c>
      <c r="AG158" s="3">
        <v>0.33359767743513025</v>
      </c>
      <c r="AH158" s="8"/>
      <c r="AI158" s="8"/>
      <c r="AJ158" s="8"/>
      <c r="AK158" s="8">
        <v>1.3307817098721633</v>
      </c>
      <c r="AL158" s="8"/>
      <c r="AM158" s="8"/>
      <c r="AN158" s="8"/>
      <c r="AO158" s="8"/>
      <c r="AP158" s="8"/>
      <c r="AQ158" s="8">
        <v>0.44245722263367676</v>
      </c>
      <c r="AR158" s="8"/>
      <c r="AS158" s="8"/>
      <c r="AT158" s="8"/>
      <c r="AU158" s="8"/>
      <c r="AV158" s="8"/>
      <c r="AW158" s="8">
        <v>2.1962736452975808</v>
      </c>
      <c r="AX158" s="8"/>
      <c r="AY158" s="8"/>
      <c r="AZ158" s="8"/>
      <c r="BA158" s="8"/>
      <c r="BB158" s="8"/>
      <c r="BC158" s="8">
        <v>0.84241461607253854</v>
      </c>
      <c r="BD158" s="8"/>
      <c r="BE158" s="8"/>
      <c r="BF158" s="8"/>
      <c r="BG158" s="20">
        <v>3.5763485039317673</v>
      </c>
      <c r="BH158" s="20">
        <v>7.1923030140100055</v>
      </c>
      <c r="BI158" s="20">
        <v>3.6159545100782382</v>
      </c>
      <c r="BJ158" s="20">
        <v>0.33500875880979875</v>
      </c>
      <c r="BK158" s="8"/>
      <c r="BL158" s="15">
        <v>41</v>
      </c>
      <c r="BM158" s="21"/>
      <c r="BN158" s="21"/>
      <c r="BO158" s="21"/>
      <c r="BP158" s="21"/>
      <c r="BQ158" s="2">
        <f t="shared" si="14"/>
        <v>2.9732408325074333</v>
      </c>
      <c r="BR158" s="2">
        <f t="shared" si="15"/>
        <v>5.9464816650148666</v>
      </c>
      <c r="BS158" s="2">
        <f t="shared" si="16"/>
        <v>2.9732408325074333</v>
      </c>
      <c r="BT158" s="2">
        <f t="shared" si="17"/>
        <v>0.29732408325074333</v>
      </c>
      <c r="BU158" s="56">
        <f t="shared" si="18"/>
        <v>2714.2099999999996</v>
      </c>
      <c r="BV158" s="56">
        <f t="shared" si="18"/>
        <v>2517.4549999999999</v>
      </c>
      <c r="BW158" s="56">
        <f t="shared" si="19"/>
        <v>2320.6999999999998</v>
      </c>
      <c r="BX158" s="56">
        <f t="shared" si="20"/>
        <v>23032.106666666667</v>
      </c>
      <c r="BY158" s="57">
        <f t="shared" si="21"/>
        <v>1.4866204162537167</v>
      </c>
      <c r="BZ158" s="54">
        <f t="shared" si="21"/>
        <v>2.9732408325074333</v>
      </c>
      <c r="CA158" s="54">
        <f t="shared" si="22"/>
        <v>1.4866204162537167</v>
      </c>
      <c r="CB158" s="54">
        <f t="shared" si="23"/>
        <v>0.14866204162537167</v>
      </c>
      <c r="CC158" s="54">
        <f t="shared" si="24"/>
        <v>1.8000725999087863</v>
      </c>
      <c r="CD158" s="54">
        <f t="shared" si="24"/>
        <v>3.588195790965206</v>
      </c>
      <c r="CE158" s="54">
        <f t="shared" si="25"/>
        <v>1.7881231910564197</v>
      </c>
      <c r="CF158" s="54">
        <f t="shared" si="26"/>
        <v>0.16679883871756512</v>
      </c>
      <c r="CG158" s="3">
        <f>AVERAGE(CC158:CC159)</f>
        <v>1.7881742519658836</v>
      </c>
      <c r="CH158" s="3">
        <f>AVERAGE(CD158:CD159)</f>
        <v>3.5961515070050027</v>
      </c>
      <c r="CI158" s="3">
        <f>AVERAGE(CE158:CE159)</f>
        <v>1.8079772550391191</v>
      </c>
      <c r="CJ158" s="3">
        <f>AVERAGE(CF158:CF159)</f>
        <v>0.16750437940489937</v>
      </c>
      <c r="CK158" s="21"/>
      <c r="CL158" s="21"/>
      <c r="CM158" s="21"/>
      <c r="CN158" s="21"/>
      <c r="CO158" s="21"/>
      <c r="CP158" s="21"/>
      <c r="CQ158" s="21"/>
      <c r="CR158" s="21"/>
      <c r="CS158" s="21"/>
      <c r="CT158" s="21"/>
      <c r="CU158" s="21"/>
      <c r="CV158" s="21"/>
      <c r="CW158" s="21"/>
      <c r="CX158" s="21"/>
      <c r="CY158" s="21"/>
      <c r="CZ158" s="21"/>
      <c r="DA158" s="21"/>
      <c r="DB158" s="21"/>
      <c r="DC158" s="21"/>
      <c r="DD158" s="21"/>
      <c r="DE158" s="21"/>
      <c r="DF158" s="21"/>
      <c r="DG158" s="21"/>
      <c r="DH158" s="21"/>
      <c r="DI158" s="21"/>
      <c r="DJ158" s="21"/>
      <c r="DK158" s="21"/>
      <c r="DL158" s="21"/>
      <c r="DM158" s="21"/>
      <c r="DN158" s="21"/>
      <c r="DO158" s="21"/>
      <c r="DP158" s="21"/>
      <c r="DQ158" s="21"/>
      <c r="DR158" s="21"/>
      <c r="DS158" s="21"/>
      <c r="DT158" s="21"/>
      <c r="DU158" s="21"/>
      <c r="DV158" s="21"/>
      <c r="DW158" s="21"/>
      <c r="DX158" s="21"/>
      <c r="DY158" s="21"/>
      <c r="DZ158" s="21"/>
      <c r="EA158" s="21"/>
      <c r="EB158" s="21"/>
      <c r="EC158" s="21"/>
      <c r="ED158" s="21"/>
    </row>
    <row r="159" spans="1:134" s="19" customFormat="1" ht="15.65" customHeight="1" x14ac:dyDescent="0.35">
      <c r="A159">
        <v>31</v>
      </c>
      <c r="B159">
        <v>2</v>
      </c>
      <c r="C159" t="s">
        <v>68</v>
      </c>
      <c r="D159" t="s">
        <v>27</v>
      </c>
      <c r="E159"/>
      <c r="F159"/>
      <c r="G159">
        <v>0.5</v>
      </c>
      <c r="H159">
        <v>0.5</v>
      </c>
      <c r="I159">
        <v>3979</v>
      </c>
      <c r="J159">
        <v>7519</v>
      </c>
      <c r="K159"/>
      <c r="L159">
        <v>3453</v>
      </c>
      <c r="M159">
        <v>3.4670000000000001</v>
      </c>
      <c r="N159">
        <v>6.6479999999999997</v>
      </c>
      <c r="O159">
        <v>3.181</v>
      </c>
      <c r="P159"/>
      <c r="Q159">
        <v>0.245</v>
      </c>
      <c r="R159">
        <v>1</v>
      </c>
      <c r="S159">
        <v>0</v>
      </c>
      <c r="T159">
        <v>0</v>
      </c>
      <c r="U159"/>
      <c r="V159">
        <v>0</v>
      </c>
      <c r="W159"/>
      <c r="X159"/>
      <c r="Y159" s="1">
        <v>44882</v>
      </c>
      <c r="Z159" s="6">
        <v>0.89748842592592604</v>
      </c>
      <c r="AA159"/>
      <c r="AB159" s="19">
        <v>1</v>
      </c>
      <c r="AC159" s="8"/>
      <c r="AD159" s="3">
        <v>3.5525518080459619</v>
      </c>
      <c r="AE159" s="3">
        <v>7.2082144460895989</v>
      </c>
      <c r="AF159" s="3">
        <v>3.655662638043637</v>
      </c>
      <c r="AG159" s="3">
        <v>0.33641984018446719</v>
      </c>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20"/>
      <c r="BH159" s="20"/>
      <c r="BI159" s="20"/>
      <c r="BJ159" s="20"/>
      <c r="BK159" s="8"/>
      <c r="BL159" s="15"/>
      <c r="BM159" s="21"/>
      <c r="BN159" s="21"/>
      <c r="BO159" s="21"/>
      <c r="BP159" s="21"/>
      <c r="BQ159" s="2">
        <f t="shared" si="14"/>
        <v>2.9732408325074333</v>
      </c>
      <c r="BR159" s="2">
        <f t="shared" si="15"/>
        <v>5.9464816650148666</v>
      </c>
      <c r="BS159" s="2">
        <f t="shared" si="16"/>
        <v>2.9732408325074333</v>
      </c>
      <c r="BT159" s="2">
        <f t="shared" si="17"/>
        <v>0.29732408325074333</v>
      </c>
      <c r="BU159" s="56">
        <f t="shared" si="18"/>
        <v>2676.5406666666663</v>
      </c>
      <c r="BV159" s="56">
        <f t="shared" si="18"/>
        <v>2528.8903333333333</v>
      </c>
      <c r="BW159" s="56">
        <f t="shared" si="19"/>
        <v>2381.2399999999998</v>
      </c>
      <c r="BX159" s="56">
        <f t="shared" si="20"/>
        <v>23227.179999999997</v>
      </c>
      <c r="BY159" s="57">
        <f t="shared" si="21"/>
        <v>1.4866204162537167</v>
      </c>
      <c r="BZ159" s="54">
        <f t="shared" si="21"/>
        <v>2.9732408325074333</v>
      </c>
      <c r="CA159" s="54">
        <f t="shared" si="22"/>
        <v>1.4866204162537167</v>
      </c>
      <c r="CB159" s="54">
        <f t="shared" si="23"/>
        <v>0.14866204162537167</v>
      </c>
      <c r="CC159" s="54">
        <f t="shared" si="24"/>
        <v>1.776275904022981</v>
      </c>
      <c r="CD159" s="54">
        <f t="shared" si="24"/>
        <v>3.6041072230447995</v>
      </c>
      <c r="CE159" s="54">
        <f t="shared" si="25"/>
        <v>1.8278313190218185</v>
      </c>
      <c r="CF159" s="54">
        <f t="shared" si="26"/>
        <v>0.16820992009223359</v>
      </c>
      <c r="CG159"/>
      <c r="CH159"/>
      <c r="CI159"/>
      <c r="CJ159"/>
      <c r="CK159" s="21"/>
      <c r="CL159" s="21"/>
      <c r="CM159" s="21"/>
      <c r="CN159" s="21"/>
      <c r="CO159" s="21"/>
      <c r="CP159" s="21"/>
      <c r="CQ159" s="21"/>
      <c r="CR159" s="21"/>
      <c r="CS159" s="21"/>
      <c r="CT159" s="21"/>
      <c r="CU159" s="21"/>
      <c r="CV159" s="21"/>
      <c r="CW159" s="21"/>
      <c r="CX159" s="21"/>
      <c r="CY159" s="21"/>
      <c r="CZ159" s="21"/>
      <c r="DA159" s="21"/>
      <c r="DB159" s="21"/>
      <c r="DC159" s="21"/>
      <c r="DD159" s="21"/>
      <c r="DE159" s="21"/>
      <c r="DF159" s="21"/>
      <c r="DG159" s="21"/>
      <c r="DH159" s="21"/>
      <c r="DI159" s="21"/>
      <c r="DJ159" s="21"/>
      <c r="DK159" s="21"/>
      <c r="DL159" s="21"/>
      <c r="DM159" s="21"/>
      <c r="DN159" s="21"/>
      <c r="DO159" s="21"/>
      <c r="DP159" s="21"/>
      <c r="DQ159" s="21"/>
      <c r="DR159" s="21"/>
      <c r="DS159" s="21"/>
      <c r="DT159" s="21"/>
      <c r="DU159" s="21"/>
      <c r="DV159" s="21"/>
      <c r="DW159" s="21"/>
      <c r="DX159" s="21"/>
      <c r="DY159" s="21"/>
      <c r="DZ159" s="21"/>
      <c r="EA159" s="21"/>
      <c r="EB159" s="21"/>
      <c r="EC159" s="21"/>
      <c r="ED159" s="21"/>
    </row>
    <row r="160" spans="1:134" s="19" customFormat="1" ht="15.65" customHeight="1" x14ac:dyDescent="0.35">
      <c r="A160">
        <v>29</v>
      </c>
      <c r="B160">
        <v>2</v>
      </c>
      <c r="C160" t="s">
        <v>68</v>
      </c>
      <c r="D160" t="s">
        <v>27</v>
      </c>
      <c r="E160"/>
      <c r="F160"/>
      <c r="G160">
        <v>0.5</v>
      </c>
      <c r="H160">
        <v>0.5</v>
      </c>
      <c r="I160">
        <v>5882</v>
      </c>
      <c r="J160">
        <v>7415</v>
      </c>
      <c r="K160"/>
      <c r="L160">
        <v>3376</v>
      </c>
      <c r="M160">
        <v>4.9279999999999999</v>
      </c>
      <c r="N160">
        <v>6.5609999999999999</v>
      </c>
      <c r="O160">
        <v>1.633</v>
      </c>
      <c r="P160"/>
      <c r="Q160">
        <v>0.23699999999999999</v>
      </c>
      <c r="R160">
        <v>1</v>
      </c>
      <c r="S160">
        <v>0</v>
      </c>
      <c r="T160">
        <v>0</v>
      </c>
      <c r="U160"/>
      <c r="V160">
        <v>0</v>
      </c>
      <c r="W160"/>
      <c r="X160"/>
      <c r="Y160" s="1">
        <v>44886</v>
      </c>
      <c r="Z160" s="6">
        <v>0.74174768518518519</v>
      </c>
      <c r="AA160"/>
      <c r="AB160" s="19">
        <v>1</v>
      </c>
      <c r="AC160" s="8"/>
      <c r="AD160" s="3">
        <v>5.6397786078965719</v>
      </c>
      <c r="AE160" s="3">
        <v>7.199179756582434</v>
      </c>
      <c r="AF160" s="3">
        <v>1.5594011486858621</v>
      </c>
      <c r="AG160" s="3">
        <v>0.3480862123112301</v>
      </c>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20"/>
      <c r="BH160" s="20"/>
      <c r="BI160" s="20"/>
      <c r="BJ160" s="20"/>
      <c r="BK160" s="8"/>
      <c r="BL160" s="15"/>
      <c r="BM160" s="21"/>
      <c r="BN160" s="21"/>
      <c r="BO160" s="21"/>
      <c r="BP160" s="21"/>
      <c r="BQ160" s="2">
        <f t="shared" si="14"/>
        <v>2.9732408325074333</v>
      </c>
      <c r="BR160" s="2">
        <f t="shared" si="15"/>
        <v>5.9464816650148666</v>
      </c>
      <c r="BS160" s="2">
        <f t="shared" si="16"/>
        <v>2.9732408325074333</v>
      </c>
      <c r="BT160" s="2">
        <f t="shared" si="17"/>
        <v>0.29732408325074333</v>
      </c>
      <c r="BU160" s="56">
        <f t="shared" si="18"/>
        <v>3956.6253333333329</v>
      </c>
      <c r="BV160" s="56">
        <f t="shared" si="18"/>
        <v>2493.9116666666664</v>
      </c>
      <c r="BW160" s="56">
        <f t="shared" si="19"/>
        <v>1031.1979999999999</v>
      </c>
      <c r="BX160" s="56">
        <f t="shared" si="20"/>
        <v>22709.226666666666</v>
      </c>
      <c r="BY160" s="57">
        <f t="shared" si="21"/>
        <v>1.4866204162537167</v>
      </c>
      <c r="BZ160" s="54">
        <f t="shared" si="21"/>
        <v>2.9732408325074333</v>
      </c>
      <c r="CA160" s="54">
        <f t="shared" si="22"/>
        <v>1.4866204162537167</v>
      </c>
      <c r="CB160" s="54">
        <f t="shared" si="23"/>
        <v>0.14866204162537167</v>
      </c>
      <c r="CC160" s="54">
        <f t="shared" si="24"/>
        <v>2.819889303948286</v>
      </c>
      <c r="CD160" s="54">
        <f t="shared" si="24"/>
        <v>3.599589878291217</v>
      </c>
      <c r="CE160" s="54">
        <f t="shared" si="25"/>
        <v>0.77970057434293105</v>
      </c>
      <c r="CF160" s="54">
        <f t="shared" si="26"/>
        <v>0.17404310615561505</v>
      </c>
      <c r="CG160"/>
      <c r="CH160"/>
      <c r="CI160"/>
      <c r="CJ160"/>
      <c r="CK160" s="21"/>
      <c r="CL160" s="21"/>
      <c r="CM160" s="21"/>
      <c r="CN160" s="21"/>
      <c r="CO160" s="21"/>
      <c r="CP160" s="21"/>
      <c r="CQ160" s="21"/>
      <c r="CR160" s="21"/>
      <c r="CS160" s="21"/>
      <c r="CT160" s="21"/>
      <c r="CU160" s="21"/>
      <c r="CV160" s="21"/>
      <c r="CW160" s="21"/>
      <c r="CX160" s="21"/>
      <c r="CY160" s="21"/>
      <c r="CZ160" s="21"/>
      <c r="DA160" s="21"/>
      <c r="DB160" s="21"/>
      <c r="DC160" s="21"/>
      <c r="DD160" s="21"/>
      <c r="DE160" s="21"/>
      <c r="DF160" s="21"/>
      <c r="DG160" s="21"/>
      <c r="DH160" s="21"/>
      <c r="DI160" s="21"/>
      <c r="DJ160" s="21"/>
      <c r="DK160" s="21"/>
      <c r="DL160" s="21"/>
      <c r="DM160" s="21"/>
      <c r="DN160" s="21"/>
      <c r="DO160" s="21"/>
      <c r="DP160" s="21"/>
      <c r="DQ160" s="21"/>
      <c r="DR160" s="21"/>
      <c r="DS160" s="21"/>
      <c r="DT160" s="21"/>
      <c r="DU160" s="21"/>
      <c r="DV160" s="21"/>
      <c r="DW160" s="21"/>
      <c r="DX160" s="21"/>
      <c r="DY160" s="21"/>
      <c r="DZ160" s="21"/>
      <c r="EA160" s="21"/>
      <c r="EB160" s="21"/>
      <c r="EC160" s="21"/>
      <c r="ED160" s="21"/>
    </row>
    <row r="161" spans="1:134" s="19" customFormat="1" ht="15.65" customHeight="1" x14ac:dyDescent="0.35">
      <c r="A161">
        <v>30</v>
      </c>
      <c r="B161">
        <v>2</v>
      </c>
      <c r="C161" t="s">
        <v>68</v>
      </c>
      <c r="D161" t="s">
        <v>27</v>
      </c>
      <c r="E161"/>
      <c r="F161"/>
      <c r="G161">
        <v>0.5</v>
      </c>
      <c r="H161">
        <v>0.5</v>
      </c>
      <c r="I161">
        <v>3911</v>
      </c>
      <c r="J161">
        <v>7422</v>
      </c>
      <c r="K161"/>
      <c r="L161">
        <v>3312</v>
      </c>
      <c r="M161">
        <v>3.4159999999999999</v>
      </c>
      <c r="N161">
        <v>6.5659999999999998</v>
      </c>
      <c r="O161">
        <v>3.1509999999999998</v>
      </c>
      <c r="P161"/>
      <c r="Q161">
        <v>0.23</v>
      </c>
      <c r="R161">
        <v>1</v>
      </c>
      <c r="S161">
        <v>0</v>
      </c>
      <c r="T161">
        <v>0</v>
      </c>
      <c r="U161"/>
      <c r="V161">
        <v>0</v>
      </c>
      <c r="W161"/>
      <c r="X161"/>
      <c r="Y161" s="1">
        <v>44886</v>
      </c>
      <c r="Z161" s="6">
        <v>0.74888888888888883</v>
      </c>
      <c r="AA161"/>
      <c r="AB161" s="19">
        <v>1</v>
      </c>
      <c r="AC161" s="8"/>
      <c r="AD161" s="3">
        <v>3.7512004497954123</v>
      </c>
      <c r="AE161" s="3">
        <v>7.2058811996040095</v>
      </c>
      <c r="AF161" s="3">
        <v>3.4546807498085972</v>
      </c>
      <c r="AG161" s="3">
        <v>0.3415278308653068</v>
      </c>
      <c r="AH161" s="8"/>
      <c r="AI161" s="8"/>
      <c r="AJ161" s="8"/>
      <c r="AK161" s="8">
        <v>1.0527906839712129</v>
      </c>
      <c r="AL161" s="8"/>
      <c r="AM161" s="8"/>
      <c r="AN161" s="8"/>
      <c r="AO161" s="8"/>
      <c r="AP161" s="8"/>
      <c r="AQ161" s="8">
        <v>0.30510406691907221</v>
      </c>
      <c r="AR161" s="8"/>
      <c r="AS161" s="8"/>
      <c r="AT161" s="8"/>
      <c r="AU161" s="8"/>
      <c r="AV161" s="8"/>
      <c r="AW161" s="8">
        <v>1.7589285953706173</v>
      </c>
      <c r="AX161" s="8"/>
      <c r="AY161" s="8"/>
      <c r="AZ161" s="8"/>
      <c r="BA161" s="8"/>
      <c r="BB161" s="8"/>
      <c r="BC161" s="8">
        <v>0.8134242372579823</v>
      </c>
      <c r="BD161" s="8"/>
      <c r="BE161" s="8"/>
      <c r="BF161" s="8"/>
      <c r="BG161" s="20">
        <v>3.7315577038587948</v>
      </c>
      <c r="BH161" s="20">
        <v>7.2168907131394562</v>
      </c>
      <c r="BI161" s="20">
        <v>3.4853330092806614</v>
      </c>
      <c r="BJ161" s="20">
        <v>0.34014442227905728</v>
      </c>
      <c r="BK161" s="8"/>
      <c r="BL161" s="15">
        <v>42</v>
      </c>
      <c r="BM161" s="21"/>
      <c r="BN161" s="21"/>
      <c r="BO161" s="21"/>
      <c r="BP161" s="21"/>
      <c r="BQ161" s="2">
        <f t="shared" si="14"/>
        <v>2.9732408325074333</v>
      </c>
      <c r="BR161" s="2">
        <f t="shared" si="15"/>
        <v>5.9464816650148666</v>
      </c>
      <c r="BS161" s="2">
        <f t="shared" si="16"/>
        <v>2.9732408325074333</v>
      </c>
      <c r="BT161" s="2">
        <f t="shared" si="17"/>
        <v>0.29732408325074333</v>
      </c>
      <c r="BU161" s="56">
        <f t="shared" si="18"/>
        <v>2630.7993333333329</v>
      </c>
      <c r="BV161" s="56">
        <f t="shared" si="18"/>
        <v>2496.2659999999996</v>
      </c>
      <c r="BW161" s="56">
        <f t="shared" si="19"/>
        <v>2361.7326666666663</v>
      </c>
      <c r="BX161" s="56">
        <f t="shared" si="20"/>
        <v>22278.719999999998</v>
      </c>
      <c r="BY161" s="57">
        <f t="shared" si="21"/>
        <v>1.4866204162537167</v>
      </c>
      <c r="BZ161" s="54">
        <f t="shared" si="21"/>
        <v>2.9732408325074333</v>
      </c>
      <c r="CA161" s="54">
        <f t="shared" si="22"/>
        <v>1.4866204162537167</v>
      </c>
      <c r="CB161" s="54">
        <f t="shared" si="23"/>
        <v>0.14866204162537167</v>
      </c>
      <c r="CC161" s="54">
        <f t="shared" si="24"/>
        <v>1.8756002248977062</v>
      </c>
      <c r="CD161" s="54">
        <f t="shared" si="24"/>
        <v>3.6029405998020048</v>
      </c>
      <c r="CE161" s="54">
        <f t="shared" si="25"/>
        <v>1.7273403749042986</v>
      </c>
      <c r="CF161" s="54">
        <f t="shared" si="26"/>
        <v>0.1707639154326534</v>
      </c>
      <c r="CG161" s="3">
        <f>AVERAGE(CC161:CC162)</f>
        <v>1.8657788519293974</v>
      </c>
      <c r="CH161" s="3">
        <f>AVERAGE(CD161:CD162)</f>
        <v>3.6084453565697281</v>
      </c>
      <c r="CI161" s="3">
        <f>AVERAGE(CE161:CE162)</f>
        <v>1.7426665046403307</v>
      </c>
      <c r="CJ161" s="3">
        <f>AVERAGE(CF161:CF162)</f>
        <v>0.17007221113952864</v>
      </c>
      <c r="CK161" s="21"/>
      <c r="CL161" s="21"/>
      <c r="CM161" s="21"/>
      <c r="CN161" s="21"/>
      <c r="CO161" s="21"/>
      <c r="CP161" s="21"/>
      <c r="CQ161" s="21"/>
      <c r="CR161" s="21"/>
      <c r="CS161" s="21"/>
      <c r="CT161" s="21"/>
      <c r="CU161" s="21"/>
      <c r="CV161" s="21"/>
      <c r="CW161" s="21"/>
      <c r="CX161" s="21"/>
      <c r="CY161" s="21"/>
      <c r="CZ161" s="21"/>
      <c r="DA161" s="21"/>
      <c r="DB161" s="21"/>
      <c r="DC161" s="21"/>
      <c r="DD161" s="21"/>
      <c r="DE161" s="21"/>
      <c r="DF161" s="21"/>
      <c r="DG161" s="21"/>
      <c r="DH161" s="21"/>
      <c r="DI161" s="21"/>
      <c r="DJ161" s="21"/>
      <c r="DK161" s="21"/>
      <c r="DL161" s="21"/>
      <c r="DM161" s="21"/>
      <c r="DN161" s="21"/>
      <c r="DO161" s="21"/>
      <c r="DP161" s="21"/>
      <c r="DQ161" s="21"/>
      <c r="DR161" s="21"/>
      <c r="DS161" s="21"/>
      <c r="DT161" s="21"/>
      <c r="DU161" s="21"/>
      <c r="DV161" s="21"/>
      <c r="DW161" s="21"/>
      <c r="DX161" s="21"/>
      <c r="DY161" s="21"/>
      <c r="DZ161" s="21"/>
      <c r="EA161" s="21"/>
      <c r="EB161" s="21"/>
      <c r="EC161" s="21"/>
      <c r="ED161" s="21"/>
    </row>
    <row r="162" spans="1:134" s="19" customFormat="1" ht="15.65" customHeight="1" x14ac:dyDescent="0.35">
      <c r="A162">
        <v>31</v>
      </c>
      <c r="B162">
        <v>2</v>
      </c>
      <c r="C162" t="s">
        <v>68</v>
      </c>
      <c r="D162" t="s">
        <v>27</v>
      </c>
      <c r="E162"/>
      <c r="F162"/>
      <c r="G162">
        <v>0.5</v>
      </c>
      <c r="H162">
        <v>0.5</v>
      </c>
      <c r="I162">
        <v>3870</v>
      </c>
      <c r="J162">
        <v>7445</v>
      </c>
      <c r="K162"/>
      <c r="L162">
        <v>3285</v>
      </c>
      <c r="M162">
        <v>3.3839999999999999</v>
      </c>
      <c r="N162">
        <v>6.5860000000000003</v>
      </c>
      <c r="O162">
        <v>3.202</v>
      </c>
      <c r="P162"/>
      <c r="Q162">
        <v>0.22800000000000001</v>
      </c>
      <c r="R162">
        <v>1</v>
      </c>
      <c r="S162">
        <v>0</v>
      </c>
      <c r="T162">
        <v>0</v>
      </c>
      <c r="U162"/>
      <c r="V162">
        <v>0</v>
      </c>
      <c r="W162"/>
      <c r="X162"/>
      <c r="Y162" s="1">
        <v>44886</v>
      </c>
      <c r="Z162" s="6">
        <v>0.75670138888888883</v>
      </c>
      <c r="AA162"/>
      <c r="AB162" s="19">
        <v>1</v>
      </c>
      <c r="AC162" s="8"/>
      <c r="AD162" s="3">
        <v>3.7119149579221768</v>
      </c>
      <c r="AE162" s="3">
        <v>7.2279002266749028</v>
      </c>
      <c r="AF162" s="3">
        <v>3.515985268752726</v>
      </c>
      <c r="AG162" s="3">
        <v>0.33876101369280781</v>
      </c>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20"/>
      <c r="BH162" s="20"/>
      <c r="BI162" s="20"/>
      <c r="BJ162" s="20"/>
      <c r="BK162" s="8"/>
      <c r="BL162" s="15"/>
      <c r="BM162" s="21"/>
      <c r="BN162" s="21"/>
      <c r="BO162" s="21"/>
      <c r="BP162" s="21"/>
      <c r="BQ162" s="2">
        <f t="shared" si="14"/>
        <v>2.9732408325074333</v>
      </c>
      <c r="BR162" s="2">
        <f t="shared" si="15"/>
        <v>5.9464816650148666</v>
      </c>
      <c r="BS162" s="2">
        <f t="shared" si="16"/>
        <v>2.9732408325074333</v>
      </c>
      <c r="BT162" s="2">
        <f t="shared" si="17"/>
        <v>0.29732408325074333</v>
      </c>
      <c r="BU162" s="56">
        <f t="shared" si="18"/>
        <v>2603.2199999999998</v>
      </c>
      <c r="BV162" s="56">
        <f t="shared" si="18"/>
        <v>2504.0016666666666</v>
      </c>
      <c r="BW162" s="56">
        <f t="shared" si="19"/>
        <v>2404.7833333333333</v>
      </c>
      <c r="BX162" s="56">
        <f t="shared" si="20"/>
        <v>22097.1</v>
      </c>
      <c r="BY162" s="57">
        <f t="shared" si="21"/>
        <v>1.4866204162537167</v>
      </c>
      <c r="BZ162" s="54">
        <f t="shared" si="21"/>
        <v>2.9732408325074333</v>
      </c>
      <c r="CA162" s="54">
        <f t="shared" si="22"/>
        <v>1.4866204162537167</v>
      </c>
      <c r="CB162" s="54">
        <f t="shared" si="23"/>
        <v>0.14866204162537167</v>
      </c>
      <c r="CC162" s="54">
        <f t="shared" si="24"/>
        <v>1.8559574789610884</v>
      </c>
      <c r="CD162" s="54">
        <f t="shared" si="24"/>
        <v>3.6139501133374514</v>
      </c>
      <c r="CE162" s="54">
        <f t="shared" si="25"/>
        <v>1.757992634376363</v>
      </c>
      <c r="CF162" s="54">
        <f t="shared" si="26"/>
        <v>0.16938050684640391</v>
      </c>
      <c r="CG162"/>
      <c r="CH162"/>
      <c r="CI162"/>
      <c r="CJ162"/>
      <c r="CK162" s="21"/>
      <c r="CL162" s="21"/>
      <c r="CM162" s="21"/>
      <c r="CN162" s="21"/>
      <c r="CO162" s="21"/>
      <c r="CP162" s="21"/>
      <c r="CQ162" s="21"/>
      <c r="CR162" s="21"/>
      <c r="CS162" s="21"/>
      <c r="CT162" s="21"/>
      <c r="CU162" s="21"/>
      <c r="CV162" s="21"/>
      <c r="CW162" s="21"/>
      <c r="CX162" s="21"/>
      <c r="CY162" s="21"/>
      <c r="CZ162" s="21"/>
      <c r="DA162" s="21"/>
      <c r="DB162" s="21"/>
      <c r="DC162" s="21"/>
      <c r="DD162" s="21"/>
      <c r="DE162" s="21"/>
      <c r="DF162" s="21"/>
      <c r="DG162" s="21"/>
      <c r="DH162" s="21"/>
      <c r="DI162" s="21"/>
      <c r="DJ162" s="21"/>
      <c r="DK162" s="21"/>
      <c r="DL162" s="21"/>
      <c r="DM162" s="21"/>
      <c r="DN162" s="21"/>
      <c r="DO162" s="21"/>
      <c r="DP162" s="21"/>
      <c r="DQ162" s="21"/>
      <c r="DR162" s="21"/>
      <c r="DS162" s="21"/>
      <c r="DT162" s="21"/>
      <c r="DU162" s="21"/>
      <c r="DV162" s="21"/>
      <c r="DW162" s="21"/>
      <c r="DX162" s="21"/>
      <c r="DY162" s="21"/>
      <c r="DZ162" s="21"/>
      <c r="EA162" s="21"/>
      <c r="EB162" s="21"/>
      <c r="EC162" s="21"/>
      <c r="ED162" s="21"/>
    </row>
    <row r="163" spans="1:134" s="19" customFormat="1" ht="15.65" customHeight="1" x14ac:dyDescent="0.35">
      <c r="A163">
        <v>29</v>
      </c>
      <c r="B163">
        <v>2</v>
      </c>
      <c r="C163" t="s">
        <v>68</v>
      </c>
      <c r="D163" t="s">
        <v>27</v>
      </c>
      <c r="E163"/>
      <c r="F163"/>
      <c r="G163">
        <v>0.5</v>
      </c>
      <c r="H163">
        <v>0.5</v>
      </c>
      <c r="I163">
        <v>5905</v>
      </c>
      <c r="J163">
        <v>9388</v>
      </c>
      <c r="K163"/>
      <c r="L163">
        <v>3351</v>
      </c>
      <c r="M163">
        <v>4.9450000000000003</v>
      </c>
      <c r="N163">
        <v>8.2319999999999993</v>
      </c>
      <c r="O163">
        <v>3.2869999999999999</v>
      </c>
      <c r="P163"/>
      <c r="Q163">
        <v>0.23400000000000001</v>
      </c>
      <c r="R163">
        <v>1</v>
      </c>
      <c r="S163">
        <v>0</v>
      </c>
      <c r="T163">
        <v>0</v>
      </c>
      <c r="U163"/>
      <c r="V163">
        <v>0</v>
      </c>
      <c r="W163"/>
      <c r="X163" t="s">
        <v>100</v>
      </c>
      <c r="Y163" s="1">
        <v>44887</v>
      </c>
      <c r="Z163" s="6">
        <v>0.93355324074074064</v>
      </c>
      <c r="AA163"/>
      <c r="AB163" s="19">
        <v>1</v>
      </c>
      <c r="AC163" s="8"/>
      <c r="AD163" s="3">
        <v>5.5266733404424242</v>
      </c>
      <c r="AE163" s="3">
        <v>8.9526267394086378</v>
      </c>
      <c r="AF163" s="3">
        <v>3.4259533989662136</v>
      </c>
      <c r="AG163" s="3">
        <v>0.34687066078006773</v>
      </c>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20"/>
      <c r="BH163" s="20"/>
      <c r="BI163" s="20"/>
      <c r="BJ163" s="20"/>
      <c r="BK163" s="8"/>
      <c r="BL163" s="15"/>
      <c r="BM163" s="21"/>
      <c r="BN163" s="21"/>
      <c r="BO163" s="21"/>
      <c r="BP163" s="21"/>
      <c r="BQ163" s="2">
        <f t="shared" si="14"/>
        <v>2.9732408325074333</v>
      </c>
      <c r="BR163" s="2">
        <f t="shared" si="15"/>
        <v>5.9464816650148666</v>
      </c>
      <c r="BS163" s="2">
        <f t="shared" si="16"/>
        <v>2.9732408325074333</v>
      </c>
      <c r="BT163" s="2">
        <f t="shared" si="17"/>
        <v>0.29732408325074333</v>
      </c>
      <c r="BU163" s="56">
        <f t="shared" si="18"/>
        <v>3972.0966666666664</v>
      </c>
      <c r="BV163" s="56">
        <f t="shared" si="18"/>
        <v>3157.4973333333332</v>
      </c>
      <c r="BW163" s="56">
        <f t="shared" si="19"/>
        <v>2342.8979999999997</v>
      </c>
      <c r="BX163" s="56">
        <f t="shared" si="20"/>
        <v>22541.059999999998</v>
      </c>
      <c r="BY163" s="57">
        <f t="shared" si="21"/>
        <v>1.4866204162537167</v>
      </c>
      <c r="BZ163" s="54">
        <f t="shared" si="21"/>
        <v>2.9732408325074333</v>
      </c>
      <c r="CA163" s="54">
        <f t="shared" si="22"/>
        <v>1.4866204162537167</v>
      </c>
      <c r="CB163" s="54">
        <f t="shared" si="23"/>
        <v>0.14866204162537167</v>
      </c>
      <c r="CC163" s="54">
        <f t="shared" si="24"/>
        <v>2.7633366702212121</v>
      </c>
      <c r="CD163" s="54">
        <f t="shared" si="24"/>
        <v>4.4763133697043189</v>
      </c>
      <c r="CE163" s="54">
        <f t="shared" si="25"/>
        <v>1.7129766994831068</v>
      </c>
      <c r="CF163" s="54">
        <f t="shared" si="26"/>
        <v>0.17343533039003386</v>
      </c>
      <c r="CG163"/>
      <c r="CH163"/>
      <c r="CI163"/>
      <c r="CJ163"/>
      <c r="CK163" s="21"/>
      <c r="CL163" s="21"/>
      <c r="CM163" s="21"/>
      <c r="CN163" s="21"/>
      <c r="CO163" s="21"/>
      <c r="CP163" s="21"/>
      <c r="CQ163" s="21"/>
      <c r="CR163" s="21"/>
      <c r="CS163" s="21"/>
      <c r="CT163" s="21"/>
      <c r="CU163" s="21"/>
      <c r="CV163" s="21"/>
      <c r="CW163" s="21"/>
      <c r="CX163" s="21"/>
      <c r="CY163" s="21"/>
      <c r="CZ163" s="21"/>
      <c r="DA163" s="21"/>
      <c r="DB163" s="21"/>
      <c r="DC163" s="21"/>
      <c r="DD163" s="21"/>
      <c r="DE163" s="21"/>
      <c r="DF163" s="21"/>
      <c r="DG163" s="21"/>
      <c r="DH163" s="21"/>
      <c r="DI163" s="21"/>
      <c r="DJ163" s="21"/>
      <c r="DK163" s="21"/>
      <c r="DL163" s="21"/>
      <c r="DM163" s="21"/>
      <c r="DN163" s="21"/>
      <c r="DO163" s="21"/>
      <c r="DP163" s="21"/>
      <c r="DQ163" s="21"/>
      <c r="DR163" s="21"/>
      <c r="DS163" s="21"/>
      <c r="DT163" s="21"/>
      <c r="DU163" s="21"/>
      <c r="DV163" s="21"/>
      <c r="DW163" s="21"/>
      <c r="DX163" s="21"/>
      <c r="DY163" s="21"/>
      <c r="DZ163" s="21"/>
      <c r="EA163" s="21"/>
      <c r="EB163" s="21"/>
      <c r="EC163" s="21"/>
      <c r="ED163" s="21"/>
    </row>
    <row r="164" spans="1:134" s="19" customFormat="1" ht="15.65" customHeight="1" x14ac:dyDescent="0.35">
      <c r="A164">
        <v>30</v>
      </c>
      <c r="B164">
        <v>2</v>
      </c>
      <c r="C164" t="s">
        <v>68</v>
      </c>
      <c r="D164" t="s">
        <v>27</v>
      </c>
      <c r="E164"/>
      <c r="F164"/>
      <c r="G164">
        <v>0.5</v>
      </c>
      <c r="H164">
        <v>0.5</v>
      </c>
      <c r="I164">
        <v>4102</v>
      </c>
      <c r="J164">
        <v>7557</v>
      </c>
      <c r="K164"/>
      <c r="L164">
        <v>3280</v>
      </c>
      <c r="M164">
        <v>3.5619999999999998</v>
      </c>
      <c r="N164">
        <v>6.681</v>
      </c>
      <c r="O164">
        <v>3.1190000000000002</v>
      </c>
      <c r="P164"/>
      <c r="Q164">
        <v>0.22700000000000001</v>
      </c>
      <c r="R164">
        <v>1</v>
      </c>
      <c r="S164">
        <v>0</v>
      </c>
      <c r="T164">
        <v>0</v>
      </c>
      <c r="U164"/>
      <c r="V164">
        <v>0</v>
      </c>
      <c r="W164"/>
      <c r="X164"/>
      <c r="Y164" s="1">
        <v>44887</v>
      </c>
      <c r="Z164" s="6">
        <v>0.94101851851851848</v>
      </c>
      <c r="AA164"/>
      <c r="AB164" s="19">
        <v>1</v>
      </c>
      <c r="AC164" s="8"/>
      <c r="AD164" s="3">
        <v>3.8551997003725589</v>
      </c>
      <c r="AE164" s="3">
        <v>7.2228548451126811</v>
      </c>
      <c r="AF164" s="3">
        <v>3.3676551447401222</v>
      </c>
      <c r="AG164" s="3">
        <v>0.33979435535076197</v>
      </c>
      <c r="AH164" s="8"/>
      <c r="AI164" s="8"/>
      <c r="AJ164" s="8"/>
      <c r="AK164" s="8">
        <v>0.38549005964761696</v>
      </c>
      <c r="AL164" s="8"/>
      <c r="AM164" s="8"/>
      <c r="AN164" s="8"/>
      <c r="AO164" s="8"/>
      <c r="AP164" s="8"/>
      <c r="AQ164" s="8">
        <v>1.5952445251050777</v>
      </c>
      <c r="AR164" s="8"/>
      <c r="AS164" s="8"/>
      <c r="AT164" s="8"/>
      <c r="AU164" s="8"/>
      <c r="AV164" s="8"/>
      <c r="AW164" s="8">
        <v>2.9981952143276973</v>
      </c>
      <c r="AX164" s="8"/>
      <c r="AY164" s="8"/>
      <c r="AZ164" s="8"/>
      <c r="BA164" s="8"/>
      <c r="BB164" s="8"/>
      <c r="BC164" s="8">
        <v>0.20553045112856391</v>
      </c>
      <c r="BD164" s="8"/>
      <c r="BE164" s="8"/>
      <c r="BF164" s="8"/>
      <c r="BG164" s="20">
        <v>3.8477832893239956</v>
      </c>
      <c r="BH164" s="20">
        <v>7.1656996295993522</v>
      </c>
      <c r="BI164" s="20">
        <v>3.3179163402753558</v>
      </c>
      <c r="BJ164" s="20">
        <v>0.33944552339297929</v>
      </c>
      <c r="BK164" s="8"/>
      <c r="BL164" s="15">
        <v>43</v>
      </c>
      <c r="BM164" s="21"/>
      <c r="BN164" s="21"/>
      <c r="BO164" s="21"/>
      <c r="BP164" s="21"/>
      <c r="BQ164" s="2">
        <f t="shared" si="14"/>
        <v>2.9732408325074333</v>
      </c>
      <c r="BR164" s="2">
        <f t="shared" si="15"/>
        <v>5.9464816650148666</v>
      </c>
      <c r="BS164" s="2">
        <f t="shared" si="16"/>
        <v>2.9732408325074333</v>
      </c>
      <c r="BT164" s="2">
        <f t="shared" si="17"/>
        <v>0.29732408325074333</v>
      </c>
      <c r="BU164" s="56">
        <f t="shared" si="18"/>
        <v>2759.2786666666666</v>
      </c>
      <c r="BV164" s="56">
        <f t="shared" si="18"/>
        <v>2541.6709999999998</v>
      </c>
      <c r="BW164" s="56">
        <f t="shared" si="19"/>
        <v>2324.063333333333</v>
      </c>
      <c r="BX164" s="56">
        <f t="shared" si="20"/>
        <v>22063.466666666664</v>
      </c>
      <c r="BY164" s="57">
        <f t="shared" si="21"/>
        <v>1.4866204162537167</v>
      </c>
      <c r="BZ164" s="54">
        <f t="shared" si="21"/>
        <v>2.9732408325074333</v>
      </c>
      <c r="CA164" s="54">
        <f t="shared" si="22"/>
        <v>1.4866204162537167</v>
      </c>
      <c r="CB164" s="54">
        <f t="shared" si="23"/>
        <v>0.14866204162537167</v>
      </c>
      <c r="CC164" s="54">
        <f t="shared" si="24"/>
        <v>1.9275998501862794</v>
      </c>
      <c r="CD164" s="54">
        <f t="shared" si="24"/>
        <v>3.6114274225563405</v>
      </c>
      <c r="CE164" s="54">
        <f t="shared" si="25"/>
        <v>1.6838275723700611</v>
      </c>
      <c r="CF164" s="54">
        <f t="shared" si="26"/>
        <v>0.16989717767538098</v>
      </c>
      <c r="CG164" s="3">
        <f>AVERAGE(CC164:CC165)</f>
        <v>1.9238916446619978</v>
      </c>
      <c r="CH164" s="3">
        <f>AVERAGE(CD164:CD165)</f>
        <v>3.5828498147996761</v>
      </c>
      <c r="CI164" s="3">
        <f>AVERAGE(CE164:CE165)</f>
        <v>1.6589581701376779</v>
      </c>
      <c r="CJ164" s="3">
        <f>AVERAGE(CF164:CF165)</f>
        <v>0.16972276169648964</v>
      </c>
      <c r="CK164" s="21"/>
      <c r="CL164" s="21"/>
      <c r="CM164" s="21"/>
      <c r="CN164" s="21"/>
      <c r="CO164" s="21"/>
      <c r="CP164" s="21"/>
      <c r="CQ164" s="21"/>
      <c r="CR164" s="21"/>
      <c r="CS164" s="21"/>
      <c r="CT164" s="21"/>
      <c r="CU164" s="21"/>
      <c r="CV164" s="21"/>
      <c r="CW164" s="21"/>
      <c r="CX164" s="21"/>
      <c r="CY164" s="21"/>
      <c r="CZ164" s="21"/>
      <c r="DA164" s="21"/>
      <c r="DB164" s="21"/>
      <c r="DC164" s="21"/>
      <c r="DD164" s="21"/>
      <c r="DE164" s="21"/>
      <c r="DF164" s="21"/>
      <c r="DG164" s="21"/>
      <c r="DH164" s="21"/>
      <c r="DI164" s="21"/>
      <c r="DJ164" s="21"/>
      <c r="DK164" s="21"/>
      <c r="DL164" s="21"/>
      <c r="DM164" s="21"/>
      <c r="DN164" s="21"/>
      <c r="DO164" s="21"/>
      <c r="DP164" s="21"/>
      <c r="DQ164" s="21"/>
      <c r="DR164" s="21"/>
      <c r="DS164" s="21"/>
      <c r="DT164" s="21"/>
      <c r="DU164" s="21"/>
      <c r="DV164" s="21"/>
      <c r="DW164" s="21"/>
      <c r="DX164" s="21"/>
      <c r="DY164" s="21"/>
      <c r="DZ164" s="21"/>
      <c r="EA164" s="21"/>
      <c r="EB164" s="21"/>
      <c r="EC164" s="21"/>
      <c r="ED164" s="21"/>
    </row>
    <row r="165" spans="1:134" s="19" customFormat="1" ht="15.65" customHeight="1" x14ac:dyDescent="0.35">
      <c r="A165">
        <v>31</v>
      </c>
      <c r="B165">
        <v>2</v>
      </c>
      <c r="C165" t="s">
        <v>68</v>
      </c>
      <c r="D165" t="s">
        <v>27</v>
      </c>
      <c r="E165"/>
      <c r="F165"/>
      <c r="G165">
        <v>0.5</v>
      </c>
      <c r="H165">
        <v>0.5</v>
      </c>
      <c r="I165">
        <v>4086</v>
      </c>
      <c r="J165">
        <v>7436</v>
      </c>
      <c r="K165"/>
      <c r="L165">
        <v>3273</v>
      </c>
      <c r="M165">
        <v>3.55</v>
      </c>
      <c r="N165">
        <v>6.5780000000000003</v>
      </c>
      <c r="O165">
        <v>3.028</v>
      </c>
      <c r="P165"/>
      <c r="Q165">
        <v>0.22600000000000001</v>
      </c>
      <c r="R165">
        <v>1</v>
      </c>
      <c r="S165">
        <v>0</v>
      </c>
      <c r="T165">
        <v>0</v>
      </c>
      <c r="U165"/>
      <c r="V165">
        <v>0</v>
      </c>
      <c r="W165"/>
      <c r="X165"/>
      <c r="Y165" s="1">
        <v>44887</v>
      </c>
      <c r="Z165" s="6">
        <v>0.94891203703703697</v>
      </c>
      <c r="AA165"/>
      <c r="AB165" s="19">
        <v>1</v>
      </c>
      <c r="AC165" s="8"/>
      <c r="AD165" s="3">
        <v>3.8403668782754328</v>
      </c>
      <c r="AE165" s="3">
        <v>7.1085444140860226</v>
      </c>
      <c r="AF165" s="3">
        <v>3.2681775358105898</v>
      </c>
      <c r="AG165" s="3">
        <v>0.33909669143519666</v>
      </c>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20"/>
      <c r="BH165" s="20"/>
      <c r="BI165" s="20"/>
      <c r="BJ165" s="20"/>
      <c r="BK165" s="8"/>
      <c r="BL165" s="15"/>
      <c r="BM165" s="21"/>
      <c r="BN165" s="21"/>
      <c r="BO165" s="21"/>
      <c r="BP165" s="21"/>
      <c r="BQ165" s="2">
        <f t="shared" si="14"/>
        <v>2.9732408325074333</v>
      </c>
      <c r="BR165" s="2">
        <f t="shared" si="15"/>
        <v>5.9464816650148666</v>
      </c>
      <c r="BS165" s="2">
        <f t="shared" si="16"/>
        <v>2.9732408325074333</v>
      </c>
      <c r="BT165" s="2">
        <f t="shared" si="17"/>
        <v>0.29732408325074333</v>
      </c>
      <c r="BU165" s="56">
        <f t="shared" si="18"/>
        <v>2748.5159999999996</v>
      </c>
      <c r="BV165" s="56">
        <f t="shared" si="18"/>
        <v>2500.9746666666665</v>
      </c>
      <c r="BW165" s="56">
        <f t="shared" si="19"/>
        <v>2253.4333333333334</v>
      </c>
      <c r="BX165" s="56">
        <f t="shared" si="20"/>
        <v>22016.379999999997</v>
      </c>
      <c r="BY165" s="57">
        <f t="shared" si="21"/>
        <v>1.4866204162537167</v>
      </c>
      <c r="BZ165" s="54">
        <f t="shared" si="21"/>
        <v>2.9732408325074333</v>
      </c>
      <c r="CA165" s="54">
        <f t="shared" si="22"/>
        <v>1.4866204162537167</v>
      </c>
      <c r="CB165" s="54">
        <f t="shared" si="23"/>
        <v>0.14866204162537167</v>
      </c>
      <c r="CC165" s="54">
        <f t="shared" si="24"/>
        <v>1.9201834391377164</v>
      </c>
      <c r="CD165" s="54">
        <f t="shared" si="24"/>
        <v>3.5542722070430113</v>
      </c>
      <c r="CE165" s="54">
        <f t="shared" si="25"/>
        <v>1.6340887679052949</v>
      </c>
      <c r="CF165" s="54">
        <f t="shared" si="26"/>
        <v>0.16954834571759833</v>
      </c>
      <c r="CG165"/>
      <c r="CH165"/>
      <c r="CI165"/>
      <c r="CJ165"/>
      <c r="CK165" s="21"/>
      <c r="CL165" s="21"/>
      <c r="CM165" s="21"/>
      <c r="CN165" s="21"/>
      <c r="CO165" s="21"/>
      <c r="CP165" s="21"/>
      <c r="CQ165" s="21"/>
      <c r="CR165" s="21"/>
      <c r="CS165" s="21"/>
      <c r="CT165" s="21"/>
      <c r="CU165" s="21"/>
      <c r="CV165" s="21"/>
      <c r="CW165" s="21"/>
      <c r="CX165" s="21"/>
      <c r="CY165" s="21"/>
      <c r="CZ165" s="21"/>
      <c r="DA165" s="21"/>
      <c r="DB165" s="21"/>
      <c r="DC165" s="21"/>
      <c r="DD165" s="21"/>
      <c r="DE165" s="21"/>
      <c r="DF165" s="21"/>
      <c r="DG165" s="21"/>
      <c r="DH165" s="21"/>
      <c r="DI165" s="21"/>
      <c r="DJ165" s="21"/>
      <c r="DK165" s="21"/>
      <c r="DL165" s="21"/>
      <c r="DM165" s="21"/>
      <c r="DN165" s="21"/>
      <c r="DO165" s="21"/>
      <c r="DP165" s="21"/>
      <c r="DQ165" s="21"/>
      <c r="DR165" s="21"/>
      <c r="DS165" s="21"/>
      <c r="DT165" s="21"/>
      <c r="DU165" s="21"/>
      <c r="DV165" s="21"/>
      <c r="DW165" s="21"/>
      <c r="DX165" s="21"/>
      <c r="DY165" s="21"/>
      <c r="DZ165" s="21"/>
      <c r="EA165" s="21"/>
      <c r="EB165" s="21"/>
      <c r="EC165" s="21"/>
      <c r="ED165" s="21"/>
    </row>
    <row r="166" spans="1:134" s="19" customFormat="1" ht="15.65" customHeight="1" x14ac:dyDescent="0.35">
      <c r="A166">
        <v>29</v>
      </c>
      <c r="B166">
        <v>2</v>
      </c>
      <c r="C166" t="s">
        <v>68</v>
      </c>
      <c r="D166" t="s">
        <v>27</v>
      </c>
      <c r="E166"/>
      <c r="F166"/>
      <c r="G166">
        <v>0.5</v>
      </c>
      <c r="H166">
        <v>0.5</v>
      </c>
      <c r="I166">
        <v>4597</v>
      </c>
      <c r="J166">
        <v>7045</v>
      </c>
      <c r="K166"/>
      <c r="L166">
        <v>3584</v>
      </c>
      <c r="M166">
        <v>3.9409999999999998</v>
      </c>
      <c r="N166">
        <v>6.2469999999999999</v>
      </c>
      <c r="O166">
        <v>2.3050000000000002</v>
      </c>
      <c r="P166"/>
      <c r="Q166">
        <v>0.25900000000000001</v>
      </c>
      <c r="R166">
        <v>1</v>
      </c>
      <c r="S166">
        <v>0</v>
      </c>
      <c r="T166">
        <v>0</v>
      </c>
      <c r="U166"/>
      <c r="V166">
        <v>0</v>
      </c>
      <c r="W166"/>
      <c r="X166"/>
      <c r="Y166" s="1">
        <v>45019</v>
      </c>
      <c r="Z166" s="6">
        <v>0.79916666666666669</v>
      </c>
      <c r="AA166"/>
      <c r="AB166" s="19">
        <v>1</v>
      </c>
      <c r="AC166" s="8"/>
      <c r="AD166" s="3">
        <v>4.6737408424185212</v>
      </c>
      <c r="AE166" s="3">
        <v>7.4332774699021984</v>
      </c>
      <c r="AF166" s="3">
        <v>2.7595366274836772</v>
      </c>
      <c r="AG166" s="3">
        <v>0.38429762171426679</v>
      </c>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20"/>
      <c r="BH166" s="20"/>
      <c r="BI166" s="20"/>
      <c r="BJ166" s="20"/>
      <c r="BK166" s="8"/>
      <c r="BL166" s="15"/>
      <c r="BM166" s="21"/>
      <c r="BN166" s="21"/>
      <c r="BO166" s="21"/>
      <c r="BP166" s="21"/>
      <c r="BQ166" s="2">
        <f t="shared" ref="BQ166:BQ219" si="27">(300*1000)/100900</f>
        <v>2.9732408325074333</v>
      </c>
      <c r="BR166" s="2">
        <f t="shared" ref="BR166:BR219" si="28">(600*1000)/100900</f>
        <v>5.9464816650148666</v>
      </c>
      <c r="BS166" s="2">
        <f t="shared" ref="BS166:BS219" si="29">(300*1000)/100900</f>
        <v>2.9732408325074333</v>
      </c>
      <c r="BT166" s="2">
        <f t="shared" ref="BT166:BT219" si="30">(300*100)/100900</f>
        <v>0.29732408325074333</v>
      </c>
      <c r="BU166" s="56">
        <f t="shared" ref="BU166:BV189" si="31">I166/(BQ166*G166)</f>
        <v>3092.2486666666664</v>
      </c>
      <c r="BV166" s="56">
        <f t="shared" si="31"/>
        <v>2369.4683333333332</v>
      </c>
      <c r="BW166" s="56">
        <f t="shared" ref="BW166:BW195" si="32">(J166-I166)/(BS166*H166)</f>
        <v>1646.6879999999999</v>
      </c>
      <c r="BX166" s="56">
        <f t="shared" ref="BX166:BX195" si="33">L166/(BT166*H166)</f>
        <v>24108.373333333333</v>
      </c>
      <c r="BY166" s="57">
        <f t="shared" ref="BY166:BZ189" si="34">G166*BQ166</f>
        <v>1.4866204162537167</v>
      </c>
      <c r="BZ166" s="54">
        <f t="shared" si="34"/>
        <v>2.9732408325074333</v>
      </c>
      <c r="CA166" s="54">
        <f t="shared" ref="CA166:CA195" si="35">H166*BS166</f>
        <v>1.4866204162537167</v>
      </c>
      <c r="CB166" s="54">
        <f t="shared" ref="CB166:CB195" si="36">H166*BT166</f>
        <v>0.14866204162537167</v>
      </c>
      <c r="CC166" s="54">
        <f t="shared" ref="CC166:CD189" si="37">AD166*G166</f>
        <v>2.3368704212092606</v>
      </c>
      <c r="CD166" s="54">
        <f t="shared" si="37"/>
        <v>3.7166387349510992</v>
      </c>
      <c r="CE166" s="54">
        <f t="shared" ref="CE166:CE195" si="38">AF166*H166</f>
        <v>1.3797683137418386</v>
      </c>
      <c r="CF166" s="54">
        <f t="shared" ref="CF166:CF195" si="39">AG166*H166</f>
        <v>0.1921488108571334</v>
      </c>
      <c r="CG166"/>
      <c r="CH166"/>
      <c r="CI166"/>
      <c r="CJ166"/>
      <c r="CK166" s="21"/>
      <c r="CL166" s="21"/>
      <c r="CM166" s="21"/>
      <c r="CN166" s="21"/>
      <c r="CO166" s="21"/>
      <c r="CP166" s="21"/>
      <c r="CQ166" s="21"/>
      <c r="CR166" s="21"/>
      <c r="CS166" s="21"/>
      <c r="CT166" s="21"/>
      <c r="CU166" s="21"/>
      <c r="CV166" s="21"/>
      <c r="CW166" s="21"/>
      <c r="CX166" s="21"/>
      <c r="CY166" s="21"/>
      <c r="CZ166" s="21"/>
      <c r="DA166" s="21"/>
      <c r="DB166" s="21"/>
      <c r="DC166" s="21"/>
      <c r="DD166" s="21"/>
      <c r="DE166" s="21"/>
      <c r="DF166" s="21"/>
      <c r="DG166" s="21"/>
      <c r="DH166" s="21"/>
      <c r="DI166" s="21"/>
      <c r="DJ166" s="21"/>
      <c r="DK166" s="21"/>
      <c r="DL166" s="21"/>
      <c r="DM166" s="21"/>
      <c r="DN166" s="21"/>
      <c r="DO166" s="21"/>
      <c r="DP166" s="21"/>
      <c r="DQ166" s="21"/>
      <c r="DR166" s="21"/>
      <c r="DS166" s="21"/>
      <c r="DT166" s="21"/>
      <c r="DU166" s="21"/>
      <c r="DV166" s="21"/>
      <c r="DW166" s="21"/>
      <c r="DX166" s="21"/>
      <c r="DY166" s="21"/>
      <c r="DZ166" s="21"/>
      <c r="EA166" s="21"/>
      <c r="EB166" s="21"/>
      <c r="EC166" s="21"/>
      <c r="ED166" s="21"/>
    </row>
    <row r="167" spans="1:134" s="19" customFormat="1" ht="15.65" customHeight="1" x14ac:dyDescent="0.35">
      <c r="A167">
        <v>30</v>
      </c>
      <c r="B167">
        <v>2</v>
      </c>
      <c r="C167" t="s">
        <v>68</v>
      </c>
      <c r="D167" t="s">
        <v>27</v>
      </c>
      <c r="E167"/>
      <c r="F167"/>
      <c r="G167">
        <v>0.5</v>
      </c>
      <c r="H167">
        <v>0.5</v>
      </c>
      <c r="I167">
        <v>3476</v>
      </c>
      <c r="J167">
        <v>6983</v>
      </c>
      <c r="K167"/>
      <c r="L167">
        <v>3578</v>
      </c>
      <c r="M167">
        <v>3.081</v>
      </c>
      <c r="N167">
        <v>6.1950000000000003</v>
      </c>
      <c r="O167">
        <v>3.113</v>
      </c>
      <c r="P167"/>
      <c r="Q167">
        <v>0.25800000000000001</v>
      </c>
      <c r="R167">
        <v>1</v>
      </c>
      <c r="S167">
        <v>0</v>
      </c>
      <c r="T167">
        <v>0</v>
      </c>
      <c r="U167"/>
      <c r="V167">
        <v>0</v>
      </c>
      <c r="W167"/>
      <c r="X167"/>
      <c r="Y167" s="1">
        <v>45019</v>
      </c>
      <c r="Z167" s="6">
        <v>0.80614583333333334</v>
      </c>
      <c r="AA167"/>
      <c r="AB167" s="19">
        <v>1</v>
      </c>
      <c r="AC167" s="8"/>
      <c r="AD167" s="3">
        <v>3.5465479649308338</v>
      </c>
      <c r="AE167" s="3">
        <v>7.3690187188963181</v>
      </c>
      <c r="AF167" s="3">
        <v>3.8224707539654843</v>
      </c>
      <c r="AG167" s="3">
        <v>0.38365138452435615</v>
      </c>
      <c r="AH167" s="8"/>
      <c r="AI167" s="8"/>
      <c r="AJ167" s="8"/>
      <c r="AK167" s="8">
        <v>1.7157254632133272</v>
      </c>
      <c r="AL167" s="8"/>
      <c r="AM167" s="8"/>
      <c r="AN167" s="8"/>
      <c r="AO167" s="8"/>
      <c r="AP167" s="8"/>
      <c r="AQ167" s="8">
        <v>0.77656290242837911</v>
      </c>
      <c r="AR167" s="8"/>
      <c r="AS167" s="8"/>
      <c r="AT167" s="8"/>
      <c r="AU167" s="8"/>
      <c r="AV167" s="8"/>
      <c r="AW167" s="8">
        <v>8.7019285180262473E-2</v>
      </c>
      <c r="AX167" s="8"/>
      <c r="AY167" s="8"/>
      <c r="AZ167" s="8"/>
      <c r="BA167" s="8"/>
      <c r="BB167" s="8"/>
      <c r="BC167" s="8">
        <v>5.0956988108953158</v>
      </c>
      <c r="BD167" s="8"/>
      <c r="BE167" s="8"/>
      <c r="BF167" s="8"/>
      <c r="BG167" s="20">
        <v>3.5163822322594416</v>
      </c>
      <c r="BH167" s="20">
        <v>7.3405168535308061</v>
      </c>
      <c r="BI167" s="20">
        <v>3.8241346212713649</v>
      </c>
      <c r="BJ167" s="20">
        <v>0.37411938597317418</v>
      </c>
      <c r="BK167" s="8"/>
      <c r="BL167" s="15">
        <v>44</v>
      </c>
      <c r="BM167" s="21"/>
      <c r="BN167" s="21"/>
      <c r="BO167" s="21"/>
      <c r="BP167" s="21"/>
      <c r="BQ167" s="2">
        <f t="shared" si="27"/>
        <v>2.9732408325074333</v>
      </c>
      <c r="BR167" s="2">
        <f t="shared" si="28"/>
        <v>5.9464816650148666</v>
      </c>
      <c r="BS167" s="2">
        <f t="shared" si="29"/>
        <v>2.9732408325074333</v>
      </c>
      <c r="BT167" s="2">
        <f t="shared" si="30"/>
        <v>0.29732408325074333</v>
      </c>
      <c r="BU167" s="56">
        <f t="shared" si="31"/>
        <v>2338.1893333333333</v>
      </c>
      <c r="BV167" s="56">
        <f t="shared" si="31"/>
        <v>2348.6156666666666</v>
      </c>
      <c r="BW167" s="56">
        <f t="shared" si="32"/>
        <v>2359.0419999999999</v>
      </c>
      <c r="BX167" s="56">
        <f t="shared" si="33"/>
        <v>24068.013333333332</v>
      </c>
      <c r="BY167" s="57">
        <f t="shared" si="34"/>
        <v>1.4866204162537167</v>
      </c>
      <c r="BZ167" s="54">
        <f t="shared" si="34"/>
        <v>2.9732408325074333</v>
      </c>
      <c r="CA167" s="54">
        <f t="shared" si="35"/>
        <v>1.4866204162537167</v>
      </c>
      <c r="CB167" s="54">
        <f t="shared" si="36"/>
        <v>0.14866204162537167</v>
      </c>
      <c r="CC167" s="54">
        <f t="shared" si="37"/>
        <v>1.7732739824654169</v>
      </c>
      <c r="CD167" s="54">
        <f t="shared" si="37"/>
        <v>3.684509359448159</v>
      </c>
      <c r="CE167" s="54">
        <f t="shared" si="38"/>
        <v>1.9112353769827422</v>
      </c>
      <c r="CF167" s="54">
        <f t="shared" si="39"/>
        <v>0.19182569226217808</v>
      </c>
      <c r="CG167" s="3">
        <f>AVERAGE(CC167:CC168)</f>
        <v>1.7581911161297208</v>
      </c>
      <c r="CH167" s="3">
        <f>AVERAGE(CD167:CD168)</f>
        <v>3.670258426765403</v>
      </c>
      <c r="CI167" s="3">
        <f>AVERAGE(CE167:CE168)</f>
        <v>1.9120673106356825</v>
      </c>
      <c r="CJ167" s="3">
        <f>AVERAGE(CF167:CF168)</f>
        <v>0.18705969298658709</v>
      </c>
      <c r="CK167" s="21"/>
      <c r="CL167" s="21"/>
      <c r="CM167" s="21"/>
      <c r="CN167" s="21"/>
      <c r="CO167" s="21"/>
      <c r="CP167" s="21"/>
      <c r="CQ167" s="21"/>
      <c r="CR167" s="21"/>
      <c r="CS167" s="21"/>
      <c r="CT167" s="21"/>
      <c r="CU167" s="21"/>
      <c r="CV167" s="21"/>
      <c r="CW167" s="21"/>
      <c r="CX167" s="21"/>
      <c r="CY167" s="21"/>
      <c r="CZ167" s="21"/>
      <c r="DA167" s="21"/>
      <c r="DB167" s="21"/>
      <c r="DC167" s="21"/>
      <c r="DD167" s="21"/>
      <c r="DE167" s="21"/>
      <c r="DF167" s="21"/>
      <c r="DG167" s="21"/>
      <c r="DH167" s="21"/>
      <c r="DI167" s="21"/>
      <c r="DJ167" s="21"/>
      <c r="DK167" s="21"/>
      <c r="DL167" s="21"/>
      <c r="DM167" s="21"/>
      <c r="DN167" s="21"/>
      <c r="DO167" s="21"/>
      <c r="DP167" s="21"/>
      <c r="DQ167" s="21"/>
      <c r="DR167" s="21"/>
      <c r="DS167" s="21"/>
      <c r="DT167" s="21"/>
      <c r="DU167" s="21"/>
      <c r="DV167" s="21"/>
      <c r="DW167" s="21"/>
      <c r="DX167" s="21"/>
      <c r="DY167" s="21"/>
      <c r="DZ167" s="21"/>
      <c r="EA167" s="21"/>
      <c r="EB167" s="21"/>
      <c r="EC167" s="21"/>
      <c r="ED167" s="21"/>
    </row>
    <row r="168" spans="1:134" s="19" customFormat="1" ht="15.65" customHeight="1" x14ac:dyDescent="0.35">
      <c r="A168">
        <v>31</v>
      </c>
      <c r="B168">
        <v>2</v>
      </c>
      <c r="C168" t="s">
        <v>68</v>
      </c>
      <c r="D168" t="s">
        <v>27</v>
      </c>
      <c r="E168"/>
      <c r="F168"/>
      <c r="G168">
        <v>0.5</v>
      </c>
      <c r="H168">
        <v>0.5</v>
      </c>
      <c r="I168">
        <v>3416</v>
      </c>
      <c r="J168">
        <v>6928</v>
      </c>
      <c r="K168"/>
      <c r="L168">
        <v>3401</v>
      </c>
      <c r="M168">
        <v>3.036</v>
      </c>
      <c r="N168">
        <v>6.1479999999999997</v>
      </c>
      <c r="O168">
        <v>3.1120000000000001</v>
      </c>
      <c r="P168"/>
      <c r="Q168">
        <v>0.24</v>
      </c>
      <c r="R168">
        <v>1</v>
      </c>
      <c r="S168">
        <v>0</v>
      </c>
      <c r="T168">
        <v>0</v>
      </c>
      <c r="U168"/>
      <c r="V168">
        <v>0</v>
      </c>
      <c r="W168"/>
      <c r="X168"/>
      <c r="Y168" s="1">
        <v>45019</v>
      </c>
      <c r="Z168" s="6">
        <v>0.81363425925925925</v>
      </c>
      <c r="AA168"/>
      <c r="AB168" s="19">
        <v>1</v>
      </c>
      <c r="AC168" s="8"/>
      <c r="AD168" s="3">
        <v>3.4862164995880494</v>
      </c>
      <c r="AE168" s="3">
        <v>7.3120149881652949</v>
      </c>
      <c r="AF168" s="3">
        <v>3.8257984885772456</v>
      </c>
      <c r="AG168" s="3">
        <v>0.36458738742199226</v>
      </c>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20"/>
      <c r="BH168" s="20"/>
      <c r="BI168" s="20"/>
      <c r="BJ168" s="20"/>
      <c r="BK168" s="8"/>
      <c r="BL168" s="15"/>
      <c r="BM168" s="21"/>
      <c r="BN168" s="21"/>
      <c r="BO168" s="21"/>
      <c r="BP168" s="21"/>
      <c r="BQ168" s="2">
        <f t="shared" si="27"/>
        <v>2.9732408325074333</v>
      </c>
      <c r="BR168" s="2">
        <f t="shared" si="28"/>
        <v>5.9464816650148666</v>
      </c>
      <c r="BS168" s="2">
        <f t="shared" si="29"/>
        <v>2.9732408325074333</v>
      </c>
      <c r="BT168" s="2">
        <f t="shared" si="30"/>
        <v>0.29732408325074333</v>
      </c>
      <c r="BU168" s="56">
        <f t="shared" si="31"/>
        <v>2297.8293333333331</v>
      </c>
      <c r="BV168" s="56">
        <f t="shared" si="31"/>
        <v>2330.1173333333331</v>
      </c>
      <c r="BW168" s="56">
        <f t="shared" si="32"/>
        <v>2362.4053333333331</v>
      </c>
      <c r="BX168" s="56">
        <f t="shared" si="33"/>
        <v>22877.393333333333</v>
      </c>
      <c r="BY168" s="57">
        <f t="shared" si="34"/>
        <v>1.4866204162537167</v>
      </c>
      <c r="BZ168" s="54">
        <f t="shared" si="34"/>
        <v>2.9732408325074333</v>
      </c>
      <c r="CA168" s="54">
        <f t="shared" si="35"/>
        <v>1.4866204162537167</v>
      </c>
      <c r="CB168" s="54">
        <f t="shared" si="36"/>
        <v>0.14866204162537167</v>
      </c>
      <c r="CC168" s="54">
        <f t="shared" si="37"/>
        <v>1.7431082497940247</v>
      </c>
      <c r="CD168" s="54">
        <f t="shared" si="37"/>
        <v>3.6560074940826475</v>
      </c>
      <c r="CE168" s="54">
        <f t="shared" si="38"/>
        <v>1.9128992442886228</v>
      </c>
      <c r="CF168" s="54">
        <f t="shared" si="39"/>
        <v>0.18229369371099613</v>
      </c>
      <c r="CG168"/>
      <c r="CH168"/>
      <c r="CI168"/>
      <c r="CJ168"/>
      <c r="CK168" s="21"/>
      <c r="CL168" s="21"/>
      <c r="CM168" s="21"/>
      <c r="CN168" s="21"/>
      <c r="CO168" s="21"/>
      <c r="CP168" s="21"/>
      <c r="CQ168" s="21"/>
      <c r="CR168" s="21"/>
      <c r="CS168" s="21"/>
      <c r="CT168" s="21"/>
      <c r="CU168" s="21"/>
      <c r="CV168" s="21"/>
      <c r="CW168" s="21"/>
      <c r="CX168" s="21"/>
      <c r="CY168" s="21"/>
      <c r="CZ168" s="21"/>
      <c r="DA168" s="21"/>
      <c r="DB168" s="21"/>
      <c r="DC168" s="21"/>
      <c r="DD168" s="21"/>
      <c r="DE168" s="21"/>
      <c r="DF168" s="21"/>
      <c r="DG168" s="21"/>
      <c r="DH168" s="21"/>
      <c r="DI168" s="21"/>
      <c r="DJ168" s="21"/>
      <c r="DK168" s="21"/>
      <c r="DL168" s="21"/>
      <c r="DM168" s="21"/>
      <c r="DN168" s="21"/>
      <c r="DO168" s="21"/>
      <c r="DP168" s="21"/>
      <c r="DQ168" s="21"/>
      <c r="DR168" s="21"/>
      <c r="DS168" s="21"/>
      <c r="DT168" s="21"/>
      <c r="DU168" s="21"/>
      <c r="DV168" s="21"/>
      <c r="DW168" s="21"/>
      <c r="DX168" s="21"/>
      <c r="DY168" s="21"/>
      <c r="DZ168" s="21"/>
      <c r="EA168" s="21"/>
      <c r="EB168" s="21"/>
      <c r="EC168" s="21"/>
      <c r="ED168" s="21"/>
    </row>
    <row r="169" spans="1:134" s="19" customFormat="1" ht="15.65" customHeight="1" x14ac:dyDescent="0.35">
      <c r="A169">
        <v>33</v>
      </c>
      <c r="B169">
        <v>9</v>
      </c>
      <c r="C169" t="s">
        <v>68</v>
      </c>
      <c r="D169" t="s">
        <v>27</v>
      </c>
      <c r="E169"/>
      <c r="F169"/>
      <c r="G169">
        <v>0.5</v>
      </c>
      <c r="H169">
        <v>0.5</v>
      </c>
      <c r="I169">
        <v>2751</v>
      </c>
      <c r="J169">
        <v>6423</v>
      </c>
      <c r="K169"/>
      <c r="L169">
        <v>3236</v>
      </c>
      <c r="M169">
        <v>2.5249999999999999</v>
      </c>
      <c r="N169">
        <v>5.72</v>
      </c>
      <c r="O169">
        <v>3.194</v>
      </c>
      <c r="P169"/>
      <c r="Q169">
        <v>0.222</v>
      </c>
      <c r="R169">
        <v>1</v>
      </c>
      <c r="S169">
        <v>0</v>
      </c>
      <c r="T169">
        <v>0</v>
      </c>
      <c r="U169"/>
      <c r="V169">
        <v>0</v>
      </c>
      <c r="W169"/>
      <c r="X169"/>
      <c r="Y169" s="1">
        <v>45019</v>
      </c>
      <c r="Z169" s="6">
        <v>0.83040509259259254</v>
      </c>
      <c r="AA169"/>
      <c r="AB169" s="19">
        <v>1</v>
      </c>
      <c r="AC169" s="8"/>
      <c r="AD169" s="3">
        <v>2.8175427587055228</v>
      </c>
      <c r="AE169" s="3">
        <v>6.7886170969077178</v>
      </c>
      <c r="AF169" s="3">
        <v>3.9710743382021949</v>
      </c>
      <c r="AG169" s="3">
        <v>0.34681586469944969</v>
      </c>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20"/>
      <c r="BH169" s="20"/>
      <c r="BI169" s="20"/>
      <c r="BJ169" s="20"/>
      <c r="BK169" s="8"/>
      <c r="BL169" s="15"/>
      <c r="BM169" s="21"/>
      <c r="BN169" s="21"/>
      <c r="BO169" s="21"/>
      <c r="BP169" s="21"/>
      <c r="BQ169" s="2">
        <f t="shared" si="27"/>
        <v>2.9732408325074333</v>
      </c>
      <c r="BR169" s="2">
        <f t="shared" si="28"/>
        <v>5.9464816650148666</v>
      </c>
      <c r="BS169" s="2">
        <f t="shared" si="29"/>
        <v>2.9732408325074333</v>
      </c>
      <c r="BT169" s="2">
        <f t="shared" si="30"/>
        <v>0.29732408325074333</v>
      </c>
      <c r="BU169" s="56">
        <f t="shared" si="31"/>
        <v>1850.5059999999999</v>
      </c>
      <c r="BV169" s="56">
        <f t="shared" si="31"/>
        <v>2160.2689999999998</v>
      </c>
      <c r="BW169" s="56">
        <f t="shared" si="32"/>
        <v>2470.0319999999997</v>
      </c>
      <c r="BX169" s="56">
        <f t="shared" si="33"/>
        <v>21767.493333333332</v>
      </c>
      <c r="BY169" s="57">
        <f t="shared" si="34"/>
        <v>1.4866204162537167</v>
      </c>
      <c r="BZ169" s="54">
        <f t="shared" si="34"/>
        <v>2.9732408325074333</v>
      </c>
      <c r="CA169" s="54">
        <f t="shared" si="35"/>
        <v>1.4866204162537167</v>
      </c>
      <c r="CB169" s="54">
        <f t="shared" si="36"/>
        <v>0.14866204162537167</v>
      </c>
      <c r="CC169" s="54">
        <f t="shared" si="37"/>
        <v>1.4087713793527614</v>
      </c>
      <c r="CD169" s="54">
        <f t="shared" si="37"/>
        <v>3.3943085484538589</v>
      </c>
      <c r="CE169" s="54">
        <f t="shared" si="38"/>
        <v>1.9855371691010975</v>
      </c>
      <c r="CF169" s="54">
        <f t="shared" si="39"/>
        <v>0.17340793234972485</v>
      </c>
      <c r="CG169"/>
      <c r="CH169"/>
      <c r="CI169"/>
      <c r="CJ169"/>
      <c r="CK169" s="21"/>
      <c r="CL169" s="21"/>
      <c r="CM169" s="21"/>
      <c r="CN169" s="21"/>
      <c r="CO169" s="21"/>
      <c r="CP169" s="21"/>
      <c r="CQ169" s="21"/>
      <c r="CR169" s="21"/>
      <c r="CS169" s="21"/>
      <c r="CT169" s="21"/>
      <c r="CU169" s="21"/>
      <c r="CV169" s="21"/>
      <c r="CW169" s="21"/>
      <c r="CX169" s="21"/>
      <c r="CY169" s="21"/>
      <c r="CZ169" s="21"/>
      <c r="DA169" s="21"/>
      <c r="DB169" s="21"/>
      <c r="DC169" s="21"/>
      <c r="DD169" s="21"/>
      <c r="DE169" s="21"/>
      <c r="DF169" s="21"/>
      <c r="DG169" s="21"/>
      <c r="DH169" s="21"/>
      <c r="DI169" s="21"/>
      <c r="DJ169" s="21"/>
      <c r="DK169" s="21"/>
      <c r="DL169" s="21"/>
      <c r="DM169" s="21"/>
      <c r="DN169" s="21"/>
      <c r="DO169" s="21"/>
      <c r="DP169" s="21"/>
      <c r="DQ169" s="21"/>
      <c r="DR169" s="21"/>
      <c r="DS169" s="21"/>
      <c r="DT169" s="21"/>
      <c r="DU169" s="21"/>
      <c r="DV169" s="21"/>
      <c r="DW169" s="21"/>
      <c r="DX169" s="21"/>
      <c r="DY169" s="21"/>
      <c r="DZ169" s="21"/>
      <c r="EA169" s="21"/>
      <c r="EB169" s="21"/>
      <c r="EC169" s="21"/>
      <c r="ED169" s="21"/>
    </row>
    <row r="170" spans="1:134" s="19" customFormat="1" ht="15.65" customHeight="1" x14ac:dyDescent="0.35">
      <c r="A170">
        <v>34</v>
      </c>
      <c r="B170">
        <v>9</v>
      </c>
      <c r="C170" t="s">
        <v>68</v>
      </c>
      <c r="D170" t="s">
        <v>27</v>
      </c>
      <c r="E170"/>
      <c r="F170"/>
      <c r="G170">
        <v>0.5</v>
      </c>
      <c r="H170">
        <v>0.5</v>
      </c>
      <c r="I170">
        <v>3278</v>
      </c>
      <c r="J170">
        <v>6423</v>
      </c>
      <c r="K170"/>
      <c r="L170">
        <v>3171</v>
      </c>
      <c r="M170">
        <v>2.93</v>
      </c>
      <c r="N170">
        <v>5.72</v>
      </c>
      <c r="O170">
        <v>2.79</v>
      </c>
      <c r="P170"/>
      <c r="Q170">
        <v>0.216</v>
      </c>
      <c r="R170">
        <v>1</v>
      </c>
      <c r="S170">
        <v>0</v>
      </c>
      <c r="T170">
        <v>0</v>
      </c>
      <c r="U170"/>
      <c r="V170">
        <v>0</v>
      </c>
      <c r="W170"/>
      <c r="X170"/>
      <c r="Y170" s="1">
        <v>45019</v>
      </c>
      <c r="Z170" s="6">
        <v>0.83731481481481485</v>
      </c>
      <c r="AA170"/>
      <c r="AB170" s="19">
        <v>1</v>
      </c>
      <c r="AC170" s="8"/>
      <c r="AD170" s="3">
        <v>3.3474541292996451</v>
      </c>
      <c r="AE170" s="3">
        <v>6.7886170969077178</v>
      </c>
      <c r="AF170" s="3">
        <v>3.4411629676080726</v>
      </c>
      <c r="AG170" s="3">
        <v>0.33981496180875104</v>
      </c>
      <c r="AH170" s="8"/>
      <c r="AI170" s="8"/>
      <c r="AJ170" s="8"/>
      <c r="AK170" s="8">
        <v>1.6048142104366694</v>
      </c>
      <c r="AL170" s="8"/>
      <c r="AM170" s="8"/>
      <c r="AN170" s="8"/>
      <c r="AO170" s="8"/>
      <c r="AP170" s="8"/>
      <c r="AQ170" s="8">
        <v>0.39616081773252149</v>
      </c>
      <c r="AR170" s="8"/>
      <c r="AS170" s="8"/>
      <c r="AT170" s="8"/>
      <c r="AU170" s="8"/>
      <c r="AV170" s="8"/>
      <c r="AW170" s="8">
        <v>2.304897738904081</v>
      </c>
      <c r="AX170" s="8"/>
      <c r="AY170" s="8"/>
      <c r="AZ170" s="8"/>
      <c r="BA170" s="8"/>
      <c r="BB170" s="8"/>
      <c r="BC170" s="8">
        <v>2.3084190917293936</v>
      </c>
      <c r="BD170" s="8"/>
      <c r="BE170" s="8"/>
      <c r="BF170" s="8"/>
      <c r="BG170" s="20">
        <v>3.3208077321065819</v>
      </c>
      <c r="BH170" s="20">
        <v>6.8020907059895954</v>
      </c>
      <c r="BI170" s="20">
        <v>3.4812829738830136</v>
      </c>
      <c r="BJ170" s="20">
        <v>0.33593753866928722</v>
      </c>
      <c r="BK170" s="8"/>
      <c r="BL170" s="15">
        <v>45</v>
      </c>
      <c r="BM170" s="21"/>
      <c r="BN170" s="21"/>
      <c r="BO170" s="21"/>
      <c r="BP170" s="21"/>
      <c r="BQ170" s="2">
        <f t="shared" si="27"/>
        <v>2.9732408325074333</v>
      </c>
      <c r="BR170" s="2">
        <f t="shared" si="28"/>
        <v>5.9464816650148666</v>
      </c>
      <c r="BS170" s="2">
        <f t="shared" si="29"/>
        <v>2.9732408325074333</v>
      </c>
      <c r="BT170" s="2">
        <f t="shared" si="30"/>
        <v>0.29732408325074333</v>
      </c>
      <c r="BU170" s="56">
        <f t="shared" si="31"/>
        <v>2205.0013333333332</v>
      </c>
      <c r="BV170" s="56">
        <f t="shared" si="31"/>
        <v>2160.2689999999998</v>
      </c>
      <c r="BW170" s="56">
        <f t="shared" si="32"/>
        <v>2115.5366666666664</v>
      </c>
      <c r="BX170" s="56">
        <f t="shared" si="33"/>
        <v>21330.26</v>
      </c>
      <c r="BY170" s="57">
        <f t="shared" si="34"/>
        <v>1.4866204162537167</v>
      </c>
      <c r="BZ170" s="54">
        <f t="shared" si="34"/>
        <v>2.9732408325074333</v>
      </c>
      <c r="CA170" s="54">
        <f t="shared" si="35"/>
        <v>1.4866204162537167</v>
      </c>
      <c r="CB170" s="54">
        <f t="shared" si="36"/>
        <v>0.14866204162537167</v>
      </c>
      <c r="CC170" s="54">
        <f t="shared" si="37"/>
        <v>1.6737270646498226</v>
      </c>
      <c r="CD170" s="54">
        <f t="shared" si="37"/>
        <v>3.3943085484538589</v>
      </c>
      <c r="CE170" s="54">
        <f t="shared" si="38"/>
        <v>1.7205814838040363</v>
      </c>
      <c r="CF170" s="54">
        <f t="shared" si="39"/>
        <v>0.16990748090437552</v>
      </c>
      <c r="CG170" s="3">
        <f>AVERAGE(CC170:CC171)</f>
        <v>1.6604038660532909</v>
      </c>
      <c r="CH170" s="3">
        <f>AVERAGE(CD170:CD171)</f>
        <v>3.4010453529947977</v>
      </c>
      <c r="CI170" s="3">
        <f>AVERAGE(CE170:CE171)</f>
        <v>1.7406414869415068</v>
      </c>
      <c r="CJ170" s="3">
        <f>AVERAGE(CF170:CF171)</f>
        <v>0.16796876933464361</v>
      </c>
      <c r="CK170" s="21"/>
      <c r="CL170" s="21"/>
      <c r="CM170" s="21"/>
      <c r="CN170" s="21"/>
      <c r="CO170" s="21"/>
      <c r="CP170" s="21"/>
      <c r="CQ170" s="21"/>
      <c r="CR170" s="21"/>
      <c r="CS170" s="21"/>
      <c r="CT170" s="21"/>
      <c r="CU170" s="21"/>
      <c r="CV170" s="21"/>
      <c r="CW170" s="21"/>
      <c r="CX170" s="21"/>
      <c r="CY170" s="21"/>
      <c r="CZ170" s="21"/>
      <c r="DA170" s="21"/>
      <c r="DB170" s="21"/>
      <c r="DC170" s="21"/>
      <c r="DD170" s="21"/>
      <c r="DE170" s="21"/>
      <c r="DF170" s="21"/>
      <c r="DG170" s="21"/>
      <c r="DH170" s="21"/>
      <c r="DI170" s="21"/>
      <c r="DJ170" s="21"/>
      <c r="DK170" s="21"/>
      <c r="DL170" s="21"/>
      <c r="DM170" s="21"/>
      <c r="DN170" s="21"/>
      <c r="DO170" s="21"/>
      <c r="DP170" s="21"/>
      <c r="DQ170" s="21"/>
      <c r="DR170" s="21"/>
      <c r="DS170" s="21"/>
      <c r="DT170" s="21"/>
      <c r="DU170" s="21"/>
      <c r="DV170" s="21"/>
      <c r="DW170" s="21"/>
      <c r="DX170" s="21"/>
      <c r="DY170" s="21"/>
      <c r="DZ170" s="21"/>
      <c r="EA170" s="21"/>
      <c r="EB170" s="21"/>
      <c r="EC170" s="21"/>
      <c r="ED170" s="21"/>
    </row>
    <row r="171" spans="1:134" s="19" customFormat="1" ht="15.65" customHeight="1" x14ac:dyDescent="0.35">
      <c r="A171">
        <v>35</v>
      </c>
      <c r="B171">
        <v>9</v>
      </c>
      <c r="C171" t="s">
        <v>68</v>
      </c>
      <c r="D171" t="s">
        <v>27</v>
      </c>
      <c r="E171"/>
      <c r="F171"/>
      <c r="G171">
        <v>0.5</v>
      </c>
      <c r="H171">
        <v>0.5</v>
      </c>
      <c r="I171">
        <v>3225</v>
      </c>
      <c r="J171">
        <v>6449</v>
      </c>
      <c r="K171"/>
      <c r="L171">
        <v>3099</v>
      </c>
      <c r="M171">
        <v>2.8889999999999998</v>
      </c>
      <c r="N171">
        <v>5.742</v>
      </c>
      <c r="O171">
        <v>2.8530000000000002</v>
      </c>
      <c r="P171"/>
      <c r="Q171">
        <v>0.20799999999999999</v>
      </c>
      <c r="R171">
        <v>1</v>
      </c>
      <c r="S171">
        <v>0</v>
      </c>
      <c r="T171">
        <v>0</v>
      </c>
      <c r="U171"/>
      <c r="V171">
        <v>0</v>
      </c>
      <c r="W171"/>
      <c r="X171"/>
      <c r="Y171" s="1">
        <v>45019</v>
      </c>
      <c r="Z171" s="6">
        <v>0.84464120370370377</v>
      </c>
      <c r="AA171"/>
      <c r="AB171" s="19">
        <v>1</v>
      </c>
      <c r="AC171" s="8"/>
      <c r="AD171" s="3">
        <v>3.294161334913519</v>
      </c>
      <c r="AE171" s="3">
        <v>6.815564315071474</v>
      </c>
      <c r="AF171" s="3">
        <v>3.5214029801579549</v>
      </c>
      <c r="AG171" s="3">
        <v>0.3320601155298234</v>
      </c>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20"/>
      <c r="BH171" s="20"/>
      <c r="BI171" s="20"/>
      <c r="BJ171" s="20"/>
      <c r="BK171" s="8"/>
      <c r="BL171" s="15"/>
      <c r="BM171" s="21"/>
      <c r="BN171" s="21"/>
      <c r="BO171" s="21"/>
      <c r="BP171" s="21"/>
      <c r="BQ171" s="2">
        <f t="shared" si="27"/>
        <v>2.9732408325074333</v>
      </c>
      <c r="BR171" s="2">
        <f t="shared" si="28"/>
        <v>5.9464816650148666</v>
      </c>
      <c r="BS171" s="2">
        <f t="shared" si="29"/>
        <v>2.9732408325074333</v>
      </c>
      <c r="BT171" s="2">
        <f t="shared" si="30"/>
        <v>0.29732408325074333</v>
      </c>
      <c r="BU171" s="56">
        <f t="shared" si="31"/>
        <v>2169.35</v>
      </c>
      <c r="BV171" s="56">
        <f t="shared" si="31"/>
        <v>2169.0136666666667</v>
      </c>
      <c r="BW171" s="56">
        <f t="shared" si="32"/>
        <v>2168.6773333333331</v>
      </c>
      <c r="BX171" s="56">
        <f t="shared" si="33"/>
        <v>20845.939999999999</v>
      </c>
      <c r="BY171" s="57">
        <f t="shared" si="34"/>
        <v>1.4866204162537167</v>
      </c>
      <c r="BZ171" s="54">
        <f t="shared" si="34"/>
        <v>2.9732408325074333</v>
      </c>
      <c r="CA171" s="54">
        <f t="shared" si="35"/>
        <v>1.4866204162537167</v>
      </c>
      <c r="CB171" s="54">
        <f t="shared" si="36"/>
        <v>0.14866204162537167</v>
      </c>
      <c r="CC171" s="54">
        <f t="shared" si="37"/>
        <v>1.6470806674567595</v>
      </c>
      <c r="CD171" s="54">
        <f t="shared" si="37"/>
        <v>3.407782157535737</v>
      </c>
      <c r="CE171" s="54">
        <f t="shared" si="38"/>
        <v>1.7607014900789775</v>
      </c>
      <c r="CF171" s="54">
        <f t="shared" si="39"/>
        <v>0.1660300577649117</v>
      </c>
      <c r="CG171"/>
      <c r="CH171"/>
      <c r="CI171"/>
      <c r="CJ171"/>
      <c r="CK171" s="21"/>
      <c r="CL171" s="21"/>
      <c r="CM171" s="21"/>
      <c r="CN171" s="21"/>
      <c r="CO171" s="21"/>
      <c r="CP171" s="21"/>
      <c r="CQ171" s="21"/>
      <c r="CR171" s="21"/>
      <c r="CS171" s="21"/>
      <c r="CT171" s="21"/>
      <c r="CU171" s="21"/>
      <c r="CV171" s="21"/>
      <c r="CW171" s="21"/>
      <c r="CX171" s="21"/>
      <c r="CY171" s="21"/>
      <c r="CZ171" s="21"/>
      <c r="DA171" s="21"/>
      <c r="DB171" s="21"/>
      <c r="DC171" s="21"/>
      <c r="DD171" s="21"/>
      <c r="DE171" s="21"/>
      <c r="DF171" s="21"/>
      <c r="DG171" s="21"/>
      <c r="DH171" s="21"/>
      <c r="DI171" s="21"/>
      <c r="DJ171" s="21"/>
      <c r="DK171" s="21"/>
      <c r="DL171" s="21"/>
      <c r="DM171" s="21"/>
      <c r="DN171" s="21"/>
      <c r="DO171" s="21"/>
      <c r="DP171" s="21"/>
      <c r="DQ171" s="21"/>
      <c r="DR171" s="21"/>
      <c r="DS171" s="21"/>
      <c r="DT171" s="21"/>
      <c r="DU171" s="21"/>
      <c r="DV171" s="21"/>
      <c r="DW171" s="21"/>
      <c r="DX171" s="21"/>
      <c r="DY171" s="21"/>
      <c r="DZ171" s="21"/>
      <c r="EA171" s="21"/>
      <c r="EB171" s="21"/>
      <c r="EC171" s="21"/>
      <c r="ED171" s="21"/>
    </row>
    <row r="172" spans="1:134" s="19" customFormat="1" ht="15.65" customHeight="1" x14ac:dyDescent="0.35">
      <c r="A172">
        <v>36</v>
      </c>
      <c r="B172">
        <v>10</v>
      </c>
      <c r="C172" t="s">
        <v>68</v>
      </c>
      <c r="D172" t="s">
        <v>27</v>
      </c>
      <c r="E172"/>
      <c r="F172"/>
      <c r="G172">
        <v>0.5</v>
      </c>
      <c r="H172">
        <v>0.5</v>
      </c>
      <c r="I172">
        <v>3447</v>
      </c>
      <c r="J172">
        <v>6700</v>
      </c>
      <c r="K172"/>
      <c r="L172">
        <v>3386</v>
      </c>
      <c r="M172">
        <v>3.06</v>
      </c>
      <c r="N172">
        <v>5.9539999999999997</v>
      </c>
      <c r="O172">
        <v>2.895</v>
      </c>
      <c r="P172"/>
      <c r="Q172">
        <v>0.23799999999999999</v>
      </c>
      <c r="R172">
        <v>1</v>
      </c>
      <c r="S172">
        <v>0</v>
      </c>
      <c r="T172">
        <v>0</v>
      </c>
      <c r="U172"/>
      <c r="V172">
        <v>0</v>
      </c>
      <c r="W172"/>
      <c r="X172"/>
      <c r="Y172" s="1">
        <v>45019</v>
      </c>
      <c r="Z172" s="6">
        <v>0.85728009259259252</v>
      </c>
      <c r="AA172"/>
      <c r="AB172" s="19">
        <v>1</v>
      </c>
      <c r="AC172" s="8"/>
      <c r="AD172" s="3">
        <v>3.517387756681821</v>
      </c>
      <c r="AE172" s="3">
        <v>7.0757086134985068</v>
      </c>
      <c r="AF172" s="3">
        <v>3.5583208568166858</v>
      </c>
      <c r="AG172" s="3">
        <v>0.36297179444721567</v>
      </c>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20"/>
      <c r="BH172" s="20"/>
      <c r="BI172" s="20"/>
      <c r="BJ172" s="20"/>
      <c r="BK172" s="8"/>
      <c r="BL172" s="15"/>
      <c r="BM172" s="21"/>
      <c r="BN172" s="21"/>
      <c r="BO172" s="21"/>
      <c r="BP172" s="21"/>
      <c r="BQ172" s="2">
        <f t="shared" si="27"/>
        <v>2.9732408325074333</v>
      </c>
      <c r="BR172" s="2">
        <f t="shared" si="28"/>
        <v>5.9464816650148666</v>
      </c>
      <c r="BS172" s="2">
        <f t="shared" si="29"/>
        <v>2.9732408325074333</v>
      </c>
      <c r="BT172" s="2">
        <f t="shared" si="30"/>
        <v>0.29732408325074333</v>
      </c>
      <c r="BU172" s="56">
        <f t="shared" si="31"/>
        <v>2318.6819999999998</v>
      </c>
      <c r="BV172" s="56">
        <f t="shared" si="31"/>
        <v>2253.4333333333334</v>
      </c>
      <c r="BW172" s="56">
        <f t="shared" si="32"/>
        <v>2188.1846666666665</v>
      </c>
      <c r="BX172" s="56">
        <f t="shared" si="33"/>
        <v>22776.493333333332</v>
      </c>
      <c r="BY172" s="57">
        <f t="shared" si="34"/>
        <v>1.4866204162537167</v>
      </c>
      <c r="BZ172" s="54">
        <f t="shared" si="34"/>
        <v>2.9732408325074333</v>
      </c>
      <c r="CA172" s="54">
        <f t="shared" si="35"/>
        <v>1.4866204162537167</v>
      </c>
      <c r="CB172" s="54">
        <f t="shared" si="36"/>
        <v>0.14866204162537167</v>
      </c>
      <c r="CC172" s="54">
        <f t="shared" si="37"/>
        <v>1.7586938783409105</v>
      </c>
      <c r="CD172" s="54">
        <f t="shared" si="37"/>
        <v>3.5378543067492534</v>
      </c>
      <c r="CE172" s="54">
        <f t="shared" si="38"/>
        <v>1.7791604284083429</v>
      </c>
      <c r="CF172" s="54">
        <f t="shared" si="39"/>
        <v>0.18148589722360783</v>
      </c>
      <c r="CG172"/>
      <c r="CH172"/>
      <c r="CI172"/>
      <c r="CJ172"/>
      <c r="CK172" s="21"/>
      <c r="CL172" s="21"/>
      <c r="CM172" s="21"/>
      <c r="CN172" s="21"/>
      <c r="CO172" s="21"/>
      <c r="CP172" s="21"/>
      <c r="CQ172" s="21"/>
      <c r="CR172" s="21"/>
      <c r="CS172" s="21"/>
      <c r="CT172" s="21"/>
      <c r="CU172" s="21"/>
      <c r="CV172" s="21"/>
      <c r="CW172" s="21"/>
      <c r="CX172" s="21"/>
      <c r="CY172" s="21"/>
      <c r="CZ172" s="21"/>
      <c r="DA172" s="21"/>
      <c r="DB172" s="21"/>
      <c r="DC172" s="21"/>
      <c r="DD172" s="21"/>
      <c r="DE172" s="21"/>
      <c r="DF172" s="21"/>
      <c r="DG172" s="21"/>
      <c r="DH172" s="21"/>
      <c r="DI172" s="21"/>
      <c r="DJ172" s="21"/>
      <c r="DK172" s="21"/>
      <c r="DL172" s="21"/>
      <c r="DM172" s="21"/>
      <c r="DN172" s="21"/>
      <c r="DO172" s="21"/>
      <c r="DP172" s="21"/>
      <c r="DQ172" s="21"/>
      <c r="DR172" s="21"/>
      <c r="DS172" s="21"/>
      <c r="DT172" s="21"/>
      <c r="DU172" s="21"/>
      <c r="DV172" s="21"/>
      <c r="DW172" s="21"/>
      <c r="DX172" s="21"/>
      <c r="DY172" s="21"/>
      <c r="DZ172" s="21"/>
      <c r="EA172" s="21"/>
      <c r="EB172" s="21"/>
      <c r="EC172" s="21"/>
      <c r="ED172" s="21"/>
    </row>
    <row r="173" spans="1:134" s="19" customFormat="1" ht="15.65" customHeight="1" x14ac:dyDescent="0.35">
      <c r="A173">
        <v>37</v>
      </c>
      <c r="B173">
        <v>10</v>
      </c>
      <c r="C173" t="s">
        <v>68</v>
      </c>
      <c r="D173" t="s">
        <v>27</v>
      </c>
      <c r="E173"/>
      <c r="F173"/>
      <c r="G173">
        <v>0.5</v>
      </c>
      <c r="H173">
        <v>0.5</v>
      </c>
      <c r="I173">
        <v>3509</v>
      </c>
      <c r="J173">
        <v>6691</v>
      </c>
      <c r="K173"/>
      <c r="L173">
        <v>3352</v>
      </c>
      <c r="M173">
        <v>3.1070000000000002</v>
      </c>
      <c r="N173">
        <v>5.9470000000000001</v>
      </c>
      <c r="O173">
        <v>2.8410000000000002</v>
      </c>
      <c r="P173"/>
      <c r="Q173">
        <v>0.23499999999999999</v>
      </c>
      <c r="R173">
        <v>1</v>
      </c>
      <c r="S173">
        <v>0</v>
      </c>
      <c r="T173">
        <v>0</v>
      </c>
      <c r="U173"/>
      <c r="V173">
        <v>0</v>
      </c>
      <c r="W173"/>
      <c r="X173"/>
      <c r="Y173" s="1">
        <v>45019</v>
      </c>
      <c r="Z173" s="6">
        <v>0.86421296296296291</v>
      </c>
      <c r="AA173"/>
      <c r="AB173" s="19">
        <v>1</v>
      </c>
      <c r="AC173" s="8"/>
      <c r="AD173" s="3">
        <v>3.5797302708693648</v>
      </c>
      <c r="AE173" s="3">
        <v>7.0663807302879764</v>
      </c>
      <c r="AF173" s="3">
        <v>3.4866504594186116</v>
      </c>
      <c r="AG173" s="3">
        <v>0.35930978370438871</v>
      </c>
      <c r="AH173" s="8"/>
      <c r="AI173" s="8"/>
      <c r="AJ173" s="8"/>
      <c r="AK173" s="8">
        <v>4.1869045918529038</v>
      </c>
      <c r="AL173" s="8"/>
      <c r="AM173" s="8"/>
      <c r="AN173" s="8"/>
      <c r="AO173" s="8"/>
      <c r="AP173" s="8"/>
      <c r="AQ173" s="8">
        <v>1.1520247937495491</v>
      </c>
      <c r="AR173" s="8"/>
      <c r="AS173" s="8"/>
      <c r="AT173" s="8"/>
      <c r="AU173" s="8"/>
      <c r="AV173" s="8"/>
      <c r="AW173" s="8">
        <v>6.3506001057378407</v>
      </c>
      <c r="AX173" s="8"/>
      <c r="AY173" s="8"/>
      <c r="AZ173" s="8"/>
      <c r="BA173" s="8"/>
      <c r="BB173" s="8"/>
      <c r="BC173" s="8">
        <v>0.92495408944222024</v>
      </c>
      <c r="BD173" s="8"/>
      <c r="BE173" s="8"/>
      <c r="BF173" s="8"/>
      <c r="BG173" s="20">
        <v>3.506326988035644</v>
      </c>
      <c r="BH173" s="20">
        <v>7.1073197732675295</v>
      </c>
      <c r="BI173" s="20">
        <v>3.6009927852318855</v>
      </c>
      <c r="BJ173" s="20">
        <v>0.36097922977832453</v>
      </c>
      <c r="BK173" s="8"/>
      <c r="BL173" s="15">
        <v>46</v>
      </c>
      <c r="BM173" s="21"/>
      <c r="BN173" s="21"/>
      <c r="BO173" s="21"/>
      <c r="BP173" s="21"/>
      <c r="BQ173" s="2">
        <f t="shared" si="27"/>
        <v>2.9732408325074333</v>
      </c>
      <c r="BR173" s="2">
        <f t="shared" si="28"/>
        <v>5.9464816650148666</v>
      </c>
      <c r="BS173" s="2">
        <f t="shared" si="29"/>
        <v>2.9732408325074333</v>
      </c>
      <c r="BT173" s="2">
        <f t="shared" si="30"/>
        <v>0.29732408325074333</v>
      </c>
      <c r="BU173" s="56">
        <f t="shared" si="31"/>
        <v>2360.3873333333331</v>
      </c>
      <c r="BV173" s="56">
        <f t="shared" si="31"/>
        <v>2250.4063333333334</v>
      </c>
      <c r="BW173" s="56">
        <f t="shared" si="32"/>
        <v>2140.4253333333331</v>
      </c>
      <c r="BX173" s="56">
        <f t="shared" si="33"/>
        <v>22547.786666666663</v>
      </c>
      <c r="BY173" s="57">
        <f t="shared" si="34"/>
        <v>1.4866204162537167</v>
      </c>
      <c r="BZ173" s="54">
        <f t="shared" si="34"/>
        <v>2.9732408325074333</v>
      </c>
      <c r="CA173" s="54">
        <f t="shared" si="35"/>
        <v>1.4866204162537167</v>
      </c>
      <c r="CB173" s="54">
        <f t="shared" si="36"/>
        <v>0.14866204162537167</v>
      </c>
      <c r="CC173" s="54">
        <f t="shared" si="37"/>
        <v>1.7898651354346824</v>
      </c>
      <c r="CD173" s="54">
        <f t="shared" si="37"/>
        <v>3.5331903651439882</v>
      </c>
      <c r="CE173" s="54">
        <f t="shared" si="38"/>
        <v>1.7433252297093058</v>
      </c>
      <c r="CF173" s="54">
        <f t="shared" si="39"/>
        <v>0.17965489185219435</v>
      </c>
      <c r="CG173" s="3">
        <f>AVERAGE(CC173:CC174)</f>
        <v>1.753163494017822</v>
      </c>
      <c r="CH173" s="3">
        <f>AVERAGE(CD173:CD174)</f>
        <v>3.5536598866337648</v>
      </c>
      <c r="CI173" s="3">
        <f>AVERAGE(CE173:CE174)</f>
        <v>1.8004963926159427</v>
      </c>
      <c r="CJ173" s="3">
        <f>AVERAGE(CF173:CF174)</f>
        <v>0.18048961488916226</v>
      </c>
      <c r="CK173" s="21"/>
      <c r="CL173" s="21"/>
      <c r="CM173" s="21"/>
      <c r="CN173" s="21"/>
      <c r="CO173" s="21"/>
      <c r="CP173" s="21"/>
      <c r="CQ173" s="21"/>
      <c r="CR173" s="21"/>
      <c r="CS173" s="21"/>
      <c r="CT173" s="21"/>
      <c r="CU173" s="21"/>
      <c r="CV173" s="21"/>
      <c r="CW173" s="21"/>
      <c r="CX173" s="21"/>
      <c r="CY173" s="21"/>
      <c r="CZ173" s="21"/>
      <c r="DA173" s="21"/>
      <c r="DB173" s="21"/>
      <c r="DC173" s="21"/>
      <c r="DD173" s="21"/>
      <c r="DE173" s="21"/>
      <c r="DF173" s="21"/>
      <c r="DG173" s="21"/>
      <c r="DH173" s="21"/>
      <c r="DI173" s="21"/>
      <c r="DJ173" s="21"/>
      <c r="DK173" s="21"/>
      <c r="DL173" s="21"/>
      <c r="DM173" s="21"/>
      <c r="DN173" s="21"/>
      <c r="DO173" s="21"/>
      <c r="DP173" s="21"/>
      <c r="DQ173" s="21"/>
      <c r="DR173" s="21"/>
      <c r="DS173" s="21"/>
      <c r="DT173" s="21"/>
      <c r="DU173" s="21"/>
      <c r="DV173" s="21"/>
      <c r="DW173" s="21"/>
      <c r="DX173" s="21"/>
      <c r="DY173" s="21"/>
      <c r="DZ173" s="21"/>
      <c r="EA173" s="21"/>
      <c r="EB173" s="21"/>
      <c r="EC173" s="21"/>
      <c r="ED173" s="21"/>
    </row>
    <row r="174" spans="1:134" s="19" customFormat="1" ht="15.65" customHeight="1" x14ac:dyDescent="0.35">
      <c r="A174">
        <v>38</v>
      </c>
      <c r="B174">
        <v>10</v>
      </c>
      <c r="C174" t="s">
        <v>68</v>
      </c>
      <c r="D174" t="s">
        <v>27</v>
      </c>
      <c r="E174"/>
      <c r="F174"/>
      <c r="G174">
        <v>0.5</v>
      </c>
      <c r="H174">
        <v>0.5</v>
      </c>
      <c r="I174">
        <v>3363</v>
      </c>
      <c r="J174">
        <v>6770</v>
      </c>
      <c r="K174"/>
      <c r="L174">
        <v>3383</v>
      </c>
      <c r="M174">
        <v>2.9950000000000001</v>
      </c>
      <c r="N174">
        <v>6.0140000000000002</v>
      </c>
      <c r="O174">
        <v>3.0190000000000001</v>
      </c>
      <c r="P174"/>
      <c r="Q174">
        <v>0.23799999999999999</v>
      </c>
      <c r="R174">
        <v>1</v>
      </c>
      <c r="S174">
        <v>0</v>
      </c>
      <c r="T174">
        <v>0</v>
      </c>
      <c r="U174"/>
      <c r="V174">
        <v>0</v>
      </c>
      <c r="W174"/>
      <c r="X174"/>
      <c r="Y174" s="1">
        <v>45019</v>
      </c>
      <c r="Z174" s="6">
        <v>0.87155092592592587</v>
      </c>
      <c r="AA174"/>
      <c r="AB174" s="19">
        <v>1</v>
      </c>
      <c r="AC174" s="8"/>
      <c r="AD174" s="3">
        <v>3.4329237052019228</v>
      </c>
      <c r="AE174" s="3">
        <v>7.1482588162470826</v>
      </c>
      <c r="AF174" s="3">
        <v>3.7153351110451598</v>
      </c>
      <c r="AG174" s="3">
        <v>0.36264867585226035</v>
      </c>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20"/>
      <c r="BH174" s="20"/>
      <c r="BI174" s="20"/>
      <c r="BJ174" s="20"/>
      <c r="BK174" s="8"/>
      <c r="BL174" s="15"/>
      <c r="BM174" s="21"/>
      <c r="BN174" s="21"/>
      <c r="BO174" s="21"/>
      <c r="BP174" s="21"/>
      <c r="BQ174" s="2">
        <f t="shared" si="27"/>
        <v>2.9732408325074333</v>
      </c>
      <c r="BR174" s="2">
        <f t="shared" si="28"/>
        <v>5.9464816650148666</v>
      </c>
      <c r="BS174" s="2">
        <f t="shared" si="29"/>
        <v>2.9732408325074333</v>
      </c>
      <c r="BT174" s="2">
        <f t="shared" si="30"/>
        <v>0.29732408325074333</v>
      </c>
      <c r="BU174" s="56">
        <f t="shared" si="31"/>
        <v>2262.1779999999999</v>
      </c>
      <c r="BV174" s="56">
        <f t="shared" si="31"/>
        <v>2276.9766666666665</v>
      </c>
      <c r="BW174" s="56">
        <f t="shared" si="32"/>
        <v>2291.775333333333</v>
      </c>
      <c r="BX174" s="56">
        <f t="shared" si="33"/>
        <v>22756.313333333332</v>
      </c>
      <c r="BY174" s="57">
        <f t="shared" si="34"/>
        <v>1.4866204162537167</v>
      </c>
      <c r="BZ174" s="54">
        <f t="shared" si="34"/>
        <v>2.9732408325074333</v>
      </c>
      <c r="CA174" s="54">
        <f t="shared" si="35"/>
        <v>1.4866204162537167</v>
      </c>
      <c r="CB174" s="54">
        <f t="shared" si="36"/>
        <v>0.14866204162537167</v>
      </c>
      <c r="CC174" s="54">
        <f t="shared" si="37"/>
        <v>1.7164618526009614</v>
      </c>
      <c r="CD174" s="54">
        <f t="shared" si="37"/>
        <v>3.5741294081235413</v>
      </c>
      <c r="CE174" s="54">
        <f t="shared" si="38"/>
        <v>1.8576675555225799</v>
      </c>
      <c r="CF174" s="54">
        <f t="shared" si="39"/>
        <v>0.18132433792613017</v>
      </c>
      <c r="CG174"/>
      <c r="CH174"/>
      <c r="CI174"/>
      <c r="CJ174"/>
      <c r="CK174" s="21"/>
      <c r="CL174" s="21"/>
      <c r="CM174" s="21"/>
      <c r="CN174" s="21"/>
      <c r="CO174" s="21"/>
      <c r="CP174" s="21"/>
      <c r="CQ174" s="21"/>
      <c r="CR174" s="21"/>
      <c r="CS174" s="21"/>
      <c r="CT174" s="21"/>
      <c r="CU174" s="21"/>
      <c r="CV174" s="21"/>
      <c r="CW174" s="21"/>
      <c r="CX174" s="21"/>
      <c r="CY174" s="21"/>
      <c r="CZ174" s="21"/>
      <c r="DA174" s="21"/>
      <c r="DB174" s="21"/>
      <c r="DC174" s="21"/>
      <c r="DD174" s="21"/>
      <c r="DE174" s="21"/>
      <c r="DF174" s="21"/>
      <c r="DG174" s="21"/>
      <c r="DH174" s="21"/>
      <c r="DI174" s="21"/>
      <c r="DJ174" s="21"/>
      <c r="DK174" s="21"/>
      <c r="DL174" s="21"/>
      <c r="DM174" s="21"/>
      <c r="DN174" s="21"/>
      <c r="DO174" s="21"/>
      <c r="DP174" s="21"/>
      <c r="DQ174" s="21"/>
      <c r="DR174" s="21"/>
      <c r="DS174" s="21"/>
      <c r="DT174" s="21"/>
      <c r="DU174" s="21"/>
      <c r="DV174" s="21"/>
      <c r="DW174" s="21"/>
      <c r="DX174" s="21"/>
      <c r="DY174" s="21"/>
      <c r="DZ174" s="21"/>
      <c r="EA174" s="21"/>
      <c r="EB174" s="21"/>
      <c r="EC174" s="21"/>
      <c r="ED174" s="21"/>
    </row>
    <row r="175" spans="1:134" s="19" customFormat="1" ht="15.65" customHeight="1" x14ac:dyDescent="0.35">
      <c r="A175">
        <v>39</v>
      </c>
      <c r="B175">
        <v>11</v>
      </c>
      <c r="C175" t="s">
        <v>68</v>
      </c>
      <c r="D175" t="s">
        <v>27</v>
      </c>
      <c r="E175"/>
      <c r="F175"/>
      <c r="G175">
        <v>0.5</v>
      </c>
      <c r="H175">
        <v>0.5</v>
      </c>
      <c r="I175">
        <v>3246</v>
      </c>
      <c r="J175">
        <v>6205</v>
      </c>
      <c r="K175"/>
      <c r="L175">
        <v>3015</v>
      </c>
      <c r="M175">
        <v>2.9049999999999998</v>
      </c>
      <c r="N175">
        <v>5.5359999999999996</v>
      </c>
      <c r="O175">
        <v>2.6309999999999998</v>
      </c>
      <c r="P175"/>
      <c r="Q175">
        <v>0.19900000000000001</v>
      </c>
      <c r="R175">
        <v>1</v>
      </c>
      <c r="S175">
        <v>0</v>
      </c>
      <c r="T175">
        <v>0</v>
      </c>
      <c r="U175"/>
      <c r="V175">
        <v>0</v>
      </c>
      <c r="W175"/>
      <c r="X175"/>
      <c r="Y175" s="1">
        <v>45019</v>
      </c>
      <c r="Z175" s="6">
        <v>0.88413194444444443</v>
      </c>
      <c r="AA175"/>
      <c r="AB175" s="19">
        <v>1</v>
      </c>
      <c r="AC175" s="8"/>
      <c r="AD175" s="3">
        <v>3.3152773477834936</v>
      </c>
      <c r="AE175" s="3">
        <v>6.5626750369192983</v>
      </c>
      <c r="AF175" s="3">
        <v>3.2473976891358047</v>
      </c>
      <c r="AG175" s="3">
        <v>0.32301279487107443</v>
      </c>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20"/>
      <c r="BH175" s="20"/>
      <c r="BI175" s="20"/>
      <c r="BJ175" s="20"/>
      <c r="BK175" s="8"/>
      <c r="BL175" s="15"/>
      <c r="BM175" s="21"/>
      <c r="BN175" s="21"/>
      <c r="BO175" s="21"/>
      <c r="BP175" s="21"/>
      <c r="BQ175" s="2">
        <f t="shared" si="27"/>
        <v>2.9732408325074333</v>
      </c>
      <c r="BR175" s="2">
        <f t="shared" si="28"/>
        <v>5.9464816650148666</v>
      </c>
      <c r="BS175" s="2">
        <f t="shared" si="29"/>
        <v>2.9732408325074333</v>
      </c>
      <c r="BT175" s="2">
        <f t="shared" si="30"/>
        <v>0.29732408325074333</v>
      </c>
      <c r="BU175" s="56">
        <f t="shared" si="31"/>
        <v>2183.4759999999997</v>
      </c>
      <c r="BV175" s="56">
        <f t="shared" si="31"/>
        <v>2086.9483333333333</v>
      </c>
      <c r="BW175" s="56">
        <f t="shared" si="32"/>
        <v>1990.4206666666664</v>
      </c>
      <c r="BX175" s="56">
        <f t="shared" si="33"/>
        <v>20280.899999999998</v>
      </c>
      <c r="BY175" s="57">
        <f t="shared" si="34"/>
        <v>1.4866204162537167</v>
      </c>
      <c r="BZ175" s="54">
        <f t="shared" si="34"/>
        <v>2.9732408325074333</v>
      </c>
      <c r="CA175" s="54">
        <f t="shared" si="35"/>
        <v>1.4866204162537167</v>
      </c>
      <c r="CB175" s="54">
        <f t="shared" si="36"/>
        <v>0.14866204162537167</v>
      </c>
      <c r="CC175" s="54">
        <f t="shared" si="37"/>
        <v>1.6576386738917468</v>
      </c>
      <c r="CD175" s="54">
        <f t="shared" si="37"/>
        <v>3.2813375184596492</v>
      </c>
      <c r="CE175" s="54">
        <f t="shared" si="38"/>
        <v>1.6236988445679024</v>
      </c>
      <c r="CF175" s="54">
        <f t="shared" si="39"/>
        <v>0.16150639743553721</v>
      </c>
      <c r="CG175"/>
      <c r="CH175"/>
      <c r="CI175"/>
      <c r="CJ175"/>
      <c r="CK175" s="21"/>
      <c r="CL175" s="21"/>
      <c r="CM175" s="21"/>
      <c r="CN175" s="21"/>
      <c r="CO175" s="21"/>
      <c r="CP175" s="21"/>
      <c r="CQ175" s="21"/>
      <c r="CR175" s="21"/>
      <c r="CS175" s="21"/>
      <c r="CT175" s="21"/>
      <c r="CU175" s="21"/>
      <c r="CV175" s="21"/>
      <c r="CW175" s="21"/>
      <c r="CX175" s="21"/>
      <c r="CY175" s="21"/>
      <c r="CZ175" s="21"/>
      <c r="DA175" s="21"/>
      <c r="DB175" s="21"/>
      <c r="DC175" s="21"/>
      <c r="DD175" s="21"/>
      <c r="DE175" s="21"/>
      <c r="DF175" s="21"/>
      <c r="DG175" s="21"/>
      <c r="DH175" s="21"/>
      <c r="DI175" s="21"/>
      <c r="DJ175" s="21"/>
      <c r="DK175" s="21"/>
      <c r="DL175" s="21"/>
      <c r="DM175" s="21"/>
      <c r="DN175" s="21"/>
      <c r="DO175" s="21"/>
      <c r="DP175" s="21"/>
      <c r="DQ175" s="21"/>
      <c r="DR175" s="21"/>
      <c r="DS175" s="21"/>
      <c r="DT175" s="21"/>
      <c r="DU175" s="21"/>
      <c r="DV175" s="21"/>
      <c r="DW175" s="21"/>
      <c r="DX175" s="21"/>
      <c r="DY175" s="21"/>
      <c r="DZ175" s="21"/>
      <c r="EA175" s="21"/>
      <c r="EB175" s="21"/>
      <c r="EC175" s="21"/>
      <c r="ED175" s="21"/>
    </row>
    <row r="176" spans="1:134" s="19" customFormat="1" ht="15.65" customHeight="1" x14ac:dyDescent="0.35">
      <c r="A176">
        <v>40</v>
      </c>
      <c r="B176">
        <v>11</v>
      </c>
      <c r="C176" t="s">
        <v>68</v>
      </c>
      <c r="D176" t="s">
        <v>27</v>
      </c>
      <c r="E176"/>
      <c r="F176"/>
      <c r="G176">
        <v>0.5</v>
      </c>
      <c r="H176">
        <v>0.5</v>
      </c>
      <c r="I176">
        <v>3167</v>
      </c>
      <c r="J176">
        <v>6187</v>
      </c>
      <c r="K176"/>
      <c r="L176">
        <v>3053</v>
      </c>
      <c r="M176">
        <v>2.8450000000000002</v>
      </c>
      <c r="N176">
        <v>5.52</v>
      </c>
      <c r="O176">
        <v>2.6749999999999998</v>
      </c>
      <c r="P176"/>
      <c r="Q176">
        <v>0.20300000000000001</v>
      </c>
      <c r="R176">
        <v>1</v>
      </c>
      <c r="S176">
        <v>0</v>
      </c>
      <c r="T176">
        <v>0</v>
      </c>
      <c r="U176"/>
      <c r="V176">
        <v>0</v>
      </c>
      <c r="W176"/>
      <c r="X176"/>
      <c r="Y176" s="1">
        <v>45019</v>
      </c>
      <c r="Z176" s="6">
        <v>0.89104166666666673</v>
      </c>
      <c r="AA176"/>
      <c r="AB176" s="19">
        <v>2</v>
      </c>
      <c r="AC176" s="8"/>
      <c r="AD176" s="3">
        <v>3.2358409184154944</v>
      </c>
      <c r="AE176" s="3">
        <v>6.5440192704982358</v>
      </c>
      <c r="AF176" s="3">
        <v>3.3081783520827415</v>
      </c>
      <c r="AG176" s="3">
        <v>0.32710563040717516</v>
      </c>
      <c r="AH176" s="8"/>
      <c r="AI176" s="8"/>
      <c r="AJ176" s="8"/>
      <c r="AK176" s="8">
        <v>1.1249778592849538</v>
      </c>
      <c r="AL176" s="8"/>
      <c r="AM176" s="8"/>
      <c r="AN176" s="8"/>
      <c r="AO176" s="8"/>
      <c r="AP176" s="8"/>
      <c r="AQ176" s="8">
        <v>1.1808250450622293</v>
      </c>
      <c r="AR176" s="8"/>
      <c r="AS176" s="8"/>
      <c r="AT176" s="8"/>
      <c r="AU176" s="8"/>
      <c r="AV176" s="8"/>
      <c r="AW176" s="8">
        <v>3.3856274872803311</v>
      </c>
      <c r="AX176" s="8"/>
      <c r="AY176" s="8"/>
      <c r="AZ176" s="8"/>
      <c r="BA176" s="8"/>
      <c r="BB176" s="8"/>
      <c r="BC176" s="8">
        <v>0.13162147767320487</v>
      </c>
      <c r="BD176" s="8"/>
      <c r="BE176" s="8"/>
      <c r="BF176" s="8"/>
      <c r="BG176" s="20">
        <v>3.217741478812659</v>
      </c>
      <c r="BH176" s="20">
        <v>6.5828854505421148</v>
      </c>
      <c r="BI176" s="20">
        <v>3.3651439717294562</v>
      </c>
      <c r="BJ176" s="20">
        <v>0.32732104280381202</v>
      </c>
      <c r="BK176" s="8"/>
      <c r="BL176" s="15">
        <v>47</v>
      </c>
      <c r="BM176" s="21"/>
      <c r="BN176" s="21"/>
      <c r="BO176" s="21"/>
      <c r="BP176" s="21"/>
      <c r="BQ176" s="2">
        <f t="shared" si="27"/>
        <v>2.9732408325074333</v>
      </c>
      <c r="BR176" s="2">
        <f t="shared" si="28"/>
        <v>5.9464816650148666</v>
      </c>
      <c r="BS176" s="2">
        <f t="shared" si="29"/>
        <v>2.9732408325074333</v>
      </c>
      <c r="BT176" s="2">
        <f t="shared" si="30"/>
        <v>0.29732408325074333</v>
      </c>
      <c r="BU176" s="56">
        <f t="shared" si="31"/>
        <v>2130.335333333333</v>
      </c>
      <c r="BV176" s="56">
        <f t="shared" si="31"/>
        <v>2080.8943333333332</v>
      </c>
      <c r="BW176" s="56">
        <f t="shared" si="32"/>
        <v>2031.4533333333331</v>
      </c>
      <c r="BX176" s="56">
        <f t="shared" si="33"/>
        <v>20536.513333333332</v>
      </c>
      <c r="BY176" s="57">
        <f t="shared" si="34"/>
        <v>1.4866204162537167</v>
      </c>
      <c r="BZ176" s="54">
        <f t="shared" si="34"/>
        <v>2.9732408325074333</v>
      </c>
      <c r="CA176" s="54">
        <f t="shared" si="35"/>
        <v>1.4866204162537167</v>
      </c>
      <c r="CB176" s="54">
        <f t="shared" si="36"/>
        <v>0.14866204162537167</v>
      </c>
      <c r="CC176" s="54">
        <f t="shared" si="37"/>
        <v>1.6179204592077472</v>
      </c>
      <c r="CD176" s="54">
        <f t="shared" si="37"/>
        <v>3.2720096352491179</v>
      </c>
      <c r="CE176" s="54">
        <f t="shared" si="38"/>
        <v>1.6540891760413707</v>
      </c>
      <c r="CF176" s="54">
        <f t="shared" si="39"/>
        <v>0.16355281520358758</v>
      </c>
      <c r="CG176" s="3">
        <f>AVERAGE(CC176:CC177)</f>
        <v>1.6088707394063295</v>
      </c>
      <c r="CH176" s="3">
        <f>AVERAGE(CD176:CD177)</f>
        <v>3.2914427252710574</v>
      </c>
      <c r="CI176" s="3">
        <f>AVERAGE(CE176:CE177)</f>
        <v>1.6825719858647281</v>
      </c>
      <c r="CJ176" s="3">
        <f>AVERAGE(CF176:CF177)</f>
        <v>0.16366052140190601</v>
      </c>
      <c r="CK176" s="21"/>
      <c r="CL176" s="21"/>
      <c r="CM176" s="21"/>
      <c r="CN176" s="21"/>
      <c r="CO176" s="21"/>
      <c r="CP176" s="21"/>
      <c r="CQ176" s="21"/>
      <c r="CR176" s="21"/>
      <c r="CS176" s="21"/>
      <c r="CT176" s="21"/>
      <c r="CU176" s="21"/>
      <c r="CV176" s="21"/>
      <c r="CW176" s="21"/>
      <c r="CX176" s="21"/>
      <c r="CY176" s="21"/>
      <c r="CZ176" s="21"/>
      <c r="DA176" s="21"/>
      <c r="DB176" s="21"/>
      <c r="DC176" s="21"/>
      <c r="DD176" s="21"/>
      <c r="DE176" s="21"/>
      <c r="DF176" s="21"/>
      <c r="DG176" s="21"/>
      <c r="DH176" s="21"/>
      <c r="DI176" s="21"/>
      <c r="DJ176" s="21"/>
      <c r="DK176" s="21"/>
      <c r="DL176" s="21"/>
      <c r="DM176" s="21"/>
      <c r="DN176" s="21"/>
      <c r="DO176" s="21"/>
      <c r="DP176" s="21"/>
      <c r="DQ176" s="21"/>
      <c r="DR176" s="21"/>
      <c r="DS176" s="21"/>
      <c r="DT176" s="21"/>
      <c r="DU176" s="21"/>
      <c r="DV176" s="21"/>
      <c r="DW176" s="21"/>
      <c r="DX176" s="21"/>
      <c r="DY176" s="21"/>
      <c r="DZ176" s="21"/>
      <c r="EA176" s="21"/>
      <c r="EB176" s="21"/>
      <c r="EC176" s="21"/>
      <c r="ED176" s="21"/>
    </row>
    <row r="177" spans="1:134" s="19" customFormat="1" ht="15.65" customHeight="1" x14ac:dyDescent="0.35">
      <c r="A177">
        <v>41</v>
      </c>
      <c r="B177">
        <v>11</v>
      </c>
      <c r="C177" t="s">
        <v>68</v>
      </c>
      <c r="D177" t="s">
        <v>27</v>
      </c>
      <c r="E177"/>
      <c r="F177"/>
      <c r="G177">
        <v>0.5</v>
      </c>
      <c r="H177">
        <v>0.5</v>
      </c>
      <c r="I177">
        <v>3131</v>
      </c>
      <c r="J177">
        <v>6262</v>
      </c>
      <c r="K177"/>
      <c r="L177">
        <v>3057</v>
      </c>
      <c r="M177">
        <v>2.8170000000000002</v>
      </c>
      <c r="N177">
        <v>5.5830000000000002</v>
      </c>
      <c r="O177">
        <v>2.766</v>
      </c>
      <c r="P177"/>
      <c r="Q177">
        <v>0.20399999999999999</v>
      </c>
      <c r="R177">
        <v>1</v>
      </c>
      <c r="S177">
        <v>0</v>
      </c>
      <c r="T177">
        <v>0</v>
      </c>
      <c r="U177"/>
      <c r="V177">
        <v>0</v>
      </c>
      <c r="W177"/>
      <c r="X177"/>
      <c r="Y177" s="1">
        <v>45019</v>
      </c>
      <c r="Z177" s="6">
        <v>0.89847222222222223</v>
      </c>
      <c r="AA177"/>
      <c r="AB177" s="19">
        <v>1</v>
      </c>
      <c r="AC177" s="8"/>
      <c r="AD177" s="3">
        <v>3.1996420392098237</v>
      </c>
      <c r="AE177" s="3">
        <v>6.6217516305859947</v>
      </c>
      <c r="AF177" s="3">
        <v>3.422109591376171</v>
      </c>
      <c r="AG177" s="3">
        <v>0.32753645520044888</v>
      </c>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20"/>
      <c r="BH177" s="20"/>
      <c r="BI177" s="20"/>
      <c r="BJ177" s="20"/>
      <c r="BK177" s="8"/>
      <c r="BL177" s="15"/>
      <c r="BM177" s="21"/>
      <c r="BN177" s="21"/>
      <c r="BO177" s="21"/>
      <c r="BP177" s="21"/>
      <c r="BQ177" s="2">
        <f t="shared" si="27"/>
        <v>2.9732408325074333</v>
      </c>
      <c r="BR177" s="2">
        <f t="shared" si="28"/>
        <v>5.9464816650148666</v>
      </c>
      <c r="BS177" s="2">
        <f t="shared" si="29"/>
        <v>2.9732408325074333</v>
      </c>
      <c r="BT177" s="2">
        <f t="shared" si="30"/>
        <v>0.29732408325074333</v>
      </c>
      <c r="BU177" s="56">
        <f t="shared" si="31"/>
        <v>2106.1193333333331</v>
      </c>
      <c r="BV177" s="56">
        <f t="shared" si="31"/>
        <v>2106.1193333333331</v>
      </c>
      <c r="BW177" s="56">
        <f t="shared" si="32"/>
        <v>2106.1193333333331</v>
      </c>
      <c r="BX177" s="56">
        <f t="shared" si="33"/>
        <v>20563.419999999998</v>
      </c>
      <c r="BY177" s="57">
        <f t="shared" si="34"/>
        <v>1.4866204162537167</v>
      </c>
      <c r="BZ177" s="54">
        <f t="shared" si="34"/>
        <v>2.9732408325074333</v>
      </c>
      <c r="CA177" s="54">
        <f t="shared" si="35"/>
        <v>1.4866204162537167</v>
      </c>
      <c r="CB177" s="54">
        <f t="shared" si="36"/>
        <v>0.14866204162537167</v>
      </c>
      <c r="CC177" s="54">
        <f t="shared" si="37"/>
        <v>1.5998210196049119</v>
      </c>
      <c r="CD177" s="54">
        <f t="shared" si="37"/>
        <v>3.3108758152929973</v>
      </c>
      <c r="CE177" s="54">
        <f t="shared" si="38"/>
        <v>1.7110547956880855</v>
      </c>
      <c r="CF177" s="54">
        <f t="shared" si="39"/>
        <v>0.16376822760022444</v>
      </c>
      <c r="CG177"/>
      <c r="CH177"/>
      <c r="CI177"/>
      <c r="CJ177"/>
      <c r="CK177" s="21"/>
      <c r="CL177" s="21"/>
      <c r="CM177" s="21"/>
      <c r="CN177" s="21"/>
      <c r="CO177" s="21"/>
      <c r="CP177" s="21"/>
      <c r="CQ177" s="21"/>
      <c r="CR177" s="21"/>
      <c r="CS177" s="21"/>
      <c r="CT177" s="21"/>
      <c r="CU177" s="21"/>
      <c r="CV177" s="21"/>
      <c r="CW177" s="21"/>
      <c r="CX177" s="21"/>
      <c r="CY177" s="21"/>
      <c r="CZ177" s="21"/>
      <c r="DA177" s="21"/>
      <c r="DB177" s="21"/>
      <c r="DC177" s="21"/>
      <c r="DD177" s="21"/>
      <c r="DE177" s="21"/>
      <c r="DF177" s="21"/>
      <c r="DG177" s="21"/>
      <c r="DH177" s="21"/>
      <c r="DI177" s="21"/>
      <c r="DJ177" s="21"/>
      <c r="DK177" s="21"/>
      <c r="DL177" s="21"/>
      <c r="DM177" s="21"/>
      <c r="DN177" s="21"/>
      <c r="DO177" s="21"/>
      <c r="DP177" s="21"/>
      <c r="DQ177" s="21"/>
      <c r="DR177" s="21"/>
      <c r="DS177" s="21"/>
      <c r="DT177" s="21"/>
      <c r="DU177" s="21"/>
      <c r="DV177" s="21"/>
      <c r="DW177" s="21"/>
      <c r="DX177" s="21"/>
      <c r="DY177" s="21"/>
      <c r="DZ177" s="21"/>
      <c r="EA177" s="21"/>
      <c r="EB177" s="21"/>
      <c r="EC177" s="21"/>
      <c r="ED177" s="21"/>
    </row>
    <row r="178" spans="1:134" s="19" customFormat="1" ht="15.65" customHeight="1" x14ac:dyDescent="0.35">
      <c r="A178">
        <v>42</v>
      </c>
      <c r="B178">
        <v>12</v>
      </c>
      <c r="C178" t="s">
        <v>68</v>
      </c>
      <c r="D178" t="s">
        <v>27</v>
      </c>
      <c r="E178"/>
      <c r="F178"/>
      <c r="G178">
        <v>0.5</v>
      </c>
      <c r="H178">
        <v>0.5</v>
      </c>
      <c r="I178">
        <v>3138</v>
      </c>
      <c r="J178">
        <v>6493</v>
      </c>
      <c r="K178"/>
      <c r="L178">
        <v>3063</v>
      </c>
      <c r="M178">
        <v>2.823</v>
      </c>
      <c r="N178">
        <v>5.7789999999999999</v>
      </c>
      <c r="O178">
        <v>2.956</v>
      </c>
      <c r="P178"/>
      <c r="Q178">
        <v>0.20399999999999999</v>
      </c>
      <c r="R178">
        <v>1</v>
      </c>
      <c r="S178">
        <v>0</v>
      </c>
      <c r="T178">
        <v>0</v>
      </c>
      <c r="U178"/>
      <c r="V178">
        <v>0</v>
      </c>
      <c r="W178"/>
      <c r="X178"/>
      <c r="Y178" s="1">
        <v>45019</v>
      </c>
      <c r="Z178" s="6">
        <v>0.91108796296296291</v>
      </c>
      <c r="AA178"/>
      <c r="AB178" s="19">
        <v>1</v>
      </c>
      <c r="AC178" s="8"/>
      <c r="AD178" s="3">
        <v>3.206680710166482</v>
      </c>
      <c r="AE178" s="3">
        <v>6.8611672996562927</v>
      </c>
      <c r="AF178" s="3">
        <v>3.6544865894898106</v>
      </c>
      <c r="AG178" s="3">
        <v>0.32818269239035958</v>
      </c>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20"/>
      <c r="BH178" s="20"/>
      <c r="BI178" s="20"/>
      <c r="BJ178" s="20"/>
      <c r="BK178" s="8"/>
      <c r="BL178" s="15"/>
      <c r="BM178" s="21"/>
      <c r="BN178" s="21"/>
      <c r="BO178" s="21"/>
      <c r="BP178" s="21"/>
      <c r="BQ178" s="2">
        <f t="shared" si="27"/>
        <v>2.9732408325074333</v>
      </c>
      <c r="BR178" s="2">
        <f t="shared" si="28"/>
        <v>5.9464816650148666</v>
      </c>
      <c r="BS178" s="2">
        <f t="shared" si="29"/>
        <v>2.9732408325074333</v>
      </c>
      <c r="BT178" s="2">
        <f t="shared" si="30"/>
        <v>0.29732408325074333</v>
      </c>
      <c r="BU178" s="56">
        <f t="shared" si="31"/>
        <v>2110.828</v>
      </c>
      <c r="BV178" s="56">
        <f t="shared" si="31"/>
        <v>2183.8123333333333</v>
      </c>
      <c r="BW178" s="56">
        <f t="shared" si="32"/>
        <v>2256.7966666666666</v>
      </c>
      <c r="BX178" s="56">
        <f t="shared" si="33"/>
        <v>20603.78</v>
      </c>
      <c r="BY178" s="57">
        <f t="shared" si="34"/>
        <v>1.4866204162537167</v>
      </c>
      <c r="BZ178" s="54">
        <f t="shared" si="34"/>
        <v>2.9732408325074333</v>
      </c>
      <c r="CA178" s="54">
        <f t="shared" si="35"/>
        <v>1.4866204162537167</v>
      </c>
      <c r="CB178" s="54">
        <f t="shared" si="36"/>
        <v>0.14866204162537167</v>
      </c>
      <c r="CC178" s="54">
        <f t="shared" si="37"/>
        <v>1.603340355083241</v>
      </c>
      <c r="CD178" s="54">
        <f t="shared" si="37"/>
        <v>3.4305836498281463</v>
      </c>
      <c r="CE178" s="54">
        <f t="shared" si="38"/>
        <v>1.8272432947449053</v>
      </c>
      <c r="CF178" s="54">
        <f t="shared" si="39"/>
        <v>0.16409134619517979</v>
      </c>
      <c r="CG178"/>
      <c r="CH178"/>
      <c r="CI178"/>
      <c r="CJ178"/>
      <c r="CK178" s="21"/>
      <c r="CL178" s="21"/>
      <c r="CM178" s="21"/>
      <c r="CN178" s="21"/>
      <c r="CO178" s="21"/>
      <c r="CP178" s="21"/>
      <c r="CQ178" s="21"/>
      <c r="CR178" s="21"/>
      <c r="CS178" s="21"/>
      <c r="CT178" s="21"/>
      <c r="CU178" s="21"/>
      <c r="CV178" s="21"/>
      <c r="CW178" s="21"/>
      <c r="CX178" s="21"/>
      <c r="CY178" s="21"/>
      <c r="CZ178" s="21"/>
      <c r="DA178" s="21"/>
      <c r="DB178" s="21"/>
      <c r="DC178" s="21"/>
      <c r="DD178" s="21"/>
      <c r="DE178" s="21"/>
      <c r="DF178" s="21"/>
      <c r="DG178" s="21"/>
      <c r="DH178" s="21"/>
      <c r="DI178" s="21"/>
      <c r="DJ178" s="21"/>
      <c r="DK178" s="21"/>
      <c r="DL178" s="21"/>
      <c r="DM178" s="21"/>
      <c r="DN178" s="21"/>
      <c r="DO178" s="21"/>
      <c r="DP178" s="21"/>
      <c r="DQ178" s="21"/>
      <c r="DR178" s="21"/>
      <c r="DS178" s="21"/>
      <c r="DT178" s="21"/>
      <c r="DU178" s="21"/>
      <c r="DV178" s="21"/>
      <c r="DW178" s="21"/>
      <c r="DX178" s="21"/>
      <c r="DY178" s="21"/>
      <c r="DZ178" s="21"/>
      <c r="EA178" s="21"/>
      <c r="EB178" s="21"/>
      <c r="EC178" s="21"/>
      <c r="ED178" s="21"/>
    </row>
    <row r="179" spans="1:134" s="19" customFormat="1" ht="15.65" customHeight="1" x14ac:dyDescent="0.35">
      <c r="A179">
        <v>43</v>
      </c>
      <c r="B179">
        <v>12</v>
      </c>
      <c r="C179" t="s">
        <v>68</v>
      </c>
      <c r="D179" t="s">
        <v>27</v>
      </c>
      <c r="E179"/>
      <c r="F179"/>
      <c r="G179">
        <v>0.5</v>
      </c>
      <c r="H179">
        <v>0.5</v>
      </c>
      <c r="I179">
        <v>3184</v>
      </c>
      <c r="J179">
        <v>6160</v>
      </c>
      <c r="K179"/>
      <c r="L179">
        <v>3009</v>
      </c>
      <c r="M179">
        <v>2.8580000000000001</v>
      </c>
      <c r="N179">
        <v>5.4980000000000002</v>
      </c>
      <c r="O179">
        <v>2.64</v>
      </c>
      <c r="P179"/>
      <c r="Q179">
        <v>0.19900000000000001</v>
      </c>
      <c r="R179">
        <v>1</v>
      </c>
      <c r="S179">
        <v>0</v>
      </c>
      <c r="T179">
        <v>0</v>
      </c>
      <c r="U179"/>
      <c r="V179">
        <v>0</v>
      </c>
      <c r="W179"/>
      <c r="X179"/>
      <c r="Y179" s="1">
        <v>45019</v>
      </c>
      <c r="Z179" s="6">
        <v>0.91810185185185178</v>
      </c>
      <c r="AA179"/>
      <c r="AB179" s="19">
        <v>1</v>
      </c>
      <c r="AC179" s="8"/>
      <c r="AD179" s="3">
        <v>3.2529348335959498</v>
      </c>
      <c r="AE179" s="3">
        <v>6.516035620866643</v>
      </c>
      <c r="AF179" s="3">
        <v>3.2631007872706932</v>
      </c>
      <c r="AG179" s="3">
        <v>0.32236655768116379</v>
      </c>
      <c r="AH179" s="8"/>
      <c r="AI179" s="8"/>
      <c r="AJ179" s="8"/>
      <c r="AK179" s="8">
        <v>4.1974863958834554</v>
      </c>
      <c r="AL179" s="8"/>
      <c r="AM179" s="8"/>
      <c r="AN179" s="8"/>
      <c r="AO179" s="8"/>
      <c r="AP179" s="8"/>
      <c r="AQ179" s="8">
        <v>0.12716596827236887</v>
      </c>
      <c r="AR179" s="8"/>
      <c r="AS179" s="8"/>
      <c r="AT179" s="8"/>
      <c r="AU179" s="8"/>
      <c r="AV179" s="8"/>
      <c r="AW179" s="8">
        <v>4.2597884992219814</v>
      </c>
      <c r="AX179" s="8"/>
      <c r="AY179" s="8"/>
      <c r="AZ179" s="8"/>
      <c r="BA179" s="8"/>
      <c r="BB179" s="8"/>
      <c r="BC179" s="8">
        <v>0.87247804008474084</v>
      </c>
      <c r="BD179" s="8"/>
      <c r="BE179" s="8"/>
      <c r="BF179" s="8"/>
      <c r="BG179" s="20">
        <v>3.1860674595076972</v>
      </c>
      <c r="BH179" s="20">
        <v>6.5201813467379903</v>
      </c>
      <c r="BI179" s="20">
        <v>3.3341138872302927</v>
      </c>
      <c r="BJ179" s="20">
        <v>0.32096637710302406</v>
      </c>
      <c r="BK179" s="8"/>
      <c r="BL179" s="15">
        <v>48</v>
      </c>
      <c r="BM179" s="21"/>
      <c r="BN179" s="21"/>
      <c r="BO179" s="21"/>
      <c r="BP179" s="21"/>
      <c r="BQ179" s="2">
        <f t="shared" si="27"/>
        <v>2.9732408325074333</v>
      </c>
      <c r="BR179" s="2">
        <f t="shared" si="28"/>
        <v>5.9464816650148666</v>
      </c>
      <c r="BS179" s="2">
        <f t="shared" si="29"/>
        <v>2.9732408325074333</v>
      </c>
      <c r="BT179" s="2">
        <f t="shared" si="30"/>
        <v>0.29732408325074333</v>
      </c>
      <c r="BU179" s="56">
        <f t="shared" si="31"/>
        <v>2141.7706666666663</v>
      </c>
      <c r="BV179" s="56">
        <f t="shared" si="31"/>
        <v>2071.813333333333</v>
      </c>
      <c r="BW179" s="56">
        <f t="shared" si="32"/>
        <v>2001.8559999999998</v>
      </c>
      <c r="BX179" s="56">
        <f t="shared" si="33"/>
        <v>20240.539999999997</v>
      </c>
      <c r="BY179" s="57">
        <f t="shared" si="34"/>
        <v>1.4866204162537167</v>
      </c>
      <c r="BZ179" s="54">
        <f t="shared" si="34"/>
        <v>2.9732408325074333</v>
      </c>
      <c r="CA179" s="54">
        <f t="shared" si="35"/>
        <v>1.4866204162537167</v>
      </c>
      <c r="CB179" s="54">
        <f t="shared" si="36"/>
        <v>0.14866204162537167</v>
      </c>
      <c r="CC179" s="54">
        <f t="shared" si="37"/>
        <v>1.6264674167979749</v>
      </c>
      <c r="CD179" s="54">
        <f t="shared" si="37"/>
        <v>3.2580178104333215</v>
      </c>
      <c r="CE179" s="54">
        <f t="shared" si="38"/>
        <v>1.6315503936353466</v>
      </c>
      <c r="CF179" s="54">
        <f t="shared" si="39"/>
        <v>0.1611832788405819</v>
      </c>
      <c r="CG179" s="3">
        <f>AVERAGE(CC179:CC180)</f>
        <v>1.5930337297538486</v>
      </c>
      <c r="CH179" s="3">
        <f>AVERAGE(CD179:CD180)</f>
        <v>3.2600906733689952</v>
      </c>
      <c r="CI179" s="3">
        <f>AVERAGE(CE179:CE180)</f>
        <v>1.6670569436151463</v>
      </c>
      <c r="CJ179" s="3">
        <f>AVERAGE(CF179:CF180)</f>
        <v>0.16048318855151203</v>
      </c>
      <c r="CK179" s="21"/>
      <c r="CL179" s="21"/>
      <c r="CM179" s="21"/>
      <c r="CN179" s="21"/>
      <c r="CO179" s="21"/>
      <c r="CP179" s="21"/>
      <c r="CQ179" s="21"/>
      <c r="CR179" s="21"/>
      <c r="CS179" s="21"/>
      <c r="CT179" s="21"/>
      <c r="CU179" s="21"/>
      <c r="CV179" s="21"/>
      <c r="CW179" s="21"/>
      <c r="CX179" s="21"/>
      <c r="CY179" s="21"/>
      <c r="CZ179" s="21"/>
      <c r="DA179" s="21"/>
      <c r="DB179" s="21"/>
      <c r="DC179" s="21"/>
      <c r="DD179" s="21"/>
      <c r="DE179" s="21"/>
      <c r="DF179" s="21"/>
      <c r="DG179" s="21"/>
      <c r="DH179" s="21"/>
      <c r="DI179" s="21"/>
      <c r="DJ179" s="21"/>
      <c r="DK179" s="21"/>
      <c r="DL179" s="21"/>
      <c r="DM179" s="21"/>
      <c r="DN179" s="21"/>
      <c r="DO179" s="21"/>
      <c r="DP179" s="21"/>
      <c r="DQ179" s="21"/>
      <c r="DR179" s="21"/>
      <c r="DS179" s="21"/>
      <c r="DT179" s="21"/>
      <c r="DU179" s="21"/>
      <c r="DV179" s="21"/>
      <c r="DW179" s="21"/>
      <c r="DX179" s="21"/>
      <c r="DY179" s="21"/>
      <c r="DZ179" s="21"/>
      <c r="EA179" s="21"/>
      <c r="EB179" s="21"/>
      <c r="EC179" s="21"/>
      <c r="ED179" s="21"/>
    </row>
    <row r="180" spans="1:134" s="19" customFormat="1" ht="15.65" customHeight="1" x14ac:dyDescent="0.35">
      <c r="A180">
        <v>44</v>
      </c>
      <c r="B180">
        <v>12</v>
      </c>
      <c r="C180" t="s">
        <v>68</v>
      </c>
      <c r="D180" t="s">
        <v>27</v>
      </c>
      <c r="E180"/>
      <c r="F180"/>
      <c r="G180">
        <v>0.5</v>
      </c>
      <c r="H180">
        <v>0.5</v>
      </c>
      <c r="I180">
        <v>3051</v>
      </c>
      <c r="J180">
        <v>6168</v>
      </c>
      <c r="K180"/>
      <c r="L180">
        <v>2983</v>
      </c>
      <c r="M180">
        <v>2.7559999999999998</v>
      </c>
      <c r="N180">
        <v>5.5039999999999996</v>
      </c>
      <c r="O180">
        <v>2.7480000000000002</v>
      </c>
      <c r="P180"/>
      <c r="Q180">
        <v>0.19600000000000001</v>
      </c>
      <c r="R180">
        <v>1</v>
      </c>
      <c r="S180">
        <v>0</v>
      </c>
      <c r="T180">
        <v>0</v>
      </c>
      <c r="U180"/>
      <c r="V180">
        <v>0</v>
      </c>
      <c r="W180"/>
      <c r="X180"/>
      <c r="Y180" s="1">
        <v>45019</v>
      </c>
      <c r="Z180" s="6">
        <v>0.92554398148148154</v>
      </c>
      <c r="AA180"/>
      <c r="AB180" s="19">
        <v>1</v>
      </c>
      <c r="AC180" s="8"/>
      <c r="AD180" s="3">
        <v>3.1192000854194446</v>
      </c>
      <c r="AE180" s="3">
        <v>6.5243270726093368</v>
      </c>
      <c r="AF180" s="3">
        <v>3.4051269871898922</v>
      </c>
      <c r="AG180" s="3">
        <v>0.31956619652488433</v>
      </c>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20"/>
      <c r="BH180" s="20"/>
      <c r="BI180" s="20"/>
      <c r="BJ180" s="20"/>
      <c r="BK180" s="8"/>
      <c r="BL180" s="15"/>
      <c r="BM180" s="21"/>
      <c r="BN180" s="21"/>
      <c r="BO180" s="21"/>
      <c r="BP180" s="21"/>
      <c r="BQ180" s="2">
        <f t="shared" si="27"/>
        <v>2.9732408325074333</v>
      </c>
      <c r="BR180" s="2">
        <f t="shared" si="28"/>
        <v>5.9464816650148666</v>
      </c>
      <c r="BS180" s="2">
        <f t="shared" si="29"/>
        <v>2.9732408325074333</v>
      </c>
      <c r="BT180" s="2">
        <f t="shared" si="30"/>
        <v>0.29732408325074333</v>
      </c>
      <c r="BU180" s="56">
        <f t="shared" si="31"/>
        <v>2052.306</v>
      </c>
      <c r="BV180" s="56">
        <f t="shared" si="31"/>
        <v>2074.5039999999999</v>
      </c>
      <c r="BW180" s="56">
        <f t="shared" si="32"/>
        <v>2096.7019999999998</v>
      </c>
      <c r="BX180" s="56">
        <f t="shared" si="33"/>
        <v>20065.646666666664</v>
      </c>
      <c r="BY180" s="57">
        <f t="shared" si="34"/>
        <v>1.4866204162537167</v>
      </c>
      <c r="BZ180" s="54">
        <f t="shared" si="34"/>
        <v>2.9732408325074333</v>
      </c>
      <c r="CA180" s="54">
        <f t="shared" si="35"/>
        <v>1.4866204162537167</v>
      </c>
      <c r="CB180" s="54">
        <f t="shared" si="36"/>
        <v>0.14866204162537167</v>
      </c>
      <c r="CC180" s="54">
        <f t="shared" si="37"/>
        <v>1.5596000427097223</v>
      </c>
      <c r="CD180" s="54">
        <f t="shared" si="37"/>
        <v>3.2621635363046684</v>
      </c>
      <c r="CE180" s="54">
        <f t="shared" si="38"/>
        <v>1.7025634935949461</v>
      </c>
      <c r="CF180" s="54">
        <f t="shared" si="39"/>
        <v>0.15978309826244216</v>
      </c>
      <c r="CG180"/>
      <c r="CH180"/>
      <c r="CI180"/>
      <c r="CJ180"/>
      <c r="CK180" s="21"/>
      <c r="CL180" s="21"/>
      <c r="CM180" s="21"/>
      <c r="CN180" s="21"/>
      <c r="CO180" s="21"/>
      <c r="CP180" s="21"/>
      <c r="CQ180" s="21"/>
      <c r="CR180" s="21"/>
      <c r="CS180" s="21"/>
      <c r="CT180" s="21"/>
      <c r="CU180" s="21"/>
      <c r="CV180" s="21"/>
      <c r="CW180" s="21"/>
      <c r="CX180" s="21"/>
      <c r="CY180" s="21"/>
      <c r="CZ180" s="21"/>
      <c r="DA180" s="21"/>
      <c r="DB180" s="21"/>
      <c r="DC180" s="21"/>
      <c r="DD180" s="21"/>
      <c r="DE180" s="21"/>
      <c r="DF180" s="21"/>
      <c r="DG180" s="21"/>
      <c r="DH180" s="21"/>
      <c r="DI180" s="21"/>
      <c r="DJ180" s="21"/>
      <c r="DK180" s="21"/>
      <c r="DL180" s="21"/>
      <c r="DM180" s="21"/>
      <c r="DN180" s="21"/>
      <c r="DO180" s="21"/>
      <c r="DP180" s="21"/>
      <c r="DQ180" s="21"/>
      <c r="DR180" s="21"/>
      <c r="DS180" s="21"/>
      <c r="DT180" s="21"/>
      <c r="DU180" s="21"/>
      <c r="DV180" s="21"/>
      <c r="DW180" s="21"/>
      <c r="DX180" s="21"/>
      <c r="DY180" s="21"/>
      <c r="DZ180" s="21"/>
      <c r="EA180" s="21"/>
      <c r="EB180" s="21"/>
      <c r="EC180" s="21"/>
      <c r="ED180" s="21"/>
    </row>
    <row r="181" spans="1:134" s="19" customFormat="1" ht="15.65" customHeight="1" x14ac:dyDescent="0.35">
      <c r="A181">
        <v>45</v>
      </c>
      <c r="B181">
        <v>13</v>
      </c>
      <c r="C181" t="s">
        <v>68</v>
      </c>
      <c r="D181" t="s">
        <v>27</v>
      </c>
      <c r="E181"/>
      <c r="F181"/>
      <c r="G181">
        <v>0.5</v>
      </c>
      <c r="H181">
        <v>0.5</v>
      </c>
      <c r="I181">
        <v>3281</v>
      </c>
      <c r="J181">
        <v>6376</v>
      </c>
      <c r="K181"/>
      <c r="L181">
        <v>3205</v>
      </c>
      <c r="M181">
        <v>2.9319999999999999</v>
      </c>
      <c r="N181">
        <v>5.68</v>
      </c>
      <c r="O181">
        <v>2.7480000000000002</v>
      </c>
      <c r="P181"/>
      <c r="Q181">
        <v>0.219</v>
      </c>
      <c r="R181">
        <v>1</v>
      </c>
      <c r="S181">
        <v>0</v>
      </c>
      <c r="T181">
        <v>0</v>
      </c>
      <c r="U181"/>
      <c r="V181">
        <v>0</v>
      </c>
      <c r="W181"/>
      <c r="X181"/>
      <c r="Y181" s="1">
        <v>45019</v>
      </c>
      <c r="Z181" s="6">
        <v>0.93819444444444444</v>
      </c>
      <c r="AA181"/>
      <c r="AB181" s="19">
        <v>1</v>
      </c>
      <c r="AC181" s="8"/>
      <c r="AD181" s="3">
        <v>3.3504707025667848</v>
      </c>
      <c r="AE181" s="3">
        <v>6.7399048179193883</v>
      </c>
      <c r="AF181" s="3">
        <v>3.3894341153526035</v>
      </c>
      <c r="AG181" s="3">
        <v>0.343476972551578</v>
      </c>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20"/>
      <c r="BH181" s="20"/>
      <c r="BI181" s="20"/>
      <c r="BJ181" s="20"/>
      <c r="BK181" s="8"/>
      <c r="BL181" s="15"/>
      <c r="BM181" s="21"/>
      <c r="BN181" s="21"/>
      <c r="BO181" s="21"/>
      <c r="BP181" s="21"/>
      <c r="BQ181" s="2">
        <f t="shared" si="27"/>
        <v>2.9732408325074333</v>
      </c>
      <c r="BR181" s="2">
        <f t="shared" si="28"/>
        <v>5.9464816650148666</v>
      </c>
      <c r="BS181" s="2">
        <f t="shared" si="29"/>
        <v>2.9732408325074333</v>
      </c>
      <c r="BT181" s="2">
        <f t="shared" si="30"/>
        <v>0.29732408325074333</v>
      </c>
      <c r="BU181" s="56">
        <f t="shared" si="31"/>
        <v>2207.0193333333332</v>
      </c>
      <c r="BV181" s="56">
        <f t="shared" si="31"/>
        <v>2144.4613333333332</v>
      </c>
      <c r="BW181" s="56">
        <f t="shared" si="32"/>
        <v>2081.9033333333332</v>
      </c>
      <c r="BX181" s="56">
        <f t="shared" si="33"/>
        <v>21558.966666666664</v>
      </c>
      <c r="BY181" s="57">
        <f t="shared" si="34"/>
        <v>1.4866204162537167</v>
      </c>
      <c r="BZ181" s="54">
        <f t="shared" si="34"/>
        <v>2.9732408325074333</v>
      </c>
      <c r="CA181" s="54">
        <f t="shared" si="35"/>
        <v>1.4866204162537167</v>
      </c>
      <c r="CB181" s="54">
        <f t="shared" si="36"/>
        <v>0.14866204162537167</v>
      </c>
      <c r="CC181" s="54">
        <f t="shared" si="37"/>
        <v>1.6752353512833924</v>
      </c>
      <c r="CD181" s="54">
        <f t="shared" si="37"/>
        <v>3.3699524089596942</v>
      </c>
      <c r="CE181" s="54">
        <f t="shared" si="38"/>
        <v>1.6947170576763018</v>
      </c>
      <c r="CF181" s="54">
        <f t="shared" si="39"/>
        <v>0.171738486275789</v>
      </c>
      <c r="CG181"/>
      <c r="CH181"/>
      <c r="CI181"/>
      <c r="CJ181"/>
      <c r="CK181" s="21"/>
      <c r="CL181" s="21"/>
      <c r="CM181" s="21"/>
      <c r="CN181" s="21"/>
      <c r="CO181" s="21"/>
      <c r="CP181" s="21"/>
      <c r="CQ181" s="21"/>
      <c r="CR181" s="21"/>
      <c r="CS181" s="21"/>
      <c r="CT181" s="21"/>
      <c r="CU181" s="21"/>
      <c r="CV181" s="21"/>
      <c r="CW181" s="21"/>
      <c r="CX181" s="21"/>
      <c r="CY181" s="21"/>
      <c r="CZ181" s="21"/>
      <c r="DA181" s="21"/>
      <c r="DB181" s="21"/>
      <c r="DC181" s="21"/>
      <c r="DD181" s="21"/>
      <c r="DE181" s="21"/>
      <c r="DF181" s="21"/>
      <c r="DG181" s="21"/>
      <c r="DH181" s="21"/>
      <c r="DI181" s="21"/>
      <c r="DJ181" s="21"/>
      <c r="DK181" s="21"/>
      <c r="DL181" s="21"/>
      <c r="DM181" s="21"/>
      <c r="DN181" s="21"/>
      <c r="DO181" s="21"/>
      <c r="DP181" s="21"/>
      <c r="DQ181" s="21"/>
      <c r="DR181" s="21"/>
      <c r="DS181" s="21"/>
      <c r="DT181" s="21"/>
      <c r="DU181" s="21"/>
      <c r="DV181" s="21"/>
      <c r="DW181" s="21"/>
      <c r="DX181" s="21"/>
      <c r="DY181" s="21"/>
      <c r="DZ181" s="21"/>
      <c r="EA181" s="21"/>
      <c r="EB181" s="21"/>
      <c r="EC181" s="21"/>
      <c r="ED181" s="21"/>
    </row>
    <row r="182" spans="1:134" s="19" customFormat="1" ht="15.65" customHeight="1" x14ac:dyDescent="0.35">
      <c r="A182">
        <v>46</v>
      </c>
      <c r="B182">
        <v>13</v>
      </c>
      <c r="C182" t="s">
        <v>68</v>
      </c>
      <c r="D182" t="s">
        <v>27</v>
      </c>
      <c r="E182"/>
      <c r="F182"/>
      <c r="G182">
        <v>0.5</v>
      </c>
      <c r="H182">
        <v>0.5</v>
      </c>
      <c r="I182">
        <v>3273</v>
      </c>
      <c r="J182">
        <v>6376</v>
      </c>
      <c r="K182"/>
      <c r="L182">
        <v>3215</v>
      </c>
      <c r="M182">
        <v>2.9260000000000002</v>
      </c>
      <c r="N182">
        <v>5.68</v>
      </c>
      <c r="O182">
        <v>2.754</v>
      </c>
      <c r="P182"/>
      <c r="Q182">
        <v>0.22</v>
      </c>
      <c r="R182">
        <v>1</v>
      </c>
      <c r="S182">
        <v>0</v>
      </c>
      <c r="T182">
        <v>0</v>
      </c>
      <c r="U182"/>
      <c r="V182">
        <v>0</v>
      </c>
      <c r="W182"/>
      <c r="X182"/>
      <c r="Y182" s="1">
        <v>45019</v>
      </c>
      <c r="Z182" s="6">
        <v>0.94515046296296301</v>
      </c>
      <c r="AA182"/>
      <c r="AB182" s="19">
        <v>1</v>
      </c>
      <c r="AC182" s="8"/>
      <c r="AD182" s="3">
        <v>3.3424265071877466</v>
      </c>
      <c r="AE182" s="3">
        <v>6.7399048179193883</v>
      </c>
      <c r="AF182" s="3">
        <v>3.3974783107316417</v>
      </c>
      <c r="AG182" s="3">
        <v>0.34455403453476241</v>
      </c>
      <c r="AH182" s="8"/>
      <c r="AI182" s="8"/>
      <c r="AJ182" s="8"/>
      <c r="AK182" s="8">
        <v>2.1897390790218698</v>
      </c>
      <c r="AL182" s="8"/>
      <c r="AM182" s="8"/>
      <c r="AN182" s="8"/>
      <c r="AO182" s="8"/>
      <c r="AP182" s="8"/>
      <c r="AQ182" s="8">
        <v>0.47557016762689835</v>
      </c>
      <c r="AR182" s="8"/>
      <c r="AS182" s="8"/>
      <c r="AT182" s="8"/>
      <c r="AU182" s="8"/>
      <c r="AV182" s="8"/>
      <c r="AW182" s="8">
        <v>3.0299986961433825</v>
      </c>
      <c r="AX182" s="8"/>
      <c r="AY182" s="8"/>
      <c r="AZ182" s="8"/>
      <c r="BA182" s="8"/>
      <c r="BB182" s="8"/>
      <c r="BC182" s="8">
        <v>2.4683406066194076</v>
      </c>
      <c r="BD182" s="8"/>
      <c r="BE182" s="8"/>
      <c r="BF182" s="8"/>
      <c r="BG182" s="20">
        <v>3.3062276279820759</v>
      </c>
      <c r="BH182" s="20">
        <v>6.7559695056708584</v>
      </c>
      <c r="BI182" s="20">
        <v>3.4497418776887829</v>
      </c>
      <c r="BJ182" s="20">
        <v>0.34035349280034322</v>
      </c>
      <c r="BK182" s="8"/>
      <c r="BL182" s="15">
        <v>49</v>
      </c>
      <c r="BM182" s="21"/>
      <c r="BN182" s="21"/>
      <c r="BO182" s="21"/>
      <c r="BP182" s="21"/>
      <c r="BQ182" s="2">
        <f t="shared" si="27"/>
        <v>2.9732408325074333</v>
      </c>
      <c r="BR182" s="2">
        <f t="shared" si="28"/>
        <v>5.9464816650148666</v>
      </c>
      <c r="BS182" s="2">
        <f t="shared" si="29"/>
        <v>2.9732408325074333</v>
      </c>
      <c r="BT182" s="2">
        <f t="shared" si="30"/>
        <v>0.29732408325074333</v>
      </c>
      <c r="BU182" s="56">
        <f t="shared" si="31"/>
        <v>2201.6379999999999</v>
      </c>
      <c r="BV182" s="56">
        <f t="shared" si="31"/>
        <v>2144.4613333333332</v>
      </c>
      <c r="BW182" s="56">
        <f t="shared" si="32"/>
        <v>2087.2846666666665</v>
      </c>
      <c r="BX182" s="56">
        <f t="shared" si="33"/>
        <v>21626.233333333334</v>
      </c>
      <c r="BY182" s="57">
        <f t="shared" si="34"/>
        <v>1.4866204162537167</v>
      </c>
      <c r="BZ182" s="54">
        <f t="shared" si="34"/>
        <v>2.9732408325074333</v>
      </c>
      <c r="CA182" s="54">
        <f t="shared" si="35"/>
        <v>1.4866204162537167</v>
      </c>
      <c r="CB182" s="54">
        <f t="shared" si="36"/>
        <v>0.14866204162537167</v>
      </c>
      <c r="CC182" s="54">
        <f t="shared" si="37"/>
        <v>1.6712132535938733</v>
      </c>
      <c r="CD182" s="54">
        <f t="shared" si="37"/>
        <v>3.3699524089596942</v>
      </c>
      <c r="CE182" s="54">
        <f t="shared" si="38"/>
        <v>1.6987391553658209</v>
      </c>
      <c r="CF182" s="54">
        <f t="shared" si="39"/>
        <v>0.17227701726738121</v>
      </c>
      <c r="CG182" s="3">
        <f>AVERAGE(CC182:CC183)</f>
        <v>1.653113813991038</v>
      </c>
      <c r="CH182" s="3">
        <f>AVERAGE(CD182:CD183)</f>
        <v>3.3779847528354292</v>
      </c>
      <c r="CI182" s="3">
        <f>AVERAGE(CE182:CE183)</f>
        <v>1.7248709388443915</v>
      </c>
      <c r="CJ182" s="3">
        <f>AVERAGE(CF182:CF183)</f>
        <v>0.17017674640017161</v>
      </c>
      <c r="CK182" s="21"/>
      <c r="CL182" s="21"/>
      <c r="CM182" s="21"/>
      <c r="CN182" s="21"/>
      <c r="CO182" s="21"/>
      <c r="CP182" s="21"/>
      <c r="CQ182" s="21"/>
      <c r="CR182" s="21"/>
      <c r="CS182" s="21"/>
      <c r="CT182" s="21"/>
      <c r="CU182" s="21"/>
      <c r="CV182" s="21"/>
      <c r="CW182" s="21"/>
      <c r="CX182" s="21"/>
      <c r="CY182" s="21"/>
      <c r="CZ182" s="21"/>
      <c r="DA182" s="21"/>
      <c r="DB182" s="21"/>
      <c r="DC182" s="21"/>
      <c r="DD182" s="21"/>
      <c r="DE182" s="21"/>
      <c r="DF182" s="21"/>
      <c r="DG182" s="21"/>
      <c r="DH182" s="21"/>
      <c r="DI182" s="21"/>
      <c r="DJ182" s="21"/>
      <c r="DK182" s="21"/>
      <c r="DL182" s="21"/>
      <c r="DM182" s="21"/>
      <c r="DN182" s="21"/>
      <c r="DO182" s="21"/>
      <c r="DP182" s="21"/>
      <c r="DQ182" s="21"/>
      <c r="DR182" s="21"/>
      <c r="DS182" s="21"/>
      <c r="DT182" s="21"/>
      <c r="DU182" s="21"/>
      <c r="DV182" s="21"/>
      <c r="DW182" s="21"/>
      <c r="DX182" s="21"/>
      <c r="DY182" s="21"/>
      <c r="DZ182" s="21"/>
      <c r="EA182" s="21"/>
      <c r="EB182" s="21"/>
      <c r="EC182" s="21"/>
      <c r="ED182" s="21"/>
    </row>
    <row r="183" spans="1:134" s="19" customFormat="1" ht="15.65" customHeight="1" x14ac:dyDescent="0.35">
      <c r="A183">
        <v>47</v>
      </c>
      <c r="B183">
        <v>13</v>
      </c>
      <c r="C183" t="s">
        <v>68</v>
      </c>
      <c r="D183" t="s">
        <v>27</v>
      </c>
      <c r="E183"/>
      <c r="F183"/>
      <c r="G183">
        <v>0.5</v>
      </c>
      <c r="H183">
        <v>0.5</v>
      </c>
      <c r="I183">
        <v>3201</v>
      </c>
      <c r="J183">
        <v>6407</v>
      </c>
      <c r="K183"/>
      <c r="L183">
        <v>3137</v>
      </c>
      <c r="M183">
        <v>2.871</v>
      </c>
      <c r="N183">
        <v>5.7069999999999999</v>
      </c>
      <c r="O183">
        <v>2.8359999999999999</v>
      </c>
      <c r="P183"/>
      <c r="Q183">
        <v>0.21199999999999999</v>
      </c>
      <c r="R183">
        <v>1</v>
      </c>
      <c r="S183">
        <v>0</v>
      </c>
      <c r="T183">
        <v>0</v>
      </c>
      <c r="U183"/>
      <c r="V183">
        <v>0</v>
      </c>
      <c r="W183"/>
      <c r="X183"/>
      <c r="Y183" s="1">
        <v>45019</v>
      </c>
      <c r="Z183" s="6">
        <v>0.95256944444444447</v>
      </c>
      <c r="AA183"/>
      <c r="AB183" s="19">
        <v>1</v>
      </c>
      <c r="AC183" s="8"/>
      <c r="AD183" s="3">
        <v>3.2700287487764053</v>
      </c>
      <c r="AE183" s="3">
        <v>6.7720341934223294</v>
      </c>
      <c r="AF183" s="3">
        <v>3.5020054446459241</v>
      </c>
      <c r="AG183" s="3">
        <v>0.33615295106592408</v>
      </c>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20"/>
      <c r="BH183" s="20"/>
      <c r="BI183" s="20"/>
      <c r="BJ183" s="20"/>
      <c r="BK183" s="8"/>
      <c r="BL183" s="15"/>
      <c r="BM183" s="21"/>
      <c r="BN183" s="21"/>
      <c r="BO183" s="21"/>
      <c r="BP183" s="21"/>
      <c r="BQ183" s="2">
        <f t="shared" si="27"/>
        <v>2.9732408325074333</v>
      </c>
      <c r="BR183" s="2">
        <f t="shared" si="28"/>
        <v>5.9464816650148666</v>
      </c>
      <c r="BS183" s="2">
        <f t="shared" si="29"/>
        <v>2.9732408325074333</v>
      </c>
      <c r="BT183" s="2">
        <f t="shared" si="30"/>
        <v>0.29732408325074333</v>
      </c>
      <c r="BU183" s="56">
        <f t="shared" si="31"/>
        <v>2153.2059999999997</v>
      </c>
      <c r="BV183" s="56">
        <f t="shared" si="31"/>
        <v>2154.8876666666665</v>
      </c>
      <c r="BW183" s="56">
        <f t="shared" si="32"/>
        <v>2156.5693333333334</v>
      </c>
      <c r="BX183" s="56">
        <f t="shared" si="33"/>
        <v>21101.553333333333</v>
      </c>
      <c r="BY183" s="57">
        <f t="shared" si="34"/>
        <v>1.4866204162537167</v>
      </c>
      <c r="BZ183" s="54">
        <f t="shared" si="34"/>
        <v>2.9732408325074333</v>
      </c>
      <c r="CA183" s="54">
        <f t="shared" si="35"/>
        <v>1.4866204162537167</v>
      </c>
      <c r="CB183" s="54">
        <f t="shared" si="36"/>
        <v>0.14866204162537167</v>
      </c>
      <c r="CC183" s="54">
        <f t="shared" si="37"/>
        <v>1.6350143743882026</v>
      </c>
      <c r="CD183" s="54">
        <f t="shared" si="37"/>
        <v>3.3860170967111647</v>
      </c>
      <c r="CE183" s="54">
        <f t="shared" si="38"/>
        <v>1.7510027223229621</v>
      </c>
      <c r="CF183" s="54">
        <f t="shared" si="39"/>
        <v>0.16807647553296204</v>
      </c>
      <c r="CG183"/>
      <c r="CH183"/>
      <c r="CI183"/>
      <c r="CJ183"/>
      <c r="CK183" s="21"/>
      <c r="CL183" s="21"/>
      <c r="CM183" s="21"/>
      <c r="CN183" s="21"/>
      <c r="CO183" s="21"/>
      <c r="CP183" s="21"/>
      <c r="CQ183" s="21"/>
      <c r="CR183" s="21"/>
      <c r="CS183" s="21"/>
      <c r="CT183" s="21"/>
      <c r="CU183" s="21"/>
      <c r="CV183" s="21"/>
      <c r="CW183" s="21"/>
      <c r="CX183" s="21"/>
      <c r="CY183" s="21"/>
      <c r="CZ183" s="21"/>
      <c r="DA183" s="21"/>
      <c r="DB183" s="21"/>
      <c r="DC183" s="21"/>
      <c r="DD183" s="21"/>
      <c r="DE183" s="21"/>
      <c r="DF183" s="21"/>
      <c r="DG183" s="21"/>
      <c r="DH183" s="21"/>
      <c r="DI183" s="21"/>
      <c r="DJ183" s="21"/>
      <c r="DK183" s="21"/>
      <c r="DL183" s="21"/>
      <c r="DM183" s="21"/>
      <c r="DN183" s="21"/>
      <c r="DO183" s="21"/>
      <c r="DP183" s="21"/>
      <c r="DQ183" s="21"/>
      <c r="DR183" s="21"/>
      <c r="DS183" s="21"/>
      <c r="DT183" s="21"/>
      <c r="DU183" s="21"/>
      <c r="DV183" s="21"/>
      <c r="DW183" s="21"/>
      <c r="DX183" s="21"/>
      <c r="DY183" s="21"/>
      <c r="DZ183" s="21"/>
      <c r="EA183" s="21"/>
      <c r="EB183" s="21"/>
      <c r="EC183" s="21"/>
      <c r="ED183" s="21"/>
    </row>
    <row r="184" spans="1:134" s="19" customFormat="1" ht="15.65" customHeight="1" x14ac:dyDescent="0.35">
      <c r="A184">
        <v>48</v>
      </c>
      <c r="B184">
        <v>14</v>
      </c>
      <c r="C184" t="s">
        <v>68</v>
      </c>
      <c r="D184" t="s">
        <v>27</v>
      </c>
      <c r="E184"/>
      <c r="F184"/>
      <c r="G184">
        <v>0.5</v>
      </c>
      <c r="H184">
        <v>0.5</v>
      </c>
      <c r="I184">
        <v>3265</v>
      </c>
      <c r="J184">
        <v>6225</v>
      </c>
      <c r="K184"/>
      <c r="L184">
        <v>3077</v>
      </c>
      <c r="M184">
        <v>2.92</v>
      </c>
      <c r="N184">
        <v>5.5519999999999996</v>
      </c>
      <c r="O184">
        <v>2.633</v>
      </c>
      <c r="P184"/>
      <c r="Q184">
        <v>0.20599999999999999</v>
      </c>
      <c r="R184">
        <v>1</v>
      </c>
      <c r="S184">
        <v>0</v>
      </c>
      <c r="T184">
        <v>0</v>
      </c>
      <c r="U184"/>
      <c r="V184">
        <v>0</v>
      </c>
      <c r="W184"/>
      <c r="X184"/>
      <c r="Y184" s="1">
        <v>45019</v>
      </c>
      <c r="Z184" s="6">
        <v>0.96524305555555545</v>
      </c>
      <c r="AA184"/>
      <c r="AB184" s="19">
        <v>1</v>
      </c>
      <c r="AC184" s="8"/>
      <c r="AD184" s="3">
        <v>3.3343823118087084</v>
      </c>
      <c r="AE184" s="3">
        <v>6.5834036662760331</v>
      </c>
      <c r="AF184" s="3">
        <v>3.2490213544673248</v>
      </c>
      <c r="AG184" s="3">
        <v>0.32969057916681771</v>
      </c>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20"/>
      <c r="BH184" s="20"/>
      <c r="BI184" s="20"/>
      <c r="BJ184" s="20"/>
      <c r="BK184" s="8"/>
      <c r="BL184" s="15"/>
      <c r="BM184" s="21"/>
      <c r="BN184" s="21"/>
      <c r="BO184" s="21"/>
      <c r="BP184" s="21"/>
      <c r="BQ184" s="2">
        <f t="shared" si="27"/>
        <v>2.9732408325074333</v>
      </c>
      <c r="BR184" s="2">
        <f t="shared" si="28"/>
        <v>5.9464816650148666</v>
      </c>
      <c r="BS184" s="2">
        <f t="shared" si="29"/>
        <v>2.9732408325074333</v>
      </c>
      <c r="BT184" s="2">
        <f t="shared" si="30"/>
        <v>0.29732408325074333</v>
      </c>
      <c r="BU184" s="56">
        <f t="shared" si="31"/>
        <v>2196.2566666666667</v>
      </c>
      <c r="BV184" s="56">
        <f t="shared" si="31"/>
        <v>2093.6749999999997</v>
      </c>
      <c r="BW184" s="56">
        <f t="shared" si="32"/>
        <v>1991.0933333333332</v>
      </c>
      <c r="BX184" s="56">
        <f t="shared" si="33"/>
        <v>20697.953333333331</v>
      </c>
      <c r="BY184" s="57">
        <f t="shared" si="34"/>
        <v>1.4866204162537167</v>
      </c>
      <c r="BZ184" s="54">
        <f t="shared" si="34"/>
        <v>2.9732408325074333</v>
      </c>
      <c r="CA184" s="54">
        <f t="shared" si="35"/>
        <v>1.4866204162537167</v>
      </c>
      <c r="CB184" s="54">
        <f t="shared" si="36"/>
        <v>0.14866204162537167</v>
      </c>
      <c r="CC184" s="54">
        <f t="shared" si="37"/>
        <v>1.6671911559043542</v>
      </c>
      <c r="CD184" s="54">
        <f t="shared" si="37"/>
        <v>3.2917018331380166</v>
      </c>
      <c r="CE184" s="54">
        <f t="shared" si="38"/>
        <v>1.6245106772336624</v>
      </c>
      <c r="CF184" s="54">
        <f t="shared" si="39"/>
        <v>0.16484528958340885</v>
      </c>
      <c r="CG184"/>
      <c r="CH184"/>
      <c r="CI184"/>
      <c r="CJ184"/>
      <c r="CK184" s="21"/>
      <c r="CL184" s="21"/>
      <c r="CM184" s="21"/>
      <c r="CN184" s="21"/>
      <c r="CO184" s="21"/>
      <c r="CP184" s="21"/>
      <c r="CQ184" s="21"/>
      <c r="CR184" s="21"/>
      <c r="CS184" s="21"/>
      <c r="CT184" s="21"/>
      <c r="CU184" s="21"/>
      <c r="CV184" s="21"/>
      <c r="CW184" s="21"/>
      <c r="CX184" s="21"/>
      <c r="CY184" s="21"/>
      <c r="CZ184" s="21"/>
      <c r="DA184" s="21"/>
      <c r="DB184" s="21"/>
      <c r="DC184" s="21"/>
      <c r="DD184" s="21"/>
      <c r="DE184" s="21"/>
      <c r="DF184" s="21"/>
      <c r="DG184" s="21"/>
      <c r="DH184" s="21"/>
      <c r="DI184" s="21"/>
      <c r="DJ184" s="21"/>
      <c r="DK184" s="21"/>
      <c r="DL184" s="21"/>
      <c r="DM184" s="21"/>
      <c r="DN184" s="21"/>
      <c r="DO184" s="21"/>
      <c r="DP184" s="21"/>
      <c r="DQ184" s="21"/>
      <c r="DR184" s="21"/>
      <c r="DS184" s="21"/>
      <c r="DT184" s="21"/>
      <c r="DU184" s="21"/>
      <c r="DV184" s="21"/>
      <c r="DW184" s="21"/>
      <c r="DX184" s="21"/>
      <c r="DY184" s="21"/>
      <c r="DZ184" s="21"/>
      <c r="EA184" s="21"/>
      <c r="EB184" s="21"/>
      <c r="EC184" s="21"/>
      <c r="ED184" s="21"/>
    </row>
    <row r="185" spans="1:134" s="19" customFormat="1" ht="15.65" customHeight="1" x14ac:dyDescent="0.35">
      <c r="A185">
        <v>49</v>
      </c>
      <c r="B185">
        <v>14</v>
      </c>
      <c r="C185" t="s">
        <v>68</v>
      </c>
      <c r="D185" t="s">
        <v>27</v>
      </c>
      <c r="E185"/>
      <c r="F185"/>
      <c r="G185">
        <v>0.5</v>
      </c>
      <c r="H185">
        <v>0.5</v>
      </c>
      <c r="I185">
        <v>3270</v>
      </c>
      <c r="J185">
        <v>6173</v>
      </c>
      <c r="K185"/>
      <c r="L185">
        <v>3000</v>
      </c>
      <c r="M185">
        <v>2.923</v>
      </c>
      <c r="N185">
        <v>5.508</v>
      </c>
      <c r="O185">
        <v>2.585</v>
      </c>
      <c r="P185"/>
      <c r="Q185">
        <v>0.19800000000000001</v>
      </c>
      <c r="R185">
        <v>1</v>
      </c>
      <c r="S185">
        <v>0</v>
      </c>
      <c r="T185">
        <v>0</v>
      </c>
      <c r="U185"/>
      <c r="V185">
        <v>0</v>
      </c>
      <c r="W185"/>
      <c r="X185"/>
      <c r="Y185" s="1">
        <v>45019</v>
      </c>
      <c r="Z185" s="6">
        <v>0.97222222222222221</v>
      </c>
      <c r="AA185"/>
      <c r="AB185" s="19">
        <v>1</v>
      </c>
      <c r="AC185" s="8"/>
      <c r="AD185" s="3">
        <v>3.3394099339206074</v>
      </c>
      <c r="AE185" s="3">
        <v>6.5295092299485207</v>
      </c>
      <c r="AF185" s="3">
        <v>3.1900992960279133</v>
      </c>
      <c r="AG185" s="3">
        <v>0.32139720189629783</v>
      </c>
      <c r="AH185" s="8"/>
      <c r="AI185" s="8"/>
      <c r="AJ185" s="8"/>
      <c r="AK185" s="8">
        <v>6.4013663289620553</v>
      </c>
      <c r="AL185" s="8"/>
      <c r="AM185" s="8"/>
      <c r="AN185" s="8"/>
      <c r="AO185" s="8"/>
      <c r="AP185" s="8"/>
      <c r="AQ185" s="8">
        <v>6.3512313843428966E-2</v>
      </c>
      <c r="AR185" s="8"/>
      <c r="AS185" s="8"/>
      <c r="AT185" s="8"/>
      <c r="AU185" s="8"/>
      <c r="AV185" s="8"/>
      <c r="AW185" s="8">
        <v>6.1669882678134025</v>
      </c>
      <c r="AX185" s="8"/>
      <c r="AY185" s="8"/>
      <c r="AZ185" s="8"/>
      <c r="BA185" s="8"/>
      <c r="BB185" s="8"/>
      <c r="BC185" s="8">
        <v>1.4637305708086259</v>
      </c>
      <c r="BD185" s="8"/>
      <c r="BE185" s="8"/>
      <c r="BF185" s="8"/>
      <c r="BG185" s="20">
        <v>3.2358409184154944</v>
      </c>
      <c r="BH185" s="20">
        <v>6.5274363670128466</v>
      </c>
      <c r="BI185" s="20">
        <v>3.2915954485973526</v>
      </c>
      <c r="BJ185" s="20">
        <v>0.32376673825930352</v>
      </c>
      <c r="BK185" s="8"/>
      <c r="BL185" s="15">
        <v>50</v>
      </c>
      <c r="BM185" s="21"/>
      <c r="BN185" s="21"/>
      <c r="BO185" s="21"/>
      <c r="BP185" s="21"/>
      <c r="BQ185" s="2">
        <f t="shared" si="27"/>
        <v>2.9732408325074333</v>
      </c>
      <c r="BR185" s="2">
        <f t="shared" si="28"/>
        <v>5.9464816650148666</v>
      </c>
      <c r="BS185" s="2">
        <f t="shared" si="29"/>
        <v>2.9732408325074333</v>
      </c>
      <c r="BT185" s="2">
        <f t="shared" si="30"/>
        <v>0.29732408325074333</v>
      </c>
      <c r="BU185" s="56">
        <f t="shared" si="31"/>
        <v>2199.62</v>
      </c>
      <c r="BV185" s="56">
        <f t="shared" si="31"/>
        <v>2076.1856666666663</v>
      </c>
      <c r="BW185" s="56">
        <f t="shared" si="32"/>
        <v>1952.7513333333332</v>
      </c>
      <c r="BX185" s="56">
        <f t="shared" si="33"/>
        <v>20180</v>
      </c>
      <c r="BY185" s="57">
        <f t="shared" si="34"/>
        <v>1.4866204162537167</v>
      </c>
      <c r="BZ185" s="54">
        <f t="shared" si="34"/>
        <v>2.9732408325074333</v>
      </c>
      <c r="CA185" s="54">
        <f t="shared" si="35"/>
        <v>1.4866204162537167</v>
      </c>
      <c r="CB185" s="54">
        <f t="shared" si="36"/>
        <v>0.14866204162537167</v>
      </c>
      <c r="CC185" s="54">
        <f t="shared" si="37"/>
        <v>1.6697049669603037</v>
      </c>
      <c r="CD185" s="54">
        <f t="shared" si="37"/>
        <v>3.2647546149742603</v>
      </c>
      <c r="CE185" s="54">
        <f t="shared" si="38"/>
        <v>1.5950496480139567</v>
      </c>
      <c r="CF185" s="54">
        <f t="shared" si="39"/>
        <v>0.16069860094814892</v>
      </c>
      <c r="CG185" s="3">
        <f>AVERAGE(CC185:CC186)</f>
        <v>1.6179204592077472</v>
      </c>
      <c r="CH185" s="3">
        <f>AVERAGE(CD185:CD186)</f>
        <v>3.2637181835064233</v>
      </c>
      <c r="CI185" s="3">
        <f>AVERAGE(CE185:CE186)</f>
        <v>1.6457977242986763</v>
      </c>
      <c r="CJ185" s="3">
        <f>AVERAGE(CF185:CF186)</f>
        <v>0.16188336912965176</v>
      </c>
      <c r="CK185" s="21"/>
      <c r="CL185" s="21"/>
      <c r="CM185" s="21"/>
      <c r="CN185" s="21"/>
      <c r="CO185" s="21"/>
      <c r="CP185" s="21"/>
      <c r="CQ185" s="21"/>
      <c r="CR185" s="21"/>
      <c r="CS185" s="21"/>
      <c r="CT185" s="21"/>
      <c r="CU185" s="21"/>
      <c r="CV185" s="21"/>
      <c r="CW185" s="21"/>
      <c r="CX185" s="21"/>
      <c r="CY185" s="21"/>
      <c r="CZ185" s="21"/>
      <c r="DA185" s="21"/>
      <c r="DB185" s="21"/>
      <c r="DC185" s="21"/>
      <c r="DD185" s="21"/>
      <c r="DE185" s="21"/>
      <c r="DF185" s="21"/>
      <c r="DG185" s="21"/>
      <c r="DH185" s="21"/>
      <c r="DI185" s="21"/>
      <c r="DJ185" s="21"/>
      <c r="DK185" s="21"/>
      <c r="DL185" s="21"/>
      <c r="DM185" s="21"/>
      <c r="DN185" s="21"/>
      <c r="DO185" s="21"/>
      <c r="DP185" s="21"/>
      <c r="DQ185" s="21"/>
      <c r="DR185" s="21"/>
      <c r="DS185" s="21"/>
      <c r="DT185" s="21"/>
      <c r="DU185" s="21"/>
      <c r="DV185" s="21"/>
      <c r="DW185" s="21"/>
      <c r="DX185" s="21"/>
      <c r="DY185" s="21"/>
      <c r="DZ185" s="21"/>
      <c r="EA185" s="21"/>
      <c r="EB185" s="21"/>
      <c r="EC185" s="21"/>
      <c r="ED185" s="21"/>
    </row>
    <row r="186" spans="1:134" s="19" customFormat="1" ht="15.65" customHeight="1" x14ac:dyDescent="0.35">
      <c r="A186">
        <v>50</v>
      </c>
      <c r="B186">
        <v>14</v>
      </c>
      <c r="C186" t="s">
        <v>68</v>
      </c>
      <c r="D186" t="s">
        <v>27</v>
      </c>
      <c r="E186"/>
      <c r="F186"/>
      <c r="G186">
        <v>0.5</v>
      </c>
      <c r="H186">
        <v>0.5</v>
      </c>
      <c r="I186">
        <v>3064</v>
      </c>
      <c r="J186">
        <v>6169</v>
      </c>
      <c r="K186"/>
      <c r="L186">
        <v>3044</v>
      </c>
      <c r="M186">
        <v>2.766</v>
      </c>
      <c r="N186">
        <v>5.5039999999999996</v>
      </c>
      <c r="O186">
        <v>2.7389999999999999</v>
      </c>
      <c r="P186"/>
      <c r="Q186">
        <v>0.20200000000000001</v>
      </c>
      <c r="R186">
        <v>1</v>
      </c>
      <c r="S186">
        <v>0</v>
      </c>
      <c r="T186">
        <v>0</v>
      </c>
      <c r="U186"/>
      <c r="V186">
        <v>0</v>
      </c>
      <c r="W186"/>
      <c r="X186"/>
      <c r="Y186" s="1">
        <v>45019</v>
      </c>
      <c r="Z186" s="6">
        <v>0.97961805555555559</v>
      </c>
      <c r="AA186"/>
      <c r="AB186" s="19">
        <v>1</v>
      </c>
      <c r="AC186" s="8"/>
      <c r="AD186" s="3">
        <v>3.1322719029103814</v>
      </c>
      <c r="AE186" s="3">
        <v>6.5253635040771734</v>
      </c>
      <c r="AF186" s="3">
        <v>3.393091601166792</v>
      </c>
      <c r="AG186" s="3">
        <v>0.32613627462230921</v>
      </c>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20"/>
      <c r="BH186" s="20"/>
      <c r="BI186" s="20"/>
      <c r="BJ186" s="20"/>
      <c r="BK186" s="8"/>
      <c r="BL186" s="15"/>
      <c r="BM186" s="21"/>
      <c r="BN186" s="21"/>
      <c r="BO186" s="21"/>
      <c r="BP186" s="21"/>
      <c r="BQ186" s="2">
        <f t="shared" si="27"/>
        <v>2.9732408325074333</v>
      </c>
      <c r="BR186" s="2">
        <f t="shared" si="28"/>
        <v>5.9464816650148666</v>
      </c>
      <c r="BS186" s="2">
        <f t="shared" si="29"/>
        <v>2.9732408325074333</v>
      </c>
      <c r="BT186" s="2">
        <f t="shared" si="30"/>
        <v>0.29732408325074333</v>
      </c>
      <c r="BU186" s="56">
        <f t="shared" si="31"/>
        <v>2061.0506666666665</v>
      </c>
      <c r="BV186" s="56">
        <f t="shared" si="31"/>
        <v>2074.8403333333331</v>
      </c>
      <c r="BW186" s="56">
        <f t="shared" si="32"/>
        <v>2088.6299999999997</v>
      </c>
      <c r="BX186" s="56">
        <f t="shared" si="33"/>
        <v>20475.973333333332</v>
      </c>
      <c r="BY186" s="57">
        <f t="shared" si="34"/>
        <v>1.4866204162537167</v>
      </c>
      <c r="BZ186" s="54">
        <f t="shared" si="34"/>
        <v>2.9732408325074333</v>
      </c>
      <c r="CA186" s="54">
        <f t="shared" si="35"/>
        <v>1.4866204162537167</v>
      </c>
      <c r="CB186" s="54">
        <f t="shared" si="36"/>
        <v>0.14866204162537167</v>
      </c>
      <c r="CC186" s="54">
        <f t="shared" si="37"/>
        <v>1.5661359514551907</v>
      </c>
      <c r="CD186" s="54">
        <f t="shared" si="37"/>
        <v>3.2626817520385867</v>
      </c>
      <c r="CE186" s="54">
        <f t="shared" si="38"/>
        <v>1.696545800583396</v>
      </c>
      <c r="CF186" s="54">
        <f t="shared" si="39"/>
        <v>0.1630681373111546</v>
      </c>
      <c r="CG186"/>
      <c r="CH186"/>
      <c r="CI186"/>
      <c r="CJ186"/>
      <c r="CK186" s="21"/>
      <c r="CL186" s="21"/>
      <c r="CM186" s="21"/>
      <c r="CN186" s="21"/>
      <c r="CO186" s="21"/>
      <c r="CP186" s="21"/>
      <c r="CQ186" s="21"/>
      <c r="CR186" s="21"/>
      <c r="CS186" s="21"/>
      <c r="CT186" s="21"/>
      <c r="CU186" s="21"/>
      <c r="CV186" s="21"/>
      <c r="CW186" s="21"/>
      <c r="CX186" s="21"/>
      <c r="CY186" s="21"/>
      <c r="CZ186" s="21"/>
      <c r="DA186" s="21"/>
      <c r="DB186" s="21"/>
      <c r="DC186" s="21"/>
      <c r="DD186" s="21"/>
      <c r="DE186" s="21"/>
      <c r="DF186" s="21"/>
      <c r="DG186" s="21"/>
      <c r="DH186" s="21"/>
      <c r="DI186" s="21"/>
      <c r="DJ186" s="21"/>
      <c r="DK186" s="21"/>
      <c r="DL186" s="21"/>
      <c r="DM186" s="21"/>
      <c r="DN186" s="21"/>
      <c r="DO186" s="21"/>
      <c r="DP186" s="21"/>
      <c r="DQ186" s="21"/>
      <c r="DR186" s="21"/>
      <c r="DS186" s="21"/>
      <c r="DT186" s="21"/>
      <c r="DU186" s="21"/>
      <c r="DV186" s="21"/>
      <c r="DW186" s="21"/>
      <c r="DX186" s="21"/>
      <c r="DY186" s="21"/>
      <c r="DZ186" s="21"/>
      <c r="EA186" s="21"/>
      <c r="EB186" s="21"/>
      <c r="EC186" s="21"/>
      <c r="ED186" s="21"/>
    </row>
    <row r="187" spans="1:134" s="19" customFormat="1" ht="15.65" customHeight="1" x14ac:dyDescent="0.35">
      <c r="A187">
        <v>51</v>
      </c>
      <c r="B187">
        <v>15</v>
      </c>
      <c r="C187" t="s">
        <v>68</v>
      </c>
      <c r="D187" t="s">
        <v>27</v>
      </c>
      <c r="E187"/>
      <c r="F187"/>
      <c r="G187">
        <v>0.5</v>
      </c>
      <c r="H187">
        <v>0.5</v>
      </c>
      <c r="I187">
        <v>3432</v>
      </c>
      <c r="J187">
        <v>6760</v>
      </c>
      <c r="K187"/>
      <c r="L187">
        <v>3319</v>
      </c>
      <c r="M187">
        <v>3.048</v>
      </c>
      <c r="N187">
        <v>6.0060000000000002</v>
      </c>
      <c r="O187">
        <v>2.9580000000000002</v>
      </c>
      <c r="P187"/>
      <c r="Q187">
        <v>0.23100000000000001</v>
      </c>
      <c r="R187">
        <v>1</v>
      </c>
      <c r="S187">
        <v>0</v>
      </c>
      <c r="T187">
        <v>0</v>
      </c>
      <c r="U187"/>
      <c r="V187">
        <v>0</v>
      </c>
      <c r="W187"/>
      <c r="X187"/>
      <c r="Y187" s="1">
        <v>45019</v>
      </c>
      <c r="Z187" s="6">
        <v>0.99250000000000005</v>
      </c>
      <c r="AA187"/>
      <c r="AB187" s="19">
        <v>1</v>
      </c>
      <c r="AC187" s="8"/>
      <c r="AD187" s="3">
        <v>3.5023048903461254</v>
      </c>
      <c r="AE187" s="3">
        <v>7.1378945015687139</v>
      </c>
      <c r="AF187" s="3">
        <v>3.6355896112225885</v>
      </c>
      <c r="AG187" s="3">
        <v>0.35575547915988021</v>
      </c>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20"/>
      <c r="BH187" s="20"/>
      <c r="BI187" s="20"/>
      <c r="BJ187" s="20"/>
      <c r="BK187" s="8"/>
      <c r="BL187" s="15"/>
      <c r="BM187" s="21"/>
      <c r="BN187" s="21"/>
      <c r="BO187" s="21"/>
      <c r="BP187" s="21"/>
      <c r="BQ187" s="2">
        <f t="shared" si="27"/>
        <v>2.9732408325074333</v>
      </c>
      <c r="BR187" s="2">
        <f t="shared" si="28"/>
        <v>5.9464816650148666</v>
      </c>
      <c r="BS187" s="2">
        <f t="shared" si="29"/>
        <v>2.9732408325074333</v>
      </c>
      <c r="BT187" s="2">
        <f t="shared" si="30"/>
        <v>0.29732408325074333</v>
      </c>
      <c r="BU187" s="56">
        <f t="shared" si="31"/>
        <v>2308.5919999999996</v>
      </c>
      <c r="BV187" s="56">
        <f t="shared" si="31"/>
        <v>2273.6133333333332</v>
      </c>
      <c r="BW187" s="56">
        <f t="shared" si="32"/>
        <v>2238.6346666666664</v>
      </c>
      <c r="BX187" s="56">
        <f t="shared" si="33"/>
        <v>22325.806666666664</v>
      </c>
      <c r="BY187" s="57">
        <f t="shared" si="34"/>
        <v>1.4866204162537167</v>
      </c>
      <c r="BZ187" s="54">
        <f t="shared" si="34"/>
        <v>2.9732408325074333</v>
      </c>
      <c r="CA187" s="54">
        <f t="shared" si="35"/>
        <v>1.4866204162537167</v>
      </c>
      <c r="CB187" s="54">
        <f t="shared" si="36"/>
        <v>0.14866204162537167</v>
      </c>
      <c r="CC187" s="54">
        <f t="shared" si="37"/>
        <v>1.7511524451730627</v>
      </c>
      <c r="CD187" s="54">
        <f t="shared" si="37"/>
        <v>3.5689472507843569</v>
      </c>
      <c r="CE187" s="54">
        <f t="shared" si="38"/>
        <v>1.8177948056112943</v>
      </c>
      <c r="CF187" s="54">
        <f t="shared" si="39"/>
        <v>0.1778777395799401</v>
      </c>
      <c r="CG187"/>
      <c r="CH187"/>
      <c r="CI187"/>
      <c r="CJ187"/>
      <c r="CK187" s="21"/>
      <c r="CL187" s="21"/>
      <c r="CM187" s="21"/>
      <c r="CN187" s="21"/>
      <c r="CO187" s="21"/>
      <c r="CP187" s="21"/>
      <c r="CQ187" s="21"/>
      <c r="CR187" s="21"/>
      <c r="CS187" s="21"/>
      <c r="CT187" s="21"/>
      <c r="CU187" s="21"/>
      <c r="CV187" s="21"/>
      <c r="CW187" s="21"/>
      <c r="CX187" s="21"/>
      <c r="CY187" s="21"/>
      <c r="CZ187" s="21"/>
      <c r="DA187" s="21"/>
      <c r="DB187" s="21"/>
      <c r="DC187" s="21"/>
      <c r="DD187" s="21"/>
      <c r="DE187" s="21"/>
      <c r="DF187" s="21"/>
      <c r="DG187" s="21"/>
      <c r="DH187" s="21"/>
      <c r="DI187" s="21"/>
      <c r="DJ187" s="21"/>
      <c r="DK187" s="21"/>
      <c r="DL187" s="21"/>
      <c r="DM187" s="21"/>
      <c r="DN187" s="21"/>
      <c r="DO187" s="21"/>
      <c r="DP187" s="21"/>
      <c r="DQ187" s="21"/>
      <c r="DR187" s="21"/>
      <c r="DS187" s="21"/>
      <c r="DT187" s="21"/>
      <c r="DU187" s="21"/>
      <c r="DV187" s="21"/>
      <c r="DW187" s="21"/>
      <c r="DX187" s="21"/>
      <c r="DY187" s="21"/>
      <c r="DZ187" s="21"/>
      <c r="EA187" s="21"/>
      <c r="EB187" s="21"/>
      <c r="EC187" s="21"/>
      <c r="ED187" s="21"/>
    </row>
    <row r="188" spans="1:134" s="19" customFormat="1" ht="15.65" customHeight="1" x14ac:dyDescent="0.35">
      <c r="A188">
        <v>52</v>
      </c>
      <c r="B188">
        <v>15</v>
      </c>
      <c r="C188" t="s">
        <v>68</v>
      </c>
      <c r="D188" t="s">
        <v>27</v>
      </c>
      <c r="E188"/>
      <c r="F188"/>
      <c r="G188">
        <v>0.5</v>
      </c>
      <c r="H188">
        <v>0.5</v>
      </c>
      <c r="I188">
        <v>3422</v>
      </c>
      <c r="J188">
        <v>6757</v>
      </c>
      <c r="K188"/>
      <c r="L188">
        <v>3314</v>
      </c>
      <c r="M188">
        <v>3.04</v>
      </c>
      <c r="N188">
        <v>6.0030000000000001</v>
      </c>
      <c r="O188">
        <v>2.9630000000000001</v>
      </c>
      <c r="P188"/>
      <c r="Q188">
        <v>0.23100000000000001</v>
      </c>
      <c r="R188">
        <v>1</v>
      </c>
      <c r="S188">
        <v>0</v>
      </c>
      <c r="T188">
        <v>0</v>
      </c>
      <c r="U188"/>
      <c r="V188">
        <v>0</v>
      </c>
      <c r="W188"/>
      <c r="X188"/>
      <c r="Y188" s="1">
        <v>45019</v>
      </c>
      <c r="Z188" s="6">
        <v>0.9993981481481482</v>
      </c>
      <c r="AA188"/>
      <c r="AB188" s="19">
        <v>1</v>
      </c>
      <c r="AC188" s="8"/>
      <c r="AD188" s="3">
        <v>3.4922496461223278</v>
      </c>
      <c r="AE188" s="3">
        <v>7.134785207165204</v>
      </c>
      <c r="AF188" s="3">
        <v>3.6425355610428762</v>
      </c>
      <c r="AG188" s="3">
        <v>0.35521694816828797</v>
      </c>
      <c r="AH188" s="8"/>
      <c r="AI188" s="8"/>
      <c r="AJ188" s="8"/>
      <c r="AK188" s="8">
        <v>1.9772827776002859</v>
      </c>
      <c r="AL188" s="8"/>
      <c r="AM188" s="8"/>
      <c r="AN188" s="8"/>
      <c r="AO188" s="8"/>
      <c r="AP188" s="8"/>
      <c r="AQ188" s="8">
        <v>0.2466452152230767</v>
      </c>
      <c r="AR188" s="8"/>
      <c r="AS188" s="8"/>
      <c r="AT188" s="8"/>
      <c r="AU188" s="8"/>
      <c r="AV188" s="8"/>
      <c r="AW188" s="8">
        <v>2.3333122862061906</v>
      </c>
      <c r="AX188" s="8"/>
      <c r="AY188" s="8"/>
      <c r="AZ188" s="8"/>
      <c r="BA188" s="8"/>
      <c r="BB188" s="8"/>
      <c r="BC188" s="8">
        <v>1.8326476091325059</v>
      </c>
      <c r="BD188" s="8"/>
      <c r="BE188" s="8"/>
      <c r="BF188" s="8"/>
      <c r="BG188" s="20">
        <v>3.4580618157614165</v>
      </c>
      <c r="BH188" s="20">
        <v>7.143594874641817</v>
      </c>
      <c r="BI188" s="20">
        <v>3.6855330588803996</v>
      </c>
      <c r="BJ188" s="20">
        <v>0.35850198721700044</v>
      </c>
      <c r="BK188" s="8"/>
      <c r="BL188" s="15">
        <v>51</v>
      </c>
      <c r="BM188" s="21"/>
      <c r="BN188" s="21"/>
      <c r="BO188" s="21"/>
      <c r="BP188" s="21"/>
      <c r="BQ188" s="2">
        <f t="shared" si="27"/>
        <v>2.9732408325074333</v>
      </c>
      <c r="BR188" s="2">
        <f t="shared" si="28"/>
        <v>5.9464816650148666</v>
      </c>
      <c r="BS188" s="2">
        <f t="shared" si="29"/>
        <v>2.9732408325074333</v>
      </c>
      <c r="BT188" s="2">
        <f t="shared" si="30"/>
        <v>0.29732408325074333</v>
      </c>
      <c r="BU188" s="56">
        <f t="shared" si="31"/>
        <v>2301.8653333333332</v>
      </c>
      <c r="BV188" s="56">
        <f t="shared" si="31"/>
        <v>2272.6043333333332</v>
      </c>
      <c r="BW188" s="56">
        <f t="shared" si="32"/>
        <v>2243.3433333333332</v>
      </c>
      <c r="BX188" s="56">
        <f t="shared" si="33"/>
        <v>22292.173333333332</v>
      </c>
      <c r="BY188" s="57">
        <f t="shared" si="34"/>
        <v>1.4866204162537167</v>
      </c>
      <c r="BZ188" s="54">
        <f t="shared" si="34"/>
        <v>2.9732408325074333</v>
      </c>
      <c r="CA188" s="54">
        <f t="shared" si="35"/>
        <v>1.4866204162537167</v>
      </c>
      <c r="CB188" s="54">
        <f t="shared" si="36"/>
        <v>0.14866204162537167</v>
      </c>
      <c r="CC188" s="54">
        <f t="shared" si="37"/>
        <v>1.7461248230611639</v>
      </c>
      <c r="CD188" s="54">
        <f t="shared" si="37"/>
        <v>3.567392603582602</v>
      </c>
      <c r="CE188" s="54">
        <f t="shared" si="38"/>
        <v>1.8212677805214381</v>
      </c>
      <c r="CF188" s="54">
        <f t="shared" si="39"/>
        <v>0.17760847408414399</v>
      </c>
      <c r="CG188" s="3">
        <f t="shared" ref="CG188:CJ188" si="40">AVERAGE(CC188:CC189)</f>
        <v>1.7290309078807082</v>
      </c>
      <c r="CH188" s="3">
        <f t="shared" si="40"/>
        <v>3.5717974373209085</v>
      </c>
      <c r="CI188" s="3">
        <f t="shared" si="40"/>
        <v>1.8427665294401998</v>
      </c>
      <c r="CJ188" s="3">
        <f t="shared" si="40"/>
        <v>0.17925099360850022</v>
      </c>
      <c r="CK188" s="21"/>
      <c r="CL188" s="21"/>
      <c r="CM188" s="21"/>
      <c r="CN188" s="21"/>
      <c r="CO188" s="21"/>
      <c r="CP188" s="21"/>
      <c r="CQ188" s="21"/>
      <c r="CR188" s="21"/>
      <c r="CS188" s="21"/>
      <c r="CT188" s="21"/>
      <c r="CU188" s="21"/>
      <c r="CV188" s="21"/>
      <c r="CW188" s="21"/>
      <c r="CX188" s="21"/>
      <c r="CY188" s="21"/>
      <c r="CZ188" s="21"/>
      <c r="DA188" s="21"/>
      <c r="DB188" s="21"/>
      <c r="DC188" s="21"/>
      <c r="DD188" s="21"/>
      <c r="DE188" s="21"/>
      <c r="DF188" s="21"/>
      <c r="DG188" s="21"/>
      <c r="DH188" s="21"/>
      <c r="DI188" s="21"/>
      <c r="DJ188" s="21"/>
      <c r="DK188" s="21"/>
      <c r="DL188" s="21"/>
      <c r="DM188" s="21"/>
      <c r="DN188" s="21"/>
      <c r="DO188" s="21"/>
      <c r="DP188" s="21"/>
      <c r="DQ188" s="21"/>
      <c r="DR188" s="21"/>
      <c r="DS188" s="21"/>
      <c r="DT188" s="21"/>
      <c r="DU188" s="21"/>
      <c r="DV188" s="21"/>
      <c r="DW188" s="21"/>
      <c r="DX188" s="21"/>
      <c r="DY188" s="21"/>
      <c r="DZ188" s="21"/>
      <c r="EA188" s="21"/>
      <c r="EB188" s="21"/>
      <c r="EC188" s="21"/>
      <c r="ED188" s="21"/>
    </row>
    <row r="189" spans="1:134" s="19" customFormat="1" ht="15.65" customHeight="1" x14ac:dyDescent="0.35">
      <c r="A189">
        <v>53</v>
      </c>
      <c r="B189">
        <v>15</v>
      </c>
      <c r="C189" t="s">
        <v>68</v>
      </c>
      <c r="D189" t="s">
        <v>27</v>
      </c>
      <c r="E189"/>
      <c r="F189"/>
      <c r="G189">
        <v>0.5</v>
      </c>
      <c r="H189">
        <v>0.5</v>
      </c>
      <c r="I189">
        <v>3354</v>
      </c>
      <c r="J189">
        <v>6774</v>
      </c>
      <c r="K189"/>
      <c r="L189">
        <v>3375</v>
      </c>
      <c r="M189">
        <v>2.988</v>
      </c>
      <c r="N189">
        <v>6.0179999999999998</v>
      </c>
      <c r="O189">
        <v>3.03</v>
      </c>
      <c r="P189"/>
      <c r="Q189">
        <v>0.23699999999999999</v>
      </c>
      <c r="R189">
        <v>1</v>
      </c>
      <c r="S189">
        <v>0</v>
      </c>
      <c r="T189">
        <v>0</v>
      </c>
      <c r="U189"/>
      <c r="V189">
        <v>0</v>
      </c>
      <c r="W189"/>
      <c r="X189"/>
      <c r="Y189" s="1">
        <v>45020</v>
      </c>
      <c r="Z189" s="6">
        <v>6.9444444444444441E-3</v>
      </c>
      <c r="AA189"/>
      <c r="AB189" s="19">
        <v>1</v>
      </c>
      <c r="AC189" s="8"/>
      <c r="AD189" s="3">
        <v>3.4238739854005056</v>
      </c>
      <c r="AE189" s="3">
        <v>7.152404542118429</v>
      </c>
      <c r="AF189" s="3">
        <v>3.7285305567179234</v>
      </c>
      <c r="AG189" s="3">
        <v>0.36178702626571285</v>
      </c>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20"/>
      <c r="BH189" s="20"/>
      <c r="BI189" s="20"/>
      <c r="BJ189" s="20"/>
      <c r="BK189" s="8"/>
      <c r="BL189" s="15"/>
      <c r="BM189" s="21"/>
      <c r="BN189" s="21"/>
      <c r="BO189" s="21"/>
      <c r="BP189" s="21"/>
      <c r="BQ189" s="2">
        <f t="shared" si="27"/>
        <v>2.9732408325074333</v>
      </c>
      <c r="BR189" s="2">
        <f t="shared" si="28"/>
        <v>5.9464816650148666</v>
      </c>
      <c r="BS189" s="2">
        <f t="shared" si="29"/>
        <v>2.9732408325074333</v>
      </c>
      <c r="BT189" s="2">
        <f t="shared" si="30"/>
        <v>0.29732408325074333</v>
      </c>
      <c r="BU189" s="56">
        <f t="shared" si="31"/>
        <v>2256.1239999999998</v>
      </c>
      <c r="BV189" s="56">
        <f t="shared" si="31"/>
        <v>2278.3219999999997</v>
      </c>
      <c r="BW189" s="56">
        <f t="shared" si="32"/>
        <v>2300.52</v>
      </c>
      <c r="BX189" s="56">
        <f t="shared" si="33"/>
        <v>22702.5</v>
      </c>
      <c r="BY189" s="57">
        <f t="shared" si="34"/>
        <v>1.4866204162537167</v>
      </c>
      <c r="BZ189" s="54">
        <f t="shared" si="34"/>
        <v>2.9732408325074333</v>
      </c>
      <c r="CA189" s="54">
        <f t="shared" si="35"/>
        <v>1.4866204162537167</v>
      </c>
      <c r="CB189" s="54">
        <f t="shared" si="36"/>
        <v>0.14866204162537167</v>
      </c>
      <c r="CC189" s="54">
        <f t="shared" si="37"/>
        <v>1.7119369927002528</v>
      </c>
      <c r="CD189" s="54">
        <f t="shared" si="37"/>
        <v>3.5762022710592145</v>
      </c>
      <c r="CE189" s="54">
        <f t="shared" si="38"/>
        <v>1.8642652783589617</v>
      </c>
      <c r="CF189" s="54">
        <f t="shared" si="39"/>
        <v>0.18089351313285643</v>
      </c>
      <c r="CG189"/>
      <c r="CH189"/>
      <c r="CI189"/>
      <c r="CJ189"/>
      <c r="CK189" s="21"/>
      <c r="CL189" s="21"/>
      <c r="CM189" s="21"/>
      <c r="CN189" s="21"/>
      <c r="CO189" s="21"/>
      <c r="CP189" s="21"/>
      <c r="CQ189" s="21"/>
      <c r="CR189" s="21"/>
      <c r="CS189" s="21"/>
      <c r="CT189" s="21"/>
      <c r="CU189" s="21"/>
      <c r="CV189" s="21"/>
      <c r="CW189" s="21"/>
      <c r="CX189" s="21"/>
      <c r="CY189" s="21"/>
      <c r="CZ189" s="21"/>
      <c r="DA189" s="21"/>
      <c r="DB189" s="21"/>
      <c r="DC189" s="21"/>
      <c r="DD189" s="21"/>
      <c r="DE189" s="21"/>
      <c r="DF189" s="21"/>
      <c r="DG189" s="21"/>
      <c r="DH189" s="21"/>
      <c r="DI189" s="21"/>
      <c r="DJ189" s="21"/>
      <c r="DK189" s="21"/>
      <c r="DL189" s="21"/>
      <c r="DM189" s="21"/>
      <c r="DN189" s="21"/>
      <c r="DO189" s="21"/>
      <c r="DP189" s="21"/>
      <c r="DQ189" s="21"/>
      <c r="DR189" s="21"/>
      <c r="DS189" s="21"/>
      <c r="DT189" s="21"/>
      <c r="DU189" s="21"/>
      <c r="DV189" s="21"/>
      <c r="DW189" s="21"/>
      <c r="DX189" s="21"/>
      <c r="DY189" s="21"/>
      <c r="DZ189" s="21"/>
      <c r="EA189" s="21"/>
      <c r="EB189" s="21"/>
      <c r="EC189" s="21"/>
      <c r="ED189" s="21"/>
    </row>
    <row r="190" spans="1:134" s="19" customFormat="1" ht="15.65" customHeight="1" x14ac:dyDescent="0.35">
      <c r="A190">
        <v>29</v>
      </c>
      <c r="B190">
        <v>2</v>
      </c>
      <c r="C190" t="s">
        <v>68</v>
      </c>
      <c r="D190" t="s">
        <v>27</v>
      </c>
      <c r="E190"/>
      <c r="F190"/>
      <c r="G190">
        <v>0.5</v>
      </c>
      <c r="H190">
        <v>0.5</v>
      </c>
      <c r="I190">
        <v>4964</v>
      </c>
      <c r="J190">
        <v>7507</v>
      </c>
      <c r="K190"/>
      <c r="L190">
        <v>4058</v>
      </c>
      <c r="M190">
        <v>4.2229999999999999</v>
      </c>
      <c r="N190">
        <v>6.6379999999999999</v>
      </c>
      <c r="O190">
        <v>2.415</v>
      </c>
      <c r="P190"/>
      <c r="Q190">
        <v>0.308</v>
      </c>
      <c r="R190">
        <v>1</v>
      </c>
      <c r="S190">
        <v>0</v>
      </c>
      <c r="T190">
        <v>0</v>
      </c>
      <c r="U190"/>
      <c r="V190">
        <v>0</v>
      </c>
      <c r="W190"/>
      <c r="X190"/>
      <c r="Y190" s="1">
        <v>45146</v>
      </c>
      <c r="Z190" s="6">
        <v>0.79231481481481481</v>
      </c>
      <c r="AA190"/>
      <c r="AB190" s="19">
        <v>1</v>
      </c>
      <c r="AC190" s="8"/>
      <c r="AD190" s="3">
        <v>4.5794639638860257</v>
      </c>
      <c r="AE190" s="3">
        <v>7.0883473202279248</v>
      </c>
      <c r="AF190" s="3">
        <v>2.5088833563418991</v>
      </c>
      <c r="AG190" s="3">
        <v>0.37351271541006908</v>
      </c>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20"/>
      <c r="BH190" s="20"/>
      <c r="BI190" s="20"/>
      <c r="BJ190" s="20"/>
      <c r="BK190" s="8"/>
      <c r="BL190" s="15"/>
      <c r="BM190" s="21"/>
      <c r="BN190" s="21"/>
      <c r="BO190" s="21"/>
      <c r="BP190" s="21"/>
      <c r="BQ190" s="2">
        <f t="shared" si="27"/>
        <v>2.9732408325074333</v>
      </c>
      <c r="BR190" s="2">
        <f t="shared" si="28"/>
        <v>5.9464816650148666</v>
      </c>
      <c r="BS190" s="2">
        <f t="shared" si="29"/>
        <v>2.9732408325074333</v>
      </c>
      <c r="BT190" s="2">
        <f t="shared" si="30"/>
        <v>0.29732408325074333</v>
      </c>
      <c r="BU190" s="56">
        <f t="shared" ref="BU190:BV198" si="41">I190/(BQ190*G190)</f>
        <v>3339.1173333333331</v>
      </c>
      <c r="BV190" s="56">
        <f t="shared" si="41"/>
        <v>2524.8543333333332</v>
      </c>
      <c r="BW190" s="56">
        <f t="shared" si="32"/>
        <v>1710.5913333333333</v>
      </c>
      <c r="BX190" s="56">
        <f t="shared" si="33"/>
        <v>27296.813333333332</v>
      </c>
      <c r="BY190" s="57">
        <f t="shared" ref="BY190:BZ198" si="42">G190*BQ190</f>
        <v>1.4866204162537167</v>
      </c>
      <c r="BZ190" s="54">
        <f t="shared" si="42"/>
        <v>2.9732408325074333</v>
      </c>
      <c r="CA190" s="54">
        <f t="shared" si="35"/>
        <v>1.4866204162537167</v>
      </c>
      <c r="CB190" s="54">
        <f t="shared" si="36"/>
        <v>0.14866204162537167</v>
      </c>
      <c r="CC190" s="54">
        <f t="shared" ref="CC190:CD198" si="43">AD190*G190</f>
        <v>2.2897319819430129</v>
      </c>
      <c r="CD190" s="54">
        <f t="shared" si="43"/>
        <v>3.5441736601139624</v>
      </c>
      <c r="CE190" s="54">
        <f t="shared" si="38"/>
        <v>1.2544416781709495</v>
      </c>
      <c r="CF190" s="54">
        <f t="shared" si="39"/>
        <v>0.18675635770503454</v>
      </c>
      <c r="CG190"/>
      <c r="CH190"/>
      <c r="CI190"/>
      <c r="CJ190"/>
      <c r="CK190" s="21"/>
      <c r="CL190" s="21"/>
      <c r="CM190" s="21"/>
      <c r="CN190" s="21"/>
      <c r="CO190" s="21"/>
      <c r="CP190" s="21"/>
      <c r="CQ190" s="21"/>
      <c r="CR190" s="21"/>
      <c r="CS190" s="21"/>
      <c r="CT190" s="21"/>
      <c r="CU190" s="21"/>
      <c r="CV190" s="21"/>
      <c r="CW190" s="21"/>
      <c r="CX190" s="21"/>
      <c r="CY190" s="21"/>
      <c r="CZ190" s="21"/>
      <c r="DA190" s="21"/>
      <c r="DB190" s="21"/>
      <c r="DC190" s="21"/>
      <c r="DD190" s="21"/>
      <c r="DE190" s="21"/>
      <c r="DF190" s="21"/>
      <c r="DG190" s="21"/>
      <c r="DH190" s="21"/>
      <c r="DI190" s="21"/>
      <c r="DJ190" s="21"/>
      <c r="DK190" s="21"/>
      <c r="DL190" s="21"/>
      <c r="DM190" s="21"/>
      <c r="DN190" s="21"/>
      <c r="DO190" s="21"/>
      <c r="DP190" s="21"/>
      <c r="DQ190" s="21"/>
      <c r="DR190" s="21"/>
      <c r="DS190" s="21"/>
      <c r="DT190" s="21"/>
      <c r="DU190" s="21"/>
      <c r="DV190" s="21"/>
      <c r="DW190" s="21"/>
      <c r="DX190" s="21"/>
    </row>
    <row r="191" spans="1:134" s="19" customFormat="1" ht="15.65" customHeight="1" x14ac:dyDescent="0.35">
      <c r="A191">
        <v>30</v>
      </c>
      <c r="B191">
        <v>2</v>
      </c>
      <c r="C191" t="s">
        <v>68</v>
      </c>
      <c r="D191" t="s">
        <v>27</v>
      </c>
      <c r="E191"/>
      <c r="F191"/>
      <c r="G191">
        <v>0.5</v>
      </c>
      <c r="H191">
        <v>0.5</v>
      </c>
      <c r="I191">
        <v>3691</v>
      </c>
      <c r="J191">
        <v>7502</v>
      </c>
      <c r="K191"/>
      <c r="L191">
        <v>4068</v>
      </c>
      <c r="M191">
        <v>3.2469999999999999</v>
      </c>
      <c r="N191">
        <v>6.6340000000000003</v>
      </c>
      <c r="O191">
        <v>3.3879999999999999</v>
      </c>
      <c r="P191"/>
      <c r="Q191">
        <v>0.309</v>
      </c>
      <c r="R191">
        <v>1</v>
      </c>
      <c r="S191">
        <v>0</v>
      </c>
      <c r="T191">
        <v>0</v>
      </c>
      <c r="U191"/>
      <c r="V191">
        <v>0</v>
      </c>
      <c r="W191"/>
      <c r="X191"/>
      <c r="Y191" s="1">
        <v>45146</v>
      </c>
      <c r="Z191" s="6">
        <v>0.79939814814814814</v>
      </c>
      <c r="AA191"/>
      <c r="AB191" s="19">
        <v>1</v>
      </c>
      <c r="AC191" s="8"/>
      <c r="AD191" s="3">
        <v>3.4261231222922959</v>
      </c>
      <c r="AE191" s="3">
        <v>7.0836776680134701</v>
      </c>
      <c r="AF191" s="3">
        <v>3.6575545457211742</v>
      </c>
      <c r="AG191" s="3">
        <v>0.37439471020117404</v>
      </c>
      <c r="AH191" s="8"/>
      <c r="AI191" s="8"/>
      <c r="AJ191" s="8"/>
      <c r="AK191" s="8">
        <v>0.3168246956134021</v>
      </c>
      <c r="AL191" s="8"/>
      <c r="AM191" s="8"/>
      <c r="AN191" s="8"/>
      <c r="AO191" s="8"/>
      <c r="AP191" s="8"/>
      <c r="AQ191" s="8">
        <v>1.6215928819427543</v>
      </c>
      <c r="AR191" s="8"/>
      <c r="AS191" s="8"/>
      <c r="AT191" s="8"/>
      <c r="AU191" s="8"/>
      <c r="AV191" s="8"/>
      <c r="AW191" s="8">
        <v>2.828429101378418</v>
      </c>
      <c r="AX191" s="8"/>
      <c r="AY191" s="8"/>
      <c r="AZ191" s="8"/>
      <c r="BA191" s="8"/>
      <c r="BB191" s="8"/>
      <c r="BC191" s="8">
        <v>0.89121061170369353</v>
      </c>
      <c r="BD191" s="8"/>
      <c r="BE191" s="8"/>
      <c r="BF191" s="8"/>
      <c r="BG191" s="20">
        <v>3.4315591356855109</v>
      </c>
      <c r="BH191" s="20">
        <v>7.1415813554727183</v>
      </c>
      <c r="BI191" s="20">
        <v>3.7100222197872075</v>
      </c>
      <c r="BJ191" s="20">
        <v>0.37607050030427347</v>
      </c>
      <c r="BK191" s="8"/>
      <c r="BL191" s="15">
        <v>52</v>
      </c>
      <c r="BM191" s="21"/>
      <c r="BN191" s="21"/>
      <c r="BO191" s="21"/>
      <c r="BP191" s="21"/>
      <c r="BQ191" s="2">
        <f t="shared" si="27"/>
        <v>2.9732408325074333</v>
      </c>
      <c r="BR191" s="2">
        <f t="shared" si="28"/>
        <v>5.9464816650148666</v>
      </c>
      <c r="BS191" s="2">
        <f t="shared" si="29"/>
        <v>2.9732408325074333</v>
      </c>
      <c r="BT191" s="2">
        <f t="shared" si="30"/>
        <v>0.29732408325074333</v>
      </c>
      <c r="BU191" s="56">
        <f t="shared" si="41"/>
        <v>2482.8126666666667</v>
      </c>
      <c r="BV191" s="56">
        <f t="shared" si="41"/>
        <v>2523.1726666666664</v>
      </c>
      <c r="BW191" s="56">
        <f t="shared" si="32"/>
        <v>2563.5326666666665</v>
      </c>
      <c r="BX191" s="56">
        <f t="shared" si="33"/>
        <v>27364.079999999998</v>
      </c>
      <c r="BY191" s="57">
        <f t="shared" si="42"/>
        <v>1.4866204162537167</v>
      </c>
      <c r="BZ191" s="54">
        <f t="shared" si="42"/>
        <v>2.9732408325074333</v>
      </c>
      <c r="CA191" s="54">
        <f t="shared" si="35"/>
        <v>1.4866204162537167</v>
      </c>
      <c r="CB191" s="54">
        <f t="shared" si="36"/>
        <v>0.14866204162537167</v>
      </c>
      <c r="CC191" s="54">
        <f t="shared" si="43"/>
        <v>1.7130615611461479</v>
      </c>
      <c r="CD191" s="54">
        <f t="shared" si="43"/>
        <v>3.541838834006735</v>
      </c>
      <c r="CE191" s="54">
        <f t="shared" si="38"/>
        <v>1.8287772728605871</v>
      </c>
      <c r="CF191" s="54">
        <f t="shared" si="39"/>
        <v>0.18719735510058702</v>
      </c>
      <c r="CG191" s="3">
        <f t="shared" ref="CG191:CJ191" si="44">AVERAGE(CC191:CC192)</f>
        <v>1.7157795678427554</v>
      </c>
      <c r="CH191" s="3">
        <f t="shared" si="44"/>
        <v>3.5707906777363592</v>
      </c>
      <c r="CI191" s="3">
        <f t="shared" si="44"/>
        <v>1.8550111098936037</v>
      </c>
      <c r="CJ191" s="3">
        <f t="shared" si="44"/>
        <v>0.18803525015213673</v>
      </c>
      <c r="CK191" s="21"/>
      <c r="CL191" s="21"/>
      <c r="CM191" s="21"/>
      <c r="CN191" s="21"/>
      <c r="CO191" s="21"/>
      <c r="CP191" s="21"/>
      <c r="CQ191" s="21"/>
      <c r="CR191" s="21"/>
      <c r="CS191" s="21"/>
      <c r="CT191" s="21"/>
      <c r="CU191" s="21"/>
      <c r="CV191" s="21"/>
      <c r="CW191" s="21"/>
      <c r="CX191" s="21"/>
      <c r="CY191" s="21"/>
      <c r="CZ191" s="21"/>
      <c r="DA191" s="21"/>
      <c r="DB191" s="21"/>
      <c r="DC191" s="21"/>
      <c r="DD191" s="21"/>
      <c r="DE191" s="21"/>
      <c r="DF191" s="21"/>
      <c r="DG191" s="21"/>
      <c r="DH191" s="21"/>
      <c r="DI191" s="21"/>
      <c r="DJ191" s="21"/>
      <c r="DK191" s="21"/>
      <c r="DL191" s="21"/>
      <c r="DM191" s="21"/>
      <c r="DN191" s="21"/>
      <c r="DO191" s="21"/>
      <c r="DP191" s="21"/>
      <c r="DQ191" s="21"/>
      <c r="DR191" s="21"/>
      <c r="DS191" s="21"/>
      <c r="DT191" s="21"/>
      <c r="DU191" s="21"/>
      <c r="DV191" s="21"/>
      <c r="DW191" s="21"/>
      <c r="DX191" s="21"/>
    </row>
    <row r="192" spans="1:134" s="19" customFormat="1" ht="15.65" customHeight="1" x14ac:dyDescent="0.35">
      <c r="A192">
        <v>31</v>
      </c>
      <c r="B192">
        <v>2</v>
      </c>
      <c r="C192" t="s">
        <v>68</v>
      </c>
      <c r="D192" t="s">
        <v>27</v>
      </c>
      <c r="E192"/>
      <c r="F192"/>
      <c r="G192">
        <v>0.5</v>
      </c>
      <c r="H192">
        <v>0.5</v>
      </c>
      <c r="I192">
        <v>3703</v>
      </c>
      <c r="J192">
        <v>7626</v>
      </c>
      <c r="K192"/>
      <c r="L192">
        <v>4106</v>
      </c>
      <c r="M192">
        <v>3.2559999999999998</v>
      </c>
      <c r="N192">
        <v>6.7389999999999999</v>
      </c>
      <c r="O192">
        <v>3.4830000000000001</v>
      </c>
      <c r="P192"/>
      <c r="Q192">
        <v>0.313</v>
      </c>
      <c r="R192">
        <v>1</v>
      </c>
      <c r="S192">
        <v>0</v>
      </c>
      <c r="T192">
        <v>0</v>
      </c>
      <c r="U192"/>
      <c r="V192">
        <v>0</v>
      </c>
      <c r="W192"/>
      <c r="X192"/>
      <c r="Y192" s="1">
        <v>45146</v>
      </c>
      <c r="Z192" s="6">
        <v>0.80701388888888881</v>
      </c>
      <c r="AA192"/>
      <c r="AB192" s="19">
        <v>1</v>
      </c>
      <c r="AC192" s="8"/>
      <c r="AD192" s="3">
        <v>3.4369951490787254</v>
      </c>
      <c r="AE192" s="3">
        <v>7.1994850429319666</v>
      </c>
      <c r="AF192" s="3">
        <v>3.7624898938532412</v>
      </c>
      <c r="AG192" s="3">
        <v>0.3777462904073729</v>
      </c>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20"/>
      <c r="BH192" s="20"/>
      <c r="BI192" s="20"/>
      <c r="BJ192" s="20"/>
      <c r="BK192" s="8"/>
      <c r="BL192" s="15"/>
      <c r="BM192" s="21"/>
      <c r="BN192" s="21"/>
      <c r="BO192" s="21"/>
      <c r="BP192" s="21"/>
      <c r="BQ192" s="2">
        <f t="shared" si="27"/>
        <v>2.9732408325074333</v>
      </c>
      <c r="BR192" s="2">
        <f t="shared" si="28"/>
        <v>5.9464816650148666</v>
      </c>
      <c r="BS192" s="2">
        <f t="shared" si="29"/>
        <v>2.9732408325074333</v>
      </c>
      <c r="BT192" s="2">
        <f t="shared" si="30"/>
        <v>0.29732408325074333</v>
      </c>
      <c r="BU192" s="56">
        <f t="shared" si="41"/>
        <v>2490.8846666666664</v>
      </c>
      <c r="BV192" s="56">
        <f t="shared" si="41"/>
        <v>2564.8779999999997</v>
      </c>
      <c r="BW192" s="56">
        <f t="shared" si="32"/>
        <v>2638.871333333333</v>
      </c>
      <c r="BX192" s="56">
        <f t="shared" si="33"/>
        <v>27619.693333333333</v>
      </c>
      <c r="BY192" s="57">
        <f t="shared" si="42"/>
        <v>1.4866204162537167</v>
      </c>
      <c r="BZ192" s="54">
        <f t="shared" si="42"/>
        <v>2.9732408325074333</v>
      </c>
      <c r="CA192" s="54">
        <f t="shared" si="35"/>
        <v>1.4866204162537167</v>
      </c>
      <c r="CB192" s="54">
        <f t="shared" si="36"/>
        <v>0.14866204162537167</v>
      </c>
      <c r="CC192" s="54">
        <f t="shared" si="43"/>
        <v>1.7184975745393627</v>
      </c>
      <c r="CD192" s="54">
        <f t="shared" si="43"/>
        <v>3.5997425214659833</v>
      </c>
      <c r="CE192" s="54">
        <f t="shared" si="38"/>
        <v>1.8812449469266206</v>
      </c>
      <c r="CF192" s="54">
        <f t="shared" si="39"/>
        <v>0.18887314520368645</v>
      </c>
      <c r="CG192"/>
      <c r="CH192"/>
      <c r="CI192"/>
      <c r="CJ192"/>
      <c r="CK192" s="21"/>
      <c r="CL192" s="21"/>
      <c r="CM192" s="21"/>
      <c r="CN192" s="21"/>
      <c r="CO192" s="21"/>
      <c r="CP192" s="21"/>
      <c r="CQ192" s="21"/>
      <c r="CR192" s="21"/>
      <c r="CS192" s="21"/>
      <c r="CT192" s="21"/>
      <c r="CU192" s="21"/>
      <c r="CV192" s="21"/>
      <c r="CW192" s="21"/>
      <c r="CX192" s="21"/>
      <c r="CY192" s="21"/>
      <c r="CZ192" s="21"/>
      <c r="DA192" s="21"/>
      <c r="DB192" s="21"/>
      <c r="DC192" s="21"/>
      <c r="DD192" s="21"/>
      <c r="DE192" s="21"/>
      <c r="DF192" s="21"/>
      <c r="DG192" s="21"/>
      <c r="DH192" s="21"/>
      <c r="DI192" s="21"/>
      <c r="DJ192" s="21"/>
      <c r="DK192" s="21"/>
      <c r="DL192" s="21"/>
      <c r="DM192" s="21"/>
      <c r="DN192" s="21"/>
      <c r="DO192" s="21"/>
      <c r="DP192" s="21"/>
      <c r="DQ192" s="21"/>
      <c r="DR192" s="21"/>
      <c r="DS192" s="21"/>
      <c r="DT192" s="21"/>
      <c r="DU192" s="21"/>
      <c r="DV192" s="21"/>
      <c r="DW192" s="21"/>
      <c r="DX192" s="21"/>
    </row>
    <row r="193" spans="1:134" s="19" customFormat="1" ht="15.65" customHeight="1" x14ac:dyDescent="0.35">
      <c r="A193">
        <v>29</v>
      </c>
      <c r="B193">
        <v>2</v>
      </c>
      <c r="C193" t="s">
        <v>68</v>
      </c>
      <c r="D193" t="s">
        <v>27</v>
      </c>
      <c r="E193"/>
      <c r="F193"/>
      <c r="G193">
        <v>0.5</v>
      </c>
      <c r="H193">
        <v>0.5</v>
      </c>
      <c r="I193">
        <v>4782</v>
      </c>
      <c r="J193">
        <v>7137</v>
      </c>
      <c r="K193"/>
      <c r="L193">
        <v>3936</v>
      </c>
      <c r="M193">
        <v>4.0839999999999996</v>
      </c>
      <c r="N193">
        <v>6.3239999999999998</v>
      </c>
      <c r="O193">
        <v>2.2410000000000001</v>
      </c>
      <c r="P193"/>
      <c r="Q193">
        <v>0.29599999999999999</v>
      </c>
      <c r="R193">
        <v>1</v>
      </c>
      <c r="S193">
        <v>0</v>
      </c>
      <c r="T193">
        <v>0</v>
      </c>
      <c r="U193"/>
      <c r="V193">
        <v>0</v>
      </c>
      <c r="W193"/>
      <c r="X193"/>
      <c r="Y193" s="1">
        <v>45147</v>
      </c>
      <c r="Z193" s="6">
        <v>0.81115740740740738</v>
      </c>
      <c r="AA193"/>
      <c r="AB193" s="19">
        <v>1</v>
      </c>
      <c r="AC193" s="8"/>
      <c r="AD193" s="3">
        <v>4.6752476831354643</v>
      </c>
      <c r="AE193" s="3">
        <v>7.1677500980787698</v>
      </c>
      <c r="AF193" s="3">
        <v>2.4925024149433055</v>
      </c>
      <c r="AG193" s="3">
        <v>0.35473071582192928</v>
      </c>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20"/>
      <c r="BH193" s="20"/>
      <c r="BI193" s="20"/>
      <c r="BJ193" s="20"/>
      <c r="BK193" s="8"/>
      <c r="BL193" s="15"/>
      <c r="BM193" s="21"/>
      <c r="BN193" s="21"/>
      <c r="BO193" s="21"/>
      <c r="BP193" s="21"/>
      <c r="BQ193" s="2">
        <f t="shared" si="27"/>
        <v>2.9732408325074333</v>
      </c>
      <c r="BR193" s="2">
        <f t="shared" si="28"/>
        <v>5.9464816650148666</v>
      </c>
      <c r="BS193" s="2">
        <f t="shared" si="29"/>
        <v>2.9732408325074333</v>
      </c>
      <c r="BT193" s="2">
        <f t="shared" si="30"/>
        <v>0.29732408325074333</v>
      </c>
      <c r="BU193" s="56">
        <f t="shared" si="41"/>
        <v>3216.6919999999996</v>
      </c>
      <c r="BV193" s="56">
        <f t="shared" si="41"/>
        <v>2400.4109999999996</v>
      </c>
      <c r="BW193" s="56">
        <f t="shared" si="32"/>
        <v>1584.1299999999999</v>
      </c>
      <c r="BX193" s="56">
        <f t="shared" si="33"/>
        <v>26476.16</v>
      </c>
      <c r="BY193" s="57">
        <f t="shared" si="42"/>
        <v>1.4866204162537167</v>
      </c>
      <c r="BZ193" s="54">
        <f t="shared" si="42"/>
        <v>2.9732408325074333</v>
      </c>
      <c r="CA193" s="54">
        <f t="shared" si="35"/>
        <v>1.4866204162537167</v>
      </c>
      <c r="CB193" s="54">
        <f t="shared" si="36"/>
        <v>0.14866204162537167</v>
      </c>
      <c r="CC193" s="54">
        <f t="shared" si="43"/>
        <v>2.3376238415677322</v>
      </c>
      <c r="CD193" s="54">
        <f t="shared" si="43"/>
        <v>3.5838750490393849</v>
      </c>
      <c r="CE193" s="54">
        <f t="shared" si="38"/>
        <v>1.2462512074716527</v>
      </c>
      <c r="CF193" s="54">
        <f t="shared" si="39"/>
        <v>0.17736535791096464</v>
      </c>
      <c r="CG193"/>
      <c r="CH193"/>
      <c r="CI193"/>
      <c r="CJ193"/>
      <c r="CK193" s="21"/>
      <c r="CL193" s="21"/>
      <c r="CM193" s="21"/>
      <c r="CN193" s="21"/>
      <c r="CO193" s="21"/>
      <c r="CP193" s="21"/>
      <c r="CQ193" s="21"/>
      <c r="CR193" s="21"/>
      <c r="CS193" s="21"/>
      <c r="CT193" s="21"/>
      <c r="CU193" s="21"/>
      <c r="CV193" s="21"/>
      <c r="CW193" s="21"/>
      <c r="CX193" s="21"/>
      <c r="CY193" s="21"/>
      <c r="CZ193" s="21"/>
      <c r="DA193" s="21"/>
      <c r="DB193" s="21"/>
      <c r="DC193" s="21"/>
      <c r="DD193" s="21"/>
      <c r="DE193" s="21"/>
      <c r="DF193" s="21"/>
      <c r="DG193" s="21"/>
      <c r="DH193" s="21"/>
      <c r="DI193" s="21"/>
      <c r="DJ193" s="21"/>
      <c r="DK193" s="21"/>
      <c r="DL193" s="21"/>
      <c r="DM193" s="21"/>
      <c r="DN193" s="21"/>
      <c r="DO193" s="21"/>
      <c r="DP193" s="21"/>
      <c r="DQ193" s="21"/>
      <c r="DR193" s="21"/>
      <c r="DS193" s="21"/>
      <c r="DT193" s="21"/>
      <c r="DU193" s="21"/>
      <c r="DV193" s="21"/>
      <c r="DW193" s="21"/>
      <c r="DX193" s="21"/>
    </row>
    <row r="194" spans="1:134" s="19" customFormat="1" ht="15.65" customHeight="1" x14ac:dyDescent="0.35">
      <c r="A194">
        <v>30</v>
      </c>
      <c r="B194">
        <v>2</v>
      </c>
      <c r="C194" t="s">
        <v>68</v>
      </c>
      <c r="D194" t="s">
        <v>27</v>
      </c>
      <c r="E194"/>
      <c r="F194"/>
      <c r="G194">
        <v>0.5</v>
      </c>
      <c r="H194">
        <v>0.5</v>
      </c>
      <c r="I194">
        <v>3574</v>
      </c>
      <c r="J194">
        <v>7148</v>
      </c>
      <c r="K194"/>
      <c r="L194">
        <v>3840</v>
      </c>
      <c r="M194">
        <v>3.157</v>
      </c>
      <c r="N194">
        <v>6.3339999999999996</v>
      </c>
      <c r="O194">
        <v>3.177</v>
      </c>
      <c r="P194"/>
      <c r="Q194">
        <v>0.28599999999999998</v>
      </c>
      <c r="R194">
        <v>1</v>
      </c>
      <c r="S194">
        <v>0</v>
      </c>
      <c r="T194">
        <v>0</v>
      </c>
      <c r="U194"/>
      <c r="V194">
        <v>0</v>
      </c>
      <c r="W194"/>
      <c r="X194"/>
      <c r="Y194" s="1">
        <v>45147</v>
      </c>
      <c r="Z194" s="6">
        <v>0.8181828703703703</v>
      </c>
      <c r="AA194"/>
      <c r="AB194" s="19">
        <v>1</v>
      </c>
      <c r="AC194" s="8"/>
      <c r="AD194" s="3">
        <v>3.5202328185031728</v>
      </c>
      <c r="AE194" s="3">
        <v>7.1784563200015183</v>
      </c>
      <c r="AF194" s="3">
        <v>3.6582235014983455</v>
      </c>
      <c r="AG194" s="3">
        <v>0.34640539859351771</v>
      </c>
      <c r="AH194" s="8"/>
      <c r="AI194" s="8"/>
      <c r="AJ194" s="8"/>
      <c r="AK194" s="8">
        <v>2.2823571548791106</v>
      </c>
      <c r="AL194" s="8"/>
      <c r="AM194" s="8"/>
      <c r="AN194" s="8"/>
      <c r="AO194" s="8"/>
      <c r="AP194" s="8"/>
      <c r="AQ194" s="8">
        <v>1.0494848855239303</v>
      </c>
      <c r="AR194" s="8"/>
      <c r="AS194" s="8"/>
      <c r="AT194" s="8"/>
      <c r="AU194" s="8"/>
      <c r="AV194" s="8"/>
      <c r="AW194" s="8">
        <v>4.3634145130345718</v>
      </c>
      <c r="AX194" s="8"/>
      <c r="AY194" s="8"/>
      <c r="AZ194" s="8"/>
      <c r="BA194" s="8"/>
      <c r="BB194" s="8"/>
      <c r="BC194" s="8">
        <v>0.62391866057314804</v>
      </c>
      <c r="BD194" s="8"/>
      <c r="BE194" s="8"/>
      <c r="BF194" s="8"/>
      <c r="BG194" s="20">
        <v>3.5608686891545576</v>
      </c>
      <c r="BH194" s="20">
        <v>7.140984543271899</v>
      </c>
      <c r="BI194" s="20">
        <v>3.5801158541173415</v>
      </c>
      <c r="BJ194" s="20">
        <v>0.34748942427430052</v>
      </c>
      <c r="BK194" s="8"/>
      <c r="BL194" s="15">
        <v>53</v>
      </c>
      <c r="BM194" s="21"/>
      <c r="BN194" s="21"/>
      <c r="BO194" s="21"/>
      <c r="BP194" s="21"/>
      <c r="BQ194" s="2">
        <f t="shared" si="27"/>
        <v>2.9732408325074333</v>
      </c>
      <c r="BR194" s="2">
        <f t="shared" si="28"/>
        <v>5.9464816650148666</v>
      </c>
      <c r="BS194" s="2">
        <f t="shared" si="29"/>
        <v>2.9732408325074333</v>
      </c>
      <c r="BT194" s="2">
        <f t="shared" si="30"/>
        <v>0.29732408325074333</v>
      </c>
      <c r="BU194" s="56">
        <f t="shared" si="41"/>
        <v>2404.1106666666665</v>
      </c>
      <c r="BV194" s="56">
        <f t="shared" si="41"/>
        <v>2404.1106666666665</v>
      </c>
      <c r="BW194" s="56">
        <f t="shared" si="32"/>
        <v>2404.1106666666665</v>
      </c>
      <c r="BX194" s="56">
        <f t="shared" si="33"/>
        <v>25830.399999999998</v>
      </c>
      <c r="BY194" s="57">
        <f t="shared" si="42"/>
        <v>1.4866204162537167</v>
      </c>
      <c r="BZ194" s="54">
        <f t="shared" si="42"/>
        <v>2.9732408325074333</v>
      </c>
      <c r="CA194" s="54">
        <f t="shared" si="35"/>
        <v>1.4866204162537167</v>
      </c>
      <c r="CB194" s="54">
        <f t="shared" si="36"/>
        <v>0.14866204162537167</v>
      </c>
      <c r="CC194" s="54">
        <f t="shared" si="43"/>
        <v>1.7601164092515864</v>
      </c>
      <c r="CD194" s="54">
        <f t="shared" si="43"/>
        <v>3.5892281600007592</v>
      </c>
      <c r="CE194" s="54">
        <f t="shared" si="38"/>
        <v>1.8291117507491728</v>
      </c>
      <c r="CF194" s="54">
        <f t="shared" si="39"/>
        <v>0.17320269929675886</v>
      </c>
      <c r="CG194" s="3">
        <f t="shared" ref="CG194:CJ194" si="45">AVERAGE(CC194:CC195)</f>
        <v>1.7804343445772788</v>
      </c>
      <c r="CH194" s="3">
        <f t="shared" si="45"/>
        <v>3.5704922716359495</v>
      </c>
      <c r="CI194" s="3">
        <f t="shared" si="45"/>
        <v>1.7900579270586707</v>
      </c>
      <c r="CJ194" s="3">
        <f t="shared" si="45"/>
        <v>0.17374471213715026</v>
      </c>
      <c r="CK194" s="21"/>
      <c r="CL194" s="21"/>
      <c r="CM194" s="21"/>
      <c r="CN194" s="21"/>
      <c r="CO194" s="21"/>
      <c r="CP194" s="21"/>
      <c r="CQ194" s="21"/>
      <c r="CR194" s="21"/>
      <c r="CS194" s="21"/>
      <c r="CT194" s="21"/>
      <c r="CU194" s="21"/>
      <c r="CV194" s="21"/>
      <c r="CW194" s="21"/>
      <c r="CX194" s="21"/>
      <c r="CY194" s="21"/>
      <c r="CZ194" s="21"/>
      <c r="DA194" s="21"/>
      <c r="DB194" s="21"/>
      <c r="DC194" s="21"/>
      <c r="DD194" s="21"/>
      <c r="DE194" s="21"/>
      <c r="DF194" s="21"/>
      <c r="DG194" s="21"/>
      <c r="DH194" s="21"/>
      <c r="DI194" s="21"/>
      <c r="DJ194" s="21"/>
      <c r="DK194" s="21"/>
      <c r="DL194" s="21"/>
      <c r="DM194" s="21"/>
      <c r="DN194" s="21"/>
      <c r="DO194" s="21"/>
      <c r="DP194" s="21"/>
      <c r="DQ194" s="21"/>
      <c r="DR194" s="21"/>
      <c r="DS194" s="21"/>
      <c r="DT194" s="21"/>
      <c r="DU194" s="21"/>
      <c r="DV194" s="21"/>
      <c r="DW194" s="21"/>
      <c r="DX194" s="21"/>
    </row>
    <row r="195" spans="1:134" s="19" customFormat="1" ht="15.65" customHeight="1" x14ac:dyDescent="0.35">
      <c r="A195">
        <v>31</v>
      </c>
      <c r="B195">
        <v>2</v>
      </c>
      <c r="C195" t="s">
        <v>68</v>
      </c>
      <c r="D195" t="s">
        <v>27</v>
      </c>
      <c r="E195"/>
      <c r="F195"/>
      <c r="G195">
        <v>0.5</v>
      </c>
      <c r="H195">
        <v>0.5</v>
      </c>
      <c r="I195">
        <v>3659</v>
      </c>
      <c r="J195">
        <v>7071</v>
      </c>
      <c r="K195"/>
      <c r="L195">
        <v>3865</v>
      </c>
      <c r="M195">
        <v>3.222</v>
      </c>
      <c r="N195">
        <v>6.2690000000000001</v>
      </c>
      <c r="O195">
        <v>3.0470000000000002</v>
      </c>
      <c r="P195"/>
      <c r="Q195">
        <v>0.28799999999999998</v>
      </c>
      <c r="R195">
        <v>1</v>
      </c>
      <c r="S195">
        <v>0</v>
      </c>
      <c r="T195">
        <v>0</v>
      </c>
      <c r="U195"/>
      <c r="V195">
        <v>0</v>
      </c>
      <c r="W195"/>
      <c r="X195"/>
      <c r="Y195" s="1">
        <v>45147</v>
      </c>
      <c r="Z195" s="6">
        <v>0.82568287037037036</v>
      </c>
      <c r="AA195"/>
      <c r="AB195" s="19">
        <v>1</v>
      </c>
      <c r="AC195" s="8"/>
      <c r="AD195" s="3">
        <v>3.6015045598059419</v>
      </c>
      <c r="AE195" s="3">
        <v>7.1035127665422797</v>
      </c>
      <c r="AF195" s="3">
        <v>3.5020082067363378</v>
      </c>
      <c r="AG195" s="3">
        <v>0.34857344995508327</v>
      </c>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20"/>
      <c r="BH195" s="20"/>
      <c r="BI195" s="20"/>
      <c r="BJ195" s="20"/>
      <c r="BK195" s="8"/>
      <c r="BL195" s="15"/>
      <c r="BM195" s="21"/>
      <c r="BN195" s="21"/>
      <c r="BO195" s="21"/>
      <c r="BP195" s="21"/>
      <c r="BQ195" s="2">
        <f t="shared" si="27"/>
        <v>2.9732408325074333</v>
      </c>
      <c r="BR195" s="2">
        <f t="shared" si="28"/>
        <v>5.9464816650148666</v>
      </c>
      <c r="BS195" s="2">
        <f t="shared" si="29"/>
        <v>2.9732408325074333</v>
      </c>
      <c r="BT195" s="2">
        <f t="shared" si="30"/>
        <v>0.29732408325074333</v>
      </c>
      <c r="BU195" s="56">
        <f t="shared" si="41"/>
        <v>2461.2873333333332</v>
      </c>
      <c r="BV195" s="56">
        <f t="shared" si="41"/>
        <v>2378.2129999999997</v>
      </c>
      <c r="BW195" s="56">
        <f t="shared" si="32"/>
        <v>2295.1386666666667</v>
      </c>
      <c r="BX195" s="56">
        <f t="shared" si="33"/>
        <v>25998.566666666666</v>
      </c>
      <c r="BY195" s="57">
        <f t="shared" si="42"/>
        <v>1.4866204162537167</v>
      </c>
      <c r="BZ195" s="54">
        <f t="shared" si="42"/>
        <v>2.9732408325074333</v>
      </c>
      <c r="CA195" s="54">
        <f t="shared" si="35"/>
        <v>1.4866204162537167</v>
      </c>
      <c r="CB195" s="54">
        <f t="shared" si="36"/>
        <v>0.14866204162537167</v>
      </c>
      <c r="CC195" s="54">
        <f t="shared" si="43"/>
        <v>1.8007522799029709</v>
      </c>
      <c r="CD195" s="54">
        <f t="shared" si="43"/>
        <v>3.5517563832711398</v>
      </c>
      <c r="CE195" s="54">
        <f t="shared" si="38"/>
        <v>1.7510041033681689</v>
      </c>
      <c r="CF195" s="54">
        <f t="shared" si="39"/>
        <v>0.17428672497754163</v>
      </c>
      <c r="CG195"/>
      <c r="CH195"/>
      <c r="CI195"/>
      <c r="CJ195"/>
      <c r="CK195" s="21"/>
      <c r="CL195" s="21"/>
      <c r="CM195" s="21"/>
      <c r="CN195" s="21"/>
      <c r="CO195" s="21"/>
      <c r="CP195" s="21"/>
      <c r="CQ195" s="21"/>
      <c r="CR195" s="21"/>
      <c r="CS195" s="21"/>
      <c r="CT195" s="21"/>
      <c r="CU195" s="21"/>
      <c r="CV195" s="21"/>
      <c r="CW195" s="21"/>
      <c r="CX195" s="21"/>
      <c r="CY195" s="21"/>
      <c r="CZ195" s="21"/>
      <c r="DA195" s="21"/>
      <c r="DB195" s="21"/>
      <c r="DC195" s="21"/>
      <c r="DD195" s="21"/>
      <c r="DE195" s="21"/>
      <c r="DF195" s="21"/>
      <c r="DG195" s="21"/>
      <c r="DH195" s="21"/>
      <c r="DI195" s="21"/>
      <c r="DJ195" s="21"/>
      <c r="DK195" s="21"/>
      <c r="DL195" s="21"/>
      <c r="DM195" s="21"/>
      <c r="DN195" s="21"/>
      <c r="DO195" s="21"/>
      <c r="DP195" s="21"/>
      <c r="DQ195" s="21"/>
      <c r="DR195" s="21"/>
      <c r="DS195" s="21"/>
      <c r="DT195" s="21"/>
      <c r="DU195" s="21"/>
      <c r="DV195" s="21"/>
      <c r="DW195" s="21"/>
      <c r="DX195" s="21"/>
    </row>
    <row r="196" spans="1:134" s="19" customFormat="1" ht="15.65" customHeight="1" x14ac:dyDescent="0.35">
      <c r="A196">
        <v>140</v>
      </c>
      <c r="B196">
        <v>2</v>
      </c>
      <c r="C196" t="s">
        <v>176</v>
      </c>
      <c r="D196" t="s">
        <v>27</v>
      </c>
      <c r="E196"/>
      <c r="F196"/>
      <c r="G196">
        <v>0.5</v>
      </c>
      <c r="H196">
        <v>0.5</v>
      </c>
      <c r="I196">
        <v>4932</v>
      </c>
      <c r="J196">
        <v>7542</v>
      </c>
      <c r="K196"/>
      <c r="L196">
        <v>3946</v>
      </c>
      <c r="M196">
        <v>4.1989999999999998</v>
      </c>
      <c r="N196">
        <v>6.6680000000000001</v>
      </c>
      <c r="O196">
        <v>2.4689999999999999</v>
      </c>
      <c r="P196"/>
      <c r="Q196">
        <v>0.29699999999999999</v>
      </c>
      <c r="R196">
        <v>1</v>
      </c>
      <c r="S196">
        <v>0</v>
      </c>
      <c r="T196">
        <v>0</v>
      </c>
      <c r="U196"/>
      <c r="V196">
        <v>0</v>
      </c>
      <c r="W196"/>
      <c r="X196"/>
      <c r="Y196" s="1">
        <v>45149</v>
      </c>
      <c r="Z196" s="6">
        <v>0.88949074074074075</v>
      </c>
      <c r="AA196"/>
      <c r="AB196" s="19">
        <v>1</v>
      </c>
      <c r="AC196" s="8"/>
      <c r="AD196" s="3">
        <v>4.5725257157466528</v>
      </c>
      <c r="AE196" s="3">
        <v>7.2456435592649555</v>
      </c>
      <c r="AF196" s="3">
        <v>2.6731178435183027</v>
      </c>
      <c r="AG196" s="3">
        <v>0.35157435244190932</v>
      </c>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20"/>
      <c r="BH196" s="20"/>
      <c r="BI196" s="20"/>
      <c r="BJ196" s="20"/>
      <c r="BK196" s="8"/>
      <c r="BL196" s="15"/>
      <c r="BM196" s="21"/>
      <c r="BN196" s="21"/>
      <c r="BO196" s="21"/>
      <c r="BP196" s="21"/>
      <c r="BQ196" s="2">
        <f t="shared" si="27"/>
        <v>2.9732408325074333</v>
      </c>
      <c r="BR196" s="2">
        <f t="shared" si="28"/>
        <v>5.9464816650148666</v>
      </c>
      <c r="BS196" s="2">
        <f t="shared" si="29"/>
        <v>2.9732408325074333</v>
      </c>
      <c r="BT196" s="2">
        <f t="shared" si="30"/>
        <v>0.29732408325074333</v>
      </c>
      <c r="BU196" s="56">
        <f t="shared" si="41"/>
        <v>3317.5919999999996</v>
      </c>
      <c r="BV196" s="56">
        <f t="shared" si="41"/>
        <v>2536.6259999999997</v>
      </c>
      <c r="BW196" s="56">
        <f t="shared" ref="BW196:BW204" si="46">(J196-I196)/(BS196*H196)</f>
        <v>1755.6599999999999</v>
      </c>
      <c r="BX196" s="56">
        <f t="shared" ref="BX196:BX204" si="47">L196/(BT196*H196)</f>
        <v>26543.426666666666</v>
      </c>
      <c r="BY196" s="57">
        <f t="shared" si="42"/>
        <v>1.4866204162537167</v>
      </c>
      <c r="BZ196" s="54">
        <f t="shared" si="42"/>
        <v>2.9732408325074333</v>
      </c>
      <c r="CA196" s="54">
        <f t="shared" ref="CA196:CA204" si="48">H196*BS196</f>
        <v>1.4866204162537167</v>
      </c>
      <c r="CB196" s="54">
        <f t="shared" ref="CB196:CB204" si="49">H196*BT196</f>
        <v>0.14866204162537167</v>
      </c>
      <c r="CC196" s="54">
        <f t="shared" si="43"/>
        <v>2.2862628578733264</v>
      </c>
      <c r="CD196" s="54">
        <f t="shared" si="43"/>
        <v>3.6228217796324778</v>
      </c>
      <c r="CE196" s="54">
        <f t="shared" ref="CE196:CE204" si="50">AF196*H196</f>
        <v>1.3365589217591514</v>
      </c>
      <c r="CF196" s="54">
        <f t="shared" ref="CF196:CF204" si="51">AG196*H196</f>
        <v>0.17578717622095466</v>
      </c>
      <c r="CG196"/>
      <c r="CH196"/>
      <c r="CI196"/>
      <c r="CJ196"/>
      <c r="CK196" s="21"/>
      <c r="CL196" s="21"/>
      <c r="CM196" s="21"/>
      <c r="CN196" s="21"/>
      <c r="CO196" s="21"/>
      <c r="CP196" s="21"/>
      <c r="CQ196" s="21"/>
      <c r="CR196" s="21"/>
      <c r="CS196" s="21"/>
      <c r="CT196" s="21"/>
      <c r="CU196" s="21"/>
      <c r="CV196" s="21"/>
      <c r="CW196" s="21"/>
      <c r="CX196" s="21"/>
      <c r="CY196" s="21"/>
      <c r="CZ196" s="21"/>
      <c r="DA196" s="21"/>
      <c r="DB196" s="21"/>
      <c r="DC196" s="21"/>
      <c r="DD196" s="21"/>
      <c r="DE196" s="21"/>
      <c r="DF196" s="21"/>
      <c r="DG196" s="21"/>
      <c r="DH196" s="21"/>
      <c r="DI196" s="21"/>
      <c r="DJ196" s="21"/>
      <c r="DK196" s="21"/>
      <c r="DL196" s="21"/>
      <c r="DM196" s="21"/>
      <c r="DN196" s="21"/>
      <c r="DO196" s="21"/>
      <c r="DP196" s="21"/>
      <c r="DQ196" s="21"/>
      <c r="DR196" s="21"/>
      <c r="DS196" s="21"/>
      <c r="DT196" s="21"/>
      <c r="DU196" s="21"/>
      <c r="DV196" s="21"/>
      <c r="DW196" s="21"/>
      <c r="DX196" s="21"/>
    </row>
    <row r="197" spans="1:134" s="19" customFormat="1" ht="15.65" customHeight="1" x14ac:dyDescent="0.35">
      <c r="A197">
        <v>141</v>
      </c>
      <c r="B197">
        <v>2</v>
      </c>
      <c r="C197" t="s">
        <v>176</v>
      </c>
      <c r="D197" t="s">
        <v>27</v>
      </c>
      <c r="E197"/>
      <c r="F197"/>
      <c r="G197">
        <v>0.5</v>
      </c>
      <c r="H197">
        <v>0.5</v>
      </c>
      <c r="I197">
        <v>3753</v>
      </c>
      <c r="J197">
        <v>7436</v>
      </c>
      <c r="K197"/>
      <c r="L197">
        <v>3912</v>
      </c>
      <c r="M197">
        <v>3.294</v>
      </c>
      <c r="N197">
        <v>6.5780000000000003</v>
      </c>
      <c r="O197">
        <v>3.2839999999999998</v>
      </c>
      <c r="P197"/>
      <c r="Q197">
        <v>0.29299999999999998</v>
      </c>
      <c r="R197">
        <v>1</v>
      </c>
      <c r="S197">
        <v>0</v>
      </c>
      <c r="T197">
        <v>0</v>
      </c>
      <c r="U197"/>
      <c r="V197">
        <v>0</v>
      </c>
      <c r="W197"/>
      <c r="X197"/>
      <c r="Y197" s="1">
        <v>45149</v>
      </c>
      <c r="Z197" s="6">
        <v>0.89679398148148148</v>
      </c>
      <c r="AA197"/>
      <c r="AB197" s="19">
        <v>1</v>
      </c>
      <c r="AC197" s="8"/>
      <c r="AD197" s="3">
        <v>3.4890987203655581</v>
      </c>
      <c r="AE197" s="3">
        <v>7.1468442689810683</v>
      </c>
      <c r="AF197" s="3">
        <v>3.6577455486155102</v>
      </c>
      <c r="AG197" s="3">
        <v>0.3485845178665305</v>
      </c>
      <c r="AH197" s="8"/>
      <c r="AI197" s="8"/>
      <c r="AJ197" s="8"/>
      <c r="AK197" s="8">
        <v>1.2989131223101729</v>
      </c>
      <c r="AL197" s="8"/>
      <c r="AM197" s="8"/>
      <c r="AN197" s="8"/>
      <c r="AO197" s="8"/>
      <c r="AP197" s="8"/>
      <c r="AQ197" s="8">
        <v>0.58515865928918187</v>
      </c>
      <c r="AR197" s="8"/>
      <c r="AS197" s="8"/>
      <c r="AT197" s="8"/>
      <c r="AU197" s="8"/>
      <c r="AV197" s="8"/>
      <c r="AW197" s="8">
        <v>2.3497862706656321</v>
      </c>
      <c r="AX197" s="8"/>
      <c r="AY197" s="8"/>
      <c r="AZ197" s="8"/>
      <c r="BA197" s="8"/>
      <c r="BB197" s="8"/>
      <c r="BC197" s="8">
        <v>1.6020112545803205</v>
      </c>
      <c r="BD197" s="8"/>
      <c r="BE197" s="8"/>
      <c r="BF197" s="8"/>
      <c r="BG197" s="20">
        <v>3.466584758205391</v>
      </c>
      <c r="BH197" s="20">
        <v>7.1678158164469874</v>
      </c>
      <c r="BI197" s="20">
        <v>3.7012310582415968</v>
      </c>
      <c r="BJ197" s="20">
        <v>0.34581452406875313</v>
      </c>
      <c r="BK197" s="8"/>
      <c r="BL197" s="15">
        <v>54</v>
      </c>
      <c r="BM197" s="21"/>
      <c r="BN197" s="21"/>
      <c r="BO197" s="21"/>
      <c r="BP197" s="21"/>
      <c r="BQ197" s="2">
        <f t="shared" si="27"/>
        <v>2.9732408325074333</v>
      </c>
      <c r="BR197" s="2">
        <f t="shared" si="28"/>
        <v>5.9464816650148666</v>
      </c>
      <c r="BS197" s="2">
        <f t="shared" si="29"/>
        <v>2.9732408325074333</v>
      </c>
      <c r="BT197" s="2">
        <f t="shared" si="30"/>
        <v>0.29732408325074333</v>
      </c>
      <c r="BU197" s="56">
        <f t="shared" si="41"/>
        <v>2524.518</v>
      </c>
      <c r="BV197" s="56">
        <f t="shared" si="41"/>
        <v>2500.9746666666665</v>
      </c>
      <c r="BW197" s="56">
        <f t="shared" si="46"/>
        <v>2477.431333333333</v>
      </c>
      <c r="BX197" s="56">
        <f t="shared" si="47"/>
        <v>26314.719999999998</v>
      </c>
      <c r="BY197" s="57">
        <f t="shared" si="42"/>
        <v>1.4866204162537167</v>
      </c>
      <c r="BZ197" s="54">
        <f t="shared" si="42"/>
        <v>2.9732408325074333</v>
      </c>
      <c r="CA197" s="54">
        <f t="shared" si="48"/>
        <v>1.4866204162537167</v>
      </c>
      <c r="CB197" s="54">
        <f t="shared" si="49"/>
        <v>0.14866204162537167</v>
      </c>
      <c r="CC197" s="54">
        <f t="shared" si="43"/>
        <v>1.7445493601827791</v>
      </c>
      <c r="CD197" s="54">
        <f t="shared" si="43"/>
        <v>3.5734221344905341</v>
      </c>
      <c r="CE197" s="54">
        <f t="shared" si="50"/>
        <v>1.8288727743077551</v>
      </c>
      <c r="CF197" s="54">
        <f t="shared" si="51"/>
        <v>0.17429225893326525</v>
      </c>
      <c r="CG197" s="3">
        <f t="shared" ref="CG197" si="52">AVERAGE(CC197:CC198)</f>
        <v>1.7332923791026955</v>
      </c>
      <c r="CH197" s="3">
        <f t="shared" ref="CH197" si="53">AVERAGE(CD197:CD198)</f>
        <v>3.5839079082234937</v>
      </c>
      <c r="CI197" s="3">
        <f t="shared" ref="CI197" si="54">AVERAGE(CE197:CE198)</f>
        <v>1.8506155291207984</v>
      </c>
      <c r="CJ197" s="3">
        <f t="shared" ref="CJ197" si="55">AVERAGE(CF197:CF198)</f>
        <v>0.17290726203437656</v>
      </c>
      <c r="CK197" s="21"/>
      <c r="CL197" s="21"/>
      <c r="CM197" s="21"/>
      <c r="CN197" s="21"/>
      <c r="CO197" s="21"/>
      <c r="CP197" s="21"/>
      <c r="CQ197" s="21"/>
      <c r="CR197" s="21"/>
      <c r="CS197" s="21"/>
      <c r="CT197" s="21"/>
      <c r="CU197" s="21"/>
      <c r="CV197" s="21"/>
      <c r="CW197" s="21"/>
      <c r="CX197" s="21"/>
      <c r="CY197" s="21"/>
      <c r="CZ197" s="21"/>
      <c r="DA197" s="21"/>
      <c r="DB197" s="21"/>
      <c r="DC197" s="21"/>
      <c r="DD197" s="21"/>
      <c r="DE197" s="21"/>
      <c r="DF197" s="21"/>
      <c r="DG197" s="21"/>
      <c r="DH197" s="21"/>
      <c r="DI197" s="21"/>
      <c r="DJ197" s="21"/>
      <c r="DK197" s="21"/>
      <c r="DL197" s="21"/>
      <c r="DM197" s="21"/>
      <c r="DN197" s="21"/>
      <c r="DO197" s="21"/>
      <c r="DP197" s="21"/>
      <c r="DQ197" s="21"/>
      <c r="DR197" s="21"/>
      <c r="DS197" s="21"/>
      <c r="DT197" s="21"/>
      <c r="DU197" s="21"/>
      <c r="DV197" s="21"/>
      <c r="DW197" s="21"/>
      <c r="DX197" s="21"/>
    </row>
    <row r="198" spans="1:134" s="19" customFormat="1" ht="15.65" customHeight="1" x14ac:dyDescent="0.35">
      <c r="A198">
        <v>142</v>
      </c>
      <c r="B198">
        <v>2</v>
      </c>
      <c r="C198" t="s">
        <v>176</v>
      </c>
      <c r="D198" t="s">
        <v>27</v>
      </c>
      <c r="E198"/>
      <c r="F198"/>
      <c r="G198">
        <v>0.5</v>
      </c>
      <c r="H198">
        <v>0.5</v>
      </c>
      <c r="I198">
        <v>3704</v>
      </c>
      <c r="J198">
        <v>7481</v>
      </c>
      <c r="K198"/>
      <c r="L198">
        <v>3849</v>
      </c>
      <c r="M198">
        <v>3.2570000000000001</v>
      </c>
      <c r="N198">
        <v>6.617</v>
      </c>
      <c r="O198">
        <v>3.36</v>
      </c>
      <c r="P198"/>
      <c r="Q198">
        <v>0.28599999999999998</v>
      </c>
      <c r="R198">
        <v>1</v>
      </c>
      <c r="S198">
        <v>0</v>
      </c>
      <c r="T198">
        <v>0</v>
      </c>
      <c r="U198"/>
      <c r="V198">
        <v>0</v>
      </c>
      <c r="W198"/>
      <c r="X198"/>
      <c r="Y198" s="1">
        <v>45149</v>
      </c>
      <c r="Z198" s="6">
        <v>0.90438657407407408</v>
      </c>
      <c r="AA198"/>
      <c r="AB198" s="19">
        <v>1</v>
      </c>
      <c r="AC198" s="8"/>
      <c r="AD198" s="3">
        <v>3.4440707960452239</v>
      </c>
      <c r="AE198" s="3">
        <v>7.1887873639129074</v>
      </c>
      <c r="AF198" s="3">
        <v>3.7447165678676835</v>
      </c>
      <c r="AG198" s="3">
        <v>0.3430445302709757</v>
      </c>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20"/>
      <c r="BH198" s="20"/>
      <c r="BI198" s="20"/>
      <c r="BJ198" s="20"/>
      <c r="BK198" s="8"/>
      <c r="BL198" s="15"/>
      <c r="BM198" s="21"/>
      <c r="BN198" s="21"/>
      <c r="BO198" s="21"/>
      <c r="BP198" s="21"/>
      <c r="BQ198" s="2">
        <f t="shared" si="27"/>
        <v>2.9732408325074333</v>
      </c>
      <c r="BR198" s="2">
        <f t="shared" si="28"/>
        <v>5.9464816650148666</v>
      </c>
      <c r="BS198" s="2">
        <f t="shared" si="29"/>
        <v>2.9732408325074333</v>
      </c>
      <c r="BT198" s="2">
        <f t="shared" si="30"/>
        <v>0.29732408325074333</v>
      </c>
      <c r="BU198" s="56">
        <f t="shared" si="41"/>
        <v>2491.5573333333332</v>
      </c>
      <c r="BV198" s="56">
        <f t="shared" si="41"/>
        <v>2516.1096666666663</v>
      </c>
      <c r="BW198" s="56">
        <f t="shared" si="46"/>
        <v>2540.6619999999998</v>
      </c>
      <c r="BX198" s="56">
        <f t="shared" si="47"/>
        <v>25890.94</v>
      </c>
      <c r="BY198" s="57">
        <f t="shared" si="42"/>
        <v>1.4866204162537167</v>
      </c>
      <c r="BZ198" s="54">
        <f t="shared" si="42"/>
        <v>2.9732408325074333</v>
      </c>
      <c r="CA198" s="54">
        <f t="shared" si="48"/>
        <v>1.4866204162537167</v>
      </c>
      <c r="CB198" s="54">
        <f t="shared" si="49"/>
        <v>0.14866204162537167</v>
      </c>
      <c r="CC198" s="54">
        <f t="shared" si="43"/>
        <v>1.722035398022612</v>
      </c>
      <c r="CD198" s="54">
        <f t="shared" si="43"/>
        <v>3.5943936819564537</v>
      </c>
      <c r="CE198" s="54">
        <f t="shared" si="50"/>
        <v>1.8723582839338417</v>
      </c>
      <c r="CF198" s="54">
        <f t="shared" si="51"/>
        <v>0.17152226513548785</v>
      </c>
      <c r="CG198"/>
      <c r="CH198"/>
      <c r="CI198"/>
      <c r="CJ198"/>
      <c r="CK198" s="21"/>
      <c r="CL198" s="21"/>
      <c r="CM198" s="21"/>
      <c r="CN198" s="21"/>
      <c r="CO198" s="21"/>
      <c r="CP198" s="21"/>
      <c r="CQ198" s="21"/>
      <c r="CR198" s="21"/>
      <c r="CS198" s="21"/>
      <c r="CT198" s="21"/>
      <c r="CU198" s="21"/>
      <c r="CV198" s="21"/>
      <c r="CW198" s="21"/>
      <c r="CX198" s="21"/>
      <c r="CY198" s="21"/>
      <c r="CZ198" s="21"/>
      <c r="DA198" s="21"/>
      <c r="DB198" s="21"/>
      <c r="DC198" s="21"/>
      <c r="DD198" s="21"/>
      <c r="DE198" s="21"/>
      <c r="DF198" s="21"/>
      <c r="DG198" s="21"/>
      <c r="DH198" s="21"/>
      <c r="DI198" s="21"/>
      <c r="DJ198" s="21"/>
      <c r="DK198" s="21"/>
      <c r="DL198" s="21"/>
      <c r="DM198" s="21"/>
      <c r="DN198" s="21"/>
      <c r="DO198" s="21"/>
      <c r="DP198" s="21"/>
      <c r="DQ198" s="21"/>
      <c r="DR198" s="21"/>
      <c r="DS198" s="21"/>
      <c r="DT198" s="21"/>
      <c r="DU198" s="21"/>
      <c r="DV198" s="21"/>
      <c r="DW198" s="21"/>
      <c r="DX198" s="21"/>
    </row>
    <row r="199" spans="1:134" s="19" customFormat="1" ht="15.65" customHeight="1" x14ac:dyDescent="0.35">
      <c r="A199">
        <v>29</v>
      </c>
      <c r="B199">
        <v>2</v>
      </c>
      <c r="C199" t="s">
        <v>68</v>
      </c>
      <c r="D199" t="s">
        <v>27</v>
      </c>
      <c r="E199"/>
      <c r="F199"/>
      <c r="G199">
        <v>0.5</v>
      </c>
      <c r="H199">
        <v>0.5</v>
      </c>
      <c r="I199">
        <v>5245</v>
      </c>
      <c r="J199">
        <v>7587</v>
      </c>
      <c r="K199"/>
      <c r="L199">
        <v>3687</v>
      </c>
      <c r="M199">
        <v>4.4390000000000001</v>
      </c>
      <c r="N199">
        <v>6.7060000000000004</v>
      </c>
      <c r="O199">
        <v>2.2679999999999998</v>
      </c>
      <c r="P199"/>
      <c r="Q199">
        <v>0.27</v>
      </c>
      <c r="R199">
        <v>1</v>
      </c>
      <c r="S199">
        <v>0</v>
      </c>
      <c r="T199">
        <v>0</v>
      </c>
      <c r="U199"/>
      <c r="V199">
        <v>0</v>
      </c>
      <c r="W199"/>
      <c r="X199"/>
      <c r="Y199" s="1">
        <v>45152</v>
      </c>
      <c r="Z199" s="6">
        <v>0.79222222222222216</v>
      </c>
      <c r="AA199"/>
      <c r="AB199" s="19">
        <v>1</v>
      </c>
      <c r="AC199" s="8"/>
      <c r="AD199" s="3">
        <v>4.7091679553399333</v>
      </c>
      <c r="AE199" s="3">
        <v>7.176231316174758</v>
      </c>
      <c r="AF199" s="3">
        <v>2.4670633608348247</v>
      </c>
      <c r="AG199" s="3">
        <v>0.3292739007049692</v>
      </c>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20"/>
      <c r="BH199" s="20"/>
      <c r="BI199" s="20"/>
      <c r="BJ199" s="20"/>
      <c r="BK199" s="8"/>
      <c r="BL199" s="15"/>
      <c r="BM199" s="21"/>
      <c r="BN199" s="21"/>
      <c r="BO199" s="21"/>
      <c r="BP199" s="21"/>
      <c r="BQ199" s="2">
        <f t="shared" si="27"/>
        <v>2.9732408325074333</v>
      </c>
      <c r="BR199" s="2">
        <f t="shared" si="28"/>
        <v>5.9464816650148666</v>
      </c>
      <c r="BS199" s="2">
        <f t="shared" si="29"/>
        <v>2.9732408325074333</v>
      </c>
      <c r="BT199" s="2">
        <f t="shared" si="30"/>
        <v>0.29732408325074333</v>
      </c>
      <c r="BU199" s="56">
        <f t="shared" ref="BU199:BU204" si="56">I199/(BQ199*G199)</f>
        <v>3528.1366666666663</v>
      </c>
      <c r="BV199" s="56">
        <f t="shared" ref="BV199:BV204" si="57">J199/(BR199*H199)</f>
        <v>2551.761</v>
      </c>
      <c r="BW199" s="56">
        <f t="shared" si="46"/>
        <v>1575.3853333333332</v>
      </c>
      <c r="BX199" s="56">
        <f t="shared" si="47"/>
        <v>24801.219999999998</v>
      </c>
      <c r="BY199" s="57">
        <f t="shared" ref="BY199:BY204" si="58">G199*BQ199</f>
        <v>1.4866204162537167</v>
      </c>
      <c r="BZ199" s="54">
        <f t="shared" ref="BZ199:BZ204" si="59">H199*BR199</f>
        <v>2.9732408325074333</v>
      </c>
      <c r="CA199" s="54">
        <f t="shared" si="48"/>
        <v>1.4866204162537167</v>
      </c>
      <c r="CB199" s="54">
        <f t="shared" si="49"/>
        <v>0.14866204162537167</v>
      </c>
      <c r="CC199" s="54">
        <f t="shared" ref="CC199:CC204" si="60">AD199*G199</f>
        <v>2.3545839776699666</v>
      </c>
      <c r="CD199" s="54">
        <f t="shared" ref="CD199:CD204" si="61">AE199*H199</f>
        <v>3.588115658087379</v>
      </c>
      <c r="CE199" s="54">
        <f t="shared" si="50"/>
        <v>1.2335316804174123</v>
      </c>
      <c r="CF199" s="54">
        <f t="shared" si="51"/>
        <v>0.1646369503524846</v>
      </c>
      <c r="CG199"/>
      <c r="CH199"/>
      <c r="CI199"/>
      <c r="CJ199"/>
      <c r="CK199" s="21"/>
      <c r="CL199" s="21"/>
      <c r="CM199" s="21"/>
      <c r="CN199" s="21"/>
      <c r="CO199" s="21"/>
      <c r="CP199" s="21"/>
      <c r="CQ199" s="21"/>
      <c r="CR199" s="21"/>
      <c r="CS199" s="21"/>
      <c r="CT199" s="21"/>
      <c r="CU199" s="21"/>
      <c r="CV199" s="21"/>
      <c r="CW199" s="21"/>
      <c r="CX199" s="21"/>
      <c r="CY199" s="21"/>
      <c r="CZ199" s="21"/>
      <c r="DA199" s="21"/>
      <c r="DB199" s="21"/>
      <c r="DC199" s="21"/>
      <c r="DD199" s="21"/>
      <c r="DE199" s="21"/>
      <c r="DF199" s="21"/>
      <c r="DG199" s="21"/>
      <c r="DH199" s="21"/>
      <c r="DI199" s="21"/>
      <c r="DJ199" s="21"/>
      <c r="DK199" s="21"/>
      <c r="DL199" s="21"/>
      <c r="DM199" s="21"/>
      <c r="DN199" s="21"/>
      <c r="DO199" s="21"/>
      <c r="DP199" s="21"/>
      <c r="DQ199" s="21"/>
      <c r="DR199" s="21"/>
      <c r="DS199" s="21"/>
      <c r="DT199" s="21"/>
      <c r="DU199" s="21"/>
      <c r="DV199" s="21"/>
      <c r="DW199" s="21"/>
      <c r="DX199" s="21"/>
    </row>
    <row r="200" spans="1:134" s="19" customFormat="1" ht="15.65" customHeight="1" x14ac:dyDescent="0.35">
      <c r="A200">
        <v>30</v>
      </c>
      <c r="B200">
        <v>2</v>
      </c>
      <c r="C200" t="s">
        <v>68</v>
      </c>
      <c r="D200" t="s">
        <v>27</v>
      </c>
      <c r="E200"/>
      <c r="F200"/>
      <c r="G200">
        <v>0.5</v>
      </c>
      <c r="H200">
        <v>0.5</v>
      </c>
      <c r="I200">
        <v>3839</v>
      </c>
      <c r="J200">
        <v>7560</v>
      </c>
      <c r="K200"/>
      <c r="L200">
        <v>3760</v>
      </c>
      <c r="M200">
        <v>3.36</v>
      </c>
      <c r="N200">
        <v>6.6829999999999998</v>
      </c>
      <c r="O200">
        <v>3.323</v>
      </c>
      <c r="P200"/>
      <c r="Q200">
        <v>0.27700000000000002</v>
      </c>
      <c r="R200">
        <v>1</v>
      </c>
      <c r="S200">
        <v>0</v>
      </c>
      <c r="T200">
        <v>0</v>
      </c>
      <c r="U200"/>
      <c r="V200">
        <v>0</v>
      </c>
      <c r="W200"/>
      <c r="X200"/>
      <c r="Y200" s="1">
        <v>45152</v>
      </c>
      <c r="Z200" s="6">
        <v>0.79943287037037036</v>
      </c>
      <c r="AA200"/>
      <c r="AB200" s="19">
        <v>1</v>
      </c>
      <c r="AC200" s="8"/>
      <c r="AD200" s="3">
        <v>3.4540732506374963</v>
      </c>
      <c r="AE200" s="3">
        <v>7.1513902603683981</v>
      </c>
      <c r="AF200" s="3">
        <v>3.6973170097309018</v>
      </c>
      <c r="AG200" s="3">
        <v>0.33564224308615354</v>
      </c>
      <c r="AH200" s="8"/>
      <c r="AI200" s="8"/>
      <c r="AJ200" s="8"/>
      <c r="AK200" s="8">
        <v>1.1562562215787739</v>
      </c>
      <c r="AL200" s="8"/>
      <c r="AM200" s="8"/>
      <c r="AN200" s="8"/>
      <c r="AO200" s="8"/>
      <c r="AP200" s="8"/>
      <c r="AQ200" s="8">
        <v>0.91761854612809757</v>
      </c>
      <c r="AR200" s="8"/>
      <c r="AS200" s="8"/>
      <c r="AT200" s="8"/>
      <c r="AU200" s="8"/>
      <c r="AV200" s="8"/>
      <c r="AW200" s="8">
        <v>2.8945234360009255</v>
      </c>
      <c r="AX200" s="8"/>
      <c r="AY200" s="8"/>
      <c r="AZ200" s="8"/>
      <c r="BA200" s="8"/>
      <c r="BB200" s="8"/>
      <c r="BC200" s="8">
        <v>2.0215540923800823</v>
      </c>
      <c r="BD200" s="8"/>
      <c r="BE200" s="8"/>
      <c r="BF200" s="8"/>
      <c r="BG200" s="20">
        <v>3.4741583365946829</v>
      </c>
      <c r="BH200" s="20">
        <v>7.1187288721785551</v>
      </c>
      <c r="BI200" s="20">
        <v>3.6445705355838722</v>
      </c>
      <c r="BJ200" s="20">
        <v>0.33228359676183028</v>
      </c>
      <c r="BK200" s="8"/>
      <c r="BL200" s="15">
        <v>55</v>
      </c>
      <c r="BM200" s="21"/>
      <c r="BN200" s="21"/>
      <c r="BO200" s="21"/>
      <c r="BP200" s="21"/>
      <c r="BQ200" s="2">
        <f t="shared" si="27"/>
        <v>2.9732408325074333</v>
      </c>
      <c r="BR200" s="2">
        <f t="shared" si="28"/>
        <v>5.9464816650148666</v>
      </c>
      <c r="BS200" s="2">
        <f t="shared" si="29"/>
        <v>2.9732408325074333</v>
      </c>
      <c r="BT200" s="2">
        <f t="shared" si="30"/>
        <v>0.29732408325074333</v>
      </c>
      <c r="BU200" s="56">
        <f t="shared" si="56"/>
        <v>2582.3673333333331</v>
      </c>
      <c r="BV200" s="56">
        <f t="shared" si="57"/>
        <v>2542.6799999999998</v>
      </c>
      <c r="BW200" s="56">
        <f t="shared" si="46"/>
        <v>2502.9926666666665</v>
      </c>
      <c r="BX200" s="56">
        <f t="shared" si="47"/>
        <v>25292.266666666666</v>
      </c>
      <c r="BY200" s="57">
        <f t="shared" si="58"/>
        <v>1.4866204162537167</v>
      </c>
      <c r="BZ200" s="54">
        <f t="shared" si="59"/>
        <v>2.9732408325074333</v>
      </c>
      <c r="CA200" s="54">
        <f t="shared" si="48"/>
        <v>1.4866204162537167</v>
      </c>
      <c r="CB200" s="54">
        <f t="shared" si="49"/>
        <v>0.14866204162537167</v>
      </c>
      <c r="CC200" s="54">
        <f t="shared" si="60"/>
        <v>1.7270366253187481</v>
      </c>
      <c r="CD200" s="54">
        <f t="shared" si="61"/>
        <v>3.575695130184199</v>
      </c>
      <c r="CE200" s="54">
        <f t="shared" si="50"/>
        <v>1.8486585048654509</v>
      </c>
      <c r="CF200" s="54">
        <f t="shared" si="51"/>
        <v>0.16782112154307677</v>
      </c>
      <c r="CG200" s="3">
        <f t="shared" ref="CG200" si="62">AVERAGE(CC200:CC201)</f>
        <v>1.7370791682973414</v>
      </c>
      <c r="CH200" s="3">
        <f t="shared" ref="CH200" si="63">AVERAGE(CD200:CD201)</f>
        <v>3.5593644360892776</v>
      </c>
      <c r="CI200" s="3">
        <f t="shared" ref="CI200" si="64">AVERAGE(CE200:CE201)</f>
        <v>1.8222852677919361</v>
      </c>
      <c r="CJ200" s="3">
        <f t="shared" ref="CJ200" si="65">AVERAGE(CF200:CF201)</f>
        <v>0.16614179838091514</v>
      </c>
      <c r="CK200" s="21"/>
      <c r="CL200" s="21"/>
      <c r="CM200" s="21"/>
      <c r="CN200" s="21"/>
      <c r="CO200" s="21"/>
      <c r="CP200" s="21"/>
      <c r="CQ200" s="21"/>
      <c r="CR200" s="21"/>
      <c r="CS200" s="21"/>
      <c r="CT200" s="21"/>
      <c r="CU200" s="21"/>
      <c r="CV200" s="21"/>
      <c r="CW200" s="21"/>
      <c r="CX200" s="21"/>
      <c r="CY200" s="21"/>
      <c r="CZ200" s="21"/>
      <c r="DA200" s="21"/>
      <c r="DB200" s="21"/>
      <c r="DC200" s="21"/>
      <c r="DD200" s="21"/>
      <c r="DE200" s="21"/>
      <c r="DF200" s="21"/>
      <c r="DG200" s="21"/>
      <c r="DH200" s="21"/>
      <c r="DI200" s="21"/>
      <c r="DJ200" s="21"/>
      <c r="DK200" s="21"/>
      <c r="DL200" s="21"/>
      <c r="DM200" s="21"/>
      <c r="DN200" s="21"/>
      <c r="DO200" s="21"/>
      <c r="DP200" s="21"/>
      <c r="DQ200" s="21"/>
      <c r="DR200" s="21"/>
      <c r="DS200" s="21"/>
      <c r="DT200" s="21"/>
      <c r="DU200" s="21"/>
      <c r="DV200" s="21"/>
      <c r="DW200" s="21"/>
      <c r="DX200" s="21"/>
    </row>
    <row r="201" spans="1:134" s="19" customFormat="1" ht="15.65" customHeight="1" x14ac:dyDescent="0.35">
      <c r="A201">
        <v>31</v>
      </c>
      <c r="B201">
        <v>2</v>
      </c>
      <c r="C201" t="s">
        <v>68</v>
      </c>
      <c r="D201" t="s">
        <v>27</v>
      </c>
      <c r="E201"/>
      <c r="F201"/>
      <c r="G201">
        <v>0.5</v>
      </c>
      <c r="H201">
        <v>0.5</v>
      </c>
      <c r="I201">
        <v>3884</v>
      </c>
      <c r="J201">
        <v>7489</v>
      </c>
      <c r="K201"/>
      <c r="L201">
        <v>3683</v>
      </c>
      <c r="M201">
        <v>3.395</v>
      </c>
      <c r="N201">
        <v>6.6230000000000002</v>
      </c>
      <c r="O201">
        <v>3.2280000000000002</v>
      </c>
      <c r="P201"/>
      <c r="Q201">
        <v>0.26900000000000002</v>
      </c>
      <c r="R201">
        <v>1</v>
      </c>
      <c r="S201">
        <v>0</v>
      </c>
      <c r="T201">
        <v>0</v>
      </c>
      <c r="U201"/>
      <c r="V201">
        <v>0</v>
      </c>
      <c r="W201"/>
      <c r="X201"/>
      <c r="Y201" s="1">
        <v>45152</v>
      </c>
      <c r="Z201" s="6">
        <v>0.80721064814814814</v>
      </c>
      <c r="AA201"/>
      <c r="AB201" s="19">
        <v>1</v>
      </c>
      <c r="AC201" s="8"/>
      <c r="AD201" s="3">
        <v>3.4942434225518699</v>
      </c>
      <c r="AE201" s="3">
        <v>7.0860674839887121</v>
      </c>
      <c r="AF201" s="3">
        <v>3.5918240614368422</v>
      </c>
      <c r="AG201" s="3">
        <v>0.32892495043750702</v>
      </c>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20"/>
      <c r="BH201" s="20"/>
      <c r="BI201" s="20"/>
      <c r="BJ201" s="20"/>
      <c r="BK201" s="8"/>
      <c r="BL201" s="15"/>
      <c r="BM201" s="21"/>
      <c r="BN201" s="21"/>
      <c r="BO201" s="21"/>
      <c r="BP201" s="21"/>
      <c r="BQ201" s="2">
        <f t="shared" si="27"/>
        <v>2.9732408325074333</v>
      </c>
      <c r="BR201" s="2">
        <f t="shared" si="28"/>
        <v>5.9464816650148666</v>
      </c>
      <c r="BS201" s="2">
        <f t="shared" si="29"/>
        <v>2.9732408325074333</v>
      </c>
      <c r="BT201" s="2">
        <f t="shared" si="30"/>
        <v>0.29732408325074333</v>
      </c>
      <c r="BU201" s="56">
        <f t="shared" si="56"/>
        <v>2612.6373333333331</v>
      </c>
      <c r="BV201" s="56">
        <f t="shared" si="57"/>
        <v>2518.8003333333331</v>
      </c>
      <c r="BW201" s="56">
        <f t="shared" si="46"/>
        <v>2424.9633333333331</v>
      </c>
      <c r="BX201" s="56">
        <f t="shared" si="47"/>
        <v>24774.313333333332</v>
      </c>
      <c r="BY201" s="57">
        <f t="shared" si="58"/>
        <v>1.4866204162537167</v>
      </c>
      <c r="BZ201" s="54">
        <f t="shared" si="59"/>
        <v>2.9732408325074333</v>
      </c>
      <c r="CA201" s="54">
        <f t="shared" si="48"/>
        <v>1.4866204162537167</v>
      </c>
      <c r="CB201" s="54">
        <f t="shared" si="49"/>
        <v>0.14866204162537167</v>
      </c>
      <c r="CC201" s="54">
        <f t="shared" si="60"/>
        <v>1.747121711275935</v>
      </c>
      <c r="CD201" s="54">
        <f t="shared" si="61"/>
        <v>3.5430337419943561</v>
      </c>
      <c r="CE201" s="54">
        <f t="shared" si="50"/>
        <v>1.7959120307184211</v>
      </c>
      <c r="CF201" s="54">
        <f t="shared" si="51"/>
        <v>0.16446247521875351</v>
      </c>
      <c r="CG201"/>
      <c r="CH201"/>
      <c r="CI201"/>
      <c r="CJ201"/>
      <c r="CK201" s="21"/>
      <c r="CL201" s="21"/>
      <c r="CM201" s="21"/>
      <c r="CN201" s="21"/>
      <c r="CO201" s="21"/>
      <c r="CP201" s="21"/>
      <c r="CQ201" s="21"/>
      <c r="CR201" s="21"/>
      <c r="CS201" s="21"/>
      <c r="CT201" s="21"/>
      <c r="CU201" s="21"/>
      <c r="CV201" s="21"/>
      <c r="CW201" s="21"/>
      <c r="CX201" s="21"/>
      <c r="CY201" s="21"/>
      <c r="CZ201" s="21"/>
      <c r="DA201" s="21"/>
      <c r="DB201" s="21"/>
      <c r="DC201" s="21"/>
      <c r="DD201" s="21"/>
      <c r="DE201" s="21"/>
      <c r="DF201" s="21"/>
      <c r="DG201" s="21"/>
      <c r="DH201" s="21"/>
      <c r="DI201" s="21"/>
      <c r="DJ201" s="21"/>
      <c r="DK201" s="21"/>
      <c r="DL201" s="21"/>
      <c r="DM201" s="21"/>
      <c r="DN201" s="21"/>
      <c r="DO201" s="21"/>
      <c r="DP201" s="21"/>
      <c r="DQ201" s="21"/>
      <c r="DR201" s="21"/>
      <c r="DS201" s="21"/>
      <c r="DT201" s="21"/>
      <c r="DU201" s="21"/>
      <c r="DV201" s="21"/>
      <c r="DW201" s="21"/>
      <c r="DX201" s="21"/>
    </row>
    <row r="202" spans="1:134" s="19" customFormat="1" ht="15.65" customHeight="1" x14ac:dyDescent="0.35">
      <c r="A202">
        <v>103</v>
      </c>
      <c r="B202">
        <v>30</v>
      </c>
      <c r="C202" t="s">
        <v>177</v>
      </c>
      <c r="D202" t="s">
        <v>27</v>
      </c>
      <c r="E202"/>
      <c r="F202"/>
      <c r="G202">
        <v>0.5</v>
      </c>
      <c r="H202">
        <v>0.5</v>
      </c>
      <c r="I202">
        <v>3851</v>
      </c>
      <c r="J202">
        <v>6868</v>
      </c>
      <c r="K202"/>
      <c r="L202">
        <v>3279</v>
      </c>
      <c r="M202">
        <v>3.37</v>
      </c>
      <c r="N202">
        <v>6.0970000000000004</v>
      </c>
      <c r="O202">
        <v>2.7280000000000002</v>
      </c>
      <c r="P202"/>
      <c r="Q202">
        <v>0.22700000000000001</v>
      </c>
      <c r="R202">
        <v>1</v>
      </c>
      <c r="S202">
        <v>0</v>
      </c>
      <c r="T202">
        <v>0</v>
      </c>
      <c r="U202"/>
      <c r="V202">
        <v>0</v>
      </c>
      <c r="W202"/>
      <c r="X202"/>
      <c r="Y202" s="1">
        <v>45153</v>
      </c>
      <c r="Z202" s="6">
        <v>0.47539351851851852</v>
      </c>
      <c r="AA202"/>
      <c r="AB202" s="19">
        <v>1</v>
      </c>
      <c r="AC202" s="8"/>
      <c r="AD202" s="3">
        <v>3.4647852964813293</v>
      </c>
      <c r="AE202" s="3">
        <v>6.5147232004424467</v>
      </c>
      <c r="AF202" s="3">
        <v>3.0499379039611174</v>
      </c>
      <c r="AG202" s="3">
        <v>0.29368097342382937</v>
      </c>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20"/>
      <c r="BH202" s="20"/>
      <c r="BI202" s="20"/>
      <c r="BJ202" s="20"/>
      <c r="BK202" s="8"/>
      <c r="BL202" s="15"/>
      <c r="BM202" s="21"/>
      <c r="BN202" s="21"/>
      <c r="BO202" s="21"/>
      <c r="BP202" s="21"/>
      <c r="BQ202" s="2">
        <f t="shared" si="27"/>
        <v>2.9732408325074333</v>
      </c>
      <c r="BR202" s="2">
        <f t="shared" si="28"/>
        <v>5.9464816650148666</v>
      </c>
      <c r="BS202" s="2">
        <f t="shared" si="29"/>
        <v>2.9732408325074333</v>
      </c>
      <c r="BT202" s="2">
        <f t="shared" si="30"/>
        <v>0.29732408325074333</v>
      </c>
      <c r="BU202" s="56">
        <f t="shared" si="56"/>
        <v>2590.4393333333333</v>
      </c>
      <c r="BV202" s="56">
        <f t="shared" si="57"/>
        <v>2309.9373333333333</v>
      </c>
      <c r="BW202" s="56">
        <f t="shared" si="46"/>
        <v>2029.4353333333331</v>
      </c>
      <c r="BX202" s="56">
        <f t="shared" si="47"/>
        <v>22056.739999999998</v>
      </c>
      <c r="BY202" s="57">
        <f t="shared" si="58"/>
        <v>1.4866204162537167</v>
      </c>
      <c r="BZ202" s="54">
        <f t="shared" si="59"/>
        <v>2.9732408325074333</v>
      </c>
      <c r="CA202" s="54">
        <f t="shared" si="48"/>
        <v>1.4866204162537167</v>
      </c>
      <c r="CB202" s="54">
        <f t="shared" si="49"/>
        <v>0.14866204162537167</v>
      </c>
      <c r="CC202" s="54">
        <f t="shared" si="60"/>
        <v>1.7323926482406646</v>
      </c>
      <c r="CD202" s="54">
        <f t="shared" si="61"/>
        <v>3.2573616002212233</v>
      </c>
      <c r="CE202" s="54">
        <f t="shared" si="50"/>
        <v>1.5249689519805587</v>
      </c>
      <c r="CF202" s="54">
        <f t="shared" si="51"/>
        <v>0.14684048671191469</v>
      </c>
      <c r="CG202"/>
      <c r="CH202"/>
      <c r="CI202"/>
      <c r="CJ202"/>
      <c r="CK202" s="21"/>
      <c r="CL202" s="21"/>
      <c r="CM202" s="21"/>
      <c r="CN202" s="21"/>
      <c r="CO202" s="21"/>
      <c r="CP202" s="21"/>
      <c r="CQ202" s="21"/>
      <c r="CR202" s="21"/>
      <c r="CS202" s="21"/>
      <c r="CT202" s="21"/>
      <c r="CU202" s="21"/>
      <c r="CV202" s="21"/>
      <c r="CW202" s="21"/>
      <c r="CX202" s="21"/>
      <c r="CY202" s="21"/>
      <c r="CZ202" s="21"/>
      <c r="DA202" s="21"/>
      <c r="DB202" s="21"/>
      <c r="DC202" s="21"/>
      <c r="DD202" s="21"/>
      <c r="DE202" s="21"/>
      <c r="DF202" s="21"/>
      <c r="DG202" s="21"/>
      <c r="DH202" s="21"/>
      <c r="DI202" s="21"/>
      <c r="DJ202" s="21"/>
      <c r="DK202" s="21"/>
      <c r="DL202" s="21"/>
      <c r="DM202" s="21"/>
      <c r="DN202" s="21"/>
      <c r="DO202" s="21"/>
      <c r="DP202" s="21"/>
      <c r="DQ202" s="21"/>
      <c r="DR202" s="21"/>
      <c r="DS202" s="21"/>
      <c r="DT202" s="21"/>
      <c r="DU202" s="21"/>
      <c r="DV202" s="21"/>
      <c r="DW202" s="21"/>
      <c r="DX202" s="21"/>
    </row>
    <row r="203" spans="1:134" s="19" customFormat="1" ht="15.65" customHeight="1" x14ac:dyDescent="0.35">
      <c r="A203">
        <v>104</v>
      </c>
      <c r="B203">
        <v>30</v>
      </c>
      <c r="C203" t="s">
        <v>177</v>
      </c>
      <c r="D203" t="s">
        <v>27</v>
      </c>
      <c r="E203"/>
      <c r="F203"/>
      <c r="G203">
        <v>0.5</v>
      </c>
      <c r="H203">
        <v>0.5</v>
      </c>
      <c r="I203">
        <v>3816</v>
      </c>
      <c r="J203">
        <v>6847</v>
      </c>
      <c r="K203"/>
      <c r="L203">
        <v>3278</v>
      </c>
      <c r="M203">
        <v>3.343</v>
      </c>
      <c r="N203">
        <v>6.0789999999999997</v>
      </c>
      <c r="O203">
        <v>2.7370000000000001</v>
      </c>
      <c r="P203"/>
      <c r="Q203">
        <v>0.22700000000000001</v>
      </c>
      <c r="R203">
        <v>1</v>
      </c>
      <c r="S203">
        <v>0</v>
      </c>
      <c r="T203">
        <v>0</v>
      </c>
      <c r="U203"/>
      <c r="V203">
        <v>0</v>
      </c>
      <c r="W203"/>
      <c r="X203"/>
      <c r="Y203" s="1">
        <v>45153</v>
      </c>
      <c r="Z203" s="6">
        <v>0.48265046296296293</v>
      </c>
      <c r="AA203"/>
      <c r="AB203" s="19">
        <v>1</v>
      </c>
      <c r="AC203" s="8"/>
      <c r="AD203" s="3">
        <v>3.4335418294368161</v>
      </c>
      <c r="AE203" s="3">
        <v>6.4954023792597226</v>
      </c>
      <c r="AF203" s="3">
        <v>3.0618605498229066</v>
      </c>
      <c r="AG203" s="3">
        <v>0.29359373585696386</v>
      </c>
      <c r="AH203" s="8"/>
      <c r="AI203" s="8"/>
      <c r="AJ203" s="8"/>
      <c r="AK203" s="8">
        <v>1.0860090883054265</v>
      </c>
      <c r="AL203" s="8"/>
      <c r="AM203" s="8"/>
      <c r="AN203" s="8"/>
      <c r="AO203" s="8"/>
      <c r="AP203" s="8"/>
      <c r="AQ203" s="8">
        <v>0.95856734996328052</v>
      </c>
      <c r="AR203" s="8"/>
      <c r="AS203" s="8"/>
      <c r="AT203" s="8"/>
      <c r="AU203" s="8"/>
      <c r="AV203" s="8"/>
      <c r="AW203" s="8">
        <v>0.81546099632150915</v>
      </c>
      <c r="AX203" s="8"/>
      <c r="AY203" s="8"/>
      <c r="AZ203" s="8"/>
      <c r="BA203" s="8"/>
      <c r="BB203" s="8"/>
      <c r="BC203" s="8">
        <v>1.1815265622072995</v>
      </c>
      <c r="BD203" s="8"/>
      <c r="BE203" s="8"/>
      <c r="BF203" s="8"/>
      <c r="BG203" s="20">
        <v>3.4522879096635237</v>
      </c>
      <c r="BH203" s="20">
        <v>6.5266837087936569</v>
      </c>
      <c r="BI203" s="20">
        <v>3.0743957991301332</v>
      </c>
      <c r="BJ203" s="20">
        <v>0.29533848719427463</v>
      </c>
      <c r="BK203" s="8"/>
      <c r="BL203" s="15">
        <v>56</v>
      </c>
      <c r="BM203" s="21"/>
      <c r="BN203" s="21"/>
      <c r="BO203" s="21"/>
      <c r="BP203" s="21"/>
      <c r="BQ203" s="2">
        <f t="shared" si="27"/>
        <v>2.9732408325074333</v>
      </c>
      <c r="BR203" s="2">
        <f t="shared" si="28"/>
        <v>5.9464816650148666</v>
      </c>
      <c r="BS203" s="2">
        <f t="shared" si="29"/>
        <v>2.9732408325074333</v>
      </c>
      <c r="BT203" s="2">
        <f t="shared" si="30"/>
        <v>0.29732408325074333</v>
      </c>
      <c r="BU203" s="56">
        <f t="shared" si="56"/>
        <v>2566.8959999999997</v>
      </c>
      <c r="BV203" s="56">
        <f t="shared" si="57"/>
        <v>2302.8743333333332</v>
      </c>
      <c r="BW203" s="56">
        <f t="shared" si="46"/>
        <v>2038.8526666666664</v>
      </c>
      <c r="BX203" s="56">
        <f t="shared" si="47"/>
        <v>22050.013333333332</v>
      </c>
      <c r="BY203" s="57">
        <f t="shared" si="58"/>
        <v>1.4866204162537167</v>
      </c>
      <c r="BZ203" s="54">
        <f t="shared" si="59"/>
        <v>2.9732408325074333</v>
      </c>
      <c r="CA203" s="54">
        <f t="shared" si="48"/>
        <v>1.4866204162537167</v>
      </c>
      <c r="CB203" s="54">
        <f t="shared" si="49"/>
        <v>0.14866204162537167</v>
      </c>
      <c r="CC203" s="54">
        <f t="shared" si="60"/>
        <v>1.716770914718408</v>
      </c>
      <c r="CD203" s="54">
        <f t="shared" si="61"/>
        <v>3.2477011896298613</v>
      </c>
      <c r="CE203" s="54">
        <f t="shared" si="50"/>
        <v>1.5309302749114533</v>
      </c>
      <c r="CF203" s="54">
        <f t="shared" si="51"/>
        <v>0.14679686792848193</v>
      </c>
      <c r="CG203" s="3">
        <f t="shared" ref="CG203" si="66">AVERAGE(CC203:CC204)</f>
        <v>1.7261439548317619</v>
      </c>
      <c r="CH203" s="3">
        <f t="shared" ref="CH203" si="67">AVERAGE(CD203:CD204)</f>
        <v>3.2633418543968284</v>
      </c>
      <c r="CI203" s="3">
        <f t="shared" ref="CI203" si="68">AVERAGE(CE203:CE204)</f>
        <v>1.5371978995650666</v>
      </c>
      <c r="CJ203" s="3">
        <f t="shared" ref="CJ203" si="69">AVERAGE(CF203:CF204)</f>
        <v>0.14766924359713732</v>
      </c>
      <c r="CK203" s="21"/>
      <c r="CL203" s="21"/>
      <c r="CM203" s="21"/>
      <c r="CN203" s="21"/>
      <c r="CO203" s="21"/>
      <c r="CP203" s="21"/>
      <c r="CQ203" s="21"/>
      <c r="CR203" s="21"/>
      <c r="CS203" s="21"/>
      <c r="CT203" s="21"/>
      <c r="CU203" s="21"/>
      <c r="CV203" s="21"/>
      <c r="CW203" s="21"/>
      <c r="CX203" s="21"/>
      <c r="CY203" s="21"/>
      <c r="CZ203" s="21"/>
      <c r="DA203" s="21"/>
      <c r="DB203" s="21"/>
      <c r="DC203" s="21"/>
      <c r="DD203" s="21"/>
      <c r="DE203" s="21"/>
      <c r="DF203" s="21"/>
      <c r="DG203" s="21"/>
      <c r="DH203" s="21"/>
      <c r="DI203" s="21"/>
      <c r="DJ203" s="21"/>
      <c r="DK203" s="21"/>
      <c r="DL203" s="21"/>
      <c r="DM203" s="21"/>
      <c r="DN203" s="21"/>
      <c r="DO203" s="21"/>
      <c r="DP203" s="21"/>
      <c r="DQ203" s="21"/>
      <c r="DR203" s="21"/>
      <c r="DS203" s="21"/>
      <c r="DT203" s="21"/>
      <c r="DU203" s="21"/>
      <c r="DV203" s="21"/>
      <c r="DW203" s="21"/>
      <c r="DX203" s="21"/>
    </row>
    <row r="204" spans="1:134" s="19" customFormat="1" ht="15.65" customHeight="1" x14ac:dyDescent="0.35">
      <c r="A204">
        <v>105</v>
      </c>
      <c r="B204">
        <v>30</v>
      </c>
      <c r="C204" t="s">
        <v>177</v>
      </c>
      <c r="D204" t="s">
        <v>27</v>
      </c>
      <c r="E204"/>
      <c r="F204"/>
      <c r="G204">
        <v>0.5</v>
      </c>
      <c r="H204">
        <v>0.5</v>
      </c>
      <c r="I204">
        <v>3858</v>
      </c>
      <c r="J204">
        <v>6915</v>
      </c>
      <c r="K204"/>
      <c r="L204">
        <v>3318</v>
      </c>
      <c r="M204">
        <v>3.375</v>
      </c>
      <c r="N204">
        <v>6.1369999999999996</v>
      </c>
      <c r="O204">
        <v>2.7629999999999999</v>
      </c>
      <c r="P204"/>
      <c r="Q204">
        <v>0.23100000000000001</v>
      </c>
      <c r="R204">
        <v>1</v>
      </c>
      <c r="S204">
        <v>0</v>
      </c>
      <c r="T204">
        <v>0</v>
      </c>
      <c r="U204"/>
      <c r="V204">
        <v>0</v>
      </c>
      <c r="W204"/>
      <c r="X204"/>
      <c r="Y204" s="1">
        <v>45153</v>
      </c>
      <c r="Z204" s="6">
        <v>0.4904513888888889</v>
      </c>
      <c r="AA204"/>
      <c r="AB204" s="19">
        <v>1</v>
      </c>
      <c r="AC204" s="8"/>
      <c r="AD204" s="3">
        <v>3.4710339898902314</v>
      </c>
      <c r="AE204" s="3">
        <v>6.5579650383275911</v>
      </c>
      <c r="AF204" s="3">
        <v>3.0869310484373598</v>
      </c>
      <c r="AG204" s="3">
        <v>0.29708323853158541</v>
      </c>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20"/>
      <c r="BH204" s="20"/>
      <c r="BI204" s="20"/>
      <c r="BJ204" s="20"/>
      <c r="BK204" s="8"/>
      <c r="BL204" s="15"/>
      <c r="BM204" s="21"/>
      <c r="BN204" s="21"/>
      <c r="BO204" s="21"/>
      <c r="BP204" s="21"/>
      <c r="BQ204" s="2">
        <f t="shared" si="27"/>
        <v>2.9732408325074333</v>
      </c>
      <c r="BR204" s="2">
        <f t="shared" si="28"/>
        <v>5.9464816650148666</v>
      </c>
      <c r="BS204" s="2">
        <f t="shared" si="29"/>
        <v>2.9732408325074333</v>
      </c>
      <c r="BT204" s="2">
        <f t="shared" si="30"/>
        <v>0.29732408325074333</v>
      </c>
      <c r="BU204" s="56">
        <f t="shared" si="56"/>
        <v>2595.1479999999997</v>
      </c>
      <c r="BV204" s="56">
        <f t="shared" si="57"/>
        <v>2325.7449999999999</v>
      </c>
      <c r="BW204" s="56">
        <f t="shared" si="46"/>
        <v>2056.3419999999996</v>
      </c>
      <c r="BX204" s="56">
        <f t="shared" si="47"/>
        <v>22319.079999999998</v>
      </c>
      <c r="BY204" s="57">
        <f t="shared" si="58"/>
        <v>1.4866204162537167</v>
      </c>
      <c r="BZ204" s="54">
        <f t="shared" si="59"/>
        <v>2.9732408325074333</v>
      </c>
      <c r="CA204" s="54">
        <f t="shared" si="48"/>
        <v>1.4866204162537167</v>
      </c>
      <c r="CB204" s="54">
        <f t="shared" si="49"/>
        <v>0.14866204162537167</v>
      </c>
      <c r="CC204" s="54">
        <f t="shared" si="60"/>
        <v>1.7355169949451157</v>
      </c>
      <c r="CD204" s="54">
        <f t="shared" si="61"/>
        <v>3.2789825191637956</v>
      </c>
      <c r="CE204" s="54">
        <f t="shared" si="50"/>
        <v>1.5434655242186799</v>
      </c>
      <c r="CF204" s="54">
        <f t="shared" si="51"/>
        <v>0.14854161926579271</v>
      </c>
      <c r="CG204"/>
      <c r="CH204"/>
      <c r="CI204"/>
      <c r="CJ204"/>
      <c r="CK204" s="21"/>
      <c r="CL204" s="21"/>
      <c r="CM204" s="21"/>
      <c r="CN204" s="21"/>
      <c r="CO204" s="21"/>
      <c r="CP204" s="21"/>
      <c r="CQ204" s="21"/>
      <c r="CR204" s="21"/>
      <c r="CS204" s="21"/>
      <c r="CT204" s="21"/>
      <c r="CU204" s="21"/>
      <c r="CV204" s="21"/>
      <c r="CW204" s="21"/>
      <c r="CX204" s="21"/>
      <c r="CY204" s="21"/>
      <c r="CZ204" s="21"/>
      <c r="DA204" s="21"/>
      <c r="DB204" s="21"/>
      <c r="DC204" s="21"/>
      <c r="DD204" s="21"/>
      <c r="DE204" s="21"/>
      <c r="DF204" s="21"/>
      <c r="DG204" s="21"/>
      <c r="DH204" s="21"/>
      <c r="DI204" s="21"/>
      <c r="DJ204" s="21"/>
      <c r="DK204" s="21"/>
      <c r="DL204" s="21"/>
      <c r="DM204" s="21"/>
      <c r="DN204" s="21"/>
      <c r="DO204" s="21"/>
      <c r="DP204" s="21"/>
      <c r="DQ204" s="21"/>
      <c r="DR204" s="21"/>
      <c r="DS204" s="21"/>
      <c r="DT204" s="21"/>
      <c r="DU204" s="21"/>
      <c r="DV204" s="21"/>
      <c r="DW204" s="21"/>
      <c r="DX204" s="21"/>
    </row>
    <row r="205" spans="1:134" s="19" customFormat="1" ht="15.65" customHeight="1" x14ac:dyDescent="0.35">
      <c r="A205">
        <v>29</v>
      </c>
      <c r="B205">
        <v>2</v>
      </c>
      <c r="C205" t="s">
        <v>68</v>
      </c>
      <c r="D205" t="s">
        <v>27</v>
      </c>
      <c r="E205"/>
      <c r="F205"/>
      <c r="G205">
        <v>0.5</v>
      </c>
      <c r="H205">
        <v>0.5</v>
      </c>
      <c r="I205">
        <v>5797</v>
      </c>
      <c r="J205">
        <v>8150</v>
      </c>
      <c r="K205"/>
      <c r="L205">
        <v>3712</v>
      </c>
      <c r="M205">
        <v>4.8620000000000001</v>
      </c>
      <c r="N205">
        <v>7.1829999999999998</v>
      </c>
      <c r="O205">
        <v>2.3210000000000002</v>
      </c>
      <c r="P205"/>
      <c r="Q205">
        <v>0.27200000000000002</v>
      </c>
      <c r="R205">
        <v>1</v>
      </c>
      <c r="S205">
        <v>0</v>
      </c>
      <c r="T205">
        <v>0</v>
      </c>
      <c r="U205"/>
      <c r="V205">
        <v>0</v>
      </c>
      <c r="W205"/>
      <c r="X205"/>
      <c r="Y205" s="1">
        <v>45190</v>
      </c>
      <c r="Z205" s="6">
        <v>0.87314814814814812</v>
      </c>
      <c r="AA205"/>
      <c r="AB205" s="19">
        <v>1</v>
      </c>
      <c r="AC205" s="8"/>
      <c r="AD205" s="3">
        <v>4.9342128931372002</v>
      </c>
      <c r="AE205" s="3">
        <v>7.4570590145960498</v>
      </c>
      <c r="AF205" s="3">
        <v>2.5228461214588496</v>
      </c>
      <c r="AG205" s="3">
        <v>0.35738544253187893</v>
      </c>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20"/>
      <c r="BH205" s="20"/>
      <c r="BI205" s="20"/>
      <c r="BJ205" s="20"/>
      <c r="BK205" s="8"/>
      <c r="BL205" s="15"/>
      <c r="BM205" s="21"/>
      <c r="BN205" s="21"/>
      <c r="BO205" s="21"/>
      <c r="BP205" s="21"/>
      <c r="BQ205" s="2">
        <f t="shared" si="27"/>
        <v>2.9732408325074333</v>
      </c>
      <c r="BR205" s="2">
        <f t="shared" si="28"/>
        <v>5.9464816650148666</v>
      </c>
      <c r="BS205" s="2">
        <f t="shared" si="29"/>
        <v>2.9732408325074333</v>
      </c>
      <c r="BT205" s="2">
        <f t="shared" si="30"/>
        <v>0.29732408325074333</v>
      </c>
      <c r="BU205" s="56">
        <f t="shared" ref="BU205:BU213" si="70">I205/(BQ205*G205)</f>
        <v>3899.4486666666662</v>
      </c>
      <c r="BV205" s="56">
        <f t="shared" ref="BV205:BV213" si="71">J205/(BR205*H205)</f>
        <v>2741.1166666666663</v>
      </c>
      <c r="BW205" s="56">
        <f t="shared" ref="BW205:BW213" si="72">(J205-I205)/(BS205*H205)</f>
        <v>1582.7846666666665</v>
      </c>
      <c r="BX205" s="56">
        <f t="shared" ref="BX205:BX213" si="73">L205/(BT205*H205)</f>
        <v>24969.386666666665</v>
      </c>
      <c r="BY205" s="57">
        <f t="shared" ref="BY205:BY213" si="74">G205*BQ205</f>
        <v>1.4866204162537167</v>
      </c>
      <c r="BZ205" s="54">
        <f t="shared" ref="BZ205:BZ213" si="75">H205*BR205</f>
        <v>2.9732408325074333</v>
      </c>
      <c r="CA205" s="54">
        <f t="shared" ref="CA205:CA213" si="76">H205*BS205</f>
        <v>1.4866204162537167</v>
      </c>
      <c r="CB205" s="54">
        <f t="shared" ref="CB205:CB213" si="77">H205*BT205</f>
        <v>0.14866204162537167</v>
      </c>
      <c r="CC205" s="54">
        <f t="shared" ref="CC205:CC213" si="78">AD205*G205</f>
        <v>2.4671064465686001</v>
      </c>
      <c r="CD205" s="54">
        <f t="shared" ref="CD205:CD213" si="79">AE205*H205</f>
        <v>3.7285295072980249</v>
      </c>
      <c r="CE205" s="54">
        <f t="shared" ref="CE205:CE213" si="80">AF205*H205</f>
        <v>1.2614230607294248</v>
      </c>
      <c r="CF205" s="54">
        <f t="shared" ref="CF205:CF213" si="81">AG205*H205</f>
        <v>0.17869272126593946</v>
      </c>
      <c r="CG205"/>
      <c r="CH205"/>
      <c r="CI205"/>
      <c r="CJ205"/>
      <c r="CK205" s="21"/>
      <c r="CL205" s="21"/>
      <c r="CM205" s="21"/>
      <c r="CN205" s="21"/>
      <c r="CO205" s="21"/>
      <c r="CP205" s="21"/>
      <c r="CQ205" s="21"/>
      <c r="CR205" s="21"/>
      <c r="CS205" s="21"/>
      <c r="CT205" s="21"/>
      <c r="CU205" s="21"/>
      <c r="CV205" s="21"/>
      <c r="CW205" s="21"/>
      <c r="CX205" s="21"/>
      <c r="CY205" s="21"/>
      <c r="CZ205" s="21"/>
      <c r="DA205" s="21"/>
      <c r="DB205" s="21"/>
      <c r="DC205" s="21"/>
      <c r="DD205" s="21"/>
      <c r="DE205" s="21"/>
      <c r="DF205" s="21"/>
      <c r="DG205" s="21"/>
      <c r="DH205" s="21"/>
      <c r="DI205" s="21"/>
      <c r="DJ205" s="21"/>
      <c r="DK205" s="21"/>
      <c r="DL205" s="21"/>
      <c r="DM205" s="21"/>
      <c r="DN205" s="21"/>
      <c r="DO205" s="21"/>
      <c r="DP205" s="21"/>
      <c r="DQ205" s="21"/>
      <c r="DR205" s="21"/>
      <c r="DS205" s="21"/>
      <c r="DT205" s="21"/>
      <c r="DU205" s="21"/>
      <c r="DV205" s="21"/>
      <c r="DW205" s="21"/>
      <c r="DX205" s="21"/>
    </row>
    <row r="206" spans="1:134" s="19" customFormat="1" ht="15.65" customHeight="1" x14ac:dyDescent="0.35">
      <c r="A206">
        <v>30</v>
      </c>
      <c r="B206">
        <v>2</v>
      </c>
      <c r="C206" t="s">
        <v>68</v>
      </c>
      <c r="D206" t="s">
        <v>27</v>
      </c>
      <c r="E206"/>
      <c r="F206"/>
      <c r="G206">
        <v>0.5</v>
      </c>
      <c r="H206">
        <v>0.5</v>
      </c>
      <c r="I206">
        <v>4158</v>
      </c>
      <c r="J206">
        <v>8068</v>
      </c>
      <c r="K206"/>
      <c r="L206">
        <v>3602</v>
      </c>
      <c r="M206">
        <v>3.605</v>
      </c>
      <c r="N206">
        <v>7.1130000000000004</v>
      </c>
      <c r="O206">
        <v>3.5089999999999999</v>
      </c>
      <c r="P206"/>
      <c r="Q206">
        <v>0.26100000000000001</v>
      </c>
      <c r="R206">
        <v>1</v>
      </c>
      <c r="S206">
        <v>0</v>
      </c>
      <c r="T206">
        <v>0</v>
      </c>
      <c r="U206"/>
      <c r="V206">
        <v>0</v>
      </c>
      <c r="W206"/>
      <c r="X206"/>
      <c r="Y206" s="1">
        <v>45190</v>
      </c>
      <c r="Z206" s="6">
        <v>0.88046296296296289</v>
      </c>
      <c r="AA206"/>
      <c r="AB206" s="19">
        <v>1</v>
      </c>
      <c r="AC206" s="8"/>
      <c r="AD206" s="3">
        <v>3.5176365653755042</v>
      </c>
      <c r="AE206" s="3">
        <v>7.3835467688034049</v>
      </c>
      <c r="AF206" s="3">
        <v>3.8659102034279007</v>
      </c>
      <c r="AG206" s="3">
        <v>0.3480591462490803</v>
      </c>
      <c r="AH206" s="8"/>
      <c r="AI206" s="8"/>
      <c r="AJ206" s="8"/>
      <c r="AK206" s="8">
        <v>0.29527863328482351</v>
      </c>
      <c r="AL206" s="8"/>
      <c r="AM206" s="8"/>
      <c r="AN206" s="8"/>
      <c r="AO206" s="8"/>
      <c r="AP206" s="8"/>
      <c r="AQ206" s="8">
        <v>0.54488956941492583</v>
      </c>
      <c r="AR206" s="8"/>
      <c r="AS206" s="8"/>
      <c r="AT206" s="8"/>
      <c r="AU206" s="8"/>
      <c r="AV206" s="8"/>
      <c r="AW206" s="8">
        <v>1.3032671050392364</v>
      </c>
      <c r="AX206" s="8"/>
      <c r="AY206" s="8"/>
      <c r="AZ206" s="8"/>
      <c r="BA206" s="8"/>
      <c r="BB206" s="8"/>
      <c r="BC206" s="8">
        <v>1.7146772826687651</v>
      </c>
      <c r="BD206" s="8"/>
      <c r="BE206" s="8"/>
      <c r="BF206" s="8"/>
      <c r="BG206" s="20">
        <v>3.5124508070066387</v>
      </c>
      <c r="BH206" s="20">
        <v>7.4037178118562643</v>
      </c>
      <c r="BI206" s="20">
        <v>3.8912670048496261</v>
      </c>
      <c r="BJ206" s="20">
        <v>0.35106899641307443</v>
      </c>
      <c r="BK206" s="8"/>
      <c r="BL206" s="15">
        <v>57</v>
      </c>
      <c r="BM206" s="21"/>
      <c r="BN206" s="21"/>
      <c r="BO206" s="21"/>
      <c r="BP206" s="21"/>
      <c r="BQ206" s="2">
        <f t="shared" si="27"/>
        <v>2.9732408325074333</v>
      </c>
      <c r="BR206" s="2">
        <f t="shared" si="28"/>
        <v>5.9464816650148666</v>
      </c>
      <c r="BS206" s="2">
        <f t="shared" si="29"/>
        <v>2.9732408325074333</v>
      </c>
      <c r="BT206" s="2">
        <f t="shared" si="30"/>
        <v>0.29732408325074333</v>
      </c>
      <c r="BU206" s="56">
        <f t="shared" si="70"/>
        <v>2796.9479999999999</v>
      </c>
      <c r="BV206" s="56">
        <f t="shared" si="71"/>
        <v>2713.5373333333332</v>
      </c>
      <c r="BW206" s="56">
        <f t="shared" si="72"/>
        <v>2630.1266666666666</v>
      </c>
      <c r="BX206" s="56">
        <f t="shared" si="73"/>
        <v>24229.453333333331</v>
      </c>
      <c r="BY206" s="57">
        <f t="shared" si="74"/>
        <v>1.4866204162537167</v>
      </c>
      <c r="BZ206" s="54">
        <f t="shared" si="75"/>
        <v>2.9732408325074333</v>
      </c>
      <c r="CA206" s="54">
        <f t="shared" si="76"/>
        <v>1.4866204162537167</v>
      </c>
      <c r="CB206" s="54">
        <f t="shared" si="77"/>
        <v>0.14866204162537167</v>
      </c>
      <c r="CC206" s="54">
        <f t="shared" si="78"/>
        <v>1.7588182826877521</v>
      </c>
      <c r="CD206" s="54">
        <f t="shared" si="79"/>
        <v>3.6917733844017024</v>
      </c>
      <c r="CE206" s="54">
        <f t="shared" si="80"/>
        <v>1.9329551017139504</v>
      </c>
      <c r="CF206" s="54">
        <f t="shared" si="81"/>
        <v>0.17402957312454015</v>
      </c>
      <c r="CG206" s="3">
        <f t="shared" ref="CG206" si="82">AVERAGE(CC206:CC207)</f>
        <v>1.7562254035033193</v>
      </c>
      <c r="CH206" s="3">
        <f t="shared" ref="CH206" si="83">AVERAGE(CD206:CD207)</f>
        <v>3.7018589059281322</v>
      </c>
      <c r="CI206" s="3">
        <f t="shared" ref="CI206" si="84">AVERAGE(CE206:CE207)</f>
        <v>1.945633502424813</v>
      </c>
      <c r="CJ206" s="3">
        <f t="shared" ref="CJ206" si="85">AVERAGE(CF206:CF207)</f>
        <v>0.17553449820653722</v>
      </c>
      <c r="CK206" s="21"/>
      <c r="CL206" s="21"/>
      <c r="CM206" s="21"/>
      <c r="CN206" s="21"/>
      <c r="CO206" s="21"/>
      <c r="CP206" s="21"/>
      <c r="CQ206" s="21"/>
      <c r="CR206" s="21"/>
      <c r="CS206" s="21"/>
      <c r="CT206" s="21"/>
      <c r="CU206" s="21"/>
      <c r="CV206" s="21"/>
      <c r="CW206" s="21"/>
      <c r="CX206" s="21"/>
      <c r="CY206" s="21"/>
      <c r="CZ206" s="21"/>
      <c r="DA206" s="21"/>
      <c r="DB206" s="21"/>
      <c r="DC206" s="21"/>
      <c r="DD206" s="21"/>
      <c r="DE206" s="21"/>
      <c r="DF206" s="21"/>
      <c r="DG206" s="21"/>
      <c r="DH206" s="21"/>
      <c r="DI206" s="21"/>
      <c r="DJ206" s="21"/>
      <c r="DK206" s="21"/>
      <c r="DL206" s="21"/>
      <c r="DM206" s="21"/>
      <c r="DN206" s="21"/>
      <c r="DO206" s="21"/>
      <c r="DP206" s="21"/>
      <c r="DQ206" s="21"/>
      <c r="DR206" s="21"/>
      <c r="DS206" s="21"/>
      <c r="DT206" s="21"/>
      <c r="DU206" s="21"/>
      <c r="DV206" s="21"/>
      <c r="DW206" s="21"/>
      <c r="DX206" s="21"/>
      <c r="DY206" s="21"/>
      <c r="DZ206" s="21"/>
      <c r="EA206" s="21"/>
      <c r="EB206" s="21"/>
      <c r="EC206" s="21"/>
      <c r="ED206" s="21"/>
    </row>
    <row r="207" spans="1:134" s="19" customFormat="1" ht="15.65" customHeight="1" x14ac:dyDescent="0.35">
      <c r="A207">
        <v>31</v>
      </c>
      <c r="B207">
        <v>2</v>
      </c>
      <c r="C207" t="s">
        <v>68</v>
      </c>
      <c r="D207" t="s">
        <v>27</v>
      </c>
      <c r="E207"/>
      <c r="F207"/>
      <c r="G207">
        <v>0.5</v>
      </c>
      <c r="H207">
        <v>0.5</v>
      </c>
      <c r="I207">
        <v>4146</v>
      </c>
      <c r="J207">
        <v>8113</v>
      </c>
      <c r="K207"/>
      <c r="L207">
        <v>3673</v>
      </c>
      <c r="M207">
        <v>3.5960000000000001</v>
      </c>
      <c r="N207">
        <v>7.1520000000000001</v>
      </c>
      <c r="O207">
        <v>3.556</v>
      </c>
      <c r="P207"/>
      <c r="Q207">
        <v>0.26800000000000002</v>
      </c>
      <c r="R207">
        <v>1</v>
      </c>
      <c r="S207">
        <v>0</v>
      </c>
      <c r="T207">
        <v>0</v>
      </c>
      <c r="U207"/>
      <c r="V207">
        <v>0</v>
      </c>
      <c r="W207"/>
      <c r="X207"/>
      <c r="Y207" s="1">
        <v>45190</v>
      </c>
      <c r="Z207" s="6">
        <v>0.88847222222222222</v>
      </c>
      <c r="AA207"/>
      <c r="AB207" s="19">
        <v>1</v>
      </c>
      <c r="AC207" s="8"/>
      <c r="AD207" s="3">
        <v>3.5072650486377732</v>
      </c>
      <c r="AE207" s="3">
        <v>7.4238888549091246</v>
      </c>
      <c r="AF207" s="3">
        <v>3.9166238062713514</v>
      </c>
      <c r="AG207" s="3">
        <v>0.35407884657706851</v>
      </c>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20"/>
      <c r="BH207" s="20"/>
      <c r="BI207" s="20"/>
      <c r="BJ207" s="20"/>
      <c r="BK207" s="8"/>
      <c r="BL207" s="15"/>
      <c r="BM207" s="21"/>
      <c r="BN207" s="21"/>
      <c r="BO207" s="21"/>
      <c r="BP207" s="21"/>
      <c r="BQ207" s="2">
        <f t="shared" si="27"/>
        <v>2.9732408325074333</v>
      </c>
      <c r="BR207" s="2">
        <f t="shared" si="28"/>
        <v>5.9464816650148666</v>
      </c>
      <c r="BS207" s="2">
        <f t="shared" si="29"/>
        <v>2.9732408325074333</v>
      </c>
      <c r="BT207" s="2">
        <f t="shared" si="30"/>
        <v>0.29732408325074333</v>
      </c>
      <c r="BU207" s="56">
        <f t="shared" si="70"/>
        <v>2788.8759999999997</v>
      </c>
      <c r="BV207" s="56">
        <f t="shared" si="71"/>
        <v>2728.672333333333</v>
      </c>
      <c r="BW207" s="56">
        <f t="shared" si="72"/>
        <v>2668.4686666666666</v>
      </c>
      <c r="BX207" s="56">
        <f t="shared" si="73"/>
        <v>24707.046666666665</v>
      </c>
      <c r="BY207" s="57">
        <f t="shared" si="74"/>
        <v>1.4866204162537167</v>
      </c>
      <c r="BZ207" s="54">
        <f t="shared" si="75"/>
        <v>2.9732408325074333</v>
      </c>
      <c r="CA207" s="54">
        <f t="shared" si="76"/>
        <v>1.4866204162537167</v>
      </c>
      <c r="CB207" s="54">
        <f t="shared" si="77"/>
        <v>0.14866204162537167</v>
      </c>
      <c r="CC207" s="54">
        <f t="shared" si="78"/>
        <v>1.7536325243188866</v>
      </c>
      <c r="CD207" s="54">
        <f t="shared" si="79"/>
        <v>3.7119444274545623</v>
      </c>
      <c r="CE207" s="54">
        <f t="shared" si="80"/>
        <v>1.9583119031356757</v>
      </c>
      <c r="CF207" s="54">
        <f t="shared" si="81"/>
        <v>0.17703942328853425</v>
      </c>
      <c r="CG207"/>
      <c r="CH207"/>
      <c r="CI207"/>
      <c r="CJ207"/>
      <c r="CK207" s="21"/>
      <c r="CL207" s="21"/>
      <c r="CM207" s="21"/>
      <c r="CN207" s="21"/>
      <c r="CO207" s="21"/>
      <c r="CP207" s="21"/>
      <c r="CQ207" s="21"/>
      <c r="CR207" s="21"/>
      <c r="CS207" s="21"/>
      <c r="CT207" s="21"/>
      <c r="CU207" s="21"/>
      <c r="CV207" s="21"/>
      <c r="CW207" s="21"/>
      <c r="CX207" s="21"/>
      <c r="CY207" s="21"/>
      <c r="CZ207" s="21"/>
      <c r="DA207" s="21"/>
      <c r="DB207" s="21"/>
      <c r="DC207" s="21"/>
      <c r="DD207" s="21"/>
      <c r="DE207" s="21"/>
      <c r="DF207" s="21"/>
      <c r="DG207" s="21"/>
      <c r="DH207" s="21"/>
      <c r="DI207" s="21"/>
      <c r="DJ207" s="21"/>
      <c r="DK207" s="21"/>
      <c r="DL207" s="21"/>
      <c r="DM207" s="21"/>
      <c r="DN207" s="21"/>
      <c r="DO207" s="21"/>
      <c r="DP207" s="21"/>
      <c r="DQ207" s="21"/>
      <c r="DR207" s="21"/>
      <c r="DS207" s="21"/>
      <c r="DT207" s="21"/>
      <c r="DU207" s="21"/>
      <c r="DV207" s="21"/>
      <c r="DW207" s="21"/>
      <c r="DX207" s="21"/>
      <c r="DY207" s="21"/>
      <c r="DZ207" s="21"/>
      <c r="EA207" s="21"/>
      <c r="EB207" s="21"/>
      <c r="EC207" s="21"/>
      <c r="ED207" s="21"/>
    </row>
    <row r="208" spans="1:134" s="19" customFormat="1" ht="15.65" customHeight="1" x14ac:dyDescent="0.35">
      <c r="A208">
        <v>29</v>
      </c>
      <c r="B208">
        <v>2</v>
      </c>
      <c r="C208" t="s">
        <v>68</v>
      </c>
      <c r="D208" t="s">
        <v>27</v>
      </c>
      <c r="E208"/>
      <c r="F208"/>
      <c r="G208">
        <v>0.5</v>
      </c>
      <c r="H208">
        <v>0.5</v>
      </c>
      <c r="I208">
        <v>5500</v>
      </c>
      <c r="J208">
        <v>8490</v>
      </c>
      <c r="K208"/>
      <c r="L208">
        <v>4010</v>
      </c>
      <c r="M208">
        <v>4.6340000000000003</v>
      </c>
      <c r="N208">
        <v>7.4710000000000001</v>
      </c>
      <c r="O208">
        <v>2.8370000000000002</v>
      </c>
      <c r="P208"/>
      <c r="Q208">
        <v>0.30299999999999999</v>
      </c>
      <c r="R208">
        <v>1</v>
      </c>
      <c r="S208">
        <v>0</v>
      </c>
      <c r="T208">
        <v>0</v>
      </c>
      <c r="U208"/>
      <c r="V208">
        <v>0</v>
      </c>
      <c r="W208"/>
      <c r="X208"/>
      <c r="Y208" s="1">
        <v>45191</v>
      </c>
      <c r="Z208" s="6">
        <v>0.94134259259259256</v>
      </c>
      <c r="AA208"/>
      <c r="AB208" s="19">
        <v>1</v>
      </c>
      <c r="AC208" s="8"/>
      <c r="AD208" s="3">
        <v>4.4996943223628989</v>
      </c>
      <c r="AE208" s="3">
        <v>7.5955063695163876</v>
      </c>
      <c r="AF208" s="3">
        <v>3.0958120471534887</v>
      </c>
      <c r="AG208" s="3">
        <v>0.3812289123644379</v>
      </c>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20"/>
      <c r="BH208" s="20"/>
      <c r="BI208" s="20"/>
      <c r="BJ208" s="20"/>
      <c r="BK208" s="8"/>
      <c r="BL208" s="15"/>
      <c r="BM208" s="21"/>
      <c r="BN208" s="21"/>
      <c r="BO208" s="21"/>
      <c r="BP208" s="21"/>
      <c r="BQ208" s="2">
        <f t="shared" si="27"/>
        <v>2.9732408325074333</v>
      </c>
      <c r="BR208" s="2">
        <f t="shared" si="28"/>
        <v>5.9464816650148666</v>
      </c>
      <c r="BS208" s="2">
        <f t="shared" si="29"/>
        <v>2.9732408325074333</v>
      </c>
      <c r="BT208" s="2">
        <f t="shared" si="30"/>
        <v>0.29732408325074333</v>
      </c>
      <c r="BU208" s="56">
        <f t="shared" si="70"/>
        <v>3699.6666666666665</v>
      </c>
      <c r="BV208" s="56">
        <f t="shared" si="71"/>
        <v>2855.47</v>
      </c>
      <c r="BW208" s="56">
        <f t="shared" si="72"/>
        <v>2011.2733333333331</v>
      </c>
      <c r="BX208" s="56">
        <f t="shared" si="73"/>
        <v>26973.933333333331</v>
      </c>
      <c r="BY208" s="57">
        <f t="shared" si="74"/>
        <v>1.4866204162537167</v>
      </c>
      <c r="BZ208" s="54">
        <f t="shared" si="75"/>
        <v>2.9732408325074333</v>
      </c>
      <c r="CA208" s="54">
        <f t="shared" si="76"/>
        <v>1.4866204162537167</v>
      </c>
      <c r="CB208" s="54">
        <f t="shared" si="77"/>
        <v>0.14866204162537167</v>
      </c>
      <c r="CC208" s="54">
        <f t="shared" si="78"/>
        <v>2.2498471611814495</v>
      </c>
      <c r="CD208" s="54">
        <f t="shared" si="79"/>
        <v>3.7977531847581938</v>
      </c>
      <c r="CE208" s="54">
        <f t="shared" si="80"/>
        <v>1.5479060235767443</v>
      </c>
      <c r="CF208" s="54">
        <f t="shared" si="81"/>
        <v>0.19061445618221895</v>
      </c>
      <c r="CG208"/>
      <c r="CH208"/>
      <c r="CI208"/>
      <c r="CJ208"/>
      <c r="CK208" s="21"/>
      <c r="CL208" s="21"/>
      <c r="CM208" s="21"/>
      <c r="CN208" s="21"/>
      <c r="CO208" s="21"/>
      <c r="CP208" s="21"/>
      <c r="CQ208" s="21"/>
      <c r="CR208" s="21"/>
      <c r="CS208" s="21"/>
      <c r="CT208" s="21"/>
      <c r="CU208" s="21"/>
      <c r="CV208" s="21"/>
      <c r="CW208" s="21"/>
      <c r="CX208" s="21"/>
      <c r="CY208" s="21"/>
      <c r="CZ208" s="21"/>
      <c r="DA208" s="21"/>
      <c r="DB208" s="21"/>
      <c r="DC208" s="21"/>
      <c r="DD208" s="21"/>
      <c r="DE208" s="21"/>
      <c r="DF208" s="21"/>
      <c r="DG208" s="21"/>
      <c r="DH208" s="21"/>
      <c r="DI208" s="21"/>
      <c r="DJ208" s="21"/>
      <c r="DK208" s="21"/>
      <c r="DL208" s="21"/>
      <c r="DM208" s="21"/>
      <c r="DN208" s="21"/>
      <c r="DO208" s="21"/>
      <c r="DP208" s="21"/>
      <c r="DQ208" s="21"/>
      <c r="DR208" s="21"/>
      <c r="DS208" s="21"/>
      <c r="DT208" s="21"/>
      <c r="DU208" s="21"/>
      <c r="DV208" s="21"/>
      <c r="DW208" s="21"/>
      <c r="DX208" s="21"/>
      <c r="DY208" s="21"/>
      <c r="DZ208" s="21"/>
      <c r="EA208" s="21"/>
      <c r="EB208" s="21"/>
      <c r="EC208" s="21"/>
      <c r="ED208" s="21"/>
    </row>
    <row r="209" spans="1:134" s="19" customFormat="1" ht="15.65" customHeight="1" x14ac:dyDescent="0.35">
      <c r="A209">
        <v>30</v>
      </c>
      <c r="B209">
        <v>2</v>
      </c>
      <c r="C209" t="s">
        <v>68</v>
      </c>
      <c r="D209" t="s">
        <v>27</v>
      </c>
      <c r="E209"/>
      <c r="F209"/>
      <c r="G209">
        <v>0.5</v>
      </c>
      <c r="H209">
        <v>0.5</v>
      </c>
      <c r="I209">
        <v>4184</v>
      </c>
      <c r="J209">
        <v>7982</v>
      </c>
      <c r="K209"/>
      <c r="L209">
        <v>3717</v>
      </c>
      <c r="M209">
        <v>3.625</v>
      </c>
      <c r="N209">
        <v>7.0410000000000004</v>
      </c>
      <c r="O209">
        <v>3.4159999999999999</v>
      </c>
      <c r="P209"/>
      <c r="Q209">
        <v>0.27300000000000002</v>
      </c>
      <c r="R209">
        <v>1</v>
      </c>
      <c r="S209">
        <v>0</v>
      </c>
      <c r="T209">
        <v>0</v>
      </c>
      <c r="U209"/>
      <c r="V209">
        <v>0</v>
      </c>
      <c r="W209"/>
      <c r="X209"/>
      <c r="Y209" s="1">
        <v>45191</v>
      </c>
      <c r="Z209" s="6">
        <v>0.94887731481481474</v>
      </c>
      <c r="AA209"/>
      <c r="AB209" s="19">
        <v>1</v>
      </c>
      <c r="AC209" s="8"/>
      <c r="AD209" s="3">
        <v>3.4187219237796316</v>
      </c>
      <c r="AE209" s="3">
        <v>7.1533166526862706</v>
      </c>
      <c r="AF209" s="3">
        <v>3.734594728906639</v>
      </c>
      <c r="AG209" s="3">
        <v>0.35582772397283907</v>
      </c>
      <c r="AH209" s="8"/>
      <c r="AI209" s="8"/>
      <c r="AJ209" s="8"/>
      <c r="AK209" s="8">
        <v>0.31186063980832157</v>
      </c>
      <c r="AL209" s="8"/>
      <c r="AM209" s="8"/>
      <c r="AN209" s="8"/>
      <c r="AO209" s="8"/>
      <c r="AP209" s="8"/>
      <c r="AQ209" s="8">
        <v>2.130878913165815</v>
      </c>
      <c r="AR209" s="8"/>
      <c r="AS209" s="8"/>
      <c r="AT209" s="8"/>
      <c r="AU209" s="8"/>
      <c r="AV209" s="8"/>
      <c r="AW209" s="8">
        <v>3.7672304998449886</v>
      </c>
      <c r="AX209" s="8"/>
      <c r="AY209" s="8"/>
      <c r="AZ209" s="8"/>
      <c r="BA209" s="8"/>
      <c r="BB209" s="8"/>
      <c r="BC209" s="8">
        <v>0.34167718286665194</v>
      </c>
      <c r="BD209" s="8"/>
      <c r="BE209" s="8"/>
      <c r="BF209" s="8"/>
      <c r="BG209" s="20">
        <v>3.4240610731647312</v>
      </c>
      <c r="BH209" s="20">
        <v>7.230351672252147</v>
      </c>
      <c r="BI209" s="20">
        <v>3.8062905990874158</v>
      </c>
      <c r="BJ209" s="20">
        <v>0.35522086964266431</v>
      </c>
      <c r="BK209" s="8"/>
      <c r="BL209" s="15">
        <v>58</v>
      </c>
      <c r="BM209" s="21"/>
      <c r="BN209" s="21"/>
      <c r="BO209" s="21"/>
      <c r="BP209" s="21"/>
      <c r="BQ209" s="2">
        <f t="shared" si="27"/>
        <v>2.9732408325074333</v>
      </c>
      <c r="BR209" s="2">
        <f t="shared" si="28"/>
        <v>5.9464816650148666</v>
      </c>
      <c r="BS209" s="2">
        <f t="shared" si="29"/>
        <v>2.9732408325074333</v>
      </c>
      <c r="BT209" s="2">
        <f t="shared" si="30"/>
        <v>0.29732408325074333</v>
      </c>
      <c r="BU209" s="56">
        <f t="shared" si="70"/>
        <v>2814.4373333333333</v>
      </c>
      <c r="BV209" s="56">
        <f t="shared" si="71"/>
        <v>2684.6126666666664</v>
      </c>
      <c r="BW209" s="56">
        <f t="shared" si="72"/>
        <v>2554.788</v>
      </c>
      <c r="BX209" s="56">
        <f t="shared" si="73"/>
        <v>25003.019999999997</v>
      </c>
      <c r="BY209" s="57">
        <f t="shared" si="74"/>
        <v>1.4866204162537167</v>
      </c>
      <c r="BZ209" s="54">
        <f t="shared" si="75"/>
        <v>2.9732408325074333</v>
      </c>
      <c r="CA209" s="54">
        <f t="shared" si="76"/>
        <v>1.4866204162537167</v>
      </c>
      <c r="CB209" s="54">
        <f t="shared" si="77"/>
        <v>0.14866204162537167</v>
      </c>
      <c r="CC209" s="54">
        <f t="shared" si="78"/>
        <v>1.7093609618898158</v>
      </c>
      <c r="CD209" s="54">
        <f t="shared" si="79"/>
        <v>3.5766583263431353</v>
      </c>
      <c r="CE209" s="54">
        <f t="shared" si="80"/>
        <v>1.8672973644533195</v>
      </c>
      <c r="CF209" s="54">
        <f t="shared" si="81"/>
        <v>0.17791386198641954</v>
      </c>
      <c r="CG209" s="3">
        <f t="shared" ref="CG209" si="86">AVERAGE(CC209:CC210)</f>
        <v>1.7120305365823656</v>
      </c>
      <c r="CH209" s="3">
        <f t="shared" ref="CH209" si="87">AVERAGE(CD209:CD210)</f>
        <v>3.6151758361260735</v>
      </c>
      <c r="CI209" s="3">
        <f t="shared" ref="CI209" si="88">AVERAGE(CE209:CE210)</f>
        <v>1.9031452995437079</v>
      </c>
      <c r="CJ209" s="3">
        <f t="shared" ref="CJ209" si="89">AVERAGE(CF209:CF210)</f>
        <v>0.17761043482133215</v>
      </c>
      <c r="CK209" s="21"/>
      <c r="CL209" s="21"/>
      <c r="CM209" s="21"/>
      <c r="CN209" s="21"/>
      <c r="CO209" s="21"/>
      <c r="CP209" s="21"/>
      <c r="CQ209" s="21"/>
      <c r="CR209" s="21"/>
      <c r="CS209" s="21"/>
      <c r="CT209" s="21"/>
      <c r="CU209" s="21"/>
      <c r="CV209" s="21"/>
      <c r="CW209" s="21"/>
      <c r="CX209" s="21"/>
      <c r="CY209" s="21"/>
      <c r="CZ209" s="21"/>
      <c r="DA209" s="21"/>
      <c r="DB209" s="21"/>
      <c r="DC209" s="21"/>
      <c r="DD209" s="21"/>
      <c r="DE209" s="21"/>
      <c r="DF209" s="21"/>
      <c r="DG209" s="21"/>
      <c r="DH209" s="21"/>
      <c r="DI209" s="21"/>
      <c r="DJ209" s="21"/>
      <c r="DK209" s="21"/>
      <c r="DL209" s="21"/>
      <c r="DM209" s="21"/>
      <c r="DN209" s="21"/>
      <c r="DO209" s="21"/>
      <c r="DP209" s="21"/>
      <c r="DQ209" s="21"/>
      <c r="DR209" s="21"/>
      <c r="DS209" s="21"/>
      <c r="DT209" s="21"/>
      <c r="DU209" s="21"/>
      <c r="DV209" s="21"/>
      <c r="DW209" s="21"/>
      <c r="DX209" s="21"/>
      <c r="DY209" s="21"/>
      <c r="DZ209" s="21"/>
      <c r="EA209" s="21"/>
      <c r="EB209" s="21"/>
      <c r="EC209" s="21"/>
      <c r="ED209" s="21"/>
    </row>
    <row r="210" spans="1:134" s="19" customFormat="1" ht="15.65" customHeight="1" x14ac:dyDescent="0.35">
      <c r="A210">
        <v>31</v>
      </c>
      <c r="B210">
        <v>2</v>
      </c>
      <c r="C210" t="s">
        <v>68</v>
      </c>
      <c r="D210" t="s">
        <v>27</v>
      </c>
      <c r="E210"/>
      <c r="F210"/>
      <c r="G210">
        <v>0.5</v>
      </c>
      <c r="H210">
        <v>0.5</v>
      </c>
      <c r="I210">
        <v>4197</v>
      </c>
      <c r="J210">
        <v>8159</v>
      </c>
      <c r="K210"/>
      <c r="L210">
        <v>3703</v>
      </c>
      <c r="M210">
        <v>3.6339999999999999</v>
      </c>
      <c r="N210">
        <v>7.1909999999999998</v>
      </c>
      <c r="O210">
        <v>3.556</v>
      </c>
      <c r="P210"/>
      <c r="Q210">
        <v>0.27100000000000002</v>
      </c>
      <c r="R210">
        <v>1</v>
      </c>
      <c r="S210">
        <v>0</v>
      </c>
      <c r="T210">
        <v>0</v>
      </c>
      <c r="U210"/>
      <c r="V210">
        <v>0</v>
      </c>
      <c r="W210"/>
      <c r="X210"/>
      <c r="Y210" s="1">
        <v>45191</v>
      </c>
      <c r="Z210" s="6">
        <v>0.9572222222222222</v>
      </c>
      <c r="AA210"/>
      <c r="AB210" s="19">
        <v>1</v>
      </c>
      <c r="AC210" s="8"/>
      <c r="AD210" s="3">
        <v>3.4294002225498308</v>
      </c>
      <c r="AE210" s="3">
        <v>7.3073866918180235</v>
      </c>
      <c r="AF210" s="3">
        <v>3.8779864692681927</v>
      </c>
      <c r="AG210" s="3">
        <v>0.35461401531248959</v>
      </c>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20"/>
      <c r="BH210" s="20"/>
      <c r="BI210" s="20"/>
      <c r="BJ210" s="20"/>
      <c r="BK210" s="8"/>
      <c r="BL210" s="15"/>
      <c r="BM210" s="21"/>
      <c r="BN210" s="21"/>
      <c r="BO210" s="21"/>
      <c r="BP210" s="21"/>
      <c r="BQ210" s="2">
        <f t="shared" si="27"/>
        <v>2.9732408325074333</v>
      </c>
      <c r="BR210" s="2">
        <f t="shared" si="28"/>
        <v>5.9464816650148666</v>
      </c>
      <c r="BS210" s="2">
        <f t="shared" si="29"/>
        <v>2.9732408325074333</v>
      </c>
      <c r="BT210" s="2">
        <f t="shared" si="30"/>
        <v>0.29732408325074333</v>
      </c>
      <c r="BU210" s="56">
        <f t="shared" si="70"/>
        <v>2823.1819999999998</v>
      </c>
      <c r="BV210" s="56">
        <f t="shared" si="71"/>
        <v>2744.1436666666664</v>
      </c>
      <c r="BW210" s="56">
        <f t="shared" si="72"/>
        <v>2665.105333333333</v>
      </c>
      <c r="BX210" s="56">
        <f t="shared" si="73"/>
        <v>24908.846666666665</v>
      </c>
      <c r="BY210" s="57">
        <f t="shared" si="74"/>
        <v>1.4866204162537167</v>
      </c>
      <c r="BZ210" s="54">
        <f t="shared" si="75"/>
        <v>2.9732408325074333</v>
      </c>
      <c r="CA210" s="54">
        <f t="shared" si="76"/>
        <v>1.4866204162537167</v>
      </c>
      <c r="CB210" s="54">
        <f t="shared" si="77"/>
        <v>0.14866204162537167</v>
      </c>
      <c r="CC210" s="54">
        <f t="shared" si="78"/>
        <v>1.7147001112749154</v>
      </c>
      <c r="CD210" s="54">
        <f t="shared" si="79"/>
        <v>3.6536933459090117</v>
      </c>
      <c r="CE210" s="54">
        <f t="shared" si="80"/>
        <v>1.9389932346340963</v>
      </c>
      <c r="CF210" s="54">
        <f t="shared" si="81"/>
        <v>0.1773070076562448</v>
      </c>
      <c r="CG210"/>
      <c r="CH210"/>
      <c r="CI210"/>
      <c r="CJ210"/>
      <c r="CK210" s="21"/>
      <c r="CL210" s="21"/>
      <c r="CM210" s="21"/>
      <c r="CN210" s="21"/>
      <c r="CO210" s="21"/>
      <c r="CP210" s="21"/>
      <c r="CQ210" s="21"/>
      <c r="CR210" s="21"/>
      <c r="CS210" s="21"/>
      <c r="CT210" s="21"/>
      <c r="CU210" s="21"/>
      <c r="CV210" s="21"/>
      <c r="CW210" s="21"/>
      <c r="CX210" s="21"/>
      <c r="CY210" s="21"/>
      <c r="CZ210" s="21"/>
      <c r="DA210" s="21"/>
      <c r="DB210" s="21"/>
      <c r="DC210" s="21"/>
      <c r="DD210" s="21"/>
      <c r="DE210" s="21"/>
      <c r="DF210" s="21"/>
      <c r="DG210" s="21"/>
      <c r="DH210" s="21"/>
      <c r="DI210" s="21"/>
      <c r="DJ210" s="21"/>
      <c r="DK210" s="21"/>
      <c r="DL210" s="21"/>
      <c r="DM210" s="21"/>
      <c r="DN210" s="21"/>
      <c r="DO210" s="21"/>
      <c r="DP210" s="21"/>
      <c r="DQ210" s="21"/>
      <c r="DR210" s="21"/>
      <c r="DS210" s="21"/>
      <c r="DT210" s="21"/>
      <c r="DU210" s="21"/>
      <c r="DV210" s="21"/>
      <c r="DW210" s="21"/>
      <c r="DX210" s="21"/>
      <c r="DY210" s="21"/>
      <c r="DZ210" s="21"/>
      <c r="EA210" s="21"/>
      <c r="EB210" s="21"/>
      <c r="EC210" s="21"/>
      <c r="ED210" s="21"/>
    </row>
    <row r="211" spans="1:134" s="19" customFormat="1" ht="15.65" customHeight="1" x14ac:dyDescent="0.35">
      <c r="A211">
        <v>29</v>
      </c>
      <c r="B211">
        <v>2</v>
      </c>
      <c r="C211" t="s">
        <v>68</v>
      </c>
      <c r="D211" t="s">
        <v>27</v>
      </c>
      <c r="E211"/>
      <c r="F211"/>
      <c r="G211">
        <v>0.5</v>
      </c>
      <c r="H211">
        <v>0.5</v>
      </c>
      <c r="I211">
        <v>6314</v>
      </c>
      <c r="J211">
        <v>8266</v>
      </c>
      <c r="K211"/>
      <c r="L211">
        <v>3682</v>
      </c>
      <c r="M211">
        <v>5.2590000000000003</v>
      </c>
      <c r="N211">
        <v>7.282</v>
      </c>
      <c r="O211">
        <v>2.0230000000000001</v>
      </c>
      <c r="P211"/>
      <c r="Q211">
        <v>0.26900000000000002</v>
      </c>
      <c r="R211">
        <v>1</v>
      </c>
      <c r="S211">
        <v>0</v>
      </c>
      <c r="T211">
        <v>0</v>
      </c>
      <c r="U211"/>
      <c r="V211">
        <v>0</v>
      </c>
      <c r="W211"/>
      <c r="X211"/>
      <c r="Y211" s="1">
        <v>45194</v>
      </c>
      <c r="Z211" s="6">
        <v>0.83177083333333324</v>
      </c>
      <c r="AA211"/>
      <c r="AB211" s="19">
        <v>1</v>
      </c>
      <c r="AC211" s="8"/>
      <c r="AD211" s="3">
        <v>5.0503671676377531</v>
      </c>
      <c r="AE211" s="3">
        <v>7.0481565240436819</v>
      </c>
      <c r="AF211" s="3">
        <v>1.9977893564059288</v>
      </c>
      <c r="AG211" s="3">
        <v>0.3203408499485248</v>
      </c>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20"/>
      <c r="BH211" s="20"/>
      <c r="BI211" s="20"/>
      <c r="BJ211" s="20"/>
      <c r="BK211" s="8"/>
      <c r="BL211" s="15"/>
      <c r="BM211" s="21"/>
      <c r="BN211" s="21"/>
      <c r="BO211" s="21"/>
      <c r="BP211" s="21"/>
      <c r="BQ211" s="2">
        <f t="shared" si="27"/>
        <v>2.9732408325074333</v>
      </c>
      <c r="BR211" s="2">
        <f t="shared" si="28"/>
        <v>5.9464816650148666</v>
      </c>
      <c r="BS211" s="2">
        <f t="shared" si="29"/>
        <v>2.9732408325074333</v>
      </c>
      <c r="BT211" s="2">
        <f t="shared" si="30"/>
        <v>0.29732408325074333</v>
      </c>
      <c r="BU211" s="56">
        <f t="shared" si="70"/>
        <v>4247.217333333333</v>
      </c>
      <c r="BV211" s="56">
        <f t="shared" si="71"/>
        <v>2780.1313333333333</v>
      </c>
      <c r="BW211" s="56">
        <f t="shared" si="72"/>
        <v>1313.0453333333332</v>
      </c>
      <c r="BX211" s="56">
        <f t="shared" si="73"/>
        <v>24767.586666666666</v>
      </c>
      <c r="BY211" s="57">
        <f t="shared" si="74"/>
        <v>1.4866204162537167</v>
      </c>
      <c r="BZ211" s="54">
        <f t="shared" si="75"/>
        <v>2.9732408325074333</v>
      </c>
      <c r="CA211" s="54">
        <f t="shared" si="76"/>
        <v>1.4866204162537167</v>
      </c>
      <c r="CB211" s="54">
        <f t="shared" si="77"/>
        <v>0.14866204162537167</v>
      </c>
      <c r="CC211" s="54">
        <f t="shared" si="78"/>
        <v>2.5251835838188765</v>
      </c>
      <c r="CD211" s="54">
        <f t="shared" si="79"/>
        <v>3.5240782620218409</v>
      </c>
      <c r="CE211" s="54">
        <f t="shared" si="80"/>
        <v>0.9988946782029644</v>
      </c>
      <c r="CF211" s="54">
        <f t="shared" si="81"/>
        <v>0.1601704249742624</v>
      </c>
      <c r="CG211"/>
      <c r="CH211"/>
      <c r="CI211"/>
      <c r="CJ211"/>
      <c r="CK211" s="21"/>
      <c r="CL211" s="21"/>
      <c r="CM211" s="21"/>
      <c r="CN211" s="21"/>
      <c r="CO211" s="21"/>
      <c r="CP211" s="21"/>
      <c r="CQ211" s="21"/>
      <c r="CR211" s="21"/>
      <c r="CS211" s="21"/>
      <c r="CT211" s="21"/>
      <c r="CU211" s="21"/>
      <c r="CV211" s="21"/>
      <c r="CW211" s="21"/>
      <c r="CX211" s="21"/>
      <c r="CY211" s="21"/>
      <c r="CZ211" s="21"/>
      <c r="DA211" s="21"/>
      <c r="DB211" s="21"/>
      <c r="DC211" s="21"/>
      <c r="DD211" s="21"/>
      <c r="DE211" s="21"/>
      <c r="DF211" s="21"/>
      <c r="DG211" s="21"/>
      <c r="DH211" s="21"/>
      <c r="DI211" s="21"/>
      <c r="DJ211" s="21"/>
      <c r="DK211" s="21"/>
      <c r="DL211" s="21"/>
      <c r="DM211" s="21"/>
      <c r="DN211" s="21"/>
      <c r="DO211" s="21"/>
      <c r="DP211" s="21"/>
      <c r="DQ211" s="21"/>
      <c r="DR211" s="21"/>
      <c r="DS211" s="21"/>
      <c r="DT211" s="21"/>
      <c r="DU211" s="21"/>
      <c r="DV211" s="21"/>
      <c r="DW211" s="21"/>
      <c r="DX211" s="21"/>
      <c r="DY211" s="21"/>
      <c r="DZ211" s="21"/>
      <c r="EA211" s="21"/>
      <c r="EB211" s="21"/>
      <c r="EC211" s="21"/>
      <c r="ED211" s="21"/>
    </row>
    <row r="212" spans="1:134" s="19" customFormat="1" ht="15.65" customHeight="1" x14ac:dyDescent="0.35">
      <c r="A212">
        <v>30</v>
      </c>
      <c r="B212">
        <v>2</v>
      </c>
      <c r="C212" t="s">
        <v>68</v>
      </c>
      <c r="D212" t="s">
        <v>27</v>
      </c>
      <c r="E212"/>
      <c r="F212"/>
      <c r="G212">
        <v>0.5</v>
      </c>
      <c r="H212">
        <v>0.5</v>
      </c>
      <c r="I212">
        <v>4559</v>
      </c>
      <c r="J212">
        <v>8321</v>
      </c>
      <c r="K212"/>
      <c r="L212">
        <v>3686</v>
      </c>
      <c r="M212">
        <v>3.9129999999999998</v>
      </c>
      <c r="N212">
        <v>7.3280000000000003</v>
      </c>
      <c r="O212">
        <v>3.415</v>
      </c>
      <c r="P212"/>
      <c r="Q212">
        <v>0.26900000000000002</v>
      </c>
      <c r="R212">
        <v>1</v>
      </c>
      <c r="S212">
        <v>0</v>
      </c>
      <c r="T212">
        <v>0</v>
      </c>
      <c r="U212"/>
      <c r="V212">
        <v>0</v>
      </c>
      <c r="W212"/>
      <c r="X212"/>
      <c r="Y212" s="1">
        <v>45194</v>
      </c>
      <c r="Z212" s="6">
        <v>0.83909722222222216</v>
      </c>
      <c r="AA212"/>
      <c r="AB212" s="19">
        <v>1</v>
      </c>
      <c r="AC212" s="8"/>
      <c r="AD212" s="3">
        <v>3.6435600715487886</v>
      </c>
      <c r="AE212" s="3">
        <v>7.0937367342819728</v>
      </c>
      <c r="AF212" s="3">
        <v>3.4501766627331842</v>
      </c>
      <c r="AG212" s="3">
        <v>0.32064647313305711</v>
      </c>
      <c r="AH212" s="8"/>
      <c r="AI212" s="8"/>
      <c r="AJ212" s="8"/>
      <c r="AK212" s="8">
        <v>0.74522797248066641</v>
      </c>
      <c r="AL212" s="8"/>
      <c r="AM212" s="8"/>
      <c r="AN212" s="8"/>
      <c r="AO212" s="8"/>
      <c r="AP212" s="8"/>
      <c r="AQ212" s="8">
        <v>0.75649506924185994</v>
      </c>
      <c r="AR212" s="8"/>
      <c r="AS212" s="8"/>
      <c r="AT212" s="8"/>
      <c r="AU212" s="8"/>
      <c r="AV212" s="8"/>
      <c r="AW212" s="8">
        <v>0.76839230679219017</v>
      </c>
      <c r="AX212" s="8"/>
      <c r="AY212" s="8"/>
      <c r="AZ212" s="8"/>
      <c r="BA212" s="8"/>
      <c r="BB212" s="8"/>
      <c r="BC212" s="8">
        <v>0.45377198108925315</v>
      </c>
      <c r="BD212" s="8"/>
      <c r="BE212" s="8"/>
      <c r="BF212" s="8"/>
      <c r="BG212" s="20">
        <v>3.6571872627929549</v>
      </c>
      <c r="BH212" s="20">
        <v>7.1206704948773263</v>
      </c>
      <c r="BI212" s="20">
        <v>3.4634832320843714</v>
      </c>
      <c r="BJ212" s="20">
        <v>0.31992061806979299</v>
      </c>
      <c r="BK212" s="8"/>
      <c r="BL212" s="15">
        <v>59</v>
      </c>
      <c r="BM212" s="21"/>
      <c r="BN212" s="21"/>
      <c r="BO212" s="21"/>
      <c r="BP212" s="21"/>
      <c r="BQ212" s="2">
        <f t="shared" si="27"/>
        <v>2.9732408325074333</v>
      </c>
      <c r="BR212" s="2">
        <f t="shared" si="28"/>
        <v>5.9464816650148666</v>
      </c>
      <c r="BS212" s="2">
        <f t="shared" si="29"/>
        <v>2.9732408325074333</v>
      </c>
      <c r="BT212" s="2">
        <f t="shared" si="30"/>
        <v>0.29732408325074333</v>
      </c>
      <c r="BU212" s="56">
        <f t="shared" si="70"/>
        <v>3066.6873333333333</v>
      </c>
      <c r="BV212" s="56">
        <f t="shared" si="71"/>
        <v>2798.6296666666663</v>
      </c>
      <c r="BW212" s="56">
        <f t="shared" si="72"/>
        <v>2530.5719999999997</v>
      </c>
      <c r="BX212" s="56">
        <f t="shared" si="73"/>
        <v>24794.493333333332</v>
      </c>
      <c r="BY212" s="57">
        <f t="shared" si="74"/>
        <v>1.4866204162537167</v>
      </c>
      <c r="BZ212" s="54">
        <f t="shared" si="75"/>
        <v>2.9732408325074333</v>
      </c>
      <c r="CA212" s="54">
        <f t="shared" si="76"/>
        <v>1.4866204162537167</v>
      </c>
      <c r="CB212" s="54">
        <f t="shared" si="77"/>
        <v>0.14866204162537167</v>
      </c>
      <c r="CC212" s="54">
        <f t="shared" si="78"/>
        <v>1.8217800357743943</v>
      </c>
      <c r="CD212" s="54">
        <f t="shared" si="79"/>
        <v>3.5468683671409864</v>
      </c>
      <c r="CE212" s="54">
        <f t="shared" si="80"/>
        <v>1.7250883313665921</v>
      </c>
      <c r="CF212" s="54">
        <f t="shared" si="81"/>
        <v>0.16032323656652855</v>
      </c>
      <c r="CG212" s="3">
        <f t="shared" ref="CG212" si="90">AVERAGE(CC212:CC213)</f>
        <v>1.8285936313964775</v>
      </c>
      <c r="CH212" s="3">
        <f t="shared" ref="CH212" si="91">AVERAGE(CD212:CD213)</f>
        <v>3.5603352474386631</v>
      </c>
      <c r="CI212" s="3">
        <f t="shared" ref="CI212" si="92">AVERAGE(CE212:CE213)</f>
        <v>1.7317416160421857</v>
      </c>
      <c r="CJ212" s="3">
        <f t="shared" ref="CJ212" si="93">AVERAGE(CF212:CF213)</f>
        <v>0.1599603090348965</v>
      </c>
      <c r="CK212" s="21"/>
      <c r="CL212" s="21"/>
      <c r="CM212" s="21"/>
      <c r="CN212" s="21"/>
      <c r="CO212" s="21"/>
      <c r="CP212" s="21"/>
      <c r="CQ212" s="21"/>
      <c r="CR212" s="21"/>
      <c r="CS212" s="21"/>
      <c r="CT212" s="21"/>
      <c r="CU212" s="21"/>
      <c r="CV212" s="21"/>
      <c r="CW212" s="21"/>
      <c r="CX212" s="21"/>
      <c r="CY212" s="21"/>
      <c r="CZ212" s="21"/>
      <c r="DA212" s="21"/>
      <c r="DB212" s="21"/>
      <c r="DC212" s="21"/>
      <c r="DD212" s="21"/>
      <c r="DE212" s="21"/>
      <c r="DF212" s="21"/>
      <c r="DG212" s="21"/>
      <c r="DH212" s="21"/>
      <c r="DI212" s="21"/>
      <c r="DJ212" s="21"/>
      <c r="DK212" s="21"/>
      <c r="DL212" s="21"/>
      <c r="DM212" s="21"/>
      <c r="DN212" s="21"/>
      <c r="DO212" s="21"/>
      <c r="DP212" s="21"/>
      <c r="DQ212" s="21"/>
      <c r="DR212" s="21"/>
      <c r="DS212" s="21"/>
      <c r="DT212" s="21"/>
      <c r="DU212" s="21"/>
      <c r="DV212" s="21"/>
      <c r="DW212" s="21"/>
      <c r="DX212" s="21"/>
      <c r="DY212" s="21"/>
      <c r="DZ212" s="21"/>
      <c r="EA212" s="21"/>
      <c r="EB212" s="21"/>
      <c r="EC212" s="21"/>
      <c r="ED212" s="21"/>
    </row>
    <row r="213" spans="1:134" s="19" customFormat="1" ht="15.65" customHeight="1" x14ac:dyDescent="0.35">
      <c r="A213">
        <v>31</v>
      </c>
      <c r="B213">
        <v>2</v>
      </c>
      <c r="C213" t="s">
        <v>68</v>
      </c>
      <c r="D213" t="s">
        <v>27</v>
      </c>
      <c r="E213"/>
      <c r="F213"/>
      <c r="G213">
        <v>0.5</v>
      </c>
      <c r="H213">
        <v>0.5</v>
      </c>
      <c r="I213">
        <v>4593</v>
      </c>
      <c r="J213">
        <v>8386</v>
      </c>
      <c r="K213"/>
      <c r="L213">
        <v>3667</v>
      </c>
      <c r="M213">
        <v>3.9380000000000002</v>
      </c>
      <c r="N213">
        <v>7.383</v>
      </c>
      <c r="O213">
        <v>3.4449999999999998</v>
      </c>
      <c r="P213"/>
      <c r="Q213">
        <v>0.26800000000000002</v>
      </c>
      <c r="R213">
        <v>1</v>
      </c>
      <c r="S213">
        <v>0</v>
      </c>
      <c r="T213">
        <v>0</v>
      </c>
      <c r="U213"/>
      <c r="V213">
        <v>0</v>
      </c>
      <c r="W213"/>
      <c r="X213"/>
      <c r="Y213" s="1">
        <v>45194</v>
      </c>
      <c r="Z213" s="6">
        <v>0.84692129629629631</v>
      </c>
      <c r="AA213"/>
      <c r="AB213" s="19">
        <v>1</v>
      </c>
      <c r="AC213" s="8"/>
      <c r="AD213" s="3">
        <v>3.6708144540371217</v>
      </c>
      <c r="AE213" s="3">
        <v>7.1476042554726797</v>
      </c>
      <c r="AF213" s="3">
        <v>3.476789801435558</v>
      </c>
      <c r="AG213" s="3">
        <v>0.31919476300652883</v>
      </c>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20"/>
      <c r="BH213" s="20"/>
      <c r="BI213" s="20"/>
      <c r="BJ213" s="20"/>
      <c r="BK213" s="8"/>
      <c r="BL213" s="15"/>
      <c r="BM213" s="21"/>
      <c r="BN213" s="21"/>
      <c r="BO213" s="21"/>
      <c r="BP213" s="21"/>
      <c r="BQ213" s="2">
        <f t="shared" si="27"/>
        <v>2.9732408325074333</v>
      </c>
      <c r="BR213" s="2">
        <f t="shared" si="28"/>
        <v>5.9464816650148666</v>
      </c>
      <c r="BS213" s="2">
        <f t="shared" si="29"/>
        <v>2.9732408325074333</v>
      </c>
      <c r="BT213" s="2">
        <f t="shared" si="30"/>
        <v>0.29732408325074333</v>
      </c>
      <c r="BU213" s="56">
        <f t="shared" si="70"/>
        <v>3089.558</v>
      </c>
      <c r="BV213" s="56">
        <f t="shared" si="71"/>
        <v>2820.4913333333329</v>
      </c>
      <c r="BW213" s="56">
        <f t="shared" si="72"/>
        <v>2551.4246666666663</v>
      </c>
      <c r="BX213" s="56">
        <f t="shared" si="73"/>
        <v>24666.686666666665</v>
      </c>
      <c r="BY213" s="57">
        <f t="shared" si="74"/>
        <v>1.4866204162537167</v>
      </c>
      <c r="BZ213" s="54">
        <f t="shared" si="75"/>
        <v>2.9732408325074333</v>
      </c>
      <c r="CA213" s="54">
        <f t="shared" si="76"/>
        <v>1.4866204162537167</v>
      </c>
      <c r="CB213" s="54">
        <f t="shared" si="77"/>
        <v>0.14866204162537167</v>
      </c>
      <c r="CC213" s="54">
        <f t="shared" si="78"/>
        <v>1.8354072270185608</v>
      </c>
      <c r="CD213" s="54">
        <f t="shared" si="79"/>
        <v>3.5738021277363399</v>
      </c>
      <c r="CE213" s="54">
        <f t="shared" si="80"/>
        <v>1.738394900717779</v>
      </c>
      <c r="CF213" s="54">
        <f t="shared" si="81"/>
        <v>0.15959738150326441</v>
      </c>
      <c r="CG213"/>
      <c r="CH213"/>
      <c r="CI213"/>
      <c r="CJ213"/>
      <c r="CK213" s="21"/>
      <c r="CL213" s="21"/>
      <c r="CM213" s="21"/>
      <c r="CN213" s="21"/>
      <c r="CO213" s="21"/>
      <c r="CP213" s="21"/>
      <c r="CQ213" s="21"/>
      <c r="CR213" s="21"/>
      <c r="CS213" s="21"/>
      <c r="CT213" s="21"/>
      <c r="CU213" s="21"/>
      <c r="CV213" s="21"/>
      <c r="CW213" s="21"/>
      <c r="CX213" s="21"/>
      <c r="CY213" s="21"/>
      <c r="CZ213" s="21"/>
      <c r="DA213" s="21"/>
      <c r="DB213" s="21"/>
      <c r="DC213" s="21"/>
      <c r="DD213" s="21"/>
      <c r="DE213" s="21"/>
      <c r="DF213" s="21"/>
      <c r="DG213" s="21"/>
      <c r="DH213" s="21"/>
      <c r="DI213" s="21"/>
      <c r="DJ213" s="21"/>
      <c r="DK213" s="21"/>
      <c r="DL213" s="21"/>
      <c r="DM213" s="21"/>
      <c r="DN213" s="21"/>
      <c r="DO213" s="21"/>
      <c r="DP213" s="21"/>
      <c r="DQ213" s="21"/>
      <c r="DR213" s="21"/>
      <c r="DS213" s="21"/>
      <c r="DT213" s="21"/>
      <c r="DU213" s="21"/>
      <c r="DV213" s="21"/>
      <c r="DW213" s="21"/>
      <c r="DX213" s="21"/>
      <c r="DY213" s="21"/>
      <c r="DZ213" s="21"/>
      <c r="EA213" s="21"/>
      <c r="EB213" s="21"/>
      <c r="EC213" s="21"/>
      <c r="ED213" s="21"/>
    </row>
    <row r="214" spans="1:134" s="19" customFormat="1" ht="15.65" customHeight="1" x14ac:dyDescent="0.35">
      <c r="A214">
        <v>29</v>
      </c>
      <c r="B214">
        <v>2</v>
      </c>
      <c r="C214" t="s">
        <v>68</v>
      </c>
      <c r="D214" t="s">
        <v>27</v>
      </c>
      <c r="E214"/>
      <c r="F214"/>
      <c r="G214">
        <v>0.5</v>
      </c>
      <c r="H214">
        <v>0.5</v>
      </c>
      <c r="I214">
        <v>6127</v>
      </c>
      <c r="J214">
        <v>8152</v>
      </c>
      <c r="K214"/>
      <c r="L214">
        <v>3380</v>
      </c>
      <c r="M214">
        <v>5.1150000000000002</v>
      </c>
      <c r="N214">
        <v>7.1849999999999996</v>
      </c>
      <c r="O214">
        <v>2.0699999999999998</v>
      </c>
      <c r="P214"/>
      <c r="Q214">
        <v>0.23799999999999999</v>
      </c>
      <c r="R214">
        <v>1</v>
      </c>
      <c r="S214">
        <v>0</v>
      </c>
      <c r="T214">
        <v>0</v>
      </c>
      <c r="U214"/>
      <c r="V214">
        <v>0</v>
      </c>
      <c r="W214"/>
      <c r="X214"/>
      <c r="Y214" s="1">
        <v>45195</v>
      </c>
      <c r="Z214" s="6">
        <v>0.88321759259259258</v>
      </c>
      <c r="AA214"/>
      <c r="AB214" s="19">
        <v>1</v>
      </c>
      <c r="AC214" s="8"/>
      <c r="AD214" s="3">
        <v>4.8577634690263238</v>
      </c>
      <c r="AE214" s="3">
        <v>6.7599432984895751</v>
      </c>
      <c r="AF214" s="3">
        <v>1.9021798294632513</v>
      </c>
      <c r="AG214" s="3">
        <v>0.30133010203378996</v>
      </c>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20"/>
      <c r="BH214" s="20"/>
      <c r="BI214" s="20"/>
      <c r="BJ214" s="20"/>
      <c r="BK214" s="8"/>
      <c r="BL214" s="15"/>
      <c r="BM214" s="21"/>
      <c r="BN214" s="21"/>
      <c r="BO214" s="21"/>
      <c r="BP214" s="21"/>
      <c r="BQ214" s="2">
        <f t="shared" si="27"/>
        <v>2.9732408325074333</v>
      </c>
      <c r="BR214" s="2">
        <f t="shared" si="28"/>
        <v>5.9464816650148666</v>
      </c>
      <c r="BS214" s="2">
        <f t="shared" si="29"/>
        <v>2.9732408325074333</v>
      </c>
      <c r="BT214" s="2">
        <f t="shared" si="30"/>
        <v>0.29732408325074333</v>
      </c>
      <c r="BU214" s="56">
        <f t="shared" ref="BU214:BU219" si="94">I214/(BQ214*G214)</f>
        <v>4121.4286666666667</v>
      </c>
      <c r="BV214" s="56">
        <f t="shared" ref="BV214:BV219" si="95">J214/(BR214*H214)</f>
        <v>2741.7893333333332</v>
      </c>
      <c r="BW214" s="56">
        <f t="shared" ref="BW214:BW219" si="96">(J214-I214)/(BS214*H214)</f>
        <v>1362.1499999999999</v>
      </c>
      <c r="BX214" s="56">
        <f t="shared" ref="BX214:BX219" si="97">L214/(BT214*H214)</f>
        <v>22736.133333333331</v>
      </c>
      <c r="BY214" s="57">
        <f t="shared" ref="BY214:BY219" si="98">G214*BQ214</f>
        <v>1.4866204162537167</v>
      </c>
      <c r="BZ214" s="54">
        <f t="shared" ref="BZ214:BZ219" si="99">H214*BR214</f>
        <v>2.9732408325074333</v>
      </c>
      <c r="CA214" s="54">
        <f t="shared" ref="CA214:CA219" si="100">H214*BS214</f>
        <v>1.4866204162537167</v>
      </c>
      <c r="CB214" s="54">
        <f t="shared" ref="CB214:CB219" si="101">H214*BT214</f>
        <v>0.14866204162537167</v>
      </c>
      <c r="CC214" s="54">
        <f t="shared" ref="CC214:CC219" si="102">AD214*G214</f>
        <v>2.4288817345131619</v>
      </c>
      <c r="CD214" s="54">
        <f t="shared" ref="CD214:CD219" si="103">AE214*H214</f>
        <v>3.3799716492447875</v>
      </c>
      <c r="CE214" s="54">
        <f t="shared" ref="CE214:CE219" si="104">AF214*H214</f>
        <v>0.95108991473162563</v>
      </c>
      <c r="CF214" s="54">
        <f t="shared" ref="CF214:CF219" si="105">AG214*H214</f>
        <v>0.15066505101689498</v>
      </c>
      <c r="CG214"/>
      <c r="CH214"/>
      <c r="CI214"/>
      <c r="CJ214"/>
      <c r="CK214" s="21"/>
      <c r="CL214" s="21"/>
      <c r="CM214" s="21"/>
      <c r="CN214" s="21"/>
      <c r="CO214" s="21"/>
      <c r="CP214" s="21"/>
      <c r="CQ214" s="21"/>
      <c r="CR214" s="21"/>
      <c r="CS214" s="21"/>
      <c r="CT214" s="21"/>
      <c r="CU214" s="21"/>
      <c r="CV214" s="21"/>
      <c r="CW214" s="21"/>
      <c r="CX214" s="21"/>
      <c r="CY214" s="21"/>
      <c r="CZ214" s="21"/>
      <c r="DA214" s="21"/>
      <c r="DB214" s="21"/>
      <c r="DC214" s="21"/>
      <c r="DD214" s="21"/>
      <c r="DE214" s="21"/>
      <c r="DF214" s="21"/>
      <c r="DG214" s="21"/>
      <c r="DH214" s="21"/>
      <c r="DI214" s="21"/>
      <c r="DJ214" s="21"/>
      <c r="DK214" s="21"/>
      <c r="DL214" s="21"/>
      <c r="DM214" s="21"/>
      <c r="DN214" s="21"/>
      <c r="DO214" s="21"/>
      <c r="DP214" s="21"/>
      <c r="DQ214" s="21"/>
      <c r="DR214" s="21"/>
      <c r="DS214" s="21"/>
      <c r="DT214" s="21"/>
      <c r="DU214" s="21"/>
      <c r="DV214" s="21"/>
      <c r="DW214" s="21"/>
      <c r="DX214" s="21"/>
      <c r="DY214" s="21"/>
      <c r="DZ214" s="21"/>
      <c r="EA214" s="21"/>
      <c r="EB214" s="21"/>
      <c r="EC214" s="21"/>
      <c r="ED214" s="21"/>
    </row>
    <row r="215" spans="1:134" s="19" customFormat="1" ht="15.65" customHeight="1" x14ac:dyDescent="0.35">
      <c r="A215">
        <v>30</v>
      </c>
      <c r="B215">
        <v>2</v>
      </c>
      <c r="C215" t="s">
        <v>68</v>
      </c>
      <c r="D215" t="s">
        <v>27</v>
      </c>
      <c r="E215"/>
      <c r="F215"/>
      <c r="G215">
        <v>0.5</v>
      </c>
      <c r="H215">
        <v>0.5</v>
      </c>
      <c r="I215">
        <v>4652</v>
      </c>
      <c r="J215">
        <v>8028</v>
      </c>
      <c r="K215"/>
      <c r="L215">
        <v>3366</v>
      </c>
      <c r="M215">
        <v>3.984</v>
      </c>
      <c r="N215">
        <v>7.08</v>
      </c>
      <c r="O215">
        <v>3.0960000000000001</v>
      </c>
      <c r="P215"/>
      <c r="Q215">
        <v>0.23599999999999999</v>
      </c>
      <c r="R215">
        <v>1</v>
      </c>
      <c r="S215">
        <v>0</v>
      </c>
      <c r="T215">
        <v>0</v>
      </c>
      <c r="U215"/>
      <c r="V215">
        <v>0</v>
      </c>
      <c r="W215"/>
      <c r="X215"/>
      <c r="Y215" s="1">
        <v>45195</v>
      </c>
      <c r="Z215" s="6">
        <v>0.890625</v>
      </c>
      <c r="AA215"/>
      <c r="AB215" s="19">
        <v>1</v>
      </c>
      <c r="AC215" s="8"/>
      <c r="AD215" s="3">
        <v>3.6860299689639251</v>
      </c>
      <c r="AE215" s="3">
        <v>6.6590293475473015</v>
      </c>
      <c r="AF215" s="3">
        <v>2.9729993785833764</v>
      </c>
      <c r="AG215" s="3">
        <v>0.30011783422334537</v>
      </c>
      <c r="AH215" s="8"/>
      <c r="AI215" s="8"/>
      <c r="AJ215" s="8"/>
      <c r="AK215" s="8">
        <v>0.54024345642522087</v>
      </c>
      <c r="AL215" s="8"/>
      <c r="AM215" s="8"/>
      <c r="AN215" s="8"/>
      <c r="AO215" s="8"/>
      <c r="AP215" s="8"/>
      <c r="AQ215" s="8">
        <v>0.28069616533747954</v>
      </c>
      <c r="AR215" s="8"/>
      <c r="AS215" s="8"/>
      <c r="AT215" s="8"/>
      <c r="AU215" s="8"/>
      <c r="AV215" s="8"/>
      <c r="AW215" s="8">
        <v>1.2892407580692995</v>
      </c>
      <c r="AX215" s="8"/>
      <c r="AY215" s="8"/>
      <c r="AZ215" s="8"/>
      <c r="BA215" s="8"/>
      <c r="BB215" s="8"/>
      <c r="BC215" s="8">
        <v>1.7446307834895862</v>
      </c>
      <c r="BD215" s="8"/>
      <c r="BE215" s="8"/>
      <c r="BF215" s="8"/>
      <c r="BG215" s="20">
        <v>3.6761000240481421</v>
      </c>
      <c r="BH215" s="20">
        <v>6.6683883026750124</v>
      </c>
      <c r="BI215" s="20">
        <v>2.9922882786268703</v>
      </c>
      <c r="BJ215" s="20">
        <v>0.30275884623895677</v>
      </c>
      <c r="BK215" s="8"/>
      <c r="BL215" s="15">
        <v>60</v>
      </c>
      <c r="BM215" s="21"/>
      <c r="BN215" s="21"/>
      <c r="BO215" s="21"/>
      <c r="BP215" s="21"/>
      <c r="BQ215" s="2">
        <f t="shared" si="27"/>
        <v>2.9732408325074333</v>
      </c>
      <c r="BR215" s="2">
        <f t="shared" si="28"/>
        <v>5.9464816650148666</v>
      </c>
      <c r="BS215" s="2">
        <f t="shared" si="29"/>
        <v>2.9732408325074333</v>
      </c>
      <c r="BT215" s="2">
        <f t="shared" si="30"/>
        <v>0.29732408325074333</v>
      </c>
      <c r="BU215" s="56">
        <f t="shared" si="94"/>
        <v>3129.2453333333333</v>
      </c>
      <c r="BV215" s="56">
        <f t="shared" si="95"/>
        <v>2700.0839999999998</v>
      </c>
      <c r="BW215" s="56">
        <f t="shared" si="96"/>
        <v>2270.9226666666664</v>
      </c>
      <c r="BX215" s="56">
        <f t="shared" si="97"/>
        <v>22641.96</v>
      </c>
      <c r="BY215" s="57">
        <f t="shared" si="98"/>
        <v>1.4866204162537167</v>
      </c>
      <c r="BZ215" s="54">
        <f t="shared" si="99"/>
        <v>2.9732408325074333</v>
      </c>
      <c r="CA215" s="54">
        <f t="shared" si="100"/>
        <v>1.4866204162537167</v>
      </c>
      <c r="CB215" s="54">
        <f t="shared" si="101"/>
        <v>0.14866204162537167</v>
      </c>
      <c r="CC215" s="54">
        <f t="shared" si="102"/>
        <v>1.8430149844819625</v>
      </c>
      <c r="CD215" s="54">
        <f t="shared" si="103"/>
        <v>3.3295146737736507</v>
      </c>
      <c r="CE215" s="54">
        <f t="shared" si="104"/>
        <v>1.4864996892916882</v>
      </c>
      <c r="CF215" s="54">
        <f t="shared" si="105"/>
        <v>0.15005891711167268</v>
      </c>
      <c r="CG215" s="3">
        <f t="shared" ref="CG215" si="106">AVERAGE(CC215:CC216)</f>
        <v>1.838050012024071</v>
      </c>
      <c r="CH215" s="3">
        <f t="shared" ref="CH215" si="107">AVERAGE(CD215:CD216)</f>
        <v>3.3341941513375062</v>
      </c>
      <c r="CI215" s="3">
        <f t="shared" ref="CI215" si="108">AVERAGE(CE215:CE216)</f>
        <v>1.4961441393134352</v>
      </c>
      <c r="CJ215" s="3">
        <f t="shared" ref="CJ215" si="109">AVERAGE(CF215:CF216)</f>
        <v>0.15137942311947838</v>
      </c>
      <c r="CK215" s="21"/>
      <c r="CL215" s="21"/>
      <c r="CM215" s="21"/>
      <c r="CN215" s="21"/>
      <c r="CO215" s="21"/>
      <c r="CP215" s="21"/>
      <c r="CQ215" s="21"/>
      <c r="CR215" s="21"/>
      <c r="CS215" s="21"/>
      <c r="CT215" s="21"/>
      <c r="CU215" s="21"/>
      <c r="CV215" s="21"/>
      <c r="CW215" s="21"/>
      <c r="CX215" s="21"/>
      <c r="CY215" s="21"/>
      <c r="CZ215" s="21"/>
      <c r="DA215" s="21"/>
      <c r="DB215" s="21"/>
      <c r="DC215" s="21"/>
      <c r="DD215" s="21"/>
      <c r="DE215" s="21"/>
      <c r="DF215" s="21"/>
      <c r="DG215" s="21"/>
      <c r="DH215" s="21"/>
      <c r="DI215" s="21"/>
      <c r="DJ215" s="21"/>
      <c r="DK215" s="21"/>
      <c r="DL215" s="21"/>
      <c r="DM215" s="21"/>
      <c r="DN215" s="21"/>
      <c r="DO215" s="21"/>
      <c r="DP215" s="21"/>
      <c r="DQ215" s="21"/>
      <c r="DR215" s="21"/>
      <c r="DS215" s="21"/>
      <c r="DT215" s="21"/>
      <c r="DU215" s="21"/>
      <c r="DV215" s="21"/>
      <c r="DW215" s="21"/>
      <c r="DX215" s="21"/>
      <c r="DY215" s="21"/>
      <c r="DZ215" s="21"/>
      <c r="EA215" s="21"/>
      <c r="EB215" s="21"/>
      <c r="EC215" s="21"/>
      <c r="ED215" s="21"/>
    </row>
    <row r="216" spans="1:134" s="19" customFormat="1" ht="15.65" customHeight="1" x14ac:dyDescent="0.35">
      <c r="A216">
        <v>31</v>
      </c>
      <c r="B216">
        <v>2</v>
      </c>
      <c r="C216" t="s">
        <v>68</v>
      </c>
      <c r="D216" t="s">
        <v>27</v>
      </c>
      <c r="E216"/>
      <c r="F216"/>
      <c r="G216">
        <v>0.5</v>
      </c>
      <c r="H216">
        <v>0.5</v>
      </c>
      <c r="I216">
        <v>4627</v>
      </c>
      <c r="J216">
        <v>8051</v>
      </c>
      <c r="K216"/>
      <c r="L216">
        <v>3427</v>
      </c>
      <c r="M216">
        <v>3.964</v>
      </c>
      <c r="N216">
        <v>7.0990000000000002</v>
      </c>
      <c r="O216">
        <v>3.1349999999999998</v>
      </c>
      <c r="P216"/>
      <c r="Q216">
        <v>0.24199999999999999</v>
      </c>
      <c r="R216">
        <v>1</v>
      </c>
      <c r="S216">
        <v>0</v>
      </c>
      <c r="T216">
        <v>0</v>
      </c>
      <c r="U216"/>
      <c r="V216">
        <v>0</v>
      </c>
      <c r="W216"/>
      <c r="X216"/>
      <c r="Y216" s="1">
        <v>45195</v>
      </c>
      <c r="Z216" s="6">
        <v>0.89853009259259264</v>
      </c>
      <c r="AA216"/>
      <c r="AB216" s="19">
        <v>1</v>
      </c>
      <c r="AC216" s="8"/>
      <c r="AD216" s="3">
        <v>3.666170079132359</v>
      </c>
      <c r="AE216" s="3">
        <v>6.6777472578027233</v>
      </c>
      <c r="AF216" s="3">
        <v>3.0115771786703642</v>
      </c>
      <c r="AG216" s="3">
        <v>0.30539985825456811</v>
      </c>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20"/>
      <c r="BH216" s="20"/>
      <c r="BI216" s="20"/>
      <c r="BJ216" s="20"/>
      <c r="BK216" s="8"/>
      <c r="BL216" s="15"/>
      <c r="BM216" s="21"/>
      <c r="BN216" s="21"/>
      <c r="BO216" s="21"/>
      <c r="BP216" s="21"/>
      <c r="BQ216" s="2">
        <f t="shared" si="27"/>
        <v>2.9732408325074333</v>
      </c>
      <c r="BR216" s="2">
        <f t="shared" si="28"/>
        <v>5.9464816650148666</v>
      </c>
      <c r="BS216" s="2">
        <f t="shared" si="29"/>
        <v>2.9732408325074333</v>
      </c>
      <c r="BT216" s="2">
        <f t="shared" si="30"/>
        <v>0.29732408325074333</v>
      </c>
      <c r="BU216" s="56">
        <f t="shared" si="94"/>
        <v>3112.4286666666662</v>
      </c>
      <c r="BV216" s="56">
        <f t="shared" si="95"/>
        <v>2707.8196666666663</v>
      </c>
      <c r="BW216" s="56">
        <f t="shared" si="96"/>
        <v>2303.2106666666664</v>
      </c>
      <c r="BX216" s="56">
        <f t="shared" si="97"/>
        <v>23052.286666666663</v>
      </c>
      <c r="BY216" s="57">
        <f t="shared" si="98"/>
        <v>1.4866204162537167</v>
      </c>
      <c r="BZ216" s="54">
        <f t="shared" si="99"/>
        <v>2.9732408325074333</v>
      </c>
      <c r="CA216" s="54">
        <f t="shared" si="100"/>
        <v>1.4866204162537167</v>
      </c>
      <c r="CB216" s="54">
        <f t="shared" si="101"/>
        <v>0.14866204162537167</v>
      </c>
      <c r="CC216" s="54">
        <f t="shared" si="102"/>
        <v>1.8330850395661795</v>
      </c>
      <c r="CD216" s="54">
        <f t="shared" si="103"/>
        <v>3.3388736289013616</v>
      </c>
      <c r="CE216" s="54">
        <f t="shared" si="104"/>
        <v>1.5057885893351821</v>
      </c>
      <c r="CF216" s="54">
        <f t="shared" si="105"/>
        <v>0.15269992912728406</v>
      </c>
      <c r="CG216"/>
      <c r="CH216"/>
      <c r="CI216"/>
      <c r="CJ216"/>
      <c r="CK216" s="21"/>
      <c r="CL216" s="21"/>
      <c r="CM216" s="21"/>
      <c r="CN216" s="21"/>
      <c r="CO216" s="21"/>
      <c r="CP216" s="21"/>
      <c r="CQ216" s="21"/>
      <c r="CR216" s="21"/>
      <c r="CS216" s="21"/>
      <c r="CT216" s="21"/>
      <c r="CU216" s="21"/>
      <c r="CV216" s="21"/>
      <c r="CW216" s="21"/>
      <c r="CX216" s="21"/>
      <c r="CY216" s="21"/>
      <c r="CZ216" s="21"/>
      <c r="DA216" s="21"/>
      <c r="DB216" s="21"/>
      <c r="DC216" s="21"/>
      <c r="DD216" s="21"/>
      <c r="DE216" s="21"/>
      <c r="DF216" s="21"/>
      <c r="DG216" s="21"/>
      <c r="DH216" s="21"/>
      <c r="DI216" s="21"/>
      <c r="DJ216" s="21"/>
      <c r="DK216" s="21"/>
      <c r="DL216" s="21"/>
      <c r="DM216" s="21"/>
      <c r="DN216" s="21"/>
      <c r="DO216" s="21"/>
      <c r="DP216" s="21"/>
      <c r="DQ216" s="21"/>
      <c r="DR216" s="21"/>
      <c r="DS216" s="21"/>
      <c r="DT216" s="21"/>
      <c r="DU216" s="21"/>
      <c r="DV216" s="21"/>
      <c r="DW216" s="21"/>
      <c r="DX216" s="21"/>
      <c r="DY216" s="21"/>
      <c r="DZ216" s="21"/>
      <c r="EA216" s="21"/>
      <c r="EB216" s="21"/>
      <c r="EC216" s="21"/>
      <c r="ED216" s="21"/>
    </row>
    <row r="217" spans="1:134" s="19" customFormat="1" ht="15.65" customHeight="1" x14ac:dyDescent="0.35">
      <c r="A217">
        <v>29</v>
      </c>
      <c r="B217">
        <v>2</v>
      </c>
      <c r="C217" t="s">
        <v>68</v>
      </c>
      <c r="D217" t="s">
        <v>27</v>
      </c>
      <c r="E217"/>
      <c r="F217"/>
      <c r="G217">
        <v>0.5</v>
      </c>
      <c r="H217">
        <v>0.5</v>
      </c>
      <c r="I217">
        <v>5404</v>
      </c>
      <c r="J217">
        <v>6966</v>
      </c>
      <c r="K217"/>
      <c r="L217">
        <v>3122</v>
      </c>
      <c r="M217">
        <v>4.5599999999999996</v>
      </c>
      <c r="N217">
        <v>6.18</v>
      </c>
      <c r="O217">
        <v>1.62</v>
      </c>
      <c r="P217"/>
      <c r="Q217">
        <v>0.21099999999999999</v>
      </c>
      <c r="R217">
        <v>1</v>
      </c>
      <c r="S217">
        <v>0</v>
      </c>
      <c r="T217">
        <v>0</v>
      </c>
      <c r="U217"/>
      <c r="V217">
        <v>0</v>
      </c>
      <c r="W217"/>
      <c r="X217"/>
      <c r="Y217" s="1">
        <v>45196</v>
      </c>
      <c r="Z217" s="6">
        <v>0.96053240740740742</v>
      </c>
      <c r="AA217"/>
      <c r="AB217" s="19">
        <v>1</v>
      </c>
      <c r="AC217" s="8"/>
      <c r="AD217" s="3">
        <v>5.0520914673641579</v>
      </c>
      <c r="AE217" s="3">
        <v>6.9592688707175165</v>
      </c>
      <c r="AF217" s="3">
        <v>1.9071774033533586</v>
      </c>
      <c r="AG217" s="3">
        <v>0.33848253614084267</v>
      </c>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20"/>
      <c r="BH217" s="20"/>
      <c r="BI217" s="20"/>
      <c r="BJ217" s="20"/>
      <c r="BK217" s="8"/>
      <c r="BL217" s="15"/>
      <c r="BM217" s="21"/>
      <c r="BN217" s="21"/>
      <c r="BO217" s="21"/>
      <c r="BP217" s="21"/>
      <c r="BQ217" s="2">
        <f t="shared" si="27"/>
        <v>2.9732408325074333</v>
      </c>
      <c r="BR217" s="2">
        <f t="shared" si="28"/>
        <v>5.9464816650148666</v>
      </c>
      <c r="BS217" s="2">
        <f t="shared" si="29"/>
        <v>2.9732408325074333</v>
      </c>
      <c r="BT217" s="2">
        <f t="shared" si="30"/>
        <v>0.29732408325074333</v>
      </c>
      <c r="BU217" s="56">
        <f t="shared" si="94"/>
        <v>3635.0906666666665</v>
      </c>
      <c r="BV217" s="56">
        <f t="shared" si="95"/>
        <v>2342.8979999999997</v>
      </c>
      <c r="BW217" s="56">
        <f t="shared" si="96"/>
        <v>1050.7053333333333</v>
      </c>
      <c r="BX217" s="56">
        <f t="shared" si="97"/>
        <v>21000.653333333332</v>
      </c>
      <c r="BY217" s="57">
        <f t="shared" si="98"/>
        <v>1.4866204162537167</v>
      </c>
      <c r="BZ217" s="54">
        <f t="shared" si="99"/>
        <v>2.9732408325074333</v>
      </c>
      <c r="CA217" s="54">
        <f t="shared" si="100"/>
        <v>1.4866204162537167</v>
      </c>
      <c r="CB217" s="54">
        <f t="shared" si="101"/>
        <v>0.14866204162537167</v>
      </c>
      <c r="CC217" s="54">
        <f t="shared" si="102"/>
        <v>2.526045733682079</v>
      </c>
      <c r="CD217" s="54">
        <f t="shared" si="103"/>
        <v>3.4796344353587583</v>
      </c>
      <c r="CE217" s="54">
        <f t="shared" si="104"/>
        <v>0.95358870167667931</v>
      </c>
      <c r="CF217" s="54">
        <f t="shared" si="105"/>
        <v>0.16924126807042134</v>
      </c>
      <c r="CG217"/>
      <c r="CH217"/>
      <c r="CI217"/>
      <c r="CJ217"/>
      <c r="CK217" s="21"/>
      <c r="CL217" s="21"/>
      <c r="CM217" s="21"/>
      <c r="CN217" s="21"/>
      <c r="CO217" s="21"/>
      <c r="CP217" s="21"/>
      <c r="CQ217" s="21"/>
      <c r="CR217" s="21"/>
      <c r="CS217" s="21"/>
      <c r="CT217" s="21"/>
      <c r="CU217" s="21"/>
      <c r="CV217" s="21"/>
      <c r="CW217" s="21"/>
      <c r="CX217" s="21"/>
      <c r="CY217" s="21"/>
      <c r="CZ217" s="21"/>
      <c r="DA217" s="21"/>
      <c r="DB217" s="21"/>
      <c r="DC217" s="21"/>
      <c r="DD217" s="21"/>
      <c r="DE217" s="21"/>
      <c r="DF217" s="21"/>
      <c r="DG217" s="21"/>
      <c r="DH217" s="21"/>
      <c r="DI217" s="21"/>
      <c r="DJ217" s="21"/>
      <c r="DK217" s="21"/>
      <c r="DL217" s="21"/>
      <c r="DM217" s="21"/>
      <c r="DN217" s="21"/>
      <c r="DO217" s="21"/>
      <c r="DP217" s="21"/>
      <c r="DQ217" s="21"/>
      <c r="DR217" s="21"/>
      <c r="DS217" s="21"/>
      <c r="DT217" s="21"/>
      <c r="DU217" s="21"/>
      <c r="DV217" s="21"/>
      <c r="DW217" s="21"/>
      <c r="DX217" s="21"/>
      <c r="DY217" s="21"/>
      <c r="DZ217" s="21"/>
      <c r="EA217" s="21"/>
      <c r="EB217" s="21"/>
      <c r="EC217" s="21"/>
      <c r="ED217" s="21"/>
    </row>
    <row r="218" spans="1:134" s="19" customFormat="1" ht="15.65" customHeight="1" x14ac:dyDescent="0.35">
      <c r="A218">
        <v>30</v>
      </c>
      <c r="B218">
        <v>2</v>
      </c>
      <c r="C218" t="s">
        <v>68</v>
      </c>
      <c r="D218" t="s">
        <v>27</v>
      </c>
      <c r="E218"/>
      <c r="F218"/>
      <c r="G218">
        <v>0.5</v>
      </c>
      <c r="H218">
        <v>0.5</v>
      </c>
      <c r="I218">
        <v>3979</v>
      </c>
      <c r="J218">
        <v>6888</v>
      </c>
      <c r="K218"/>
      <c r="L218">
        <v>3126</v>
      </c>
      <c r="M218">
        <v>3.468</v>
      </c>
      <c r="N218">
        <v>6.1139999999999999</v>
      </c>
      <c r="O218">
        <v>2.6469999999999998</v>
      </c>
      <c r="P218"/>
      <c r="Q218">
        <v>0.21099999999999999</v>
      </c>
      <c r="R218">
        <v>1</v>
      </c>
      <c r="S218">
        <v>0</v>
      </c>
      <c r="T218">
        <v>0</v>
      </c>
      <c r="U218"/>
      <c r="V218">
        <v>0</v>
      </c>
      <c r="W218"/>
      <c r="X218"/>
      <c r="Y218" s="1">
        <v>45196</v>
      </c>
      <c r="Z218" s="6">
        <v>0.96770833333333339</v>
      </c>
      <c r="AA218"/>
      <c r="AB218" s="19">
        <v>1</v>
      </c>
      <c r="AC218" s="8"/>
      <c r="AD218" s="3">
        <v>3.7178133188814297</v>
      </c>
      <c r="AE218" s="3">
        <v>6.8833446865598376</v>
      </c>
      <c r="AF218" s="3">
        <v>3.1655313676784078</v>
      </c>
      <c r="AG218" s="3">
        <v>0.33889946582153335</v>
      </c>
      <c r="AH218" s="8"/>
      <c r="AI218" s="8"/>
      <c r="AJ218" s="8"/>
      <c r="AK218" s="8">
        <v>1.4501452419342047</v>
      </c>
      <c r="AL218" s="8"/>
      <c r="AM218" s="8"/>
      <c r="AN218" s="8"/>
      <c r="AO218" s="8"/>
      <c r="AP218" s="8"/>
      <c r="AQ218" s="8">
        <v>9.8939373580148482E-2</v>
      </c>
      <c r="AR218" s="8"/>
      <c r="AS218" s="8"/>
      <c r="AT218" s="8"/>
      <c r="AU218" s="8"/>
      <c r="AV218" s="8"/>
      <c r="AW218" s="8">
        <v>1.5116807909049674</v>
      </c>
      <c r="AX218" s="8"/>
      <c r="AY218" s="8"/>
      <c r="AZ218" s="8"/>
      <c r="BA218" s="8"/>
      <c r="BB218" s="8"/>
      <c r="BC218" s="8">
        <v>1.4560629188996075</v>
      </c>
      <c r="BD218" s="8"/>
      <c r="BE218" s="8"/>
      <c r="BF218" s="8"/>
      <c r="BG218" s="20">
        <v>3.7449670496224821</v>
      </c>
      <c r="BH218" s="20">
        <v>6.8867515409771691</v>
      </c>
      <c r="BI218" s="20">
        <v>3.141784491354688</v>
      </c>
      <c r="BJ218" s="20">
        <v>0.3364500039474756</v>
      </c>
      <c r="BK218" s="8"/>
      <c r="BL218" s="15">
        <v>61</v>
      </c>
      <c r="BM218" s="21"/>
      <c r="BN218" s="21"/>
      <c r="BO218" s="21"/>
      <c r="BP218" s="21"/>
      <c r="BQ218" s="2">
        <f t="shared" si="27"/>
        <v>2.9732408325074333</v>
      </c>
      <c r="BR218" s="2">
        <f t="shared" si="28"/>
        <v>5.9464816650148666</v>
      </c>
      <c r="BS218" s="2">
        <f t="shared" si="29"/>
        <v>2.9732408325074333</v>
      </c>
      <c r="BT218" s="2">
        <f t="shared" si="30"/>
        <v>0.29732408325074333</v>
      </c>
      <c r="BU218" s="56">
        <f t="shared" si="94"/>
        <v>2676.5406666666663</v>
      </c>
      <c r="BV218" s="56">
        <f t="shared" si="95"/>
        <v>2316.6639999999998</v>
      </c>
      <c r="BW218" s="56">
        <f t="shared" si="96"/>
        <v>1956.7873333333332</v>
      </c>
      <c r="BX218" s="56">
        <f t="shared" si="97"/>
        <v>21027.559999999998</v>
      </c>
      <c r="BY218" s="57">
        <f t="shared" si="98"/>
        <v>1.4866204162537167</v>
      </c>
      <c r="BZ218" s="54">
        <f t="shared" si="99"/>
        <v>2.9732408325074333</v>
      </c>
      <c r="CA218" s="54">
        <f t="shared" si="100"/>
        <v>1.4866204162537167</v>
      </c>
      <c r="CB218" s="54">
        <f t="shared" si="101"/>
        <v>0.14866204162537167</v>
      </c>
      <c r="CC218" s="54">
        <f t="shared" si="102"/>
        <v>1.8589066594407149</v>
      </c>
      <c r="CD218" s="54">
        <f t="shared" si="103"/>
        <v>3.4416723432799188</v>
      </c>
      <c r="CE218" s="54">
        <f t="shared" si="104"/>
        <v>1.5827656838392039</v>
      </c>
      <c r="CF218" s="54">
        <f t="shared" si="105"/>
        <v>0.16944973291076668</v>
      </c>
      <c r="CG218" s="3">
        <f t="shared" ref="CG218" si="110">AVERAGE(CC218:CC219)</f>
        <v>1.872483524811241</v>
      </c>
      <c r="CH218" s="3">
        <f t="shared" ref="CH218" si="111">AVERAGE(CD218:CD219)</f>
        <v>3.4433757704885846</v>
      </c>
      <c r="CI218" s="3">
        <f t="shared" ref="CI218" si="112">AVERAGE(CE218:CE219)</f>
        <v>1.570892245677344</v>
      </c>
      <c r="CJ218" s="3">
        <f t="shared" ref="CJ218" si="113">AVERAGE(CF218:CF219)</f>
        <v>0.1682250019737378</v>
      </c>
      <c r="CK218" s="21"/>
      <c r="CL218" s="21"/>
      <c r="CM218" s="21"/>
      <c r="CN218" s="21"/>
      <c r="CO218" s="21"/>
      <c r="CP218" s="21"/>
      <c r="CQ218" s="21"/>
      <c r="CR218" s="21"/>
      <c r="CS218" s="21"/>
      <c r="CT218" s="21"/>
      <c r="CU218" s="21"/>
      <c r="CV218" s="21"/>
      <c r="CW218" s="21"/>
      <c r="CX218" s="21"/>
      <c r="CY218" s="21"/>
      <c r="CZ218" s="21"/>
      <c r="DA218" s="21"/>
      <c r="DB218" s="21"/>
      <c r="DC218" s="21"/>
      <c r="DD218" s="21"/>
      <c r="DE218" s="21"/>
      <c r="DF218" s="21"/>
      <c r="DG218" s="21"/>
      <c r="DH218" s="21"/>
      <c r="DI218" s="21"/>
      <c r="DJ218" s="21"/>
      <c r="DK218" s="21"/>
      <c r="DL218" s="21"/>
      <c r="DM218" s="21"/>
      <c r="DN218" s="21"/>
      <c r="DO218" s="21"/>
      <c r="DP218" s="21"/>
      <c r="DQ218" s="21"/>
      <c r="DR218" s="21"/>
      <c r="DS218" s="21"/>
      <c r="DT218" s="21"/>
      <c r="DU218" s="21"/>
      <c r="DV218" s="21"/>
      <c r="DW218" s="21"/>
      <c r="DX218" s="21"/>
      <c r="DY218" s="21"/>
      <c r="DZ218" s="21"/>
      <c r="EA218" s="21"/>
      <c r="EB218" s="21"/>
      <c r="EC218" s="21"/>
      <c r="ED218" s="21"/>
    </row>
    <row r="219" spans="1:134" s="19" customFormat="1" ht="15.65" customHeight="1" x14ac:dyDescent="0.35">
      <c r="A219">
        <v>31</v>
      </c>
      <c r="B219">
        <v>2</v>
      </c>
      <c r="C219" t="s">
        <v>68</v>
      </c>
      <c r="D219" t="s">
        <v>27</v>
      </c>
      <c r="E219"/>
      <c r="F219"/>
      <c r="G219">
        <v>0.5</v>
      </c>
      <c r="H219">
        <v>0.5</v>
      </c>
      <c r="I219">
        <v>4037</v>
      </c>
      <c r="J219">
        <v>6895</v>
      </c>
      <c r="K219"/>
      <c r="L219">
        <v>3079</v>
      </c>
      <c r="M219">
        <v>3.512</v>
      </c>
      <c r="N219">
        <v>6.12</v>
      </c>
      <c r="O219">
        <v>2.609</v>
      </c>
      <c r="P219"/>
      <c r="Q219">
        <v>0.20599999999999999</v>
      </c>
      <c r="R219">
        <v>1</v>
      </c>
      <c r="S219">
        <v>0</v>
      </c>
      <c r="T219">
        <v>0</v>
      </c>
      <c r="U219"/>
      <c r="V219">
        <v>0</v>
      </c>
      <c r="W219"/>
      <c r="X219"/>
      <c r="Y219" s="1">
        <v>45196</v>
      </c>
      <c r="Z219" s="6">
        <v>0.9752777777777778</v>
      </c>
      <c r="AA219"/>
      <c r="AB219" s="19">
        <v>1</v>
      </c>
      <c r="AC219" s="8"/>
      <c r="AD219" s="3">
        <v>3.7721207803635339</v>
      </c>
      <c r="AE219" s="3">
        <v>6.8901583953945016</v>
      </c>
      <c r="AF219" s="3">
        <v>3.1180376150309677</v>
      </c>
      <c r="AG219" s="3">
        <v>0.33400054207341789</v>
      </c>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20"/>
      <c r="BH219" s="20"/>
      <c r="BI219" s="20"/>
      <c r="BJ219" s="20"/>
      <c r="BK219" s="8"/>
      <c r="BL219" s="15"/>
      <c r="BM219" s="21"/>
      <c r="BN219" s="21"/>
      <c r="BO219" s="21"/>
      <c r="BP219" s="21"/>
      <c r="BQ219" s="2">
        <f t="shared" si="27"/>
        <v>2.9732408325074333</v>
      </c>
      <c r="BR219" s="2">
        <f t="shared" si="28"/>
        <v>5.9464816650148666</v>
      </c>
      <c r="BS219" s="2">
        <f t="shared" si="29"/>
        <v>2.9732408325074333</v>
      </c>
      <c r="BT219" s="2">
        <f t="shared" si="30"/>
        <v>0.29732408325074333</v>
      </c>
      <c r="BU219" s="56">
        <f t="shared" si="94"/>
        <v>2715.5553333333332</v>
      </c>
      <c r="BV219" s="56">
        <f t="shared" si="95"/>
        <v>2319.018333333333</v>
      </c>
      <c r="BW219" s="56">
        <f t="shared" si="96"/>
        <v>1922.4813333333332</v>
      </c>
      <c r="BX219" s="56">
        <f t="shared" si="97"/>
        <v>20711.406666666666</v>
      </c>
      <c r="BY219" s="57">
        <f t="shared" si="98"/>
        <v>1.4866204162537167</v>
      </c>
      <c r="BZ219" s="54">
        <f t="shared" si="99"/>
        <v>2.9732408325074333</v>
      </c>
      <c r="CA219" s="54">
        <f t="shared" si="100"/>
        <v>1.4866204162537167</v>
      </c>
      <c r="CB219" s="54">
        <f t="shared" si="101"/>
        <v>0.14866204162537167</v>
      </c>
      <c r="CC219" s="54">
        <f t="shared" si="102"/>
        <v>1.886060390181767</v>
      </c>
      <c r="CD219" s="54">
        <f t="shared" si="103"/>
        <v>3.4450791976972508</v>
      </c>
      <c r="CE219" s="54">
        <f t="shared" si="104"/>
        <v>1.5590188075154838</v>
      </c>
      <c r="CF219" s="54">
        <f t="shared" si="105"/>
        <v>0.16700027103670895</v>
      </c>
      <c r="CG219"/>
      <c r="CH219"/>
      <c r="CI219"/>
      <c r="CJ219"/>
      <c r="CK219" s="21"/>
      <c r="CL219" s="21"/>
      <c r="CM219" s="21"/>
      <c r="CN219" s="21"/>
      <c r="CO219" s="21"/>
      <c r="CP219" s="21"/>
      <c r="CQ219" s="21"/>
      <c r="CR219" s="21"/>
      <c r="CS219" s="21"/>
      <c r="CT219" s="21"/>
      <c r="CU219" s="21"/>
      <c r="CV219" s="21"/>
      <c r="CW219" s="21"/>
      <c r="CX219" s="21"/>
      <c r="CY219" s="21"/>
      <c r="CZ219" s="21"/>
      <c r="DA219" s="21"/>
      <c r="DB219" s="21"/>
      <c r="DC219" s="21"/>
      <c r="DD219" s="21"/>
      <c r="DE219" s="21"/>
      <c r="DF219" s="21"/>
      <c r="DG219" s="21"/>
      <c r="DH219" s="21"/>
      <c r="DI219" s="21"/>
      <c r="DJ219" s="21"/>
      <c r="DK219" s="21"/>
      <c r="DL219" s="21"/>
      <c r="DM219" s="21"/>
      <c r="DN219" s="21"/>
      <c r="DO219" s="21"/>
      <c r="DP219" s="21"/>
      <c r="DQ219" s="21"/>
      <c r="DR219" s="21"/>
      <c r="DS219" s="21"/>
      <c r="DT219" s="21"/>
      <c r="DU219" s="21"/>
      <c r="DV219" s="21"/>
      <c r="DW219" s="21"/>
      <c r="DX219" s="21"/>
      <c r="DY219" s="21"/>
      <c r="DZ219" s="21"/>
      <c r="EA219" s="21"/>
      <c r="EB219" s="21"/>
      <c r="EC219" s="21"/>
      <c r="ED219" s="21"/>
    </row>
    <row r="220" spans="1:134" s="19" customFormat="1" ht="15.65" customHeight="1" x14ac:dyDescent="0.35">
      <c r="A220"/>
      <c r="B220"/>
      <c r="C220"/>
      <c r="D220"/>
      <c r="E220"/>
      <c r="F220"/>
      <c r="G220"/>
      <c r="H220"/>
      <c r="I220"/>
      <c r="J220"/>
      <c r="K220"/>
      <c r="L220"/>
      <c r="M220"/>
      <c r="N220"/>
      <c r="O220"/>
      <c r="P220"/>
      <c r="Q220"/>
      <c r="R220"/>
      <c r="S220"/>
      <c r="T220"/>
      <c r="U220"/>
      <c r="V220"/>
      <c r="W220"/>
      <c r="X220"/>
      <c r="Y220" s="1"/>
      <c r="Z220" s="6"/>
      <c r="AA220"/>
      <c r="AC220" s="8"/>
      <c r="AD220" s="3"/>
      <c r="AE220" s="3"/>
      <c r="AF220" s="3"/>
      <c r="AG220" s="3"/>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20"/>
      <c r="BH220" s="20"/>
      <c r="BI220" s="20"/>
      <c r="BJ220" s="20"/>
      <c r="BK220" s="8"/>
      <c r="BL220" s="2"/>
      <c r="BM220" s="21"/>
      <c r="BN220" s="21"/>
      <c r="BO220" s="21"/>
      <c r="BP220" s="21"/>
      <c r="BQ220" s="21"/>
      <c r="BR220" s="21"/>
      <c r="BS220" s="21"/>
      <c r="BT220" s="21"/>
      <c r="BU220" s="21"/>
      <c r="BV220" s="21"/>
      <c r="BW220" s="21"/>
      <c r="BX220" s="21"/>
      <c r="BY220" s="21"/>
      <c r="BZ220" s="21"/>
      <c r="CA220" s="21"/>
      <c r="CB220" s="21"/>
      <c r="CC220" s="21"/>
      <c r="CD220" s="21"/>
      <c r="CE220" s="21"/>
      <c r="CF220" s="21"/>
      <c r="CG220" s="21"/>
      <c r="CH220" s="21"/>
      <c r="CJ220" s="21"/>
      <c r="CK220" s="21"/>
      <c r="CL220" s="21"/>
      <c r="CM220" s="21"/>
      <c r="CN220" s="21"/>
      <c r="CO220" s="21"/>
      <c r="CP220" s="21"/>
      <c r="CQ220" s="21"/>
      <c r="CR220" s="21"/>
      <c r="CS220" s="21"/>
      <c r="CT220" s="21"/>
      <c r="CU220" s="21"/>
      <c r="CV220" s="21"/>
      <c r="CW220" s="21"/>
      <c r="CX220" s="21"/>
      <c r="CY220" s="21"/>
      <c r="CZ220" s="21"/>
      <c r="DA220" s="21"/>
      <c r="DB220" s="21"/>
      <c r="DC220" s="21"/>
      <c r="DD220" s="21"/>
      <c r="DE220" s="21"/>
      <c r="DF220" s="21"/>
      <c r="DG220" s="21"/>
      <c r="DH220" s="21"/>
      <c r="DI220" s="21"/>
      <c r="DJ220" s="21"/>
      <c r="DK220" s="21"/>
      <c r="DL220" s="21"/>
      <c r="DM220" s="21"/>
      <c r="DN220" s="21"/>
      <c r="DO220" s="21"/>
      <c r="DP220" s="21"/>
      <c r="DQ220" s="21"/>
      <c r="DR220" s="21"/>
      <c r="DS220" s="21"/>
      <c r="DT220" s="21"/>
      <c r="DU220" s="21"/>
      <c r="DV220" s="21"/>
      <c r="DW220" s="21"/>
      <c r="DX220" s="21"/>
      <c r="DY220" s="21"/>
      <c r="DZ220" s="21"/>
      <c r="EA220" s="21"/>
      <c r="EB220" s="21"/>
      <c r="EC220" s="21"/>
      <c r="ED220" s="21"/>
    </row>
    <row r="221" spans="1:134" s="19" customFormat="1" ht="15.65" customHeight="1" x14ac:dyDescent="0.35">
      <c r="A221"/>
      <c r="B221"/>
      <c r="C221"/>
      <c r="D221"/>
      <c r="E221"/>
      <c r="F221"/>
      <c r="G221"/>
      <c r="H221"/>
      <c r="I221"/>
      <c r="J221"/>
      <c r="K221"/>
      <c r="L221"/>
      <c r="M221"/>
      <c r="N221"/>
      <c r="O221"/>
      <c r="P221"/>
      <c r="Q221"/>
      <c r="R221"/>
      <c r="S221"/>
      <c r="T221"/>
      <c r="U221"/>
      <c r="V221"/>
      <c r="W221"/>
      <c r="X221"/>
      <c r="Y221" s="1"/>
      <c r="Z221" s="6"/>
      <c r="AA221"/>
      <c r="AC221" s="8"/>
      <c r="AD221" s="3"/>
      <c r="AE221" s="3"/>
      <c r="AF221" s="3"/>
      <c r="AG221" s="3"/>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20"/>
      <c r="BH221" s="20"/>
      <c r="BI221" s="20"/>
      <c r="BJ221" s="20"/>
      <c r="BK221" s="8"/>
      <c r="BL221" s="2"/>
      <c r="BM221" s="21"/>
      <c r="BN221" s="21"/>
      <c r="BO221" s="21"/>
      <c r="BP221" s="21"/>
      <c r="BQ221" s="21"/>
      <c r="BR221" s="21"/>
      <c r="BS221" s="21"/>
      <c r="BT221" s="21"/>
      <c r="BU221" s="21"/>
      <c r="BV221" s="21"/>
      <c r="BW221" s="21"/>
      <c r="BX221" s="21"/>
      <c r="BY221" s="21"/>
      <c r="BZ221" s="21"/>
      <c r="CA221" s="21"/>
      <c r="CB221" s="21"/>
      <c r="CC221" s="21"/>
      <c r="CD221" s="21"/>
      <c r="CE221" s="21"/>
      <c r="CF221" s="21"/>
      <c r="CG221" s="21"/>
      <c r="CH221" s="21"/>
      <c r="CJ221" s="21"/>
      <c r="CK221" s="21"/>
      <c r="CL221" s="21"/>
      <c r="CM221" s="21"/>
      <c r="CN221" s="21"/>
      <c r="CO221" s="21"/>
      <c r="CP221" s="21"/>
      <c r="CQ221" s="21"/>
      <c r="CR221" s="21"/>
      <c r="CS221" s="21"/>
      <c r="CT221" s="21"/>
      <c r="CU221" s="21"/>
      <c r="CV221" s="21"/>
      <c r="CW221" s="21"/>
      <c r="CX221" s="21"/>
      <c r="CY221" s="21"/>
      <c r="CZ221" s="21"/>
      <c r="DA221" s="21"/>
      <c r="DB221" s="21"/>
      <c r="DC221" s="21"/>
      <c r="DD221" s="21"/>
      <c r="DE221" s="21"/>
      <c r="DF221" s="21"/>
      <c r="DG221" s="21"/>
      <c r="DH221" s="21"/>
      <c r="DI221" s="21"/>
      <c r="DJ221" s="21"/>
      <c r="DK221" s="21"/>
      <c r="DL221" s="21"/>
      <c r="DM221" s="21"/>
      <c r="DN221" s="21"/>
      <c r="DO221" s="21"/>
      <c r="DP221" s="21"/>
      <c r="DQ221" s="21"/>
      <c r="DR221" s="21"/>
      <c r="DS221" s="21"/>
      <c r="DT221" s="21"/>
      <c r="DU221" s="21"/>
      <c r="DV221" s="21"/>
      <c r="DW221" s="21"/>
      <c r="DX221" s="21"/>
      <c r="DY221" s="21"/>
      <c r="DZ221" s="21"/>
      <c r="EA221" s="21"/>
      <c r="EB221" s="21"/>
      <c r="EC221" s="21"/>
      <c r="ED221" s="21"/>
    </row>
    <row r="222" spans="1:134" s="19" customFormat="1" ht="15.65" customHeight="1" x14ac:dyDescent="0.35">
      <c r="A222"/>
      <c r="B222"/>
      <c r="C222"/>
      <c r="D222"/>
      <c r="E222"/>
      <c r="F222"/>
      <c r="G222"/>
      <c r="H222"/>
      <c r="I222"/>
      <c r="J222"/>
      <c r="K222"/>
      <c r="L222"/>
      <c r="M222"/>
      <c r="N222"/>
      <c r="O222"/>
      <c r="P222"/>
      <c r="Q222"/>
      <c r="R222"/>
      <c r="S222"/>
      <c r="T222"/>
      <c r="U222"/>
      <c r="V222"/>
      <c r="W222"/>
      <c r="X222"/>
      <c r="Y222" s="1"/>
      <c r="Z222" s="6"/>
      <c r="AA222"/>
      <c r="AC222" s="8"/>
      <c r="AD222" s="3"/>
      <c r="AE222" s="3"/>
      <c r="AF222" s="3"/>
      <c r="AG222" s="3"/>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20"/>
      <c r="BH222" s="20"/>
      <c r="BI222" s="20"/>
      <c r="BJ222" s="20"/>
      <c r="BK222" s="8"/>
      <c r="BL222" s="2"/>
      <c r="BM222" s="21"/>
      <c r="BN222" s="21"/>
      <c r="BO222" s="21"/>
      <c r="BP222" s="21"/>
      <c r="BQ222" s="21"/>
      <c r="BR222" s="21"/>
      <c r="BS222" s="21"/>
      <c r="BT222" s="21"/>
      <c r="BU222" s="21"/>
      <c r="BV222" s="21"/>
      <c r="BW222" s="21"/>
      <c r="BX222" s="21"/>
      <c r="BY222" s="21"/>
      <c r="BZ222" s="21"/>
      <c r="CA222" s="21"/>
      <c r="CB222" s="21"/>
      <c r="CC222" s="21"/>
      <c r="CD222" s="21"/>
      <c r="CE222" s="21"/>
      <c r="CF222" s="21"/>
      <c r="CG222" s="21"/>
      <c r="CH222" s="21"/>
      <c r="CJ222" s="21"/>
      <c r="CK222" s="21"/>
      <c r="CL222" s="21"/>
      <c r="CM222" s="21"/>
      <c r="CN222" s="21"/>
      <c r="CO222" s="21"/>
      <c r="CP222" s="21"/>
      <c r="CQ222" s="21"/>
      <c r="CR222" s="21"/>
      <c r="CS222" s="21"/>
      <c r="CT222" s="21"/>
      <c r="CU222" s="21"/>
      <c r="CV222" s="21"/>
      <c r="CW222" s="21"/>
      <c r="CX222" s="21"/>
      <c r="CY222" s="21"/>
      <c r="CZ222" s="21"/>
      <c r="DA222" s="21"/>
      <c r="DB222" s="21"/>
      <c r="DC222" s="21"/>
      <c r="DD222" s="21"/>
      <c r="DE222" s="21"/>
      <c r="DF222" s="21"/>
      <c r="DG222" s="21"/>
      <c r="DH222" s="21"/>
      <c r="DI222" s="21"/>
      <c r="DJ222" s="21"/>
      <c r="DK222" s="21"/>
      <c r="DL222" s="21"/>
      <c r="DM222" s="21"/>
      <c r="DN222" s="21"/>
      <c r="DO222" s="21"/>
      <c r="DP222" s="21"/>
      <c r="DQ222" s="21"/>
      <c r="DR222" s="21"/>
      <c r="DS222" s="21"/>
      <c r="DT222" s="21"/>
      <c r="DU222" s="21"/>
      <c r="DV222" s="21"/>
      <c r="DW222" s="21"/>
      <c r="DX222" s="21"/>
      <c r="DY222" s="21"/>
      <c r="DZ222" s="21"/>
      <c r="EA222" s="21"/>
      <c r="EB222" s="21"/>
      <c r="EC222" s="21"/>
      <c r="ED222" s="21"/>
    </row>
    <row r="223" spans="1:134" s="19" customFormat="1" ht="15.65" customHeight="1" x14ac:dyDescent="0.35">
      <c r="A223"/>
      <c r="B223"/>
      <c r="C223"/>
      <c r="D223"/>
      <c r="E223"/>
      <c r="F223"/>
      <c r="G223"/>
      <c r="H223"/>
      <c r="I223"/>
      <c r="J223"/>
      <c r="K223"/>
      <c r="L223"/>
      <c r="M223"/>
      <c r="N223"/>
      <c r="O223"/>
      <c r="P223"/>
      <c r="Q223"/>
      <c r="R223"/>
      <c r="S223"/>
      <c r="T223"/>
      <c r="U223"/>
      <c r="V223"/>
      <c r="W223"/>
      <c r="X223"/>
      <c r="Y223" s="1"/>
      <c r="Z223" s="6"/>
      <c r="AA223"/>
      <c r="AC223" s="8"/>
      <c r="AD223" s="3"/>
      <c r="AE223" s="3"/>
      <c r="AF223" s="3"/>
      <c r="AG223" s="3"/>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20"/>
      <c r="BH223" s="20"/>
      <c r="BI223" s="20"/>
      <c r="BJ223" s="20"/>
      <c r="BK223" s="8"/>
      <c r="BL223" s="2"/>
      <c r="BM223" s="21"/>
      <c r="BN223" s="21"/>
      <c r="BO223" s="21"/>
      <c r="BP223" s="21"/>
      <c r="BQ223" s="21"/>
      <c r="BR223" s="21"/>
      <c r="BS223" s="21"/>
      <c r="BT223" s="21"/>
      <c r="BU223" s="21"/>
      <c r="BV223" s="21"/>
      <c r="BW223" s="21"/>
      <c r="BX223" s="21"/>
      <c r="BY223" s="21"/>
      <c r="BZ223" s="21"/>
      <c r="CA223" s="21"/>
      <c r="CB223" s="21"/>
      <c r="CC223" s="21"/>
      <c r="CD223" s="21"/>
      <c r="CE223" s="21"/>
      <c r="CF223" s="21"/>
      <c r="CG223" s="21"/>
      <c r="CH223" s="21"/>
      <c r="CJ223" s="21"/>
      <c r="CK223" s="21"/>
      <c r="CL223" s="21"/>
      <c r="CM223" s="21"/>
      <c r="CN223" s="21"/>
      <c r="CO223" s="21"/>
      <c r="CP223" s="21"/>
      <c r="CQ223" s="21"/>
      <c r="CR223" s="21"/>
      <c r="CS223" s="21"/>
      <c r="CT223" s="21"/>
      <c r="CU223" s="21"/>
      <c r="CV223" s="21"/>
      <c r="CW223" s="21"/>
      <c r="CX223" s="21"/>
      <c r="CY223" s="21"/>
      <c r="CZ223" s="21"/>
      <c r="DA223" s="21"/>
      <c r="DB223" s="21"/>
      <c r="DC223" s="21"/>
      <c r="DD223" s="21"/>
      <c r="DE223" s="21"/>
      <c r="DF223" s="21"/>
      <c r="DG223" s="21"/>
      <c r="DH223" s="21"/>
      <c r="DI223" s="21"/>
      <c r="DJ223" s="21"/>
      <c r="DK223" s="21"/>
      <c r="DL223" s="21"/>
      <c r="DM223" s="21"/>
      <c r="DN223" s="21"/>
      <c r="DO223" s="21"/>
      <c r="DP223" s="21"/>
      <c r="DQ223" s="21"/>
      <c r="DR223" s="21"/>
      <c r="DS223" s="21"/>
      <c r="DT223" s="21"/>
      <c r="DU223" s="21"/>
      <c r="DV223" s="21"/>
      <c r="DW223" s="21"/>
      <c r="DX223" s="21"/>
      <c r="DY223" s="21"/>
      <c r="DZ223" s="21"/>
      <c r="EA223" s="21"/>
      <c r="EB223" s="21"/>
      <c r="EC223" s="21"/>
      <c r="ED223" s="21"/>
    </row>
    <row r="224" spans="1:134" s="19" customFormat="1" ht="15.65" customHeight="1" x14ac:dyDescent="0.35">
      <c r="A224"/>
      <c r="B224"/>
      <c r="C224"/>
      <c r="D224"/>
      <c r="E224"/>
      <c r="F224"/>
      <c r="G224"/>
      <c r="H224"/>
      <c r="I224"/>
      <c r="J224"/>
      <c r="K224"/>
      <c r="L224"/>
      <c r="M224"/>
      <c r="N224"/>
      <c r="O224"/>
      <c r="P224"/>
      <c r="Q224"/>
      <c r="R224"/>
      <c r="S224"/>
      <c r="T224"/>
      <c r="U224"/>
      <c r="V224"/>
      <c r="W224"/>
      <c r="X224"/>
      <c r="Y224" s="1"/>
      <c r="Z224" s="6"/>
      <c r="AA224"/>
      <c r="AC224" s="8"/>
      <c r="AD224" s="3"/>
      <c r="AE224" s="3"/>
      <c r="AF224" s="3"/>
      <c r="AG224" s="3"/>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20"/>
      <c r="BH224" s="20"/>
      <c r="BI224" s="20"/>
      <c r="BJ224" s="20"/>
      <c r="BK224" s="8"/>
      <c r="BL224" s="2"/>
      <c r="BM224" s="21"/>
      <c r="BN224" s="21"/>
      <c r="BO224" s="21"/>
      <c r="BP224" s="21"/>
      <c r="BQ224" s="21"/>
      <c r="BR224" s="21"/>
      <c r="BS224" s="21"/>
      <c r="BT224" s="21"/>
      <c r="BU224" s="21"/>
      <c r="BV224" s="21"/>
      <c r="BW224" s="21"/>
      <c r="BX224" s="21"/>
      <c r="BY224" s="21"/>
      <c r="BZ224" s="21"/>
      <c r="CA224" s="21"/>
      <c r="CB224" s="21"/>
      <c r="CC224" s="21"/>
      <c r="CD224" s="21"/>
      <c r="CE224" s="21"/>
      <c r="CF224" s="21"/>
      <c r="CG224" s="21"/>
      <c r="CH224" s="21"/>
      <c r="CJ224" s="21"/>
      <c r="CK224" s="21"/>
      <c r="CL224" s="21"/>
      <c r="CM224" s="21"/>
      <c r="CN224" s="21"/>
      <c r="CO224" s="21"/>
      <c r="CP224" s="21"/>
      <c r="CQ224" s="21"/>
      <c r="CR224" s="21"/>
      <c r="CS224" s="21"/>
      <c r="CT224" s="21"/>
      <c r="CU224" s="21"/>
      <c r="CV224" s="21"/>
      <c r="CW224" s="21"/>
      <c r="CX224" s="21"/>
      <c r="CY224" s="21"/>
      <c r="CZ224" s="21"/>
      <c r="DA224" s="21"/>
      <c r="DB224" s="21"/>
      <c r="DC224" s="21"/>
      <c r="DD224" s="21"/>
      <c r="DE224" s="21"/>
      <c r="DF224" s="21"/>
      <c r="DG224" s="21"/>
      <c r="DH224" s="21"/>
      <c r="DI224" s="21"/>
      <c r="DJ224" s="21"/>
      <c r="DK224" s="21"/>
      <c r="DL224" s="21"/>
      <c r="DM224" s="21"/>
      <c r="DN224" s="21"/>
      <c r="DO224" s="21"/>
      <c r="DP224" s="21"/>
      <c r="DQ224" s="21"/>
      <c r="DR224" s="21"/>
      <c r="DS224" s="21"/>
      <c r="DT224" s="21"/>
      <c r="DU224" s="21"/>
      <c r="DV224" s="21"/>
      <c r="DW224" s="21"/>
      <c r="DX224" s="21"/>
      <c r="DY224" s="21"/>
      <c r="DZ224" s="21"/>
      <c r="EA224" s="21"/>
      <c r="EB224" s="21"/>
      <c r="EC224" s="21"/>
      <c r="ED224" s="21"/>
    </row>
    <row r="225" spans="1:134" s="19" customFormat="1" ht="15.65" customHeight="1" x14ac:dyDescent="0.35">
      <c r="A225"/>
      <c r="B225"/>
      <c r="C225"/>
      <c r="D225"/>
      <c r="E225"/>
      <c r="F225"/>
      <c r="G225"/>
      <c r="H225"/>
      <c r="I225"/>
      <c r="J225"/>
      <c r="K225"/>
      <c r="L225"/>
      <c r="M225"/>
      <c r="N225"/>
      <c r="O225"/>
      <c r="P225"/>
      <c r="Q225"/>
      <c r="R225"/>
      <c r="S225"/>
      <c r="T225"/>
      <c r="U225"/>
      <c r="V225"/>
      <c r="W225"/>
      <c r="X225"/>
      <c r="Y225" s="1"/>
      <c r="Z225" s="6"/>
      <c r="AA225"/>
      <c r="AC225" s="8"/>
      <c r="AD225" s="3"/>
      <c r="AE225" s="3"/>
      <c r="AF225" s="3"/>
      <c r="AG225" s="3"/>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20"/>
      <c r="BH225" s="20"/>
      <c r="BI225" s="20"/>
      <c r="BJ225" s="20"/>
      <c r="BK225" s="8"/>
      <c r="BL225" s="2"/>
      <c r="BM225" s="21"/>
      <c r="BN225" s="21"/>
      <c r="BO225" s="21"/>
      <c r="BP225" s="21"/>
      <c r="BQ225" s="21"/>
      <c r="BR225" s="21"/>
      <c r="BS225" s="21"/>
      <c r="BT225" s="21"/>
      <c r="BU225" s="21"/>
      <c r="BV225" s="21"/>
      <c r="BW225" s="21"/>
      <c r="BX225" s="21"/>
      <c r="BY225" s="21"/>
      <c r="BZ225" s="21"/>
      <c r="CA225" s="21"/>
      <c r="CB225" s="21"/>
      <c r="CC225" s="21"/>
      <c r="CD225" s="21"/>
      <c r="CE225" s="21"/>
      <c r="CF225" s="21"/>
      <c r="CG225" s="21"/>
      <c r="CH225" s="21"/>
      <c r="CJ225" s="21"/>
      <c r="CK225" s="21"/>
      <c r="CL225" s="21"/>
      <c r="CM225" s="21"/>
      <c r="CN225" s="21"/>
      <c r="CO225" s="21"/>
      <c r="CP225" s="21"/>
      <c r="CQ225" s="21"/>
      <c r="CR225" s="21"/>
      <c r="CS225" s="21"/>
      <c r="CT225" s="21"/>
      <c r="CU225" s="21"/>
      <c r="CV225" s="21"/>
      <c r="CW225" s="21"/>
      <c r="CX225" s="21"/>
      <c r="CY225" s="21"/>
      <c r="CZ225" s="21"/>
      <c r="DA225" s="21"/>
      <c r="DB225" s="21"/>
      <c r="DC225" s="21"/>
      <c r="DD225" s="21"/>
      <c r="DE225" s="21"/>
      <c r="DF225" s="21"/>
      <c r="DG225" s="21"/>
      <c r="DH225" s="21"/>
      <c r="DI225" s="21"/>
      <c r="DJ225" s="21"/>
      <c r="DK225" s="21"/>
      <c r="DL225" s="21"/>
      <c r="DM225" s="21"/>
      <c r="DN225" s="21"/>
      <c r="DO225" s="21"/>
      <c r="DP225" s="21"/>
      <c r="DQ225" s="21"/>
      <c r="DR225" s="21"/>
      <c r="DS225" s="21"/>
      <c r="DT225" s="21"/>
      <c r="DU225" s="21"/>
      <c r="DV225" s="21"/>
      <c r="DW225" s="21"/>
      <c r="DX225" s="21"/>
      <c r="DY225" s="21"/>
      <c r="DZ225" s="21"/>
      <c r="EA225" s="21"/>
      <c r="EB225" s="21"/>
      <c r="EC225" s="21"/>
      <c r="ED225" s="21"/>
    </row>
    <row r="226" spans="1:134" s="19" customFormat="1" ht="15.65" customHeight="1" x14ac:dyDescent="0.35">
      <c r="A226"/>
      <c r="B226"/>
      <c r="C226"/>
      <c r="D226"/>
      <c r="E226"/>
      <c r="F226"/>
      <c r="G226"/>
      <c r="H226"/>
      <c r="I226"/>
      <c r="J226"/>
      <c r="K226"/>
      <c r="L226"/>
      <c r="M226"/>
      <c r="N226"/>
      <c r="O226"/>
      <c r="P226"/>
      <c r="Q226"/>
      <c r="R226"/>
      <c r="S226"/>
      <c r="T226"/>
      <c r="U226"/>
      <c r="V226"/>
      <c r="W226"/>
      <c r="X226"/>
      <c r="Y226" s="1"/>
      <c r="Z226" s="6"/>
      <c r="AA226"/>
      <c r="AC226" s="8"/>
      <c r="AD226" s="3"/>
      <c r="AE226" s="3"/>
      <c r="AF226" s="3"/>
      <c r="AG226" s="3"/>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20"/>
      <c r="BH226" s="20"/>
      <c r="BI226" s="20"/>
      <c r="BJ226" s="20"/>
      <c r="BK226" s="8"/>
      <c r="BL226" s="2"/>
      <c r="BM226" s="21"/>
      <c r="BN226" s="21"/>
      <c r="BO226" s="21"/>
      <c r="BP226" s="21"/>
      <c r="BQ226" s="21"/>
      <c r="BR226" s="21"/>
      <c r="BS226" s="21"/>
      <c r="BT226" s="21"/>
      <c r="BU226" s="21"/>
      <c r="BV226" s="21"/>
      <c r="BW226" s="21"/>
      <c r="BX226" s="21"/>
      <c r="BY226" s="21"/>
      <c r="BZ226" s="21"/>
      <c r="CA226" s="21"/>
      <c r="CB226" s="21"/>
      <c r="CC226" s="21"/>
      <c r="CD226" s="21"/>
      <c r="CE226" s="21"/>
      <c r="CF226" s="21"/>
      <c r="CG226" s="21"/>
      <c r="CH226" s="21"/>
      <c r="CJ226" s="21"/>
      <c r="CK226" s="21"/>
      <c r="CL226" s="21"/>
      <c r="CM226" s="21"/>
      <c r="CN226" s="21"/>
      <c r="CO226" s="21"/>
      <c r="CP226" s="21"/>
      <c r="CQ226" s="21"/>
      <c r="CR226" s="21"/>
      <c r="CS226" s="21"/>
      <c r="CT226" s="21"/>
      <c r="CU226" s="21"/>
      <c r="CV226" s="21"/>
      <c r="CW226" s="21"/>
      <c r="CX226" s="21"/>
      <c r="CY226" s="21"/>
      <c r="CZ226" s="21"/>
      <c r="DA226" s="21"/>
      <c r="DB226" s="21"/>
      <c r="DC226" s="21"/>
      <c r="DD226" s="21"/>
      <c r="DE226" s="21"/>
      <c r="DF226" s="21"/>
      <c r="DG226" s="21"/>
      <c r="DH226" s="21"/>
      <c r="DI226" s="21"/>
      <c r="DJ226" s="21"/>
      <c r="DK226" s="21"/>
      <c r="DL226" s="21"/>
      <c r="DM226" s="21"/>
      <c r="DN226" s="21"/>
      <c r="DO226" s="21"/>
      <c r="DP226" s="21"/>
      <c r="DQ226" s="21"/>
      <c r="DR226" s="21"/>
      <c r="DS226" s="21"/>
      <c r="DT226" s="21"/>
      <c r="DU226" s="21"/>
      <c r="DV226" s="21"/>
      <c r="DW226" s="21"/>
      <c r="DX226" s="21"/>
      <c r="DY226" s="21"/>
      <c r="DZ226" s="21"/>
      <c r="EA226" s="21"/>
      <c r="EB226" s="21"/>
      <c r="EC226" s="21"/>
      <c r="ED226" s="21"/>
    </row>
    <row r="227" spans="1:134" s="19" customFormat="1" ht="15.65" customHeight="1" x14ac:dyDescent="0.35">
      <c r="A227"/>
      <c r="B227"/>
      <c r="C227"/>
      <c r="D227"/>
      <c r="E227"/>
      <c r="F227"/>
      <c r="G227"/>
      <c r="H227"/>
      <c r="I227"/>
      <c r="J227"/>
      <c r="K227"/>
      <c r="L227"/>
      <c r="M227"/>
      <c r="N227"/>
      <c r="O227"/>
      <c r="P227"/>
      <c r="Q227"/>
      <c r="R227"/>
      <c r="S227"/>
      <c r="T227"/>
      <c r="U227"/>
      <c r="V227"/>
      <c r="W227"/>
      <c r="X227"/>
      <c r="Y227" s="1"/>
      <c r="Z227" s="6"/>
      <c r="AA227"/>
      <c r="AC227" s="8"/>
      <c r="AD227" s="3"/>
      <c r="AE227" s="3"/>
      <c r="AF227" s="3"/>
      <c r="AG227" s="3"/>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20"/>
      <c r="BH227" s="20"/>
      <c r="BI227" s="20"/>
      <c r="BJ227" s="20"/>
      <c r="BK227" s="8"/>
      <c r="BL227" s="2"/>
      <c r="BM227" s="21"/>
      <c r="BN227" s="21"/>
      <c r="BO227" s="21"/>
      <c r="BP227" s="21"/>
      <c r="BQ227" s="21"/>
      <c r="BR227" s="21"/>
      <c r="BS227" s="21"/>
      <c r="BT227" s="21"/>
      <c r="BU227" s="21"/>
      <c r="BV227" s="21"/>
      <c r="BW227" s="21"/>
      <c r="BX227" s="21"/>
      <c r="BY227" s="21"/>
      <c r="BZ227" s="21"/>
      <c r="CA227" s="21"/>
      <c r="CB227" s="21"/>
      <c r="CC227" s="21"/>
      <c r="CD227" s="21"/>
      <c r="CE227" s="21"/>
      <c r="CF227" s="21"/>
      <c r="CG227" s="21"/>
      <c r="CH227" s="21"/>
      <c r="CJ227" s="21"/>
      <c r="CK227" s="21"/>
      <c r="CL227" s="21"/>
      <c r="CM227" s="21"/>
      <c r="CN227" s="21"/>
      <c r="CO227" s="21"/>
      <c r="CP227" s="21"/>
      <c r="CQ227" s="21"/>
      <c r="CR227" s="21"/>
      <c r="CS227" s="21"/>
      <c r="CT227" s="21"/>
      <c r="CU227" s="21"/>
      <c r="CV227" s="21"/>
      <c r="CW227" s="21"/>
      <c r="CX227" s="21"/>
      <c r="CY227" s="21"/>
      <c r="CZ227" s="21"/>
      <c r="DA227" s="21"/>
      <c r="DB227" s="21"/>
      <c r="DC227" s="21"/>
      <c r="DD227" s="21"/>
      <c r="DE227" s="21"/>
      <c r="DF227" s="21"/>
      <c r="DG227" s="21"/>
      <c r="DH227" s="21"/>
      <c r="DI227" s="21"/>
      <c r="DJ227" s="21"/>
      <c r="DK227" s="21"/>
      <c r="DL227" s="21"/>
      <c r="DM227" s="21"/>
      <c r="DN227" s="21"/>
      <c r="DO227" s="21"/>
      <c r="DP227" s="21"/>
      <c r="DQ227" s="21"/>
      <c r="DR227" s="21"/>
      <c r="DS227" s="21"/>
      <c r="DT227" s="21"/>
      <c r="DU227" s="21"/>
      <c r="DV227" s="21"/>
      <c r="DW227" s="21"/>
      <c r="DX227" s="21"/>
      <c r="DY227" s="21"/>
      <c r="DZ227" s="21"/>
      <c r="EA227" s="21"/>
      <c r="EB227" s="21"/>
      <c r="EC227" s="21"/>
      <c r="ED227" s="21"/>
    </row>
    <row r="228" spans="1:134" s="19" customFormat="1" ht="15.65" customHeight="1" x14ac:dyDescent="0.35">
      <c r="A228"/>
      <c r="B228"/>
      <c r="C228"/>
      <c r="D228"/>
      <c r="E228"/>
      <c r="F228"/>
      <c r="G228"/>
      <c r="H228"/>
      <c r="I228"/>
      <c r="J228"/>
      <c r="K228"/>
      <c r="L228"/>
      <c r="M228"/>
      <c r="N228"/>
      <c r="O228"/>
      <c r="P228"/>
      <c r="Q228"/>
      <c r="R228"/>
      <c r="S228"/>
      <c r="T228"/>
      <c r="U228"/>
      <c r="V228"/>
      <c r="W228"/>
      <c r="X228"/>
      <c r="Y228" s="1"/>
      <c r="Z228" s="6"/>
      <c r="AA228"/>
      <c r="AC228" s="8"/>
      <c r="AD228" s="3"/>
      <c r="AE228" s="3"/>
      <c r="AF228" s="3"/>
      <c r="AG228" s="3"/>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20"/>
      <c r="BH228" s="20"/>
      <c r="BI228" s="20"/>
      <c r="BJ228" s="20"/>
      <c r="BK228" s="8"/>
      <c r="BL228" s="2"/>
      <c r="BM228" s="21"/>
      <c r="BN228" s="21"/>
      <c r="BO228" s="21"/>
      <c r="BP228" s="21"/>
      <c r="BQ228" s="21"/>
      <c r="BR228" s="21"/>
      <c r="BS228" s="21"/>
      <c r="BT228" s="21"/>
      <c r="BU228" s="21"/>
      <c r="BV228" s="21"/>
      <c r="BW228" s="21"/>
      <c r="BX228" s="21"/>
      <c r="BY228" s="21"/>
      <c r="BZ228" s="21"/>
      <c r="CA228" s="21"/>
      <c r="CB228" s="21"/>
      <c r="CC228" s="21"/>
      <c r="CD228" s="21"/>
      <c r="CE228" s="21"/>
      <c r="CF228" s="21"/>
      <c r="CG228" s="21"/>
      <c r="CH228" s="21"/>
      <c r="CJ228" s="21"/>
      <c r="CK228" s="21"/>
      <c r="CL228" s="21"/>
      <c r="CM228" s="21"/>
      <c r="CN228" s="21"/>
      <c r="CO228" s="21"/>
      <c r="CP228" s="21"/>
      <c r="CQ228" s="21"/>
      <c r="CR228" s="21"/>
      <c r="CS228" s="21"/>
      <c r="CT228" s="21"/>
      <c r="CU228" s="21"/>
      <c r="CV228" s="21"/>
      <c r="CW228" s="21"/>
      <c r="CX228" s="21"/>
      <c r="CY228" s="21"/>
      <c r="CZ228" s="21"/>
      <c r="DA228" s="21"/>
      <c r="DB228" s="21"/>
      <c r="DC228" s="21"/>
      <c r="DD228" s="21"/>
      <c r="DE228" s="21"/>
      <c r="DF228" s="21"/>
      <c r="DG228" s="21"/>
      <c r="DH228" s="21"/>
      <c r="DI228" s="21"/>
      <c r="DJ228" s="21"/>
      <c r="DK228" s="21"/>
      <c r="DL228" s="21"/>
      <c r="DM228" s="21"/>
      <c r="DN228" s="21"/>
      <c r="DO228" s="21"/>
      <c r="DP228" s="21"/>
      <c r="DQ228" s="21"/>
      <c r="DR228" s="21"/>
      <c r="DS228" s="21"/>
      <c r="DT228" s="21"/>
      <c r="DU228" s="21"/>
      <c r="DV228" s="21"/>
      <c r="DW228" s="21"/>
      <c r="DX228" s="21"/>
      <c r="DY228" s="21"/>
      <c r="DZ228" s="21"/>
      <c r="EA228" s="21"/>
      <c r="EB228" s="21"/>
      <c r="EC228" s="21"/>
      <c r="ED228" s="21"/>
    </row>
    <row r="229" spans="1:134" s="19" customFormat="1" ht="15.65" customHeight="1" x14ac:dyDescent="0.35">
      <c r="A229"/>
      <c r="B229"/>
      <c r="C229"/>
      <c r="D229"/>
      <c r="E229"/>
      <c r="F229"/>
      <c r="G229"/>
      <c r="H229"/>
      <c r="I229"/>
      <c r="J229"/>
      <c r="K229"/>
      <c r="L229"/>
      <c r="M229"/>
      <c r="N229"/>
      <c r="O229"/>
      <c r="P229"/>
      <c r="Q229"/>
      <c r="R229"/>
      <c r="S229"/>
      <c r="T229"/>
      <c r="U229"/>
      <c r="V229"/>
      <c r="W229"/>
      <c r="X229"/>
      <c r="Y229" s="1"/>
      <c r="Z229" s="6"/>
      <c r="AA229"/>
      <c r="AC229" s="8"/>
      <c r="AD229" s="3"/>
      <c r="AE229" s="3"/>
      <c r="AF229" s="3"/>
      <c r="AG229" s="3"/>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20"/>
      <c r="BH229" s="20"/>
      <c r="BI229" s="20"/>
      <c r="BJ229" s="20"/>
      <c r="BK229" s="8"/>
      <c r="BL229" s="2"/>
      <c r="BM229" s="21"/>
      <c r="BN229" s="21"/>
      <c r="BO229" s="21"/>
      <c r="BP229" s="21"/>
      <c r="BQ229" s="21"/>
      <c r="BR229" s="21"/>
      <c r="BS229" s="21"/>
      <c r="BT229" s="21"/>
      <c r="BU229" s="21"/>
      <c r="BV229" s="21"/>
      <c r="BW229" s="21"/>
      <c r="BX229" s="21"/>
      <c r="BY229" s="21"/>
      <c r="BZ229" s="21"/>
      <c r="CA229" s="21"/>
      <c r="CB229" s="21"/>
      <c r="CC229" s="21"/>
      <c r="CD229" s="21"/>
      <c r="CE229" s="21"/>
      <c r="CF229" s="21"/>
      <c r="CG229" s="21"/>
      <c r="CH229" s="21"/>
      <c r="CJ229" s="21"/>
      <c r="CK229" s="21"/>
      <c r="CL229" s="21"/>
      <c r="CM229" s="21"/>
      <c r="CN229" s="21"/>
      <c r="CO229" s="21"/>
      <c r="CP229" s="21"/>
      <c r="CQ229" s="21"/>
      <c r="CR229" s="21"/>
      <c r="CS229" s="21"/>
      <c r="CT229" s="21"/>
      <c r="CU229" s="21"/>
      <c r="CV229" s="21"/>
      <c r="CW229" s="21"/>
      <c r="CX229" s="21"/>
      <c r="CY229" s="21"/>
      <c r="CZ229" s="21"/>
      <c r="DA229" s="21"/>
      <c r="DB229" s="21"/>
      <c r="DC229" s="21"/>
      <c r="DD229" s="21"/>
      <c r="DE229" s="21"/>
      <c r="DF229" s="21"/>
      <c r="DG229" s="21"/>
      <c r="DH229" s="21"/>
      <c r="DI229" s="21"/>
      <c r="DJ229" s="21"/>
      <c r="DK229" s="21"/>
      <c r="DL229" s="21"/>
      <c r="DM229" s="21"/>
      <c r="DN229" s="21"/>
      <c r="DO229" s="21"/>
      <c r="DP229" s="21"/>
      <c r="DQ229" s="21"/>
      <c r="DR229" s="21"/>
      <c r="DS229" s="21"/>
      <c r="DT229" s="21"/>
      <c r="DU229" s="21"/>
      <c r="DV229" s="21"/>
      <c r="DW229" s="21"/>
      <c r="DX229" s="21"/>
      <c r="DY229" s="21"/>
      <c r="DZ229" s="21"/>
      <c r="EA229" s="21"/>
      <c r="EB229" s="21"/>
      <c r="EC229" s="21"/>
      <c r="ED229" s="21"/>
    </row>
    <row r="230" spans="1:134" s="19" customFormat="1" ht="15.65" customHeight="1" x14ac:dyDescent="0.35">
      <c r="A230"/>
      <c r="B230"/>
      <c r="C230"/>
      <c r="D230"/>
      <c r="E230"/>
      <c r="F230"/>
      <c r="G230"/>
      <c r="H230"/>
      <c r="I230"/>
      <c r="J230"/>
      <c r="K230"/>
      <c r="L230"/>
      <c r="M230"/>
      <c r="N230"/>
      <c r="O230"/>
      <c r="P230"/>
      <c r="Q230"/>
      <c r="R230"/>
      <c r="S230"/>
      <c r="T230"/>
      <c r="U230"/>
      <c r="V230"/>
      <c r="W230"/>
      <c r="X230"/>
      <c r="Y230" s="1"/>
      <c r="Z230" s="6"/>
      <c r="AA230"/>
      <c r="AC230" s="8"/>
      <c r="AD230" s="3"/>
      <c r="AE230" s="3"/>
      <c r="AF230" s="3"/>
      <c r="AG230" s="3"/>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20"/>
      <c r="BH230" s="20"/>
      <c r="BI230" s="20"/>
      <c r="BJ230" s="20"/>
      <c r="BK230" s="8"/>
      <c r="BL230" s="2"/>
      <c r="BM230" s="21"/>
      <c r="BN230" s="21"/>
      <c r="BO230" s="21"/>
      <c r="BP230" s="21"/>
      <c r="BQ230" s="21"/>
      <c r="BR230" s="21"/>
      <c r="BS230" s="21"/>
      <c r="BT230" s="21"/>
      <c r="BU230" s="21"/>
      <c r="BV230" s="21"/>
      <c r="BW230" s="21"/>
      <c r="BX230" s="21"/>
      <c r="BY230" s="21"/>
      <c r="BZ230" s="21"/>
      <c r="CA230" s="21"/>
      <c r="CB230" s="21"/>
      <c r="CC230" s="21"/>
      <c r="CD230" s="21"/>
      <c r="CE230" s="21"/>
      <c r="CF230" s="21"/>
      <c r="CG230" s="21"/>
      <c r="CH230" s="21"/>
      <c r="CJ230" s="21"/>
      <c r="CK230" s="21"/>
      <c r="CL230" s="21"/>
      <c r="CM230" s="21"/>
      <c r="CN230" s="21"/>
      <c r="CO230" s="21"/>
      <c r="CP230" s="21"/>
      <c r="CQ230" s="21"/>
      <c r="CR230" s="21"/>
      <c r="CS230" s="21"/>
      <c r="CT230" s="21"/>
      <c r="CU230" s="21"/>
      <c r="CV230" s="21"/>
      <c r="CW230" s="21"/>
      <c r="CX230" s="21"/>
      <c r="CY230" s="21"/>
      <c r="CZ230" s="21"/>
      <c r="DA230" s="21"/>
      <c r="DB230" s="21"/>
      <c r="DC230" s="21"/>
      <c r="DD230" s="21"/>
      <c r="DE230" s="21"/>
      <c r="DF230" s="21"/>
      <c r="DG230" s="21"/>
      <c r="DH230" s="21"/>
      <c r="DI230" s="21"/>
      <c r="DJ230" s="21"/>
      <c r="DK230" s="21"/>
      <c r="DL230" s="21"/>
      <c r="DM230" s="21"/>
      <c r="DN230" s="21"/>
      <c r="DO230" s="21"/>
      <c r="DP230" s="21"/>
      <c r="DQ230" s="21"/>
      <c r="DR230" s="21"/>
      <c r="DS230" s="21"/>
      <c r="DT230" s="21"/>
      <c r="DU230" s="21"/>
      <c r="DV230" s="21"/>
      <c r="DW230" s="21"/>
      <c r="DX230" s="21"/>
      <c r="DY230" s="21"/>
      <c r="DZ230" s="21"/>
      <c r="EA230" s="21"/>
      <c r="EB230" s="21"/>
      <c r="EC230" s="21"/>
      <c r="ED230" s="21"/>
    </row>
    <row r="231" spans="1:134" s="19" customFormat="1" ht="15.65" customHeight="1" x14ac:dyDescent="0.35">
      <c r="A231"/>
      <c r="B231"/>
      <c r="C231"/>
      <c r="D231"/>
      <c r="E231"/>
      <c r="F231"/>
      <c r="G231"/>
      <c r="H231"/>
      <c r="I231"/>
      <c r="J231"/>
      <c r="K231"/>
      <c r="L231"/>
      <c r="M231"/>
      <c r="N231"/>
      <c r="O231"/>
      <c r="P231"/>
      <c r="Q231"/>
      <c r="R231"/>
      <c r="S231"/>
      <c r="T231"/>
      <c r="U231"/>
      <c r="V231"/>
      <c r="W231"/>
      <c r="X231"/>
      <c r="Y231" s="1"/>
      <c r="Z231" s="6"/>
      <c r="AA231"/>
      <c r="AC231" s="8"/>
      <c r="AD231" s="3"/>
      <c r="AE231" s="3"/>
      <c r="AF231" s="3"/>
      <c r="AG231" s="3"/>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20"/>
      <c r="BH231" s="20"/>
      <c r="BI231" s="20"/>
      <c r="BJ231" s="20"/>
      <c r="BK231" s="8"/>
      <c r="BL231" s="2"/>
      <c r="BM231" s="21"/>
      <c r="BN231" s="21"/>
      <c r="BO231" s="21"/>
      <c r="BP231" s="21"/>
      <c r="BQ231" s="21"/>
      <c r="BR231" s="21"/>
      <c r="BS231" s="21"/>
      <c r="BT231" s="21"/>
      <c r="BU231" s="21"/>
      <c r="BV231" s="21"/>
      <c r="BW231" s="21"/>
      <c r="BX231" s="21"/>
      <c r="BY231" s="21"/>
      <c r="BZ231" s="21"/>
      <c r="CA231" s="21"/>
      <c r="CB231" s="21"/>
      <c r="CC231" s="21"/>
      <c r="CD231" s="21"/>
      <c r="CE231" s="21"/>
      <c r="CF231" s="21"/>
      <c r="CG231" s="21"/>
      <c r="CH231" s="21"/>
      <c r="CJ231" s="21"/>
      <c r="CK231" s="21"/>
      <c r="CL231" s="21"/>
      <c r="CM231" s="21"/>
      <c r="CN231" s="21"/>
      <c r="CO231" s="21"/>
      <c r="CP231" s="21"/>
      <c r="CQ231" s="21"/>
      <c r="CR231" s="21"/>
      <c r="CS231" s="21"/>
      <c r="CT231" s="21"/>
      <c r="CU231" s="21"/>
      <c r="CV231" s="21"/>
      <c r="CW231" s="21"/>
      <c r="CX231" s="21"/>
      <c r="CY231" s="21"/>
      <c r="CZ231" s="21"/>
      <c r="DA231" s="21"/>
      <c r="DB231" s="21"/>
      <c r="DC231" s="21"/>
      <c r="DD231" s="21"/>
      <c r="DE231" s="21"/>
      <c r="DF231" s="21"/>
      <c r="DG231" s="21"/>
      <c r="DH231" s="21"/>
      <c r="DI231" s="21"/>
      <c r="DJ231" s="21"/>
      <c r="DK231" s="21"/>
      <c r="DL231" s="21"/>
      <c r="DM231" s="21"/>
      <c r="DN231" s="21"/>
      <c r="DO231" s="21"/>
      <c r="DP231" s="21"/>
      <c r="DQ231" s="21"/>
      <c r="DR231" s="21"/>
      <c r="DS231" s="21"/>
      <c r="DT231" s="21"/>
      <c r="DU231" s="21"/>
      <c r="DV231" s="21"/>
      <c r="DW231" s="21"/>
      <c r="DX231" s="21"/>
      <c r="DY231" s="21"/>
      <c r="DZ231" s="21"/>
      <c r="EA231" s="21"/>
      <c r="EB231" s="21"/>
      <c r="EC231" s="21"/>
      <c r="ED231" s="21"/>
    </row>
    <row r="232" spans="1:134" s="19" customFormat="1" ht="15.65" customHeight="1" x14ac:dyDescent="0.35">
      <c r="A232"/>
      <c r="B232"/>
      <c r="C232"/>
      <c r="D232"/>
      <c r="E232"/>
      <c r="F232"/>
      <c r="G232"/>
      <c r="H232"/>
      <c r="I232"/>
      <c r="J232"/>
      <c r="K232"/>
      <c r="L232"/>
      <c r="M232"/>
      <c r="N232"/>
      <c r="O232"/>
      <c r="P232"/>
      <c r="Q232"/>
      <c r="R232"/>
      <c r="S232"/>
      <c r="T232"/>
      <c r="U232"/>
      <c r="V232"/>
      <c r="W232"/>
      <c r="X232"/>
      <c r="Y232" s="1"/>
      <c r="Z232" s="6"/>
      <c r="AA232"/>
      <c r="AC232" s="8"/>
      <c r="AD232" s="3"/>
      <c r="AE232" s="3"/>
      <c r="AF232" s="3"/>
      <c r="AG232" s="3"/>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20"/>
      <c r="BH232" s="20"/>
      <c r="BI232" s="20"/>
      <c r="BJ232" s="20"/>
      <c r="BK232" s="8"/>
      <c r="BL232" s="2"/>
      <c r="BM232" s="21"/>
      <c r="BN232" s="21"/>
      <c r="BO232" s="21"/>
      <c r="BP232" s="21"/>
      <c r="BQ232" s="21"/>
      <c r="BR232" s="21"/>
      <c r="BS232" s="21"/>
      <c r="BT232" s="21"/>
      <c r="BU232" s="21"/>
      <c r="BV232" s="21"/>
      <c r="BW232" s="21"/>
      <c r="BX232" s="21"/>
      <c r="BY232" s="21"/>
      <c r="BZ232" s="21"/>
      <c r="CA232" s="21"/>
      <c r="CB232" s="21"/>
      <c r="CC232" s="21"/>
      <c r="CD232" s="21"/>
      <c r="CE232" s="21"/>
      <c r="CF232" s="21"/>
      <c r="CG232" s="21"/>
      <c r="CH232" s="21"/>
      <c r="CJ232" s="21"/>
      <c r="CK232" s="21"/>
      <c r="CL232" s="21"/>
      <c r="CM232" s="21"/>
      <c r="CN232" s="21"/>
      <c r="CO232" s="21"/>
      <c r="CP232" s="21"/>
      <c r="CQ232" s="21"/>
      <c r="CR232" s="21"/>
      <c r="CS232" s="21"/>
      <c r="CT232" s="21"/>
      <c r="CU232" s="21"/>
      <c r="CV232" s="21"/>
      <c r="CW232" s="21"/>
      <c r="CX232" s="21"/>
      <c r="CY232" s="21"/>
      <c r="CZ232" s="21"/>
      <c r="DA232" s="21"/>
      <c r="DB232" s="21"/>
      <c r="DC232" s="21"/>
      <c r="DD232" s="21"/>
      <c r="DE232" s="21"/>
      <c r="DF232" s="21"/>
      <c r="DG232" s="21"/>
      <c r="DH232" s="21"/>
      <c r="DI232" s="21"/>
      <c r="DJ232" s="21"/>
      <c r="DK232" s="21"/>
      <c r="DL232" s="21"/>
      <c r="DM232" s="21"/>
      <c r="DN232" s="21"/>
      <c r="DO232" s="21"/>
      <c r="DP232" s="21"/>
      <c r="DQ232" s="21"/>
      <c r="DR232" s="21"/>
      <c r="DS232" s="21"/>
      <c r="DT232" s="21"/>
      <c r="DU232" s="21"/>
      <c r="DV232" s="21"/>
      <c r="DW232" s="21"/>
      <c r="DX232" s="21"/>
      <c r="DY232" s="21"/>
      <c r="DZ232" s="21"/>
      <c r="EA232" s="21"/>
      <c r="EB232" s="21"/>
      <c r="EC232" s="21"/>
      <c r="ED232" s="21"/>
    </row>
    <row r="233" spans="1:134" s="19" customFormat="1" ht="15.65" customHeight="1" x14ac:dyDescent="0.35">
      <c r="A233"/>
      <c r="B233"/>
      <c r="C233"/>
      <c r="D233"/>
      <c r="E233"/>
      <c r="F233"/>
      <c r="G233"/>
      <c r="H233"/>
      <c r="I233"/>
      <c r="J233"/>
      <c r="K233"/>
      <c r="L233"/>
      <c r="M233"/>
      <c r="N233"/>
      <c r="O233"/>
      <c r="P233"/>
      <c r="Q233"/>
      <c r="R233"/>
      <c r="S233"/>
      <c r="T233"/>
      <c r="U233"/>
      <c r="V233"/>
      <c r="W233"/>
      <c r="X233"/>
      <c r="Y233" s="1"/>
      <c r="Z233" s="6"/>
      <c r="AA233"/>
      <c r="AC233" s="8"/>
      <c r="AD233" s="3"/>
      <c r="AE233" s="3"/>
      <c r="AF233" s="3"/>
      <c r="AG233" s="3"/>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20"/>
      <c r="BH233" s="20"/>
      <c r="BI233" s="20"/>
      <c r="BJ233" s="20"/>
      <c r="BK233" s="8"/>
      <c r="BL233" s="2"/>
      <c r="BM233" s="21"/>
      <c r="BN233" s="21"/>
      <c r="BO233" s="21"/>
      <c r="BP233" s="21"/>
      <c r="BQ233" s="21"/>
      <c r="BR233" s="21"/>
      <c r="BS233" s="21"/>
      <c r="BT233" s="21"/>
      <c r="BU233" s="21"/>
      <c r="BV233" s="21"/>
      <c r="BW233" s="21"/>
      <c r="BX233" s="21"/>
      <c r="BY233" s="21"/>
      <c r="BZ233" s="21"/>
      <c r="CA233" s="21"/>
      <c r="CB233" s="21"/>
      <c r="CC233" s="21"/>
      <c r="CD233" s="21"/>
      <c r="CE233" s="21"/>
      <c r="CF233" s="21"/>
      <c r="CG233" s="21"/>
      <c r="CH233" s="21"/>
      <c r="CJ233" s="21"/>
      <c r="CK233" s="21"/>
      <c r="CL233" s="21"/>
      <c r="CM233" s="21"/>
      <c r="CN233" s="21"/>
      <c r="CO233" s="21"/>
      <c r="CP233" s="21"/>
      <c r="CQ233" s="21"/>
      <c r="CR233" s="21"/>
      <c r="CS233" s="21"/>
      <c r="CT233" s="21"/>
      <c r="CU233" s="21"/>
      <c r="CV233" s="21"/>
      <c r="CW233" s="21"/>
      <c r="CX233" s="21"/>
      <c r="CY233" s="21"/>
      <c r="CZ233" s="21"/>
      <c r="DA233" s="21"/>
      <c r="DB233" s="21"/>
      <c r="DC233" s="21"/>
      <c r="DD233" s="21"/>
      <c r="DE233" s="21"/>
      <c r="DF233" s="21"/>
      <c r="DG233" s="21"/>
      <c r="DH233" s="21"/>
      <c r="DI233" s="21"/>
      <c r="DJ233" s="21"/>
      <c r="DK233" s="21"/>
      <c r="DL233" s="21"/>
      <c r="DM233" s="21"/>
      <c r="DN233" s="21"/>
      <c r="DO233" s="21"/>
      <c r="DP233" s="21"/>
      <c r="DQ233" s="21"/>
      <c r="DR233" s="21"/>
      <c r="DS233" s="21"/>
      <c r="DT233" s="21"/>
      <c r="DU233" s="21"/>
      <c r="DV233" s="21"/>
      <c r="DW233" s="21"/>
      <c r="DX233" s="21"/>
      <c r="DY233" s="21"/>
      <c r="DZ233" s="21"/>
      <c r="EA233" s="21"/>
      <c r="EB233" s="21"/>
      <c r="EC233" s="21"/>
      <c r="ED233" s="21"/>
    </row>
    <row r="234" spans="1:134" s="19" customFormat="1" ht="15.65" customHeight="1" x14ac:dyDescent="0.35">
      <c r="A234"/>
      <c r="B234"/>
      <c r="C234"/>
      <c r="D234"/>
      <c r="E234"/>
      <c r="F234"/>
      <c r="G234"/>
      <c r="H234"/>
      <c r="I234"/>
      <c r="J234"/>
      <c r="K234"/>
      <c r="L234"/>
      <c r="M234"/>
      <c r="N234"/>
      <c r="O234"/>
      <c r="P234"/>
      <c r="Q234"/>
      <c r="R234"/>
      <c r="S234"/>
      <c r="T234"/>
      <c r="U234"/>
      <c r="V234"/>
      <c r="W234"/>
      <c r="X234"/>
      <c r="Y234" s="1"/>
      <c r="Z234" s="6"/>
      <c r="AA234"/>
      <c r="AC234" s="8"/>
      <c r="AD234" s="3"/>
      <c r="AE234" s="3"/>
      <c r="AF234" s="3"/>
      <c r="AG234" s="3"/>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20"/>
      <c r="BH234" s="20"/>
      <c r="BI234" s="20"/>
      <c r="BJ234" s="20"/>
      <c r="BK234" s="8"/>
      <c r="BL234" s="2"/>
      <c r="BM234" s="21"/>
      <c r="BN234" s="21"/>
      <c r="BO234" s="21"/>
      <c r="BP234" s="21"/>
      <c r="BQ234" s="21"/>
      <c r="BR234" s="21"/>
      <c r="BS234" s="21"/>
      <c r="BT234" s="21"/>
      <c r="BU234" s="21"/>
      <c r="BV234" s="21"/>
      <c r="BW234" s="21"/>
      <c r="BX234" s="21"/>
      <c r="BY234" s="21"/>
      <c r="BZ234" s="21"/>
      <c r="CA234" s="21"/>
      <c r="CB234" s="21"/>
      <c r="CC234" s="21"/>
      <c r="CD234" s="21"/>
      <c r="CE234" s="21"/>
      <c r="CF234" s="21"/>
      <c r="CG234" s="21"/>
      <c r="CH234" s="21"/>
      <c r="CJ234" s="21"/>
      <c r="CK234" s="21"/>
      <c r="CL234" s="21"/>
      <c r="CM234" s="21"/>
      <c r="CN234" s="21"/>
      <c r="CO234" s="21"/>
      <c r="CP234" s="21"/>
      <c r="CQ234" s="21"/>
      <c r="CR234" s="21"/>
      <c r="CS234" s="21"/>
      <c r="CT234" s="21"/>
      <c r="CU234" s="21"/>
      <c r="CV234" s="21"/>
      <c r="CW234" s="21"/>
      <c r="CX234" s="21"/>
      <c r="CY234" s="21"/>
      <c r="CZ234" s="21"/>
      <c r="DA234" s="21"/>
      <c r="DB234" s="21"/>
      <c r="DC234" s="21"/>
      <c r="DD234" s="21"/>
      <c r="DE234" s="21"/>
      <c r="DF234" s="21"/>
      <c r="DG234" s="21"/>
      <c r="DH234" s="21"/>
      <c r="DI234" s="21"/>
      <c r="DJ234" s="21"/>
      <c r="DK234" s="21"/>
      <c r="DL234" s="21"/>
      <c r="DM234" s="21"/>
      <c r="DN234" s="21"/>
      <c r="DO234" s="21"/>
      <c r="DP234" s="21"/>
      <c r="DQ234" s="21"/>
      <c r="DR234" s="21"/>
      <c r="DS234" s="21"/>
      <c r="DT234" s="21"/>
      <c r="DU234" s="21"/>
      <c r="DV234" s="21"/>
      <c r="DW234" s="21"/>
      <c r="DX234" s="21"/>
      <c r="DY234" s="21"/>
      <c r="DZ234" s="21"/>
      <c r="EA234" s="21"/>
      <c r="EB234" s="21"/>
      <c r="EC234" s="21"/>
      <c r="ED234" s="21"/>
    </row>
    <row r="235" spans="1:134" s="19" customFormat="1" ht="15.65" customHeight="1" x14ac:dyDescent="0.35">
      <c r="A235"/>
      <c r="B235"/>
      <c r="C235"/>
      <c r="D235"/>
      <c r="E235"/>
      <c r="F235"/>
      <c r="G235"/>
      <c r="H235"/>
      <c r="I235"/>
      <c r="J235"/>
      <c r="K235"/>
      <c r="L235"/>
      <c r="M235"/>
      <c r="N235"/>
      <c r="O235"/>
      <c r="P235"/>
      <c r="Q235"/>
      <c r="R235"/>
      <c r="S235"/>
      <c r="T235"/>
      <c r="U235"/>
      <c r="V235"/>
      <c r="W235"/>
      <c r="X235"/>
      <c r="Y235" s="1"/>
      <c r="Z235" s="6"/>
      <c r="AA235"/>
      <c r="AC235" s="8"/>
      <c r="AD235" s="3"/>
      <c r="AE235" s="3"/>
      <c r="AF235" s="3"/>
      <c r="AG235" s="3"/>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20"/>
      <c r="BH235" s="20"/>
      <c r="BI235" s="20"/>
      <c r="BJ235" s="20"/>
      <c r="BK235" s="8"/>
      <c r="BL235" s="2"/>
      <c r="BM235" s="21"/>
      <c r="BN235" s="21"/>
      <c r="BO235" s="21"/>
      <c r="BP235" s="21"/>
      <c r="BQ235" s="21"/>
      <c r="BR235" s="21"/>
      <c r="BS235" s="21"/>
      <c r="BT235" s="21"/>
      <c r="BU235" s="21"/>
      <c r="BV235" s="21"/>
      <c r="BW235" s="21"/>
      <c r="BX235" s="21"/>
      <c r="BY235" s="21"/>
      <c r="BZ235" s="21"/>
      <c r="CA235" s="21"/>
      <c r="CB235" s="21"/>
      <c r="CC235" s="21"/>
      <c r="CD235" s="21"/>
      <c r="CE235" s="21"/>
      <c r="CF235" s="21"/>
      <c r="CG235" s="21"/>
      <c r="CH235" s="21"/>
      <c r="CJ235" s="21"/>
      <c r="CK235" s="21"/>
      <c r="CL235" s="21"/>
      <c r="CM235" s="21"/>
      <c r="CN235" s="21"/>
      <c r="CO235" s="21"/>
      <c r="CP235" s="21"/>
      <c r="CQ235" s="21"/>
      <c r="CR235" s="21"/>
      <c r="CS235" s="21"/>
      <c r="CT235" s="21"/>
      <c r="CU235" s="21"/>
      <c r="CV235" s="21"/>
      <c r="CW235" s="21"/>
      <c r="CX235" s="21"/>
      <c r="CY235" s="21"/>
      <c r="CZ235" s="21"/>
      <c r="DA235" s="21"/>
      <c r="DB235" s="21"/>
      <c r="DC235" s="21"/>
      <c r="DD235" s="21"/>
      <c r="DE235" s="21"/>
      <c r="DF235" s="21"/>
      <c r="DG235" s="21"/>
      <c r="DH235" s="21"/>
      <c r="DI235" s="21"/>
      <c r="DJ235" s="21"/>
      <c r="DK235" s="21"/>
      <c r="DL235" s="21"/>
      <c r="DM235" s="21"/>
      <c r="DN235" s="21"/>
      <c r="DO235" s="21"/>
      <c r="DP235" s="21"/>
      <c r="DQ235" s="21"/>
      <c r="DR235" s="21"/>
      <c r="DS235" s="21"/>
      <c r="DT235" s="21"/>
      <c r="DU235" s="21"/>
      <c r="DV235" s="21"/>
      <c r="DW235" s="21"/>
      <c r="DX235" s="21"/>
      <c r="DY235" s="21"/>
      <c r="DZ235" s="21"/>
      <c r="EA235" s="21"/>
      <c r="EB235" s="21"/>
      <c r="EC235" s="21"/>
      <c r="ED235" s="21"/>
    </row>
    <row r="236" spans="1:134" s="19" customFormat="1" ht="15.65" customHeight="1" x14ac:dyDescent="0.35">
      <c r="A236"/>
      <c r="B236"/>
      <c r="C236"/>
      <c r="D236"/>
      <c r="E236"/>
      <c r="F236"/>
      <c r="G236"/>
      <c r="H236"/>
      <c r="I236"/>
      <c r="J236"/>
      <c r="K236"/>
      <c r="L236"/>
      <c r="M236"/>
      <c r="N236"/>
      <c r="O236"/>
      <c r="P236"/>
      <c r="Q236"/>
      <c r="R236"/>
      <c r="S236"/>
      <c r="T236"/>
      <c r="U236"/>
      <c r="V236"/>
      <c r="W236"/>
      <c r="X236"/>
      <c r="Y236" s="1"/>
      <c r="Z236" s="6"/>
      <c r="AA236"/>
      <c r="AC236" s="8"/>
      <c r="AD236" s="3"/>
      <c r="AE236" s="3"/>
      <c r="AF236" s="3"/>
      <c r="AG236" s="3"/>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20"/>
      <c r="BH236" s="20"/>
      <c r="BI236" s="20"/>
      <c r="BJ236" s="20"/>
      <c r="BK236" s="8"/>
      <c r="BL236" s="2"/>
      <c r="BM236" s="21"/>
      <c r="BN236" s="21"/>
      <c r="BO236" s="21"/>
      <c r="BP236" s="21"/>
      <c r="BQ236" s="21"/>
      <c r="BR236" s="21"/>
      <c r="BS236" s="21"/>
      <c r="BT236" s="21"/>
      <c r="BU236" s="21"/>
      <c r="BV236" s="21"/>
      <c r="BW236" s="21"/>
      <c r="BX236" s="21"/>
      <c r="BY236" s="21"/>
      <c r="BZ236" s="21"/>
      <c r="CA236" s="21"/>
      <c r="CB236" s="21"/>
      <c r="CC236" s="21"/>
      <c r="CD236" s="21"/>
      <c r="CE236" s="21"/>
      <c r="CF236" s="21"/>
      <c r="CG236" s="21"/>
      <c r="CH236" s="21"/>
      <c r="CJ236" s="21"/>
      <c r="CK236" s="21"/>
      <c r="CL236" s="21"/>
      <c r="CM236" s="21"/>
      <c r="CN236" s="21"/>
      <c r="CO236" s="21"/>
      <c r="CP236" s="21"/>
      <c r="CQ236" s="21"/>
      <c r="CR236" s="21"/>
      <c r="CS236" s="21"/>
      <c r="CT236" s="21"/>
      <c r="CU236" s="21"/>
      <c r="CV236" s="21"/>
      <c r="CW236" s="21"/>
      <c r="CX236" s="21"/>
      <c r="CY236" s="21"/>
      <c r="CZ236" s="21"/>
      <c r="DA236" s="21"/>
      <c r="DB236" s="21"/>
      <c r="DC236" s="21"/>
      <c r="DD236" s="21"/>
      <c r="DE236" s="21"/>
      <c r="DF236" s="21"/>
      <c r="DG236" s="21"/>
      <c r="DH236" s="21"/>
      <c r="DI236" s="21"/>
      <c r="DJ236" s="21"/>
      <c r="DK236" s="21"/>
      <c r="DL236" s="21"/>
      <c r="DM236" s="21"/>
      <c r="DN236" s="21"/>
      <c r="DO236" s="21"/>
      <c r="DP236" s="21"/>
      <c r="DQ236" s="21"/>
      <c r="DR236" s="21"/>
      <c r="DS236" s="21"/>
      <c r="DT236" s="21"/>
      <c r="DU236" s="21"/>
      <c r="DV236" s="21"/>
      <c r="DW236" s="21"/>
      <c r="DX236" s="21"/>
      <c r="DY236" s="21"/>
      <c r="DZ236" s="21"/>
      <c r="EA236" s="21"/>
      <c r="EB236" s="21"/>
      <c r="EC236" s="21"/>
      <c r="ED236" s="21"/>
    </row>
    <row r="237" spans="1:134" s="19" customFormat="1" ht="15.65" customHeight="1" x14ac:dyDescent="0.35">
      <c r="A237"/>
      <c r="B237"/>
      <c r="C237"/>
      <c r="D237"/>
      <c r="E237"/>
      <c r="F237"/>
      <c r="G237"/>
      <c r="H237"/>
      <c r="I237"/>
      <c r="J237"/>
      <c r="K237"/>
      <c r="L237"/>
      <c r="M237"/>
      <c r="N237"/>
      <c r="O237"/>
      <c r="P237"/>
      <c r="Q237"/>
      <c r="R237"/>
      <c r="S237"/>
      <c r="T237"/>
      <c r="U237"/>
      <c r="V237"/>
      <c r="W237"/>
      <c r="X237"/>
      <c r="Y237" s="1"/>
      <c r="Z237" s="6"/>
      <c r="AA237"/>
      <c r="AC237" s="8"/>
      <c r="AD237" s="3"/>
      <c r="AE237" s="3"/>
      <c r="AF237" s="3"/>
      <c r="AG237" s="3"/>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20"/>
      <c r="BH237" s="20"/>
      <c r="BI237" s="20"/>
      <c r="BJ237" s="20"/>
      <c r="BK237" s="8"/>
      <c r="BL237" s="2"/>
      <c r="BM237" s="21"/>
      <c r="BN237" s="21"/>
      <c r="BO237" s="21"/>
      <c r="BP237" s="21"/>
      <c r="BQ237" s="21"/>
      <c r="BR237" s="21"/>
      <c r="BS237" s="21"/>
      <c r="BT237" s="21"/>
      <c r="BU237" s="21"/>
      <c r="BV237" s="21"/>
      <c r="BW237" s="21"/>
      <c r="BX237" s="21"/>
      <c r="BY237" s="21"/>
      <c r="BZ237" s="21"/>
      <c r="CA237" s="21"/>
      <c r="CB237" s="21"/>
      <c r="CC237" s="21"/>
      <c r="CD237" s="21"/>
      <c r="CE237" s="21"/>
      <c r="CF237" s="21"/>
      <c r="CG237" s="21"/>
      <c r="CH237" s="21"/>
      <c r="CJ237" s="21"/>
      <c r="CK237" s="21"/>
      <c r="CL237" s="21"/>
      <c r="CM237" s="21"/>
      <c r="CN237" s="21"/>
      <c r="CO237" s="21"/>
      <c r="CP237" s="21"/>
      <c r="CQ237" s="21"/>
      <c r="CR237" s="21"/>
      <c r="CS237" s="21"/>
      <c r="CT237" s="21"/>
      <c r="CU237" s="21"/>
      <c r="CV237" s="21"/>
      <c r="CW237" s="21"/>
      <c r="CX237" s="21"/>
      <c r="CY237" s="21"/>
      <c r="CZ237" s="21"/>
      <c r="DA237" s="21"/>
      <c r="DB237" s="21"/>
      <c r="DC237" s="21"/>
      <c r="DD237" s="21"/>
      <c r="DE237" s="21"/>
      <c r="DF237" s="21"/>
      <c r="DG237" s="21"/>
      <c r="DH237" s="21"/>
      <c r="DI237" s="21"/>
      <c r="DJ237" s="21"/>
      <c r="DK237" s="21"/>
      <c r="DL237" s="21"/>
      <c r="DM237" s="21"/>
      <c r="DN237" s="21"/>
      <c r="DO237" s="21"/>
      <c r="DP237" s="21"/>
      <c r="DQ237" s="21"/>
      <c r="DR237" s="21"/>
      <c r="DS237" s="21"/>
      <c r="DT237" s="21"/>
      <c r="DU237" s="21"/>
      <c r="DV237" s="21"/>
      <c r="DW237" s="21"/>
      <c r="DX237" s="21"/>
      <c r="DY237" s="21"/>
      <c r="DZ237" s="21"/>
      <c r="EA237" s="21"/>
      <c r="EB237" s="21"/>
      <c r="EC237" s="21"/>
      <c r="ED237" s="21"/>
    </row>
    <row r="238" spans="1:134" s="19" customFormat="1" ht="15.65" customHeight="1" x14ac:dyDescent="0.35">
      <c r="A238"/>
      <c r="B238"/>
      <c r="C238"/>
      <c r="D238"/>
      <c r="E238"/>
      <c r="F238"/>
      <c r="G238"/>
      <c r="H238"/>
      <c r="I238"/>
      <c r="J238"/>
      <c r="K238"/>
      <c r="L238"/>
      <c r="M238"/>
      <c r="N238"/>
      <c r="O238"/>
      <c r="P238"/>
      <c r="Q238"/>
      <c r="R238"/>
      <c r="S238"/>
      <c r="T238"/>
      <c r="U238"/>
      <c r="V238"/>
      <c r="W238"/>
      <c r="X238"/>
      <c r="Y238" s="1"/>
      <c r="Z238" s="6"/>
      <c r="AA238"/>
      <c r="AC238" s="8"/>
      <c r="AD238" s="3"/>
      <c r="AE238" s="3"/>
      <c r="AF238" s="3"/>
      <c r="AG238" s="3"/>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20"/>
      <c r="BH238" s="20"/>
      <c r="BI238" s="20"/>
      <c r="BJ238" s="20"/>
      <c r="BK238" s="8"/>
      <c r="BL238" s="2"/>
      <c r="BM238" s="21"/>
      <c r="BN238" s="21"/>
      <c r="BO238" s="21"/>
      <c r="BP238" s="21"/>
      <c r="BQ238" s="21"/>
      <c r="BR238" s="21"/>
      <c r="BS238" s="21"/>
      <c r="BT238" s="21"/>
      <c r="BU238" s="21"/>
      <c r="BV238" s="21"/>
      <c r="BW238" s="21"/>
      <c r="BX238" s="21"/>
      <c r="BY238" s="21"/>
      <c r="BZ238" s="21"/>
      <c r="CA238" s="21"/>
      <c r="CB238" s="21"/>
      <c r="CC238" s="21"/>
      <c r="CD238" s="21"/>
      <c r="CE238" s="21"/>
      <c r="CF238" s="21"/>
      <c r="CG238" s="21"/>
      <c r="CH238" s="21"/>
      <c r="CJ238" s="21"/>
      <c r="CK238" s="21"/>
      <c r="CL238" s="21"/>
      <c r="CM238" s="21"/>
      <c r="CN238" s="21"/>
      <c r="CO238" s="21"/>
      <c r="CP238" s="21"/>
      <c r="CQ238" s="21"/>
      <c r="CR238" s="21"/>
      <c r="CS238" s="21"/>
      <c r="CT238" s="21"/>
      <c r="CU238" s="21"/>
      <c r="CV238" s="21"/>
      <c r="CW238" s="21"/>
      <c r="CX238" s="21"/>
      <c r="CY238" s="21"/>
      <c r="CZ238" s="21"/>
      <c r="DA238" s="21"/>
      <c r="DB238" s="21"/>
      <c r="DC238" s="21"/>
      <c r="DD238" s="21"/>
      <c r="DE238" s="21"/>
      <c r="DF238" s="21"/>
      <c r="DG238" s="21"/>
      <c r="DH238" s="21"/>
      <c r="DI238" s="21"/>
      <c r="DJ238" s="21"/>
      <c r="DK238" s="21"/>
      <c r="DL238" s="21"/>
      <c r="DM238" s="21"/>
      <c r="DN238" s="21"/>
      <c r="DO238" s="21"/>
      <c r="DP238" s="21"/>
      <c r="DQ238" s="21"/>
      <c r="DR238" s="21"/>
      <c r="DS238" s="21"/>
      <c r="DT238" s="21"/>
      <c r="DU238" s="21"/>
      <c r="DV238" s="21"/>
      <c r="DW238" s="21"/>
      <c r="DX238" s="21"/>
      <c r="DY238" s="21"/>
      <c r="DZ238" s="21"/>
      <c r="EA238" s="21"/>
      <c r="EB238" s="21"/>
      <c r="EC238" s="21"/>
      <c r="ED238" s="21"/>
    </row>
    <row r="239" spans="1:134" s="19" customFormat="1" ht="15.65" customHeight="1" x14ac:dyDescent="0.35">
      <c r="A239"/>
      <c r="B239"/>
      <c r="C239"/>
      <c r="D239"/>
      <c r="E239"/>
      <c r="F239"/>
      <c r="G239"/>
      <c r="H239"/>
      <c r="I239"/>
      <c r="J239"/>
      <c r="K239"/>
      <c r="L239"/>
      <c r="M239"/>
      <c r="N239"/>
      <c r="O239"/>
      <c r="P239"/>
      <c r="Q239"/>
      <c r="R239"/>
      <c r="S239"/>
      <c r="T239"/>
      <c r="U239"/>
      <c r="V239"/>
      <c r="W239"/>
      <c r="X239"/>
      <c r="Y239" s="1"/>
      <c r="Z239" s="6"/>
      <c r="AA239"/>
      <c r="AC239" s="8"/>
      <c r="AD239" s="3"/>
      <c r="AE239" s="3"/>
      <c r="AF239" s="3"/>
      <c r="AG239" s="3"/>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20"/>
      <c r="BH239" s="20"/>
      <c r="BI239" s="20"/>
      <c r="BJ239" s="20"/>
      <c r="BK239" s="8"/>
      <c r="BL239" s="2"/>
      <c r="BM239" s="21"/>
      <c r="BN239" s="21"/>
      <c r="BO239" s="21"/>
      <c r="BP239" s="21"/>
      <c r="BQ239" s="21"/>
      <c r="BR239" s="21"/>
      <c r="BS239" s="21"/>
      <c r="BT239" s="21"/>
      <c r="BU239" s="21"/>
      <c r="BV239" s="21"/>
      <c r="BW239" s="21"/>
      <c r="BX239" s="21"/>
      <c r="BY239" s="21"/>
      <c r="BZ239" s="21"/>
      <c r="CA239" s="21"/>
      <c r="CB239" s="21"/>
      <c r="CC239" s="21"/>
      <c r="CD239" s="21"/>
      <c r="CE239" s="21"/>
      <c r="CF239" s="21"/>
      <c r="CG239" s="21"/>
      <c r="CH239" s="21"/>
      <c r="CJ239" s="21"/>
      <c r="CK239" s="21"/>
      <c r="CL239" s="21"/>
      <c r="CM239" s="21"/>
      <c r="CN239" s="21"/>
      <c r="CO239" s="21"/>
      <c r="CP239" s="21"/>
      <c r="CQ239" s="21"/>
      <c r="CR239" s="21"/>
      <c r="CS239" s="21"/>
      <c r="CT239" s="21"/>
      <c r="CU239" s="21"/>
      <c r="CV239" s="21"/>
      <c r="CW239" s="21"/>
      <c r="CX239" s="21"/>
      <c r="CY239" s="21"/>
      <c r="CZ239" s="21"/>
      <c r="DA239" s="21"/>
      <c r="DB239" s="21"/>
      <c r="DC239" s="21"/>
      <c r="DD239" s="21"/>
      <c r="DE239" s="21"/>
      <c r="DF239" s="21"/>
      <c r="DG239" s="21"/>
      <c r="DH239" s="21"/>
      <c r="DI239" s="21"/>
      <c r="DJ239" s="21"/>
      <c r="DK239" s="21"/>
      <c r="DL239" s="21"/>
      <c r="DM239" s="21"/>
      <c r="DN239" s="21"/>
      <c r="DO239" s="21"/>
      <c r="DP239" s="21"/>
      <c r="DQ239" s="21"/>
      <c r="DR239" s="21"/>
      <c r="DS239" s="21"/>
      <c r="DT239" s="21"/>
      <c r="DU239" s="21"/>
      <c r="DV239" s="21"/>
      <c r="DW239" s="21"/>
      <c r="DX239" s="21"/>
      <c r="DY239" s="21"/>
      <c r="DZ239" s="21"/>
      <c r="EA239" s="21"/>
      <c r="EB239" s="21"/>
      <c r="EC239" s="21"/>
      <c r="ED239" s="21"/>
    </row>
    <row r="240" spans="1:134" s="19" customFormat="1" ht="15.65" customHeight="1" x14ac:dyDescent="0.35">
      <c r="A240"/>
      <c r="B240"/>
      <c r="C240"/>
      <c r="D240"/>
      <c r="E240"/>
      <c r="F240"/>
      <c r="G240"/>
      <c r="H240"/>
      <c r="I240"/>
      <c r="J240"/>
      <c r="K240"/>
      <c r="L240"/>
      <c r="M240"/>
      <c r="N240"/>
      <c r="O240"/>
      <c r="P240"/>
      <c r="Q240"/>
      <c r="R240"/>
      <c r="S240"/>
      <c r="T240"/>
      <c r="U240"/>
      <c r="V240"/>
      <c r="W240"/>
      <c r="X240"/>
      <c r="Y240" s="1"/>
      <c r="Z240" s="6"/>
      <c r="AA240"/>
      <c r="AC240" s="8"/>
      <c r="AD240" s="3"/>
      <c r="AE240" s="3"/>
      <c r="AF240" s="3"/>
      <c r="AG240" s="3"/>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20"/>
      <c r="BH240" s="20"/>
      <c r="BI240" s="20"/>
      <c r="BJ240" s="20"/>
      <c r="BK240" s="8"/>
      <c r="BL240" s="2"/>
      <c r="BM240" s="21"/>
      <c r="BN240" s="21"/>
      <c r="BO240" s="21"/>
      <c r="BP240" s="21"/>
      <c r="BQ240" s="21"/>
      <c r="BR240" s="21"/>
      <c r="BS240" s="21"/>
      <c r="BT240" s="21"/>
      <c r="BU240" s="21"/>
      <c r="BV240" s="21"/>
      <c r="BW240" s="21"/>
      <c r="BX240" s="21"/>
      <c r="BY240" s="21"/>
      <c r="BZ240" s="21"/>
      <c r="CA240" s="21"/>
      <c r="CB240" s="21"/>
      <c r="CC240" s="21"/>
      <c r="CD240" s="21"/>
      <c r="CE240" s="21"/>
      <c r="CF240" s="21"/>
      <c r="CG240" s="21"/>
      <c r="CH240" s="21"/>
      <c r="CJ240" s="21"/>
      <c r="CK240" s="21"/>
      <c r="CL240" s="21"/>
      <c r="CM240" s="21"/>
      <c r="CN240" s="21"/>
      <c r="CO240" s="21"/>
      <c r="CP240" s="21"/>
      <c r="CQ240" s="21"/>
      <c r="CR240" s="21"/>
      <c r="CS240" s="21"/>
      <c r="CT240" s="21"/>
      <c r="CU240" s="21"/>
      <c r="CV240" s="21"/>
      <c r="CW240" s="21"/>
      <c r="CX240" s="21"/>
      <c r="CY240" s="21"/>
      <c r="CZ240" s="21"/>
      <c r="DA240" s="21"/>
      <c r="DB240" s="21"/>
      <c r="DC240" s="21"/>
      <c r="DD240" s="21"/>
      <c r="DE240" s="21"/>
      <c r="DF240" s="21"/>
      <c r="DG240" s="21"/>
      <c r="DH240" s="21"/>
      <c r="DI240" s="21"/>
      <c r="DJ240" s="21"/>
      <c r="DK240" s="21"/>
      <c r="DL240" s="21"/>
      <c r="DM240" s="21"/>
      <c r="DN240" s="21"/>
      <c r="DO240" s="21"/>
      <c r="DP240" s="21"/>
      <c r="DQ240" s="21"/>
      <c r="DR240" s="21"/>
      <c r="DS240" s="21"/>
      <c r="DT240" s="21"/>
      <c r="DU240" s="21"/>
      <c r="DV240" s="21"/>
      <c r="DW240" s="21"/>
      <c r="DX240" s="21"/>
      <c r="DY240" s="21"/>
      <c r="DZ240" s="21"/>
      <c r="EA240" s="21"/>
      <c r="EB240" s="21"/>
      <c r="EC240" s="21"/>
      <c r="ED240" s="21"/>
    </row>
    <row r="241" spans="1:134" s="19" customFormat="1" ht="15.65" customHeight="1" x14ac:dyDescent="0.35">
      <c r="A241"/>
      <c r="B241"/>
      <c r="C241"/>
      <c r="D241"/>
      <c r="E241"/>
      <c r="F241"/>
      <c r="G241"/>
      <c r="H241"/>
      <c r="I241"/>
      <c r="J241"/>
      <c r="K241"/>
      <c r="L241"/>
      <c r="M241"/>
      <c r="N241"/>
      <c r="O241"/>
      <c r="P241"/>
      <c r="Q241"/>
      <c r="R241"/>
      <c r="S241"/>
      <c r="T241"/>
      <c r="U241"/>
      <c r="V241"/>
      <c r="W241"/>
      <c r="X241"/>
      <c r="Y241" s="1"/>
      <c r="Z241" s="6"/>
      <c r="AA241"/>
      <c r="AC241" s="8"/>
      <c r="AD241" s="3"/>
      <c r="AE241" s="3"/>
      <c r="AF241" s="3"/>
      <c r="AG241" s="3"/>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20"/>
      <c r="BH241" s="20"/>
      <c r="BI241" s="20"/>
      <c r="BJ241" s="20"/>
      <c r="BK241" s="8"/>
      <c r="BL241" s="2"/>
      <c r="BM241" s="21"/>
      <c r="BN241" s="21"/>
      <c r="BO241" s="21"/>
      <c r="BP241" s="21"/>
      <c r="BQ241" s="21"/>
      <c r="BR241" s="21"/>
      <c r="BS241" s="21"/>
      <c r="BT241" s="21"/>
      <c r="BU241" s="21"/>
      <c r="BV241" s="21"/>
      <c r="BW241" s="21"/>
      <c r="BX241" s="21"/>
      <c r="BY241" s="21"/>
      <c r="BZ241" s="21"/>
      <c r="CA241" s="21"/>
      <c r="CB241" s="21"/>
      <c r="CC241" s="21"/>
      <c r="CD241" s="21"/>
      <c r="CE241" s="21"/>
      <c r="CF241" s="21"/>
      <c r="CG241" s="21"/>
      <c r="CH241" s="21"/>
      <c r="CJ241" s="21"/>
      <c r="CK241" s="21"/>
      <c r="CL241" s="21"/>
      <c r="CM241" s="21"/>
      <c r="CN241" s="21"/>
      <c r="CO241" s="21"/>
      <c r="CP241" s="21"/>
      <c r="CQ241" s="21"/>
      <c r="CR241" s="21"/>
      <c r="CS241" s="21"/>
      <c r="CT241" s="21"/>
      <c r="CU241" s="21"/>
      <c r="CV241" s="21"/>
      <c r="CW241" s="21"/>
      <c r="CX241" s="21"/>
      <c r="CY241" s="21"/>
      <c r="CZ241" s="21"/>
      <c r="DA241" s="21"/>
      <c r="DB241" s="21"/>
      <c r="DC241" s="21"/>
      <c r="DD241" s="21"/>
      <c r="DE241" s="21"/>
      <c r="DF241" s="21"/>
      <c r="DG241" s="21"/>
      <c r="DH241" s="21"/>
      <c r="DI241" s="21"/>
      <c r="DJ241" s="21"/>
      <c r="DK241" s="21"/>
      <c r="DL241" s="21"/>
      <c r="DM241" s="21"/>
      <c r="DN241" s="21"/>
      <c r="DO241" s="21"/>
      <c r="DP241" s="21"/>
      <c r="DQ241" s="21"/>
      <c r="DR241" s="21"/>
      <c r="DS241" s="21"/>
      <c r="DT241" s="21"/>
      <c r="DU241" s="21"/>
      <c r="DV241" s="21"/>
      <c r="DW241" s="21"/>
      <c r="DX241" s="21"/>
      <c r="DY241" s="21"/>
      <c r="DZ241" s="21"/>
      <c r="EA241" s="21"/>
      <c r="EB241" s="21"/>
      <c r="EC241" s="21"/>
      <c r="ED241" s="21"/>
    </row>
    <row r="242" spans="1:134" s="19" customFormat="1" ht="15.65" customHeight="1" x14ac:dyDescent="0.35">
      <c r="A242"/>
      <c r="B242"/>
      <c r="C242"/>
      <c r="D242"/>
      <c r="E242"/>
      <c r="F242"/>
      <c r="G242"/>
      <c r="H242"/>
      <c r="I242"/>
      <c r="J242"/>
      <c r="K242"/>
      <c r="L242"/>
      <c r="M242"/>
      <c r="N242"/>
      <c r="O242"/>
      <c r="P242"/>
      <c r="Q242"/>
      <c r="R242"/>
      <c r="S242"/>
      <c r="T242"/>
      <c r="U242"/>
      <c r="V242"/>
      <c r="W242"/>
      <c r="X242"/>
      <c r="Y242" s="1"/>
      <c r="Z242" s="6"/>
      <c r="AA242"/>
      <c r="AC242" s="8"/>
      <c r="AD242" s="3"/>
      <c r="AE242" s="3"/>
      <c r="AF242" s="3"/>
      <c r="AG242" s="3"/>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20"/>
      <c r="BH242" s="20"/>
      <c r="BI242" s="20"/>
      <c r="BJ242" s="20"/>
      <c r="BK242" s="8"/>
      <c r="BL242" s="2"/>
      <c r="BM242" s="21"/>
      <c r="BN242" s="21"/>
      <c r="BO242" s="21"/>
      <c r="BP242" s="21"/>
      <c r="BQ242" s="21"/>
      <c r="BR242" s="21"/>
      <c r="BS242" s="21"/>
      <c r="BT242" s="21"/>
      <c r="BU242" s="21"/>
      <c r="BV242" s="21"/>
      <c r="BW242" s="21"/>
      <c r="BX242" s="21"/>
      <c r="BY242" s="21"/>
      <c r="BZ242" s="21"/>
      <c r="CA242" s="21"/>
      <c r="CB242" s="21"/>
      <c r="CC242" s="21"/>
      <c r="CD242" s="21"/>
      <c r="CE242" s="21"/>
      <c r="CF242" s="21"/>
      <c r="CG242" s="21"/>
      <c r="CH242" s="21"/>
      <c r="CJ242" s="21"/>
      <c r="CK242" s="21"/>
      <c r="CL242" s="21"/>
      <c r="CM242" s="21"/>
      <c r="CN242" s="21"/>
      <c r="CO242" s="21"/>
      <c r="CP242" s="21"/>
      <c r="CQ242" s="21"/>
      <c r="CR242" s="21"/>
      <c r="CS242" s="21"/>
      <c r="CT242" s="21"/>
      <c r="CU242" s="21"/>
      <c r="CV242" s="21"/>
      <c r="CW242" s="21"/>
      <c r="CX242" s="21"/>
      <c r="CY242" s="21"/>
      <c r="CZ242" s="21"/>
      <c r="DA242" s="21"/>
      <c r="DB242" s="21"/>
      <c r="DC242" s="21"/>
      <c r="DD242" s="21"/>
      <c r="DE242" s="21"/>
      <c r="DF242" s="21"/>
      <c r="DG242" s="21"/>
      <c r="DH242" s="21"/>
      <c r="DI242" s="21"/>
      <c r="DJ242" s="21"/>
      <c r="DK242" s="21"/>
      <c r="DL242" s="21"/>
      <c r="DM242" s="21"/>
      <c r="DN242" s="21"/>
      <c r="DO242" s="21"/>
      <c r="DP242" s="21"/>
      <c r="DQ242" s="21"/>
      <c r="DR242" s="21"/>
      <c r="DS242" s="21"/>
      <c r="DT242" s="21"/>
      <c r="DU242" s="21"/>
      <c r="DV242" s="21"/>
      <c r="DW242" s="21"/>
      <c r="DX242" s="21"/>
      <c r="DY242" s="21"/>
      <c r="DZ242" s="21"/>
      <c r="EA242" s="21"/>
      <c r="EB242" s="21"/>
      <c r="EC242" s="21"/>
      <c r="ED242" s="21"/>
    </row>
    <row r="243" spans="1:134" s="19" customFormat="1" ht="15.65" customHeight="1" x14ac:dyDescent="0.35">
      <c r="A243"/>
      <c r="B243"/>
      <c r="C243"/>
      <c r="D243"/>
      <c r="E243"/>
      <c r="F243"/>
      <c r="G243"/>
      <c r="H243"/>
      <c r="I243"/>
      <c r="J243"/>
      <c r="K243"/>
      <c r="L243"/>
      <c r="M243"/>
      <c r="N243"/>
      <c r="O243"/>
      <c r="P243"/>
      <c r="Q243"/>
      <c r="R243"/>
      <c r="S243"/>
      <c r="T243"/>
      <c r="U243"/>
      <c r="V243"/>
      <c r="W243"/>
      <c r="X243"/>
      <c r="Y243" s="1"/>
      <c r="Z243" s="6"/>
      <c r="AA243"/>
      <c r="AC243" s="8"/>
      <c r="AD243" s="3"/>
      <c r="AE243" s="3"/>
      <c r="AF243" s="3"/>
      <c r="AG243" s="3"/>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20"/>
      <c r="BH243" s="20"/>
      <c r="BI243" s="20"/>
      <c r="BJ243" s="20"/>
      <c r="BK243" s="8"/>
      <c r="BL243" s="2"/>
      <c r="BM243" s="21"/>
      <c r="BN243" s="21"/>
      <c r="BO243" s="21"/>
      <c r="BP243" s="21"/>
      <c r="BQ243" s="21"/>
      <c r="BR243" s="21"/>
      <c r="BS243" s="21"/>
      <c r="BT243" s="21"/>
      <c r="BU243" s="21"/>
      <c r="BV243" s="21"/>
      <c r="BW243" s="21"/>
      <c r="BX243" s="21"/>
      <c r="BY243" s="21"/>
      <c r="BZ243" s="21"/>
      <c r="CA243" s="21"/>
      <c r="CB243" s="21"/>
      <c r="CC243" s="21"/>
      <c r="CD243" s="21"/>
      <c r="CE243" s="21"/>
      <c r="CF243" s="21"/>
      <c r="CG243" s="21"/>
      <c r="CH243" s="21"/>
      <c r="CJ243" s="21"/>
      <c r="CK243" s="21"/>
      <c r="CL243" s="21"/>
      <c r="CM243" s="21"/>
      <c r="CN243" s="21"/>
      <c r="CO243" s="21"/>
      <c r="CP243" s="21"/>
      <c r="CQ243" s="21"/>
      <c r="CR243" s="21"/>
      <c r="CS243" s="21"/>
      <c r="CT243" s="21"/>
      <c r="CU243" s="21"/>
      <c r="CV243" s="21"/>
      <c r="CW243" s="21"/>
      <c r="CX243" s="21"/>
      <c r="CY243" s="21"/>
      <c r="CZ243" s="21"/>
      <c r="DA243" s="21"/>
      <c r="DB243" s="21"/>
      <c r="DC243" s="21"/>
      <c r="DD243" s="21"/>
      <c r="DE243" s="21"/>
      <c r="DF243" s="21"/>
      <c r="DG243" s="21"/>
      <c r="DH243" s="21"/>
      <c r="DI243" s="21"/>
      <c r="DJ243" s="21"/>
      <c r="DK243" s="21"/>
      <c r="DL243" s="21"/>
      <c r="DM243" s="21"/>
      <c r="DN243" s="21"/>
      <c r="DO243" s="21"/>
      <c r="DP243" s="21"/>
      <c r="DQ243" s="21"/>
      <c r="DR243" s="21"/>
      <c r="DS243" s="21"/>
      <c r="DT243" s="21"/>
      <c r="DU243" s="21"/>
      <c r="DV243" s="21"/>
      <c r="DW243" s="21"/>
      <c r="DX243" s="21"/>
      <c r="DY243" s="21"/>
      <c r="DZ243" s="21"/>
      <c r="EA243" s="21"/>
      <c r="EB243" s="21"/>
      <c r="EC243" s="21"/>
      <c r="ED243" s="21"/>
    </row>
    <row r="244" spans="1:134" s="19" customFormat="1" ht="15.65" customHeight="1" x14ac:dyDescent="0.35">
      <c r="A244"/>
      <c r="B244"/>
      <c r="C244"/>
      <c r="D244"/>
      <c r="E244"/>
      <c r="F244"/>
      <c r="G244"/>
      <c r="H244"/>
      <c r="I244"/>
      <c r="J244"/>
      <c r="K244"/>
      <c r="L244"/>
      <c r="M244"/>
      <c r="N244"/>
      <c r="O244"/>
      <c r="P244"/>
      <c r="Q244"/>
      <c r="R244"/>
      <c r="S244"/>
      <c r="T244"/>
      <c r="U244"/>
      <c r="V244"/>
      <c r="W244"/>
      <c r="X244"/>
      <c r="Y244" s="1"/>
      <c r="Z244" s="6"/>
      <c r="AA244"/>
      <c r="AC244" s="8"/>
      <c r="AD244" s="3"/>
      <c r="AE244" s="3"/>
      <c r="AF244" s="3"/>
      <c r="AG244" s="3"/>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20"/>
      <c r="BH244" s="20"/>
      <c r="BI244" s="20"/>
      <c r="BJ244" s="20"/>
      <c r="BK244" s="8"/>
      <c r="BL244" s="2"/>
      <c r="BM244" s="21"/>
      <c r="BN244" s="21"/>
      <c r="BO244" s="21"/>
      <c r="BP244" s="21"/>
      <c r="BQ244" s="21"/>
      <c r="BR244" s="21"/>
      <c r="BS244" s="21"/>
      <c r="BT244" s="21"/>
      <c r="BU244" s="21"/>
      <c r="BV244" s="21"/>
      <c r="BW244" s="21"/>
      <c r="BX244" s="21"/>
      <c r="BY244" s="21"/>
      <c r="BZ244" s="21"/>
      <c r="CA244" s="21"/>
      <c r="CB244" s="21"/>
      <c r="CC244" s="21"/>
      <c r="CD244" s="21"/>
      <c r="CE244" s="21"/>
      <c r="CF244" s="21"/>
      <c r="CG244" s="21"/>
      <c r="CH244" s="21"/>
      <c r="CJ244" s="21"/>
      <c r="CK244" s="21"/>
      <c r="CL244" s="21"/>
      <c r="CM244" s="21"/>
      <c r="CN244" s="21"/>
      <c r="CO244" s="21"/>
      <c r="CP244" s="21"/>
      <c r="CQ244" s="21"/>
      <c r="CR244" s="21"/>
      <c r="CS244" s="21"/>
      <c r="CT244" s="21"/>
      <c r="CU244" s="21"/>
      <c r="CV244" s="21"/>
      <c r="CW244" s="21"/>
      <c r="CX244" s="21"/>
      <c r="CY244" s="21"/>
      <c r="CZ244" s="21"/>
      <c r="DA244" s="21"/>
      <c r="DB244" s="21"/>
      <c r="DC244" s="21"/>
      <c r="DD244" s="21"/>
      <c r="DE244" s="21"/>
      <c r="DF244" s="21"/>
      <c r="DG244" s="21"/>
      <c r="DH244" s="21"/>
      <c r="DI244" s="21"/>
      <c r="DJ244" s="21"/>
      <c r="DK244" s="21"/>
      <c r="DL244" s="21"/>
      <c r="DM244" s="21"/>
      <c r="DN244" s="21"/>
      <c r="DO244" s="21"/>
      <c r="DP244" s="21"/>
      <c r="DQ244" s="21"/>
      <c r="DR244" s="21"/>
      <c r="DS244" s="21"/>
      <c r="DT244" s="21"/>
      <c r="DU244" s="21"/>
      <c r="DV244" s="21"/>
      <c r="DW244" s="21"/>
      <c r="DX244" s="21"/>
      <c r="DY244" s="21"/>
      <c r="DZ244" s="21"/>
      <c r="EA244" s="21"/>
      <c r="EB244" s="21"/>
      <c r="EC244" s="21"/>
      <c r="ED244" s="21"/>
    </row>
    <row r="245" spans="1:134" s="19" customFormat="1" ht="15.65" customHeight="1" x14ac:dyDescent="0.35">
      <c r="A245"/>
      <c r="B245"/>
      <c r="C245"/>
      <c r="D245"/>
      <c r="E245"/>
      <c r="F245"/>
      <c r="G245"/>
      <c r="H245"/>
      <c r="I245"/>
      <c r="J245"/>
      <c r="K245"/>
      <c r="L245"/>
      <c r="M245"/>
      <c r="N245"/>
      <c r="O245"/>
      <c r="P245"/>
      <c r="Q245"/>
      <c r="R245"/>
      <c r="S245"/>
      <c r="T245"/>
      <c r="U245"/>
      <c r="V245"/>
      <c r="W245"/>
      <c r="X245"/>
      <c r="Y245" s="1"/>
      <c r="Z245" s="6"/>
      <c r="AA245"/>
      <c r="AC245" s="8"/>
      <c r="AD245" s="3"/>
      <c r="AE245" s="3"/>
      <c r="AF245" s="3"/>
      <c r="AG245" s="3"/>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20"/>
      <c r="BH245" s="20"/>
      <c r="BI245" s="20"/>
      <c r="BJ245" s="20"/>
      <c r="BK245" s="8"/>
      <c r="BL245" s="2"/>
      <c r="BM245" s="21"/>
      <c r="BN245" s="21"/>
      <c r="BO245" s="21"/>
      <c r="BP245" s="21"/>
      <c r="BQ245" s="21"/>
      <c r="BR245" s="21"/>
      <c r="BS245" s="21"/>
      <c r="BT245" s="21"/>
      <c r="BU245" s="21"/>
      <c r="BV245" s="21"/>
      <c r="BW245" s="21"/>
      <c r="BX245" s="21"/>
      <c r="BY245" s="21"/>
      <c r="BZ245" s="21"/>
      <c r="CA245" s="21"/>
      <c r="CB245" s="21"/>
      <c r="CC245" s="21"/>
      <c r="CD245" s="21"/>
      <c r="CE245" s="21"/>
      <c r="CF245" s="21"/>
      <c r="CG245" s="21"/>
      <c r="CH245" s="21"/>
      <c r="CJ245" s="21"/>
      <c r="CK245" s="21"/>
      <c r="CL245" s="21"/>
      <c r="CM245" s="21"/>
      <c r="CN245" s="21"/>
      <c r="CO245" s="21"/>
      <c r="CP245" s="21"/>
      <c r="CQ245" s="21"/>
      <c r="CR245" s="21"/>
      <c r="CS245" s="21"/>
      <c r="CT245" s="21"/>
      <c r="CU245" s="21"/>
      <c r="CV245" s="21"/>
      <c r="CW245" s="21"/>
      <c r="CX245" s="21"/>
      <c r="CY245" s="21"/>
      <c r="CZ245" s="21"/>
      <c r="DA245" s="21"/>
      <c r="DB245" s="21"/>
      <c r="DC245" s="21"/>
      <c r="DD245" s="21"/>
      <c r="DE245" s="21"/>
      <c r="DF245" s="21"/>
      <c r="DG245" s="21"/>
      <c r="DH245" s="21"/>
      <c r="DI245" s="21"/>
      <c r="DJ245" s="21"/>
      <c r="DK245" s="21"/>
      <c r="DL245" s="21"/>
      <c r="DM245" s="21"/>
      <c r="DN245" s="21"/>
      <c r="DO245" s="21"/>
      <c r="DP245" s="21"/>
      <c r="DQ245" s="21"/>
      <c r="DR245" s="21"/>
      <c r="DS245" s="21"/>
      <c r="DT245" s="21"/>
      <c r="DU245" s="21"/>
      <c r="DV245" s="21"/>
      <c r="DW245" s="21"/>
      <c r="DX245" s="21"/>
      <c r="DY245" s="21"/>
      <c r="DZ245" s="21"/>
      <c r="EA245" s="21"/>
      <c r="EB245" s="21"/>
      <c r="EC245" s="21"/>
      <c r="ED245" s="21"/>
    </row>
    <row r="246" spans="1:134" s="19" customFormat="1" x14ac:dyDescent="0.35">
      <c r="A246"/>
      <c r="B246"/>
      <c r="C246"/>
      <c r="D246"/>
      <c r="E246"/>
      <c r="F246"/>
      <c r="G246"/>
      <c r="H246"/>
      <c r="I246"/>
      <c r="J246"/>
      <c r="K246"/>
      <c r="L246"/>
      <c r="M246"/>
      <c r="N246"/>
      <c r="O246"/>
      <c r="P246"/>
      <c r="Q246"/>
      <c r="R246"/>
      <c r="S246"/>
      <c r="T246"/>
      <c r="U246"/>
      <c r="V246"/>
      <c r="W246"/>
      <c r="X246"/>
      <c r="Y246"/>
      <c r="Z246" s="10"/>
      <c r="AA246" s="22"/>
      <c r="AC246" s="8"/>
      <c r="AD246" s="3"/>
      <c r="AE246" s="3"/>
      <c r="AF246" s="3"/>
      <c r="AG246" s="3"/>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2"/>
      <c r="BM246" s="21"/>
      <c r="BN246" s="21"/>
      <c r="BO246" s="21"/>
      <c r="BP246" s="21"/>
      <c r="BQ246" s="21"/>
      <c r="BR246" s="21"/>
      <c r="BS246" s="21"/>
      <c r="BT246" s="21"/>
      <c r="BU246" s="21"/>
      <c r="BV246" s="21"/>
      <c r="BW246" s="21"/>
      <c r="BX246" s="21"/>
      <c r="BY246" s="21"/>
      <c r="BZ246" s="21"/>
      <c r="CA246" s="21"/>
      <c r="CB246" s="21"/>
      <c r="CC246" s="21"/>
      <c r="CD246" s="21"/>
      <c r="CE246" s="21"/>
      <c r="CF246" s="21"/>
      <c r="CG246" s="21"/>
      <c r="CH246" s="21"/>
      <c r="CJ246" s="21"/>
      <c r="CK246" s="21"/>
      <c r="CL246" s="21"/>
      <c r="CM246" s="21"/>
      <c r="CN246" s="21"/>
      <c r="CO246" s="21"/>
      <c r="CP246" s="21"/>
      <c r="CQ246" s="21"/>
      <c r="CR246" s="21"/>
      <c r="CS246" s="21"/>
      <c r="CT246" s="21"/>
      <c r="CU246" s="21"/>
      <c r="CV246" s="21"/>
      <c r="CW246" s="21"/>
      <c r="CX246" s="21"/>
      <c r="CY246" s="21"/>
      <c r="CZ246" s="21"/>
      <c r="DA246" s="21"/>
      <c r="DB246" s="21"/>
      <c r="DC246" s="21"/>
      <c r="DD246" s="21"/>
      <c r="DE246" s="21"/>
      <c r="DF246" s="21"/>
      <c r="DG246" s="21"/>
      <c r="DH246" s="21"/>
      <c r="DI246" s="21"/>
      <c r="DJ246" s="21"/>
      <c r="DK246" s="21"/>
      <c r="DL246" s="21"/>
      <c r="DM246" s="21"/>
      <c r="DN246" s="21"/>
      <c r="DO246" s="21"/>
      <c r="DP246" s="21"/>
      <c r="DQ246" s="21"/>
      <c r="DR246" s="21"/>
      <c r="DS246" s="21"/>
      <c r="DT246" s="21"/>
      <c r="DU246" s="21"/>
      <c r="DV246" s="21"/>
      <c r="DW246" s="21"/>
      <c r="DX246" s="21"/>
      <c r="DY246" s="21"/>
      <c r="DZ246" s="21"/>
      <c r="EA246" s="21"/>
      <c r="EB246" s="21"/>
      <c r="EC246" s="21"/>
      <c r="ED246" s="21"/>
    </row>
    <row r="247" spans="1:134" s="2" customFormat="1" ht="174" x14ac:dyDescent="0.35">
      <c r="A247" s="2" t="s">
        <v>0</v>
      </c>
      <c r="B247" s="2" t="s">
        <v>1</v>
      </c>
      <c r="C247" s="2" t="s">
        <v>2</v>
      </c>
      <c r="D247" s="2" t="s">
        <v>3</v>
      </c>
      <c r="E247" s="2" t="s">
        <v>4</v>
      </c>
      <c r="F247" s="2" t="s">
        <v>5</v>
      </c>
      <c r="G247" s="2" t="s">
        <v>6</v>
      </c>
      <c r="H247" s="2" t="s">
        <v>7</v>
      </c>
      <c r="I247" s="2" t="s">
        <v>8</v>
      </c>
      <c r="J247" s="2" t="s">
        <v>9</v>
      </c>
      <c r="K247" s="2" t="s">
        <v>10</v>
      </c>
      <c r="L247" s="2" t="s">
        <v>11</v>
      </c>
      <c r="M247" s="2" t="s">
        <v>101</v>
      </c>
      <c r="N247" s="2" t="s">
        <v>102</v>
      </c>
      <c r="O247" s="2" t="s">
        <v>103</v>
      </c>
      <c r="P247" s="2" t="s">
        <v>104</v>
      </c>
      <c r="Q247" s="2" t="s">
        <v>105</v>
      </c>
      <c r="R247" s="2" t="s">
        <v>17</v>
      </c>
      <c r="S247" s="2" t="s">
        <v>18</v>
      </c>
      <c r="T247" s="2" t="s">
        <v>19</v>
      </c>
      <c r="U247" s="2" t="s">
        <v>20</v>
      </c>
      <c r="V247" s="2" t="s">
        <v>21</v>
      </c>
      <c r="W247" s="2" t="s">
        <v>22</v>
      </c>
      <c r="X247" s="2" t="s">
        <v>23</v>
      </c>
      <c r="Y247" s="2" t="s">
        <v>24</v>
      </c>
      <c r="Z247" s="2" t="s">
        <v>25</v>
      </c>
      <c r="AA247" s="2" t="s">
        <v>36</v>
      </c>
      <c r="AB247" s="2" t="s">
        <v>37</v>
      </c>
      <c r="AC247" s="2" t="s">
        <v>38</v>
      </c>
      <c r="AD247" s="2" t="s">
        <v>39</v>
      </c>
      <c r="AE247" s="2" t="s">
        <v>40</v>
      </c>
      <c r="AF247" s="2" t="s">
        <v>41</v>
      </c>
      <c r="AG247" s="2" t="s">
        <v>42</v>
      </c>
      <c r="AJ247" s="2" t="s">
        <v>106</v>
      </c>
      <c r="AK247" s="2" t="s">
        <v>43</v>
      </c>
      <c r="AL247" s="2" t="s">
        <v>44</v>
      </c>
      <c r="AM247" s="2" t="s">
        <v>45</v>
      </c>
      <c r="AP247" s="2" t="s">
        <v>107</v>
      </c>
      <c r="AQ247" s="2" t="s">
        <v>46</v>
      </c>
      <c r="AR247" s="2" t="s">
        <v>47</v>
      </c>
      <c r="AS247" s="2" t="s">
        <v>48</v>
      </c>
      <c r="AV247" s="2" t="s">
        <v>49</v>
      </c>
      <c r="AW247" s="2" t="s">
        <v>50</v>
      </c>
      <c r="AX247" s="2" t="s">
        <v>51</v>
      </c>
      <c r="AY247" s="2" t="s">
        <v>52</v>
      </c>
      <c r="BB247" s="2" t="s">
        <v>53</v>
      </c>
      <c r="BC247" s="2" t="s">
        <v>54</v>
      </c>
      <c r="BD247" s="2" t="s">
        <v>55</v>
      </c>
      <c r="BE247" s="2" t="s">
        <v>56</v>
      </c>
      <c r="BG247" s="2" t="s">
        <v>57</v>
      </c>
      <c r="BH247" s="2" t="s">
        <v>58</v>
      </c>
      <c r="BI247" s="2" t="s">
        <v>59</v>
      </c>
      <c r="BJ247" s="2" t="s">
        <v>60</v>
      </c>
      <c r="BL247" s="2" t="s">
        <v>88</v>
      </c>
    </row>
    <row r="248" spans="1:134" s="2" customFormat="1" ht="14.5" x14ac:dyDescent="0.35">
      <c r="AB248" s="2" t="s">
        <v>108</v>
      </c>
      <c r="BE248" s="23" t="s">
        <v>108</v>
      </c>
      <c r="BF248" s="23" t="s">
        <v>161</v>
      </c>
      <c r="BG248" s="2">
        <f>(300*1000)/100900</f>
        <v>2.9732408325074333</v>
      </c>
      <c r="BH248" s="2">
        <f>(600*1000)/100900</f>
        <v>5.9464816650148666</v>
      </c>
      <c r="BI248" s="2">
        <f>(300*1000)/100900</f>
        <v>2.9732408325074333</v>
      </c>
      <c r="BJ248" s="2">
        <f>(300*100)/100900</f>
        <v>0.29732408325074333</v>
      </c>
      <c r="CE248" s="23" t="s">
        <v>162</v>
      </c>
      <c r="CG248" s="57">
        <f>CW264</f>
        <v>1.5816204162537164</v>
      </c>
      <c r="CH248" s="57">
        <f>CW266</f>
        <v>3.153240832507433</v>
      </c>
      <c r="CI248" s="57">
        <f>CW263</f>
        <v>1.5716204162537164</v>
      </c>
      <c r="CJ248" s="57">
        <f>CW265</f>
        <v>0.15866204162537165</v>
      </c>
      <c r="CO248" s="65" t="s">
        <v>248</v>
      </c>
    </row>
    <row r="249" spans="1:134" s="28" customFormat="1" ht="14.5" x14ac:dyDescent="0.35">
      <c r="A249" s="24"/>
      <c r="B249" s="25"/>
      <c r="C249" s="24"/>
      <c r="D249" s="26"/>
      <c r="E249" s="27"/>
      <c r="F249" s="23" t="s">
        <v>109</v>
      </c>
      <c r="I249" s="29">
        <f>AVERAGE(I37:I246)</f>
        <v>3463.9117647058824</v>
      </c>
      <c r="J249" s="29">
        <f>AVERAGE(J37:J246)</f>
        <v>7120.3529411764703</v>
      </c>
      <c r="K249" s="29"/>
      <c r="L249" s="29">
        <f>AVERAGE(L37:L246)</f>
        <v>3337.5882352941176</v>
      </c>
      <c r="M249" s="30">
        <f>AVERAGE(M37:M246)</f>
        <v>3.0723764705882357</v>
      </c>
      <c r="N249" s="31">
        <f>AVERAGE(N37:N246)</f>
        <v>6.3108235294117643</v>
      </c>
      <c r="O249" s="31">
        <f>AVERAGE(O37:O246)</f>
        <v>3.2384647058823557</v>
      </c>
      <c r="P249" s="31"/>
      <c r="Q249" s="31">
        <f>AVERAGE(Q37:Q246)</f>
        <v>0.23305294117647049</v>
      </c>
      <c r="S249" s="31"/>
      <c r="T249" s="31"/>
      <c r="U249" s="31"/>
      <c r="V249" s="32"/>
      <c r="W249" s="32"/>
      <c r="X249" s="33"/>
      <c r="Y249" s="34"/>
      <c r="Z249" s="34"/>
      <c r="AA249" s="27"/>
      <c r="AB249" s="23" t="s">
        <v>109</v>
      </c>
      <c r="AD249" s="30">
        <f>AVERAGE(AD37:AD246)</f>
        <v>3.5116899822125887</v>
      </c>
      <c r="AE249" s="30">
        <f>AVERAGE(AE37:AE246)</f>
        <v>6.7132968189313029</v>
      </c>
      <c r="AF249" s="30">
        <f>AVERAGE(AF37:AF246)</f>
        <v>3.2016068367187089</v>
      </c>
      <c r="AG249" s="30"/>
      <c r="AH249" s="30"/>
      <c r="AI249" s="30"/>
      <c r="AJ249" s="30"/>
      <c r="AK249" s="30"/>
      <c r="AL249" s="30"/>
      <c r="AM249" s="30"/>
      <c r="AN249" s="30"/>
      <c r="AO249" s="30"/>
      <c r="AP249" s="30"/>
      <c r="AQ249" s="30"/>
      <c r="AR249" s="30"/>
      <c r="AS249" s="30"/>
      <c r="AT249" s="30"/>
      <c r="AU249" s="30"/>
      <c r="AV249" s="30"/>
      <c r="AW249" s="30"/>
      <c r="AX249" s="30"/>
      <c r="AY249" s="30"/>
      <c r="AZ249" s="30"/>
      <c r="BA249" s="30"/>
      <c r="BB249" s="30"/>
      <c r="BC249" s="30"/>
      <c r="BD249" s="27"/>
      <c r="BE249" s="23" t="s">
        <v>109</v>
      </c>
      <c r="BF249" s="23" t="s">
        <v>161</v>
      </c>
      <c r="BG249" s="30">
        <f>AVERAGE(BG37:BG246)</f>
        <v>3.281680170861105</v>
      </c>
      <c r="BH249" s="30">
        <f>AVERAGE(BH37:BH246)</f>
        <v>6.6126885906855977</v>
      </c>
      <c r="BI249" s="30">
        <f>AVERAGE(BI37:BI246)</f>
        <v>3.3310084198244927</v>
      </c>
      <c r="BJ249" s="30">
        <f>AVERAGE(BJ37:BJ246)</f>
        <v>0.3199626707830962</v>
      </c>
      <c r="BK249" s="27" t="s">
        <v>110</v>
      </c>
      <c r="BL249" s="27">
        <f>MIN(BL37:BL246)</f>
        <v>1</v>
      </c>
      <c r="BM249" s="37"/>
      <c r="BN249" s="37"/>
      <c r="BO249" s="37"/>
      <c r="BP249" s="37"/>
      <c r="BQ249" s="37"/>
      <c r="BR249" s="37"/>
      <c r="BS249" s="37"/>
      <c r="BT249" s="37"/>
      <c r="BU249" s="37"/>
      <c r="BV249" s="37"/>
      <c r="BW249" s="37"/>
      <c r="BZ249" s="23"/>
      <c r="CA249" s="23"/>
      <c r="CB249"/>
      <c r="CC249" s="30"/>
      <c r="CD249" s="37"/>
      <c r="CE249" s="23" t="s">
        <v>109</v>
      </c>
      <c r="CF249" s="30"/>
      <c r="CG249" s="30">
        <f>AVERAGE(CG37:CG246)</f>
        <v>1.6125509742271549</v>
      </c>
      <c r="CH249" s="30">
        <f>AVERAGE(CH19:CH162)</f>
        <v>3.1292579584810389</v>
      </c>
      <c r="CI249" s="30">
        <f>AVERAGE(CI19:CI162)</f>
        <v>1.5728799314861663</v>
      </c>
      <c r="CJ249" s="30">
        <f>AVERAGE(CJ19:CJ162)</f>
        <v>0.15131927314649482</v>
      </c>
      <c r="CK249" s="37"/>
      <c r="CL249" s="37"/>
      <c r="CM249" s="37"/>
      <c r="CN249" s="37"/>
      <c r="CO249" s="37" t="s">
        <v>249</v>
      </c>
      <c r="CP249" s="37"/>
      <c r="CQ249" s="37"/>
      <c r="CR249" s="37"/>
      <c r="CS249" s="37"/>
      <c r="CT249" s="37"/>
      <c r="CU249" s="37"/>
      <c r="CV249" s="37"/>
      <c r="CW249" s="37"/>
      <c r="CX249" s="37"/>
      <c r="CY249" s="37"/>
      <c r="CZ249" s="37"/>
      <c r="DA249" s="37"/>
      <c r="DB249" s="37"/>
      <c r="DC249" s="37"/>
      <c r="DD249" s="37"/>
      <c r="DE249" s="37"/>
      <c r="DF249" s="37"/>
      <c r="DG249" s="37"/>
      <c r="DH249" s="37"/>
      <c r="DI249" s="37"/>
      <c r="DJ249" s="37"/>
      <c r="DK249" s="37"/>
      <c r="DL249" s="37"/>
      <c r="DM249" s="37"/>
      <c r="DN249" s="37"/>
      <c r="DO249" s="37"/>
      <c r="DP249" s="37"/>
      <c r="DQ249" s="37"/>
      <c r="DR249" s="37"/>
      <c r="DS249" s="37"/>
      <c r="DT249" s="37"/>
      <c r="DU249" s="37"/>
      <c r="DV249" s="37"/>
      <c r="DW249" s="37"/>
      <c r="DX249" s="37"/>
      <c r="DY249" s="37"/>
      <c r="DZ249" s="37"/>
      <c r="EA249" s="37"/>
      <c r="EB249" s="37"/>
      <c r="EC249" s="37"/>
      <c r="ED249" s="37"/>
    </row>
    <row r="250" spans="1:134" s="28" customFormat="1" ht="14.5" x14ac:dyDescent="0.35">
      <c r="A250" s="24"/>
      <c r="B250" s="25"/>
      <c r="C250" s="24"/>
      <c r="D250" s="26"/>
      <c r="E250" s="27"/>
      <c r="F250" s="23" t="s">
        <v>111</v>
      </c>
      <c r="I250" s="29">
        <f>STDEV(I37:I246)</f>
        <v>1223.2151970131697</v>
      </c>
      <c r="J250" s="29">
        <f>STDEV(J37:J246)</f>
        <v>618.91125451685684</v>
      </c>
      <c r="K250" s="29"/>
      <c r="L250" s="29">
        <f>STDEV(L37:L246)</f>
        <v>305.77695371447288</v>
      </c>
      <c r="M250" s="31">
        <f>STDEV(M37:M246)</f>
        <v>0.93844677133993648</v>
      </c>
      <c r="N250" s="31">
        <f>STDEV(N37:N246)</f>
        <v>0.52435844545954224</v>
      </c>
      <c r="O250" s="31">
        <f>STDEV(O37:O246)</f>
        <v>0.77463332149514863</v>
      </c>
      <c r="P250" s="31"/>
      <c r="Q250" s="31">
        <f>STDEV(Q37:Q246)</f>
        <v>3.1941192591976898E-2</v>
      </c>
      <c r="S250" s="31"/>
      <c r="T250" s="31"/>
      <c r="U250" s="31"/>
      <c r="V250" s="32"/>
      <c r="W250" s="32"/>
      <c r="X250" s="33"/>
      <c r="Y250" s="34"/>
      <c r="Z250" s="34"/>
      <c r="AA250" s="27"/>
      <c r="AB250" s="23" t="s">
        <v>111</v>
      </c>
      <c r="AD250" s="30">
        <f>STDEV(AD37:AD246)</f>
        <v>0.73403195647383779</v>
      </c>
      <c r="AE250" s="30">
        <f>STDEV(AE37:AE246)</f>
        <v>0.71293550654431626</v>
      </c>
      <c r="AF250" s="30">
        <f>STDEV(AF37:AF246)</f>
        <v>0.54004868228649883</v>
      </c>
      <c r="AG250" s="30"/>
      <c r="AH250" s="30"/>
      <c r="AI250" s="30"/>
      <c r="AJ250" s="30"/>
      <c r="AK250" s="30"/>
      <c r="AL250" s="30"/>
      <c r="AM250" s="30"/>
      <c r="AN250" s="30"/>
      <c r="AO250" s="30"/>
      <c r="AP250" s="30"/>
      <c r="AQ250" s="30"/>
      <c r="AR250" s="30"/>
      <c r="AS250" s="30"/>
      <c r="AT250" s="30"/>
      <c r="AU250" s="30"/>
      <c r="AV250" s="30"/>
      <c r="AW250" s="30"/>
      <c r="AX250" s="30"/>
      <c r="AY250" s="30"/>
      <c r="AZ250" s="30"/>
      <c r="BA250" s="30"/>
      <c r="BB250" s="30"/>
      <c r="BC250" s="30"/>
      <c r="BD250" s="27"/>
      <c r="BE250" s="23" t="s">
        <v>111</v>
      </c>
      <c r="BF250" s="30"/>
      <c r="BG250" s="30">
        <f>STDEV(BG37:BG246)</f>
        <v>0.40501843686328887</v>
      </c>
      <c r="BH250" s="30">
        <f>STDEV(BH37:BH246)</f>
        <v>0.71683000486756732</v>
      </c>
      <c r="BI250" s="30">
        <f>STDEV(BI37:BI246)</f>
        <v>0.42762069159330207</v>
      </c>
      <c r="BJ250" s="30">
        <f>STDEV(BJ37:BJ246)</f>
        <v>3.8983405202778598E-2</v>
      </c>
      <c r="BK250" s="27" t="s">
        <v>112</v>
      </c>
      <c r="BL250" s="27">
        <f>MAX(BL37:BL246)</f>
        <v>61</v>
      </c>
      <c r="BM250" s="37"/>
      <c r="BN250" s="37"/>
      <c r="BO250" s="37"/>
      <c r="BP250" s="37"/>
      <c r="BQ250" s="37"/>
      <c r="BR250" s="37"/>
      <c r="BS250" s="37"/>
      <c r="BT250" s="37"/>
      <c r="BU250" s="37"/>
      <c r="BV250" s="37"/>
      <c r="BW250" s="37"/>
      <c r="BZ250" s="23"/>
      <c r="CA250" s="23"/>
      <c r="CB250"/>
      <c r="CC250" s="30"/>
      <c r="CD250" s="37"/>
      <c r="CE250" s="23" t="s">
        <v>111</v>
      </c>
      <c r="CF250" s="30"/>
      <c r="CG250" s="30">
        <f>STDEV(CG37:CG246)</f>
        <v>0.29172121933796008</v>
      </c>
      <c r="CH250" s="30">
        <f>STDEV(CH19:CH162)</f>
        <v>0.61828954269829017</v>
      </c>
      <c r="CI250" s="30">
        <f>STDEV(CI19:CI162)</f>
        <v>0.32010179445693138</v>
      </c>
      <c r="CJ250" s="30">
        <f>STDEV(CJ19:CJ162)</f>
        <v>3.1464291453656812E-2</v>
      </c>
      <c r="CK250" s="37"/>
      <c r="CL250" s="37"/>
      <c r="CM250" s="37"/>
      <c r="CN250" s="37"/>
      <c r="CO250" s="37" t="s">
        <v>250</v>
      </c>
      <c r="CP250" s="37"/>
      <c r="CQ250" s="37"/>
      <c r="CR250" s="37"/>
      <c r="CS250" s="37"/>
      <c r="CT250" s="37"/>
      <c r="CU250" s="37" t="s">
        <v>259</v>
      </c>
      <c r="CV250" s="37"/>
      <c r="CW250" s="37"/>
      <c r="CX250" s="37"/>
      <c r="CY250" s="37"/>
      <c r="CZ250" s="37"/>
      <c r="DA250" s="37"/>
      <c r="DB250" s="37"/>
      <c r="DC250" s="37"/>
      <c r="DD250" s="37"/>
      <c r="DE250" s="37"/>
      <c r="DF250" s="37"/>
      <c r="DG250" s="37"/>
      <c r="DH250" s="37"/>
      <c r="DI250" s="37"/>
      <c r="DJ250" s="37"/>
      <c r="DK250" s="37"/>
      <c r="DL250" s="37"/>
      <c r="DM250" s="37"/>
      <c r="DN250" s="37"/>
      <c r="DO250" s="37"/>
      <c r="DP250" s="37"/>
      <c r="DQ250" s="37"/>
      <c r="DR250" s="37"/>
      <c r="DS250" s="37"/>
      <c r="DT250" s="37"/>
      <c r="DU250" s="37"/>
      <c r="DV250" s="37"/>
      <c r="DW250" s="37"/>
      <c r="DX250" s="37"/>
      <c r="DY250" s="37"/>
      <c r="DZ250" s="37"/>
      <c r="EA250" s="37"/>
      <c r="EB250" s="37"/>
      <c r="EC250" s="37"/>
      <c r="ED250" s="37"/>
    </row>
    <row r="251" spans="1:134" s="28" customFormat="1" x14ac:dyDescent="0.35">
      <c r="A251" s="24"/>
      <c r="B251" s="25"/>
      <c r="C251" s="24"/>
      <c r="D251" s="26"/>
      <c r="E251" s="27"/>
      <c r="F251" s="23" t="s">
        <v>113</v>
      </c>
      <c r="I251" s="29">
        <f>100*I250/I249</f>
        <v>35.313116502464716</v>
      </c>
      <c r="J251" s="29">
        <f t="shared" ref="J251:Q251" si="114">100*J250/J249</f>
        <v>8.6921429264796579</v>
      </c>
      <c r="K251" s="29"/>
      <c r="L251" s="29">
        <f t="shared" si="114"/>
        <v>9.1616140805196409</v>
      </c>
      <c r="M251" s="29">
        <f t="shared" si="114"/>
        <v>30.544654287118071</v>
      </c>
      <c r="N251" s="29">
        <f t="shared" si="114"/>
        <v>8.3088751098134104</v>
      </c>
      <c r="O251" s="29">
        <f t="shared" si="114"/>
        <v>23.919770380331851</v>
      </c>
      <c r="P251" s="29"/>
      <c r="Q251" s="29">
        <f t="shared" si="114"/>
        <v>13.705552236644223</v>
      </c>
      <c r="S251" s="31"/>
      <c r="T251" s="31"/>
      <c r="U251" s="31"/>
      <c r="V251" s="32"/>
      <c r="W251" s="32"/>
      <c r="X251" s="33"/>
      <c r="Y251" s="34"/>
      <c r="Z251" s="34"/>
      <c r="AA251" s="27"/>
      <c r="AB251" s="23" t="s">
        <v>113</v>
      </c>
      <c r="AD251" s="30">
        <f>100*AD250/AD249</f>
        <v>20.90252727865661</v>
      </c>
      <c r="AE251" s="30">
        <f t="shared" ref="AE251:AF251" si="115">100*AE250/AE249</f>
        <v>10.619752496774145</v>
      </c>
      <c r="AF251" s="30">
        <f t="shared" si="115"/>
        <v>16.868051257661254</v>
      </c>
      <c r="AG251" s="30"/>
      <c r="AH251" s="30"/>
      <c r="AI251" s="30"/>
      <c r="AJ251" s="30"/>
      <c r="AK251" s="30"/>
      <c r="AL251" s="30"/>
      <c r="AM251" s="30"/>
      <c r="AN251" s="30"/>
      <c r="AO251" s="30"/>
      <c r="AP251" s="30"/>
      <c r="AQ251" s="30"/>
      <c r="AR251" s="30"/>
      <c r="AS251" s="30"/>
      <c r="AT251" s="30"/>
      <c r="AU251" s="30"/>
      <c r="AV251" s="30"/>
      <c r="AW251" s="30"/>
      <c r="AX251" s="30"/>
      <c r="AY251" s="30"/>
      <c r="AZ251" s="30"/>
      <c r="BA251" s="30"/>
      <c r="BB251" s="30"/>
      <c r="BC251" s="30"/>
      <c r="BD251" s="27"/>
      <c r="BE251" s="23" t="s">
        <v>113</v>
      </c>
      <c r="BF251" s="30"/>
      <c r="BG251" s="30">
        <f t="shared" ref="BG251:BJ251" si="116">100*BG250/BG249</f>
        <v>12.341801021914121</v>
      </c>
      <c r="BH251" s="30">
        <f t="shared" si="116"/>
        <v>10.840220207515427</v>
      </c>
      <c r="BI251" s="30">
        <f t="shared" si="116"/>
        <v>12.83757462299759</v>
      </c>
      <c r="BJ251" s="30">
        <f t="shared" si="116"/>
        <v>12.183735404935904</v>
      </c>
      <c r="BK251" s="35"/>
      <c r="BL251" s="36"/>
      <c r="BM251" s="37"/>
      <c r="BN251" s="37"/>
      <c r="BO251" s="37"/>
      <c r="BP251" s="37"/>
      <c r="BQ251" s="37"/>
      <c r="BR251" s="37"/>
      <c r="BS251" s="37"/>
      <c r="BT251" s="37"/>
      <c r="BU251" s="37"/>
      <c r="BV251" s="37"/>
      <c r="BW251" s="37"/>
      <c r="BZ251" s="23"/>
      <c r="CA251" s="23"/>
      <c r="CB251"/>
      <c r="CC251" s="30"/>
      <c r="CD251" s="37"/>
      <c r="CE251" s="23" t="s">
        <v>113</v>
      </c>
      <c r="CF251" s="30"/>
      <c r="CG251" s="30">
        <f t="shared" ref="CG251:CJ251" si="117">100*CG250/CG249</f>
        <v>18.09066652778359</v>
      </c>
      <c r="CH251" s="30">
        <f t="shared" si="117"/>
        <v>19.758343700064017</v>
      </c>
      <c r="CI251" s="30">
        <f t="shared" si="117"/>
        <v>20.351317862799416</v>
      </c>
      <c r="CJ251" s="30">
        <f t="shared" si="117"/>
        <v>20.793313898088634</v>
      </c>
      <c r="CK251" s="37"/>
      <c r="CL251" s="37"/>
      <c r="CM251" s="37"/>
      <c r="CN251" s="37"/>
      <c r="CO251" s="37" t="s">
        <v>260</v>
      </c>
      <c r="CP251" s="37"/>
      <c r="CQ251" s="37"/>
      <c r="CR251" s="37"/>
      <c r="CS251" s="37"/>
      <c r="CT251" s="37"/>
      <c r="CU251" s="37">
        <v>0.17</v>
      </c>
      <c r="CV251" s="37"/>
      <c r="CW251" s="37"/>
      <c r="CX251" s="37"/>
      <c r="CY251" s="37"/>
      <c r="CZ251" s="37"/>
      <c r="DA251" s="37"/>
      <c r="DB251" s="37"/>
      <c r="DC251" s="37"/>
      <c r="DD251" s="37"/>
      <c r="DE251" s="37"/>
      <c r="DF251" s="37"/>
      <c r="DG251" s="37"/>
      <c r="DH251" s="37"/>
      <c r="DI251" s="37"/>
      <c r="DJ251" s="37"/>
      <c r="DK251" s="37"/>
      <c r="DL251" s="37"/>
      <c r="DM251" s="37"/>
      <c r="DN251" s="37"/>
      <c r="DO251" s="37"/>
      <c r="DP251" s="37"/>
      <c r="DQ251" s="37"/>
      <c r="DR251" s="37"/>
      <c r="DS251" s="37"/>
      <c r="DT251" s="37"/>
      <c r="DU251" s="37"/>
      <c r="DV251" s="37"/>
      <c r="DW251" s="37"/>
      <c r="DX251" s="37"/>
      <c r="DY251" s="37"/>
      <c r="DZ251" s="37"/>
      <c r="EA251" s="37"/>
      <c r="EB251" s="37"/>
      <c r="EC251" s="37"/>
      <c r="ED251" s="37"/>
    </row>
    <row r="252" spans="1:134" s="28" customFormat="1" x14ac:dyDescent="0.35">
      <c r="A252" s="24"/>
      <c r="B252" s="25"/>
      <c r="C252" s="24"/>
      <c r="D252" s="26"/>
      <c r="E252" s="27"/>
      <c r="F252" s="23"/>
      <c r="I252" s="29"/>
      <c r="J252" s="29"/>
      <c r="K252" s="29"/>
      <c r="L252" s="29"/>
      <c r="M252" s="29"/>
      <c r="N252" s="29"/>
      <c r="O252" s="29"/>
      <c r="P252" s="29"/>
      <c r="Q252" s="29"/>
      <c r="S252" s="31"/>
      <c r="T252" s="31"/>
      <c r="U252" s="31"/>
      <c r="V252" s="32"/>
      <c r="W252" s="32"/>
      <c r="X252" s="33"/>
      <c r="Y252" s="34"/>
      <c r="Z252" s="34"/>
      <c r="AA252" s="27"/>
      <c r="AB252" s="23"/>
      <c r="AD252" s="30"/>
      <c r="AE252" s="30"/>
      <c r="AF252" s="30"/>
      <c r="AG252" s="30"/>
      <c r="AH252" s="30"/>
      <c r="AI252" s="30"/>
      <c r="AJ252" s="30"/>
      <c r="AK252" s="30"/>
      <c r="AL252" s="30"/>
      <c r="AM252" s="30"/>
      <c r="AN252" s="30"/>
      <c r="AO252" s="30"/>
      <c r="AP252" s="30"/>
      <c r="AQ252" s="30"/>
      <c r="AR252" s="30"/>
      <c r="AS252" s="30"/>
      <c r="AT252" s="30"/>
      <c r="AU252" s="30"/>
      <c r="AV252" s="30"/>
      <c r="AW252" s="30"/>
      <c r="AX252" s="30"/>
      <c r="AY252" s="30"/>
      <c r="AZ252" s="30"/>
      <c r="BA252" s="30"/>
      <c r="BB252" s="30"/>
      <c r="BC252" s="30"/>
      <c r="BD252" s="27"/>
      <c r="BE252" s="23"/>
      <c r="BF252" s="30"/>
      <c r="BG252" s="30"/>
      <c r="BH252" s="30"/>
      <c r="BI252" s="30"/>
      <c r="BJ252" s="30"/>
      <c r="BK252" s="35"/>
      <c r="BL252" s="36"/>
      <c r="BM252" s="37"/>
      <c r="BN252" s="37"/>
      <c r="BO252" s="37"/>
      <c r="BP252" s="37"/>
      <c r="BQ252" s="37"/>
      <c r="BR252" s="37"/>
      <c r="BS252" s="37"/>
      <c r="BT252" s="37"/>
      <c r="BU252" s="37"/>
      <c r="BV252" s="37"/>
      <c r="BW252" s="37"/>
      <c r="BZ252" s="23"/>
      <c r="CA252" s="23"/>
      <c r="CB252"/>
      <c r="CC252" s="58"/>
      <c r="CD252" s="37"/>
      <c r="CE252" s="23"/>
      <c r="CF252" s="58"/>
      <c r="CG252" s="58"/>
      <c r="CH252" s="58"/>
      <c r="CJ252" s="37"/>
      <c r="CK252" s="37"/>
      <c r="CL252" s="37"/>
      <c r="CM252" s="37"/>
      <c r="CN252" s="37"/>
      <c r="CO252" s="37" t="s">
        <v>261</v>
      </c>
      <c r="CP252" s="37"/>
      <c r="CQ252" s="37"/>
      <c r="CR252" s="37"/>
      <c r="CS252" s="37"/>
      <c r="CT252" s="37"/>
      <c r="CU252" s="37">
        <v>0.19</v>
      </c>
      <c r="CV252" s="37"/>
      <c r="CW252" s="37"/>
      <c r="CX252" s="37"/>
      <c r="CY252" s="37"/>
      <c r="CZ252" s="37"/>
      <c r="DA252" s="37"/>
      <c r="DB252" s="37"/>
      <c r="DC252" s="37"/>
      <c r="DD252" s="37"/>
      <c r="DE252" s="37"/>
      <c r="DF252" s="37"/>
      <c r="DG252" s="37"/>
      <c r="DH252" s="37"/>
      <c r="DI252" s="37"/>
      <c r="DJ252" s="37"/>
      <c r="DK252" s="37"/>
      <c r="DL252" s="37"/>
      <c r="DM252" s="37"/>
      <c r="DN252" s="37"/>
      <c r="DO252" s="37"/>
      <c r="DP252" s="37"/>
      <c r="DQ252" s="37"/>
      <c r="DR252" s="37"/>
      <c r="DS252" s="37"/>
      <c r="DT252" s="37"/>
      <c r="DU252" s="37"/>
      <c r="DV252" s="37"/>
      <c r="DW252" s="37"/>
      <c r="DX252" s="37"/>
      <c r="DY252" s="37"/>
      <c r="DZ252" s="37"/>
      <c r="EA252" s="37"/>
      <c r="EB252" s="37"/>
      <c r="EC252" s="37"/>
      <c r="ED252" s="37"/>
    </row>
    <row r="253" spans="1:134" s="28" customFormat="1" x14ac:dyDescent="0.35">
      <c r="A253" s="24"/>
      <c r="B253" s="25"/>
      <c r="C253" s="24"/>
      <c r="D253" s="26"/>
      <c r="E253" s="27" t="s">
        <v>114</v>
      </c>
      <c r="F253" s="23" t="s">
        <v>115</v>
      </c>
      <c r="I253" s="29">
        <f t="shared" ref="I253:L253" si="118">I249+(2*I250)</f>
        <v>5910.3421587322218</v>
      </c>
      <c r="J253" s="29">
        <f t="shared" si="118"/>
        <v>8358.175450210183</v>
      </c>
      <c r="K253" s="29"/>
      <c r="L253" s="29">
        <f t="shared" si="118"/>
        <v>3949.1421427230634</v>
      </c>
      <c r="M253" s="31">
        <f>M249+(2*M250)</f>
        <v>4.9492700132681087</v>
      </c>
      <c r="N253" s="31">
        <f>N249+(2*N250)</f>
        <v>7.3595404203308483</v>
      </c>
      <c r="O253" s="31">
        <f>O249+(2*O250)</f>
        <v>4.7877313488726525</v>
      </c>
      <c r="P253" s="31"/>
      <c r="Q253" s="31">
        <f>Q249+(2*Q250)</f>
        <v>0.2969353263604243</v>
      </c>
      <c r="S253" s="31"/>
      <c r="T253" s="31"/>
      <c r="U253" s="31"/>
      <c r="V253" s="31"/>
      <c r="W253" s="31"/>
      <c r="X253" s="33"/>
      <c r="Y253" s="34"/>
      <c r="Z253" s="34"/>
      <c r="AA253" s="27" t="s">
        <v>114</v>
      </c>
      <c r="AB253" s="23" t="s">
        <v>115</v>
      </c>
      <c r="AD253" s="30">
        <f t="shared" ref="AD253:AF253" si="119">AD249+(2*AD250)</f>
        <v>4.9797538951602647</v>
      </c>
      <c r="AE253" s="30">
        <f t="shared" si="119"/>
        <v>8.1391678320199361</v>
      </c>
      <c r="AF253" s="30">
        <f t="shared" si="119"/>
        <v>4.2817042012917064</v>
      </c>
      <c r="AG253" s="30"/>
      <c r="AH253" s="30"/>
      <c r="AI253" s="30"/>
      <c r="AJ253" s="30"/>
      <c r="AK253" s="30"/>
      <c r="AL253" s="30"/>
      <c r="AM253" s="30"/>
      <c r="AN253" s="30"/>
      <c r="AO253" s="30"/>
      <c r="AP253" s="30"/>
      <c r="AQ253" s="30"/>
      <c r="AR253" s="30"/>
      <c r="AS253" s="30"/>
      <c r="AT253" s="30"/>
      <c r="AU253" s="30"/>
      <c r="AV253" s="30"/>
      <c r="AW253" s="30"/>
      <c r="AX253" s="30"/>
      <c r="AY253" s="30"/>
      <c r="AZ253" s="30"/>
      <c r="BA253" s="30"/>
      <c r="BB253" s="30"/>
      <c r="BC253" s="30"/>
      <c r="BD253" s="27" t="s">
        <v>114</v>
      </c>
      <c r="BE253" s="23" t="s">
        <v>115</v>
      </c>
      <c r="BF253" s="30"/>
      <c r="BG253" s="30">
        <f t="shared" ref="BG253:BJ253" si="120">BG249+(2*BG250)</f>
        <v>4.0917170445876829</v>
      </c>
      <c r="BH253" s="30">
        <f t="shared" si="120"/>
        <v>8.0463486004207319</v>
      </c>
      <c r="BI253" s="30">
        <f t="shared" si="120"/>
        <v>4.1862498030110968</v>
      </c>
      <c r="BJ253" s="30">
        <f t="shared" si="120"/>
        <v>0.3979294811886534</v>
      </c>
      <c r="BK253" s="35"/>
      <c r="BL253" s="35"/>
      <c r="BM253" s="37"/>
      <c r="BN253" s="37"/>
      <c r="BO253" s="37"/>
      <c r="BP253" s="37"/>
      <c r="BQ253" s="37"/>
      <c r="BR253" s="37"/>
      <c r="BS253" s="37"/>
      <c r="BT253" s="37"/>
      <c r="BU253" s="37"/>
      <c r="BV253" s="37"/>
      <c r="BW253" s="37"/>
      <c r="BZ253" s="23"/>
      <c r="CA253" s="23"/>
      <c r="CB253"/>
      <c r="CC253" s="30"/>
      <c r="CD253" s="27" t="s">
        <v>114</v>
      </c>
      <c r="CE253" s="23" t="s">
        <v>115</v>
      </c>
      <c r="CF253" s="30"/>
      <c r="CG253" s="30">
        <f t="shared" ref="CG253:CJ253" si="121">CG249+(2*CG250)</f>
        <v>2.1959934129030749</v>
      </c>
      <c r="CH253" s="30">
        <f t="shared" si="121"/>
        <v>4.3658370438776188</v>
      </c>
      <c r="CI253" s="30">
        <f t="shared" si="121"/>
        <v>2.213083520400029</v>
      </c>
      <c r="CJ253" s="30">
        <f t="shared" si="121"/>
        <v>0.21424785605380844</v>
      </c>
      <c r="CK253" s="37"/>
      <c r="CL253" s="37"/>
      <c r="CM253" s="37"/>
      <c r="CN253" s="37"/>
      <c r="CO253" s="37" t="s">
        <v>65</v>
      </c>
      <c r="CP253" s="37"/>
      <c r="CQ253" s="37"/>
      <c r="CR253" s="37"/>
      <c r="CS253" s="37"/>
      <c r="CT253" s="37"/>
      <c r="CU253" s="37">
        <v>0.02</v>
      </c>
      <c r="CV253" s="37"/>
      <c r="CW253" s="37"/>
      <c r="CX253" s="37"/>
      <c r="CY253" s="37"/>
      <c r="CZ253" s="37"/>
      <c r="DA253" s="37"/>
      <c r="DB253" s="37"/>
      <c r="DC253" s="37"/>
      <c r="DD253" s="37"/>
      <c r="DE253" s="37"/>
      <c r="DF253" s="37"/>
      <c r="DG253" s="37"/>
      <c r="DH253" s="37"/>
      <c r="DI253" s="37"/>
      <c r="DJ253" s="37"/>
      <c r="DK253" s="37"/>
      <c r="DL253" s="37"/>
      <c r="DM253" s="37"/>
      <c r="DN253" s="37"/>
      <c r="DO253" s="37"/>
      <c r="DP253" s="37"/>
      <c r="DQ253" s="37"/>
      <c r="DR253" s="37"/>
      <c r="DS253" s="37"/>
      <c r="DT253" s="37"/>
      <c r="DU253" s="37"/>
      <c r="DV253" s="37"/>
      <c r="DW253" s="37"/>
      <c r="DX253" s="37"/>
      <c r="DY253" s="37"/>
      <c r="DZ253" s="37"/>
      <c r="EA253" s="37"/>
      <c r="EB253" s="37"/>
      <c r="EC253" s="37"/>
      <c r="ED253" s="37"/>
    </row>
    <row r="254" spans="1:134" s="28" customFormat="1" x14ac:dyDescent="0.35">
      <c r="A254" s="24"/>
      <c r="B254" s="25"/>
      <c r="C254" s="24"/>
      <c r="D254" s="26"/>
      <c r="E254" s="27"/>
      <c r="F254" s="23" t="s">
        <v>116</v>
      </c>
      <c r="I254" s="29">
        <f t="shared" ref="I254:L254" si="122">I249-(2*I250)</f>
        <v>1017.481370679543</v>
      </c>
      <c r="J254" s="29">
        <f t="shared" si="122"/>
        <v>5882.5304321427566</v>
      </c>
      <c r="K254" s="29"/>
      <c r="L254" s="29">
        <f t="shared" si="122"/>
        <v>2726.0343278651717</v>
      </c>
      <c r="M254" s="31">
        <f>M249-(2*M250)</f>
        <v>1.1954829279083627</v>
      </c>
      <c r="N254" s="31">
        <f>N249-(2*N250)</f>
        <v>5.2621066384926802</v>
      </c>
      <c r="O254" s="31">
        <f>O249-(2*O250)</f>
        <v>1.6891980628920584</v>
      </c>
      <c r="P254" s="31"/>
      <c r="Q254" s="31">
        <f>Q249-(2*Q250)</f>
        <v>0.16917055599251668</v>
      </c>
      <c r="S254" s="31"/>
      <c r="T254" s="31"/>
      <c r="U254" s="31"/>
      <c r="V254" s="31"/>
      <c r="W254" s="31"/>
      <c r="X254" s="33"/>
      <c r="Y254" s="34"/>
      <c r="Z254" s="34"/>
      <c r="AA254" s="27"/>
      <c r="AB254" s="23" t="s">
        <v>116</v>
      </c>
      <c r="AD254" s="30">
        <f t="shared" ref="AD254:AF254" si="123">AD249-(2*AD250)</f>
        <v>2.0436260692649131</v>
      </c>
      <c r="AE254" s="30">
        <f t="shared" si="123"/>
        <v>5.2874258058426706</v>
      </c>
      <c r="AF254" s="30">
        <f t="shared" si="123"/>
        <v>2.1215094721457115</v>
      </c>
      <c r="AG254" s="30"/>
      <c r="AH254" s="30"/>
      <c r="AI254" s="30"/>
      <c r="AJ254" s="30"/>
      <c r="AK254" s="30"/>
      <c r="AL254" s="30"/>
      <c r="AM254" s="30"/>
      <c r="AN254" s="30"/>
      <c r="AO254" s="30"/>
      <c r="AP254" s="30"/>
      <c r="AQ254" s="30"/>
      <c r="AR254" s="30"/>
      <c r="AS254" s="30"/>
      <c r="AT254" s="30"/>
      <c r="AU254" s="30"/>
      <c r="AV254" s="30"/>
      <c r="AW254" s="30"/>
      <c r="AX254" s="30"/>
      <c r="AY254" s="30"/>
      <c r="AZ254" s="30"/>
      <c r="BA254" s="30"/>
      <c r="BB254" s="30"/>
      <c r="BC254" s="30"/>
      <c r="BD254" s="27"/>
      <c r="BE254" s="23" t="s">
        <v>116</v>
      </c>
      <c r="BF254" s="30"/>
      <c r="BG254" s="30">
        <f t="shared" ref="BG254:BJ254" si="124">BG249-(2*BG250)</f>
        <v>2.471643297134527</v>
      </c>
      <c r="BH254" s="30">
        <f t="shared" si="124"/>
        <v>5.1790285809504635</v>
      </c>
      <c r="BI254" s="30">
        <f t="shared" si="124"/>
        <v>2.4757670366378886</v>
      </c>
      <c r="BJ254" s="30">
        <f t="shared" si="124"/>
        <v>0.24199586037753901</v>
      </c>
      <c r="BK254" s="35"/>
      <c r="BL254" s="35"/>
      <c r="BM254" s="37"/>
      <c r="BN254" s="37"/>
      <c r="BO254" s="37"/>
      <c r="BP254" s="37"/>
      <c r="BQ254" s="37"/>
      <c r="BR254" s="37"/>
      <c r="BS254" s="37"/>
      <c r="BT254" s="37"/>
      <c r="BU254" s="37"/>
      <c r="BV254" s="37"/>
      <c r="BW254" s="37"/>
      <c r="BZ254" s="23"/>
      <c r="CA254" s="23"/>
      <c r="CB254"/>
      <c r="CC254" s="30"/>
      <c r="CD254" s="27"/>
      <c r="CE254" s="23" t="s">
        <v>116</v>
      </c>
      <c r="CF254" s="30"/>
      <c r="CG254" s="30">
        <f t="shared" ref="CG254:CJ254" si="125">CG249-(2*CG250)</f>
        <v>1.0291085355512348</v>
      </c>
      <c r="CH254" s="30">
        <f t="shared" si="125"/>
        <v>1.8926788730844586</v>
      </c>
      <c r="CI254" s="30">
        <f t="shared" si="125"/>
        <v>0.93267634257230358</v>
      </c>
      <c r="CJ254" s="30">
        <f t="shared" si="125"/>
        <v>8.8390690239181197E-2</v>
      </c>
      <c r="CK254" s="37"/>
      <c r="CL254" s="37"/>
      <c r="CM254" s="37"/>
      <c r="CN254" s="37"/>
      <c r="CO254" s="37" t="s">
        <v>67</v>
      </c>
      <c r="CP254" s="37"/>
      <c r="CQ254" s="37"/>
      <c r="CR254" s="37"/>
      <c r="CS254" s="37"/>
      <c r="CT254" s="37"/>
      <c r="CU254" s="37">
        <v>0.38</v>
      </c>
      <c r="CV254" s="37"/>
      <c r="CW254" s="37"/>
      <c r="CX254" s="37"/>
      <c r="CY254" s="37"/>
      <c r="CZ254" s="37"/>
      <c r="DA254" s="37"/>
      <c r="DB254" s="37"/>
      <c r="DC254" s="37"/>
      <c r="DD254" s="37"/>
      <c r="DE254" s="37"/>
      <c r="DF254" s="37"/>
      <c r="DG254" s="37"/>
      <c r="DH254" s="37"/>
      <c r="DI254" s="37"/>
      <c r="DJ254" s="37"/>
      <c r="DK254" s="37"/>
      <c r="DL254" s="37"/>
      <c r="DM254" s="37"/>
      <c r="DN254" s="37"/>
      <c r="DO254" s="37"/>
      <c r="DP254" s="37"/>
      <c r="DQ254" s="37"/>
      <c r="DR254" s="37"/>
      <c r="DS254" s="37"/>
      <c r="DT254" s="37"/>
      <c r="DU254" s="37"/>
      <c r="DV254" s="37"/>
      <c r="DW254" s="37"/>
      <c r="DX254" s="37"/>
      <c r="DY254" s="37"/>
      <c r="DZ254" s="37"/>
      <c r="EA254" s="37"/>
      <c r="EB254" s="37"/>
      <c r="EC254" s="37"/>
      <c r="ED254" s="37"/>
    </row>
    <row r="255" spans="1:134" s="28" customFormat="1" x14ac:dyDescent="0.35">
      <c r="A255" s="24"/>
      <c r="B255" s="25"/>
      <c r="C255" s="24"/>
      <c r="D255" s="26"/>
      <c r="E255" s="27" t="s">
        <v>117</v>
      </c>
      <c r="F255" s="23" t="s">
        <v>118</v>
      </c>
      <c r="I255" s="29">
        <f t="shared" ref="I255:L255" si="126">I249+(3*I250)</f>
        <v>7133.5573557453918</v>
      </c>
      <c r="J255" s="29">
        <f t="shared" si="126"/>
        <v>8977.0867047270403</v>
      </c>
      <c r="K255" s="29"/>
      <c r="L255" s="29">
        <f t="shared" si="126"/>
        <v>4254.9190964375357</v>
      </c>
      <c r="M255" s="31">
        <f>M249+(3*M250)</f>
        <v>5.8877167846080454</v>
      </c>
      <c r="N255" s="31">
        <f>N249+(3*N250)</f>
        <v>7.8838988657903908</v>
      </c>
      <c r="O255" s="31">
        <f>O249+(3*O250)</f>
        <v>5.5623646703678018</v>
      </c>
      <c r="P255" s="31"/>
      <c r="Q255" s="31">
        <f>Q249+(3*Q250)</f>
        <v>0.32887651895240122</v>
      </c>
      <c r="S255" s="31"/>
      <c r="T255" s="31"/>
      <c r="U255" s="31"/>
      <c r="V255" s="31"/>
      <c r="W255" s="31"/>
      <c r="X255" s="33"/>
      <c r="Y255" s="34"/>
      <c r="Z255" s="34"/>
      <c r="AA255" s="27" t="s">
        <v>117</v>
      </c>
      <c r="AB255" s="23" t="s">
        <v>118</v>
      </c>
      <c r="AD255" s="30">
        <f t="shared" ref="AD255:AF255" si="127">AD249+(3*AD250)</f>
        <v>5.7137858516341016</v>
      </c>
      <c r="AE255" s="30">
        <f t="shared" si="127"/>
        <v>8.8521033385642518</v>
      </c>
      <c r="AF255" s="30">
        <f t="shared" si="127"/>
        <v>4.8217528835782053</v>
      </c>
      <c r="AG255" s="30"/>
      <c r="AH255" s="30"/>
      <c r="AI255" s="30"/>
      <c r="AJ255" s="30"/>
      <c r="AK255" s="30"/>
      <c r="AL255" s="30"/>
      <c r="AM255" s="30"/>
      <c r="AN255" s="30"/>
      <c r="AO255" s="30"/>
      <c r="AP255" s="30"/>
      <c r="AQ255" s="30"/>
      <c r="AR255" s="30"/>
      <c r="AS255" s="30"/>
      <c r="AT255" s="30"/>
      <c r="AU255" s="30"/>
      <c r="AV255" s="30"/>
      <c r="AW255" s="30"/>
      <c r="AX255" s="30"/>
      <c r="AY255" s="30"/>
      <c r="AZ255" s="30"/>
      <c r="BA255" s="30"/>
      <c r="BB255" s="30"/>
      <c r="BC255" s="30"/>
      <c r="BD255" s="27" t="s">
        <v>117</v>
      </c>
      <c r="BE255" s="23" t="s">
        <v>118</v>
      </c>
      <c r="BF255" s="30"/>
      <c r="BG255" s="30">
        <f t="shared" ref="BG255:BJ255" si="128">BG249+(3*BG250)</f>
        <v>4.4967354814509717</v>
      </c>
      <c r="BH255" s="30">
        <f t="shared" si="128"/>
        <v>8.7631786052882994</v>
      </c>
      <c r="BI255" s="30">
        <f t="shared" si="128"/>
        <v>4.6138704946043987</v>
      </c>
      <c r="BJ255" s="30">
        <f t="shared" si="128"/>
        <v>0.436912886391432</v>
      </c>
      <c r="BK255" s="35"/>
      <c r="BL255" s="35"/>
      <c r="BM255" s="37"/>
      <c r="BN255" s="37"/>
      <c r="BO255" s="37"/>
      <c r="BP255" s="37"/>
      <c r="BQ255" s="37"/>
      <c r="BR255" s="37"/>
      <c r="BS255" s="37"/>
      <c r="BT255" s="37"/>
      <c r="BU255" s="37"/>
      <c r="BV255" s="37"/>
      <c r="BW255" s="37"/>
      <c r="BZ255" s="23"/>
      <c r="CA255" s="23"/>
      <c r="CB255"/>
      <c r="CC255" s="30"/>
      <c r="CD255" s="27" t="s">
        <v>117</v>
      </c>
      <c r="CE255" s="23" t="s">
        <v>118</v>
      </c>
      <c r="CF255" s="30"/>
      <c r="CG255" s="30">
        <f t="shared" ref="CG255:CJ255" si="129">CG249+(3*CG250)</f>
        <v>2.4877146322410351</v>
      </c>
      <c r="CH255" s="30">
        <f t="shared" si="129"/>
        <v>4.9841265865759095</v>
      </c>
      <c r="CI255" s="30">
        <f t="shared" si="129"/>
        <v>2.5331853148569605</v>
      </c>
      <c r="CJ255" s="30">
        <f t="shared" si="129"/>
        <v>0.24571214750746526</v>
      </c>
      <c r="CK255" s="37"/>
      <c r="CL255" s="37"/>
      <c r="CM255" s="37"/>
      <c r="CN255" s="37"/>
      <c r="CO255" s="37" t="s">
        <v>251</v>
      </c>
      <c r="CP255" s="37"/>
      <c r="CQ255" s="37"/>
      <c r="CR255" s="37"/>
      <c r="CS255" s="37"/>
      <c r="CT255" s="37"/>
      <c r="CU255" s="37"/>
      <c r="CV255" s="37"/>
      <c r="CW255" s="37"/>
      <c r="CX255" s="37"/>
      <c r="CY255" s="37"/>
      <c r="CZ255" s="37"/>
      <c r="DA255" s="37"/>
      <c r="DB255" s="37"/>
      <c r="DC255" s="37"/>
      <c r="DD255" s="37"/>
      <c r="DE255" s="37"/>
      <c r="DF255" s="37"/>
      <c r="DG255" s="37"/>
      <c r="DH255" s="37"/>
      <c r="DI255" s="37"/>
      <c r="DJ255" s="37"/>
      <c r="DK255" s="37"/>
      <c r="DL255" s="37"/>
      <c r="DM255" s="37"/>
      <c r="DN255" s="37"/>
      <c r="DO255" s="37"/>
      <c r="DP255" s="37"/>
      <c r="DQ255" s="37"/>
      <c r="DR255" s="37"/>
      <c r="DS255" s="37"/>
      <c r="DT255" s="37"/>
      <c r="DU255" s="37"/>
      <c r="DV255" s="37"/>
      <c r="DW255" s="37"/>
      <c r="DX255" s="37"/>
      <c r="DY255" s="37"/>
      <c r="DZ255" s="37"/>
      <c r="EA255" s="37"/>
      <c r="EB255" s="37"/>
      <c r="EC255" s="37"/>
      <c r="ED255" s="37"/>
    </row>
    <row r="256" spans="1:134" s="28" customFormat="1" x14ac:dyDescent="0.35">
      <c r="A256" s="24"/>
      <c r="B256" s="25"/>
      <c r="C256" s="24"/>
      <c r="D256" s="26"/>
      <c r="E256" s="26"/>
      <c r="F256" s="23" t="s">
        <v>119</v>
      </c>
      <c r="G256" s="24"/>
      <c r="I256" s="29">
        <f t="shared" ref="I256:L256" si="130">I249-(3*I250)</f>
        <v>-205.73382633362644</v>
      </c>
      <c r="J256" s="29">
        <f t="shared" si="130"/>
        <v>5263.6191776259002</v>
      </c>
      <c r="K256" s="29"/>
      <c r="L256" s="29">
        <f t="shared" si="130"/>
        <v>2420.257374150699</v>
      </c>
      <c r="M256" s="31">
        <f>M249-(3*M250)</f>
        <v>0.25703615656842649</v>
      </c>
      <c r="N256" s="31">
        <f>N249-(3*N250)</f>
        <v>4.7377481930331378</v>
      </c>
      <c r="O256" s="31">
        <f>O249-(3*O250)</f>
        <v>0.91456474139690958</v>
      </c>
      <c r="P256" s="31"/>
      <c r="Q256" s="31">
        <f>Q249-(3*Q250)</f>
        <v>0.13722936340053979</v>
      </c>
      <c r="R256" s="31"/>
      <c r="S256" s="31"/>
      <c r="T256" s="31"/>
      <c r="U256" s="31"/>
      <c r="V256" s="31"/>
      <c r="W256" s="31"/>
      <c r="X256" s="33"/>
      <c r="AA256" s="26"/>
      <c r="AB256" s="23" t="s">
        <v>119</v>
      </c>
      <c r="AC256" s="24"/>
      <c r="AD256" s="30">
        <f t="shared" ref="AD256:AF256" si="131">AD249-(3*AD250)</f>
        <v>1.3095941127910753</v>
      </c>
      <c r="AE256" s="30">
        <f t="shared" si="131"/>
        <v>4.574490299298354</v>
      </c>
      <c r="AF256" s="30">
        <f t="shared" si="131"/>
        <v>1.5814607898592126</v>
      </c>
      <c r="AG256" s="30"/>
      <c r="AH256" s="30"/>
      <c r="AI256" s="30"/>
      <c r="AJ256" s="30"/>
      <c r="AK256" s="30"/>
      <c r="AL256" s="30"/>
      <c r="AM256" s="30"/>
      <c r="AN256" s="30"/>
      <c r="AO256" s="30"/>
      <c r="AP256" s="30"/>
      <c r="AQ256" s="30"/>
      <c r="AR256" s="30"/>
      <c r="AS256" s="30"/>
      <c r="AT256" s="30"/>
      <c r="AU256" s="30"/>
      <c r="AV256" s="30"/>
      <c r="AW256" s="30"/>
      <c r="AX256" s="30"/>
      <c r="AY256" s="30"/>
      <c r="AZ256" s="30"/>
      <c r="BA256" s="30"/>
      <c r="BB256" s="30"/>
      <c r="BC256" s="30"/>
      <c r="BD256" s="26"/>
      <c r="BE256" s="23" t="s">
        <v>119</v>
      </c>
      <c r="BF256" s="30"/>
      <c r="BG256" s="30">
        <f t="shared" ref="BG256:BJ256" si="132">BG249-(3*BG250)</f>
        <v>2.0666248602712383</v>
      </c>
      <c r="BH256" s="30">
        <f t="shared" si="132"/>
        <v>4.4621985760828959</v>
      </c>
      <c r="BI256" s="30">
        <f t="shared" si="132"/>
        <v>2.0481463450445867</v>
      </c>
      <c r="BJ256" s="30">
        <f t="shared" si="132"/>
        <v>0.20301245517476041</v>
      </c>
      <c r="BK256" s="35"/>
      <c r="BL256" s="35"/>
      <c r="BM256" s="37"/>
      <c r="BN256" s="37"/>
      <c r="BO256" s="37"/>
      <c r="BP256" s="37"/>
      <c r="BQ256" s="37"/>
      <c r="BR256" s="37"/>
      <c r="BS256" s="37"/>
      <c r="BT256" s="37"/>
      <c r="BU256" s="37"/>
      <c r="BV256" s="37"/>
      <c r="BW256" s="37"/>
      <c r="BZ256" s="23"/>
      <c r="CA256" s="23"/>
      <c r="CB256"/>
      <c r="CC256" s="30"/>
      <c r="CD256" s="26"/>
      <c r="CE256" s="23" t="s">
        <v>119</v>
      </c>
      <c r="CF256" s="30"/>
      <c r="CG256" s="30">
        <f t="shared" ref="CG256:CJ256" si="133">CG249-(3*CG250)</f>
        <v>0.73738731621327469</v>
      </c>
      <c r="CH256" s="30">
        <f t="shared" si="133"/>
        <v>1.2743893303861684</v>
      </c>
      <c r="CI256" s="30">
        <f t="shared" si="133"/>
        <v>0.61257454811537215</v>
      </c>
      <c r="CJ256" s="30">
        <f t="shared" si="133"/>
        <v>5.6926398785524385E-2</v>
      </c>
      <c r="CK256" s="37"/>
      <c r="CL256" s="37"/>
      <c r="CM256" s="37"/>
      <c r="CN256" s="37"/>
      <c r="CO256" s="37"/>
      <c r="CP256" s="37" t="s">
        <v>256</v>
      </c>
      <c r="CQ256" s="37" t="s">
        <v>253</v>
      </c>
      <c r="CR256" s="37" t="s">
        <v>254</v>
      </c>
      <c r="CS256" s="37" t="s">
        <v>255</v>
      </c>
      <c r="CT256" s="37"/>
      <c r="CU256" s="37" t="s">
        <v>258</v>
      </c>
      <c r="CV256" s="37"/>
      <c r="CW256" s="37"/>
      <c r="CX256" s="37"/>
      <c r="CY256" s="37"/>
      <c r="CZ256" s="37"/>
      <c r="DA256" s="37"/>
      <c r="DB256" s="37"/>
      <c r="DC256" s="37"/>
      <c r="DD256" s="37"/>
      <c r="DE256" s="37"/>
      <c r="DF256" s="37"/>
      <c r="DG256" s="37"/>
      <c r="DH256" s="37"/>
      <c r="DI256" s="37"/>
      <c r="DJ256" s="37"/>
      <c r="DK256" s="37"/>
      <c r="DL256" s="37"/>
      <c r="DM256" s="37"/>
      <c r="DN256" s="37"/>
      <c r="DO256" s="37"/>
      <c r="DP256" s="37"/>
      <c r="DQ256" s="37"/>
      <c r="DR256" s="37"/>
      <c r="DS256" s="37"/>
      <c r="DT256" s="37"/>
      <c r="DU256" s="37"/>
      <c r="DV256" s="37"/>
      <c r="DW256" s="37"/>
      <c r="DX256" s="37"/>
      <c r="DY256" s="37"/>
      <c r="DZ256" s="37"/>
      <c r="EA256" s="37"/>
      <c r="EB256" s="37"/>
      <c r="EC256" s="37"/>
    </row>
    <row r="257" spans="1:133" s="28" customFormat="1" x14ac:dyDescent="0.35">
      <c r="A257" s="24"/>
      <c r="B257" s="25"/>
      <c r="C257" s="24"/>
      <c r="D257" s="26"/>
      <c r="E257" s="27"/>
      <c r="F257" s="23"/>
      <c r="G257" s="24"/>
      <c r="I257" s="24"/>
      <c r="J257" s="24"/>
      <c r="L257" s="26"/>
      <c r="M257" s="31"/>
      <c r="N257" s="31"/>
      <c r="O257" s="31"/>
      <c r="P257" s="31"/>
      <c r="Q257" s="31"/>
      <c r="R257" s="31"/>
      <c r="S257" s="31"/>
      <c r="T257" s="31"/>
      <c r="U257" s="32"/>
      <c r="V257" s="32"/>
      <c r="W257" s="31"/>
      <c r="AC257" s="35"/>
      <c r="AD257" s="36"/>
      <c r="AE257" s="36"/>
      <c r="AF257" s="35"/>
      <c r="AG257" s="35"/>
      <c r="AH257" s="35"/>
      <c r="AI257" s="35"/>
      <c r="AJ257" s="35"/>
      <c r="AK257" s="35"/>
      <c r="AL257" s="35"/>
      <c r="AM257" s="35"/>
      <c r="AN257" s="35"/>
      <c r="AO257" s="35"/>
      <c r="AP257" s="35"/>
      <c r="AQ257" s="35"/>
      <c r="AR257" s="35"/>
      <c r="AS257" s="35"/>
      <c r="AT257" s="35"/>
      <c r="AU257" s="35"/>
      <c r="AV257" s="35"/>
      <c r="AW257" s="35"/>
      <c r="AX257" s="35"/>
      <c r="AY257" s="35"/>
      <c r="AZ257" s="35"/>
      <c r="BA257" s="35"/>
      <c r="BB257" s="35"/>
      <c r="BC257" s="35"/>
      <c r="BF257" s="35"/>
      <c r="BG257" s="35"/>
      <c r="BH257" s="35"/>
      <c r="BI257" s="35"/>
      <c r="BJ257" s="35"/>
      <c r="BK257" s="35"/>
      <c r="BL257" s="35"/>
      <c r="BM257" s="37"/>
      <c r="BN257" s="37"/>
      <c r="BO257" s="37"/>
      <c r="BP257" s="37"/>
      <c r="BQ257" s="37"/>
      <c r="BR257" s="37"/>
      <c r="BS257" s="37"/>
      <c r="BT257" s="37"/>
      <c r="BU257" s="37"/>
      <c r="BV257" s="37"/>
      <c r="BW257" s="37"/>
      <c r="BX257" s="37"/>
      <c r="BY257" s="35"/>
      <c r="BZ257" s="35"/>
      <c r="CA257" s="35"/>
      <c r="CB257"/>
      <c r="CC257" s="37"/>
      <c r="CD257" s="37"/>
      <c r="CE257" s="37"/>
      <c r="CF257" s="37"/>
      <c r="CG257" s="37"/>
      <c r="CH257" s="37"/>
      <c r="CJ257" s="37"/>
      <c r="CK257" s="37"/>
      <c r="CL257" s="37"/>
      <c r="CM257" s="37"/>
      <c r="CN257" s="37"/>
      <c r="CO257" s="37" t="s">
        <v>252</v>
      </c>
      <c r="CP257" s="37">
        <v>0.3</v>
      </c>
      <c r="CQ257" s="37">
        <v>1000</v>
      </c>
      <c r="CR257" s="37">
        <v>100</v>
      </c>
      <c r="CS257" s="37">
        <f>100+(0.3+0.3+0.3)</f>
        <v>100.9</v>
      </c>
      <c r="CT257" s="37"/>
      <c r="CU257" s="37">
        <f>(CP257*CQ257)/CS257</f>
        <v>2.9732408325074329</v>
      </c>
      <c r="CV257" s="37"/>
      <c r="CW257" s="37"/>
      <c r="CX257" s="37"/>
      <c r="CY257" s="37"/>
      <c r="CZ257" s="37"/>
      <c r="DA257" s="37"/>
      <c r="DB257" s="37"/>
      <c r="DC257" s="37"/>
      <c r="DD257" s="37"/>
      <c r="DE257" s="37"/>
      <c r="DF257" s="37"/>
      <c r="DG257" s="37"/>
      <c r="DH257" s="37"/>
      <c r="DI257" s="37"/>
      <c r="DJ257" s="37"/>
      <c r="DK257" s="37"/>
      <c r="DL257" s="37"/>
      <c r="DM257" s="37"/>
      <c r="DN257" s="37"/>
      <c r="DO257" s="37"/>
      <c r="DP257" s="37"/>
      <c r="DQ257" s="37"/>
      <c r="DR257" s="37"/>
      <c r="DS257" s="37"/>
      <c r="DT257" s="37"/>
      <c r="DU257" s="37"/>
      <c r="DV257" s="37"/>
      <c r="DW257" s="37"/>
      <c r="DX257" s="37"/>
      <c r="DY257" s="37"/>
      <c r="DZ257" s="37"/>
      <c r="EA257" s="37"/>
      <c r="EB257" s="37"/>
      <c r="EC257" s="37"/>
    </row>
    <row r="258" spans="1:133" s="28" customFormat="1" x14ac:dyDescent="0.35">
      <c r="A258" s="24"/>
      <c r="B258" s="25"/>
      <c r="C258" s="24"/>
      <c r="D258" s="26"/>
      <c r="E258" s="26"/>
      <c r="F258" s="23"/>
      <c r="G258" s="24"/>
      <c r="I258" s="24"/>
      <c r="J258" s="24"/>
      <c r="L258" s="26"/>
      <c r="M258" s="31"/>
      <c r="N258" s="31"/>
      <c r="O258" s="31"/>
      <c r="P258" s="31"/>
      <c r="Q258" s="31"/>
      <c r="R258" s="31"/>
      <c r="S258" s="31"/>
      <c r="T258" s="31"/>
      <c r="U258" s="32"/>
      <c r="V258" s="32"/>
      <c r="W258" s="31"/>
      <c r="AA258" s="28" t="s">
        <v>120</v>
      </c>
      <c r="AB258" s="23" t="s">
        <v>115</v>
      </c>
      <c r="AC258" s="35"/>
      <c r="AD258" s="38">
        <f t="shared" ref="AD258:AF258" si="134">100*AD253/AD249</f>
        <v>141.80505455731321</v>
      </c>
      <c r="AE258" s="38">
        <f t="shared" si="134"/>
        <v>121.23950499354831</v>
      </c>
      <c r="AF258" s="38">
        <f t="shared" si="134"/>
        <v>133.7361025153225</v>
      </c>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E258" s="23"/>
      <c r="BF258" s="38"/>
      <c r="BG258" s="38"/>
      <c r="BH258" s="38"/>
      <c r="BI258" s="38"/>
      <c r="BJ258" s="38"/>
      <c r="BK258" s="35"/>
      <c r="BL258" s="35"/>
      <c r="BM258" s="37"/>
      <c r="BN258" s="37"/>
      <c r="BO258" s="37"/>
      <c r="BP258" s="37"/>
      <c r="BQ258" s="37"/>
      <c r="BR258" s="37"/>
      <c r="BS258" s="37"/>
      <c r="BT258" s="37"/>
      <c r="BU258" s="37"/>
      <c r="BV258" s="37"/>
      <c r="BW258" s="37"/>
      <c r="BX258" s="37"/>
      <c r="CA258" s="23"/>
      <c r="CB258"/>
      <c r="CC258" s="38"/>
      <c r="CD258" s="28" t="s">
        <v>163</v>
      </c>
      <c r="CE258" s="23"/>
      <c r="CF258" s="38"/>
      <c r="CG258" s="38">
        <f>COUNT(CG37:CG246)</f>
        <v>61</v>
      </c>
      <c r="CH258" s="38">
        <f>COUNT(CH37:CH246)</f>
        <v>61</v>
      </c>
      <c r="CI258" s="38">
        <f>COUNT(CI37:CI246)</f>
        <v>61</v>
      </c>
      <c r="CJ258" s="38">
        <f>COUNT(CJ37:CJ246)</f>
        <v>61</v>
      </c>
      <c r="CK258" s="37"/>
      <c r="CL258" s="37"/>
      <c r="CM258" s="37"/>
      <c r="CN258" s="37"/>
      <c r="CO258" s="37" t="s">
        <v>257</v>
      </c>
      <c r="CP258" s="37">
        <v>0.3</v>
      </c>
      <c r="CQ258" s="37">
        <v>1000</v>
      </c>
      <c r="CR258" s="37">
        <v>100</v>
      </c>
      <c r="CS258" s="37">
        <f t="shared" ref="CS258:CS259" si="135">100+(0.3+0.3+0.3)</f>
        <v>100.9</v>
      </c>
      <c r="CT258" s="37"/>
      <c r="CU258" s="37">
        <f t="shared" ref="CU258:CU259" si="136">(CP258*CQ258)/CS258</f>
        <v>2.9732408325074329</v>
      </c>
      <c r="CV258" s="37"/>
      <c r="CW258" s="37"/>
      <c r="CX258" s="37"/>
      <c r="CY258" s="37"/>
      <c r="CZ258" s="37"/>
      <c r="DA258" s="37"/>
      <c r="DB258" s="37"/>
      <c r="DC258" s="37"/>
      <c r="DD258" s="37"/>
      <c r="DE258" s="37"/>
      <c r="DF258" s="37"/>
      <c r="DG258" s="37"/>
      <c r="DH258" s="37"/>
      <c r="DI258" s="37"/>
      <c r="DJ258" s="37"/>
      <c r="DK258" s="37"/>
      <c r="DL258" s="37"/>
      <c r="DM258" s="37"/>
      <c r="DN258" s="37"/>
      <c r="DO258" s="37"/>
      <c r="DP258" s="37"/>
      <c r="DQ258" s="37"/>
      <c r="DR258" s="37"/>
      <c r="DS258" s="37"/>
      <c r="DT258" s="37"/>
      <c r="DU258" s="37"/>
      <c r="DV258" s="37"/>
      <c r="DW258" s="37"/>
      <c r="DX258" s="37"/>
      <c r="DY258" s="37"/>
      <c r="DZ258" s="37"/>
      <c r="EA258" s="37"/>
      <c r="EB258" s="37"/>
      <c r="EC258" s="37"/>
    </row>
    <row r="259" spans="1:133" s="28" customFormat="1" x14ac:dyDescent="0.35">
      <c r="A259" s="24"/>
      <c r="B259" s="25"/>
      <c r="C259" s="24"/>
      <c r="D259" s="26"/>
      <c r="E259" s="26"/>
      <c r="F259" s="23"/>
      <c r="G259" s="24"/>
      <c r="I259" s="24"/>
      <c r="J259" s="24"/>
      <c r="L259" s="26"/>
      <c r="M259" s="31"/>
      <c r="N259" s="31"/>
      <c r="O259" s="31"/>
      <c r="P259" s="31"/>
      <c r="Q259" s="31"/>
      <c r="R259" s="31"/>
      <c r="S259" s="31"/>
      <c r="T259" s="31"/>
      <c r="U259" s="32"/>
      <c r="V259" s="32"/>
      <c r="W259" s="31"/>
      <c r="AB259" s="23" t="s">
        <v>116</v>
      </c>
      <c r="AC259" s="35"/>
      <c r="AD259" s="38">
        <f t="shared" ref="AD259:AF259" si="137">100*AD254/AD249</f>
        <v>58.19494544268678</v>
      </c>
      <c r="AE259" s="38">
        <f t="shared" si="137"/>
        <v>78.76049500645172</v>
      </c>
      <c r="AF259" s="38">
        <f t="shared" si="137"/>
        <v>66.2638974846775</v>
      </c>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E259" s="23"/>
      <c r="BF259" s="38"/>
      <c r="BG259" s="38"/>
      <c r="BH259" s="38"/>
      <c r="BI259" s="38"/>
      <c r="BJ259" s="38"/>
      <c r="BK259" s="35"/>
      <c r="BL259" s="35"/>
      <c r="BM259" s="37"/>
      <c r="BN259" s="37"/>
      <c r="BO259" s="37"/>
      <c r="BP259" s="37"/>
      <c r="BQ259" s="37"/>
      <c r="BR259" s="37"/>
      <c r="BS259" s="37"/>
      <c r="BT259" s="37"/>
      <c r="BU259" s="37"/>
      <c r="BV259" s="37"/>
      <c r="BW259" s="37"/>
      <c r="BX259" s="37"/>
      <c r="CA259" s="23"/>
      <c r="CB259"/>
      <c r="CC259" s="38"/>
      <c r="CD259" s="28" t="s">
        <v>164</v>
      </c>
      <c r="CE259" s="23"/>
      <c r="CF259" s="38"/>
      <c r="CG259" s="38">
        <f t="shared" ref="CG259:CJ259" si="138">TINV(0.02, (CG258-1))</f>
        <v>2.3901194726249129</v>
      </c>
      <c r="CH259" s="38">
        <f t="shared" si="138"/>
        <v>2.3901194726249129</v>
      </c>
      <c r="CI259" s="38">
        <f t="shared" si="138"/>
        <v>2.3901194726249129</v>
      </c>
      <c r="CJ259" s="38">
        <f t="shared" si="138"/>
        <v>2.3901194726249129</v>
      </c>
      <c r="CK259" s="37"/>
      <c r="CL259" s="37"/>
      <c r="CM259" s="37"/>
      <c r="CN259" s="37"/>
      <c r="CO259" s="37" t="s">
        <v>65</v>
      </c>
      <c r="CP259" s="37">
        <v>0.3</v>
      </c>
      <c r="CQ259" s="37">
        <v>100</v>
      </c>
      <c r="CR259" s="37">
        <v>100</v>
      </c>
      <c r="CS259" s="37">
        <f t="shared" si="135"/>
        <v>100.9</v>
      </c>
      <c r="CT259" s="37"/>
      <c r="CU259" s="37">
        <f t="shared" si="136"/>
        <v>0.29732408325074328</v>
      </c>
      <c r="CV259" s="37"/>
      <c r="CW259" s="37"/>
      <c r="CX259" s="37"/>
      <c r="CY259" s="37"/>
      <c r="CZ259" s="37"/>
      <c r="DA259" s="37"/>
      <c r="DB259" s="37"/>
      <c r="DC259" s="37"/>
      <c r="DD259" s="37"/>
      <c r="DE259" s="37"/>
      <c r="DF259" s="37"/>
      <c r="DG259" s="37"/>
      <c r="DH259" s="37"/>
      <c r="DI259" s="37"/>
      <c r="DJ259" s="37"/>
      <c r="DK259" s="37"/>
      <c r="DL259" s="37"/>
      <c r="DM259" s="37"/>
      <c r="DN259" s="37"/>
      <c r="DO259" s="37"/>
      <c r="DP259" s="37"/>
      <c r="DQ259" s="37"/>
      <c r="DR259" s="37"/>
      <c r="DS259" s="37"/>
      <c r="DT259" s="37"/>
      <c r="DU259" s="37"/>
      <c r="DV259" s="37"/>
      <c r="DW259" s="37"/>
      <c r="DX259" s="37"/>
      <c r="DY259" s="37"/>
      <c r="DZ259" s="37"/>
      <c r="EA259" s="37"/>
      <c r="EB259" s="37"/>
      <c r="EC259" s="37"/>
    </row>
    <row r="260" spans="1:133" s="19" customFormat="1" x14ac:dyDescent="0.35">
      <c r="A260" s="39"/>
      <c r="B260" s="22"/>
      <c r="C260" s="39"/>
      <c r="D260" s="40"/>
      <c r="E260" s="40"/>
      <c r="F260" s="39"/>
      <c r="G260" s="39"/>
      <c r="H260" s="39"/>
      <c r="I260" s="39"/>
      <c r="J260" s="39"/>
      <c r="K260" s="39"/>
      <c r="L260" s="40"/>
      <c r="M260" s="40"/>
      <c r="N260" s="8"/>
      <c r="O260" s="41"/>
      <c r="P260" s="23"/>
      <c r="R260" s="42"/>
      <c r="S260" s="42"/>
      <c r="T260" s="42"/>
      <c r="U260" s="43"/>
      <c r="V260" s="43"/>
      <c r="W260" s="42"/>
      <c r="Y260" s="44"/>
      <c r="Z260" s="45"/>
      <c r="AA260" s="19" t="s">
        <v>121</v>
      </c>
      <c r="AB260" s="23" t="s">
        <v>118</v>
      </c>
      <c r="AC260" s="8"/>
      <c r="AD260" s="38">
        <f t="shared" ref="AD260:AF260" si="139">100*AD255/AD249</f>
        <v>162.70758183596982</v>
      </c>
      <c r="AE260" s="38">
        <f t="shared" si="139"/>
        <v>131.85925749032245</v>
      </c>
      <c r="AF260" s="38">
        <f t="shared" si="139"/>
        <v>150.60415377298375</v>
      </c>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E260" s="23"/>
      <c r="BF260" s="38"/>
      <c r="BG260" s="38"/>
      <c r="BH260" s="38"/>
      <c r="BI260" s="38"/>
      <c r="BJ260" s="38"/>
      <c r="BK260" s="8"/>
      <c r="BL260" s="8"/>
      <c r="BM260" s="21"/>
      <c r="BN260" s="21"/>
      <c r="BO260" s="21"/>
      <c r="BP260" s="21"/>
      <c r="BQ260" s="21"/>
      <c r="BR260" s="21"/>
      <c r="BS260" s="21"/>
      <c r="BT260" s="21"/>
      <c r="BU260" s="21"/>
      <c r="BV260" s="21"/>
      <c r="BW260" s="21"/>
      <c r="BX260" s="21"/>
      <c r="CA260" s="23"/>
      <c r="CB260"/>
      <c r="CC260" s="38"/>
      <c r="CD260" s="19" t="s">
        <v>127</v>
      </c>
      <c r="CE260" s="23" t="s">
        <v>165</v>
      </c>
      <c r="CF260" s="38"/>
      <c r="CG260" s="38">
        <f>CG259*CG250</f>
        <v>0.69724856691754167</v>
      </c>
      <c r="CH260" s="38">
        <f t="shared" ref="CH260:CJ260" si="140">CH259*CH250</f>
        <v>1.4777858757235358</v>
      </c>
      <c r="CI260" s="38">
        <f t="shared" si="140"/>
        <v>0.76508153215368913</v>
      </c>
      <c r="CJ260" s="38">
        <f t="shared" si="140"/>
        <v>7.5203415695730774E-2</v>
      </c>
      <c r="CK260" s="21"/>
      <c r="CL260" s="21"/>
      <c r="CM260" s="21"/>
      <c r="CN260" s="21"/>
      <c r="CO260" s="37" t="s">
        <v>67</v>
      </c>
      <c r="CP260" s="37"/>
      <c r="CQ260" s="37"/>
      <c r="CR260" s="37"/>
      <c r="CS260" s="37"/>
      <c r="CT260" s="37"/>
      <c r="CU260" s="37">
        <f>SUM(CU257:CU258)</f>
        <v>5.9464816650148657</v>
      </c>
      <c r="CV260" s="37"/>
      <c r="CW260" s="37"/>
      <c r="CX260" s="37"/>
      <c r="CY260" s="37"/>
      <c r="CZ260" s="37"/>
      <c r="DA260" s="37"/>
      <c r="DB260" s="37"/>
      <c r="DC260" s="37"/>
      <c r="DD260" s="21"/>
      <c r="DE260" s="21"/>
      <c r="DF260" s="21"/>
      <c r="DG260" s="21"/>
      <c r="DH260" s="21"/>
      <c r="DI260" s="21"/>
      <c r="DJ260" s="21"/>
      <c r="DK260" s="21"/>
      <c r="DL260" s="21"/>
      <c r="DM260" s="21"/>
      <c r="DN260" s="21"/>
      <c r="DO260" s="21"/>
      <c r="DP260" s="21"/>
      <c r="DQ260" s="21"/>
      <c r="DR260" s="21"/>
      <c r="DS260" s="21"/>
      <c r="DT260" s="21"/>
      <c r="DU260" s="21"/>
      <c r="DV260" s="21"/>
      <c r="DW260" s="21"/>
      <c r="DX260" s="21"/>
      <c r="DY260" s="21"/>
      <c r="DZ260" s="21"/>
      <c r="EA260" s="21"/>
      <c r="EB260" s="21"/>
      <c r="EC260" s="21"/>
    </row>
    <row r="261" spans="1:133" s="19" customFormat="1" x14ac:dyDescent="0.35">
      <c r="A261" s="8"/>
      <c r="B261" s="9"/>
      <c r="C261" s="39"/>
      <c r="D261" s="40"/>
      <c r="E261" s="40"/>
      <c r="F261" s="39"/>
      <c r="G261" s="39"/>
      <c r="H261" s="39"/>
      <c r="I261" s="39"/>
      <c r="J261" s="39"/>
      <c r="K261" s="39"/>
      <c r="L261" s="40"/>
      <c r="M261" s="40"/>
      <c r="N261" s="8"/>
      <c r="O261" s="41"/>
      <c r="P261" s="41"/>
      <c r="R261" s="42"/>
      <c r="S261" s="42"/>
      <c r="T261" s="42"/>
      <c r="U261" s="43"/>
      <c r="V261" s="43"/>
      <c r="Y261" s="44"/>
      <c r="Z261" s="45"/>
      <c r="AB261" s="23" t="s">
        <v>119</v>
      </c>
      <c r="AC261" s="8"/>
      <c r="AD261" s="38">
        <f t="shared" ref="AD261:AF261" si="141">100*AD256/AD249</f>
        <v>37.292418164030174</v>
      </c>
      <c r="AE261" s="38">
        <f t="shared" si="141"/>
        <v>68.140742509677565</v>
      </c>
      <c r="AF261" s="38">
        <f t="shared" si="141"/>
        <v>49.39584622701625</v>
      </c>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E261" s="23"/>
      <c r="BF261" s="38"/>
      <c r="BG261" s="38"/>
      <c r="BH261" s="38"/>
      <c r="BI261" s="38"/>
      <c r="BJ261" s="38"/>
      <c r="BK261" s="8"/>
      <c r="BL261" s="8"/>
      <c r="BM261" s="21"/>
      <c r="BN261" s="21"/>
      <c r="BO261" s="21"/>
      <c r="BP261" s="21"/>
      <c r="BQ261" s="21"/>
      <c r="BR261" s="21"/>
      <c r="BS261" s="21"/>
      <c r="BT261" s="21"/>
      <c r="BU261" s="21"/>
      <c r="BV261" s="21"/>
      <c r="BW261" s="21"/>
      <c r="BX261" s="21"/>
      <c r="CA261" s="23"/>
      <c r="CB261"/>
      <c r="CC261" s="38"/>
      <c r="CE261" s="23" t="s">
        <v>166</v>
      </c>
      <c r="CF261" s="38"/>
      <c r="CG261" s="59">
        <f t="shared" ref="CG261:CJ261" si="142">(CG260*1)/1</f>
        <v>0.69724856691754167</v>
      </c>
      <c r="CH261" s="59">
        <f t="shared" si="142"/>
        <v>1.4777858757235358</v>
      </c>
      <c r="CI261" s="59">
        <f t="shared" si="142"/>
        <v>0.76508153215368913</v>
      </c>
      <c r="CJ261" s="59">
        <f t="shared" si="142"/>
        <v>7.5203415695730774E-2</v>
      </c>
      <c r="CK261" s="21"/>
      <c r="CL261" s="21"/>
      <c r="CM261" s="21"/>
      <c r="CN261" s="21"/>
      <c r="CO261" s="37"/>
      <c r="CP261" s="37"/>
      <c r="CQ261" s="37"/>
      <c r="CR261" s="37"/>
      <c r="CS261" s="37"/>
      <c r="CT261" s="37"/>
      <c r="CU261" s="37"/>
      <c r="CV261" s="37"/>
      <c r="CW261" s="37"/>
      <c r="CX261" s="37"/>
      <c r="CY261" s="37"/>
      <c r="CZ261" s="37"/>
      <c r="DA261" s="21"/>
      <c r="DB261" s="21"/>
      <c r="DC261" s="21"/>
      <c r="DD261" s="21"/>
      <c r="DE261" s="21"/>
      <c r="DF261" s="21"/>
      <c r="DG261" s="21"/>
      <c r="DH261" s="21"/>
      <c r="DI261" s="21"/>
      <c r="DJ261" s="21"/>
      <c r="DK261" s="21"/>
      <c r="DL261" s="21"/>
      <c r="DM261" s="21"/>
      <c r="DN261" s="21"/>
      <c r="DO261" s="21"/>
      <c r="DP261" s="21"/>
      <c r="DQ261" s="21"/>
      <c r="DR261" s="21"/>
      <c r="DS261" s="21"/>
      <c r="DT261" s="21"/>
      <c r="DU261" s="21"/>
      <c r="DV261" s="21"/>
      <c r="DW261" s="21"/>
      <c r="DX261" s="21"/>
      <c r="DY261" s="21"/>
      <c r="DZ261" s="21"/>
      <c r="EA261" s="21"/>
      <c r="EB261" s="21"/>
      <c r="EC261" s="21"/>
    </row>
    <row r="262" spans="1:133" s="19" customFormat="1" x14ac:dyDescent="0.35">
      <c r="A262" s="8"/>
      <c r="B262" s="9"/>
      <c r="C262" s="39"/>
      <c r="D262" s="40"/>
      <c r="E262" s="40"/>
      <c r="F262" s="39"/>
      <c r="G262" s="39"/>
      <c r="H262" s="39"/>
      <c r="I262" s="39"/>
      <c r="J262" s="39"/>
      <c r="K262" s="39"/>
      <c r="L262" s="40"/>
      <c r="M262" s="40"/>
      <c r="N262" s="8"/>
      <c r="O262" s="41"/>
      <c r="P262" s="41"/>
      <c r="R262" s="42"/>
      <c r="S262" s="42"/>
      <c r="T262" s="42"/>
      <c r="U262" s="43"/>
      <c r="V262" s="43"/>
      <c r="Y262" s="44"/>
      <c r="Z262" s="45"/>
      <c r="AB262" s="23"/>
      <c r="AC262" s="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E262" s="23"/>
      <c r="BF262" s="38"/>
      <c r="BG262" s="38"/>
      <c r="BH262" s="38"/>
      <c r="BI262" s="38"/>
      <c r="BJ262" s="38"/>
      <c r="BK262" s="8"/>
      <c r="BL262" s="8"/>
      <c r="BM262" s="21"/>
      <c r="BN262" s="21"/>
      <c r="BO262" s="21"/>
      <c r="BP262" s="21"/>
      <c r="BQ262" s="21"/>
      <c r="BR262" s="21"/>
      <c r="BS262" s="21"/>
      <c r="BT262" s="21"/>
      <c r="BU262" s="21"/>
      <c r="BV262" s="21"/>
      <c r="BW262" s="21"/>
      <c r="BX262" s="21"/>
      <c r="CA262" s="23"/>
      <c r="CB262"/>
      <c r="CC262" s="38"/>
      <c r="CD262" s="23"/>
      <c r="CE262" s="23" t="s">
        <v>167</v>
      </c>
      <c r="CF262" s="38"/>
      <c r="CG262" s="59">
        <f>((CG260*1000)/1000)/0.5</f>
        <v>1.3944971338350833</v>
      </c>
      <c r="CH262" s="59">
        <f t="shared" ref="CH262:CJ262" si="143">((CH260*1000)/1000)/0.5</f>
        <v>2.9555717514470716</v>
      </c>
      <c r="CI262" s="59">
        <f t="shared" si="143"/>
        <v>1.5301630643073785</v>
      </c>
      <c r="CJ262" s="59">
        <f t="shared" si="143"/>
        <v>0.15040683139146155</v>
      </c>
      <c r="CK262" s="21"/>
      <c r="CL262" s="21"/>
      <c r="CM262" s="21"/>
      <c r="CN262" s="21"/>
      <c r="CO262" s="37" t="s">
        <v>262</v>
      </c>
      <c r="CP262" s="37"/>
      <c r="CQ262" s="37"/>
      <c r="CR262" s="37"/>
      <c r="CS262" s="37"/>
      <c r="CT262" s="37"/>
      <c r="CU262" s="37"/>
      <c r="CV262" s="37"/>
      <c r="CW262" s="21" t="s">
        <v>283</v>
      </c>
      <c r="CX262" s="21"/>
      <c r="CY262" s="21"/>
      <c r="CZ262" s="21"/>
      <c r="DA262" s="21"/>
      <c r="DB262" s="21"/>
      <c r="DC262" s="21"/>
      <c r="DD262" s="21"/>
      <c r="DE262" s="21"/>
      <c r="DF262" s="21"/>
      <c r="DG262" s="21"/>
      <c r="DH262" s="21"/>
      <c r="DI262" s="21"/>
      <c r="DJ262" s="21"/>
      <c r="DK262" s="21"/>
      <c r="DL262" s="21"/>
      <c r="DM262" s="21"/>
      <c r="DN262" s="21"/>
      <c r="DO262" s="21"/>
      <c r="DP262" s="21"/>
      <c r="DQ262" s="21"/>
      <c r="DR262" s="21"/>
      <c r="DS262" s="21"/>
      <c r="DT262" s="21"/>
      <c r="DU262" s="21"/>
      <c r="DV262" s="21"/>
      <c r="DW262" s="21"/>
      <c r="DX262" s="21"/>
      <c r="DY262" s="21"/>
      <c r="DZ262" s="21"/>
      <c r="EA262" s="21"/>
      <c r="EB262" s="21"/>
      <c r="EC262" s="21"/>
    </row>
    <row r="263" spans="1:133" s="19" customFormat="1" x14ac:dyDescent="0.35">
      <c r="A263" s="8"/>
      <c r="B263" s="9"/>
      <c r="C263" s="39"/>
      <c r="D263" s="40"/>
      <c r="E263" s="40"/>
      <c r="F263" s="39"/>
      <c r="G263" s="39"/>
      <c r="H263" s="39"/>
      <c r="I263" s="39"/>
      <c r="J263" s="39"/>
      <c r="K263" s="39"/>
      <c r="L263" s="40"/>
      <c r="M263" s="40"/>
      <c r="N263" s="8"/>
      <c r="O263" s="41"/>
      <c r="P263" s="41"/>
      <c r="R263" s="42"/>
      <c r="S263" s="42"/>
      <c r="T263" s="42"/>
      <c r="U263" s="43"/>
      <c r="V263" s="43"/>
      <c r="Y263" s="44"/>
      <c r="Z263" s="45"/>
      <c r="AA263" s="45" t="s">
        <v>122</v>
      </c>
      <c r="AC263" s="8"/>
      <c r="AD263" s="38">
        <f t="shared" ref="AD263:AF263" si="144">100*AD250/AD249</f>
        <v>20.90252727865661</v>
      </c>
      <c r="AE263" s="38">
        <f t="shared" si="144"/>
        <v>10.619752496774145</v>
      </c>
      <c r="AF263" s="38">
        <f t="shared" si="144"/>
        <v>16.868051257661254</v>
      </c>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45"/>
      <c r="BF263" s="38"/>
      <c r="BG263" s="38"/>
      <c r="BH263" s="38"/>
      <c r="BI263" s="38"/>
      <c r="BJ263" s="38"/>
      <c r="BK263" s="8"/>
      <c r="BL263" s="8"/>
      <c r="BM263" s="21"/>
      <c r="BN263" s="21"/>
      <c r="BO263" s="21"/>
      <c r="BP263" s="21"/>
      <c r="BQ263" s="21"/>
      <c r="BR263" s="21"/>
      <c r="BS263" s="21"/>
      <c r="BT263" s="21"/>
      <c r="BU263" s="21"/>
      <c r="BV263" s="21"/>
      <c r="BW263" s="21"/>
      <c r="BX263" s="21"/>
      <c r="CA263" s="23"/>
      <c r="CB263"/>
      <c r="CC263" s="38"/>
      <c r="CD263" s="8"/>
      <c r="CE263" s="23" t="s">
        <v>168</v>
      </c>
      <c r="CF263" s="38"/>
      <c r="CG263" s="59">
        <f>(CG260*1)/0.3</f>
        <v>2.324161889725139</v>
      </c>
      <c r="CH263" s="59">
        <f t="shared" ref="CH263:CJ263" si="145">(CH260*1)/0.3</f>
        <v>4.925952919078453</v>
      </c>
      <c r="CI263" s="59">
        <f t="shared" si="145"/>
        <v>2.5502717738456306</v>
      </c>
      <c r="CJ263" s="59">
        <f t="shared" si="145"/>
        <v>0.25067805231910262</v>
      </c>
      <c r="CK263" s="21"/>
      <c r="CL263" s="21"/>
      <c r="CM263" s="21"/>
      <c r="CN263" s="21"/>
      <c r="CO263" s="37" t="s">
        <v>260</v>
      </c>
      <c r="CP263" s="37"/>
      <c r="CQ263" s="37"/>
      <c r="CR263" s="37"/>
      <c r="CS263" s="37"/>
      <c r="CT263" s="37"/>
      <c r="CU263" s="37">
        <f>CU251+CU257</f>
        <v>3.1432408325074328</v>
      </c>
      <c r="CV263" s="37"/>
      <c r="CW263" s="21">
        <f>1000*(CU263*0.5)/1000</f>
        <v>1.5716204162537164</v>
      </c>
      <c r="CX263" s="21"/>
      <c r="CY263" s="21"/>
      <c r="CZ263" s="21"/>
      <c r="DA263" s="21"/>
      <c r="DB263" s="21"/>
      <c r="DC263" s="21"/>
      <c r="DD263" s="21"/>
      <c r="DE263" s="21"/>
      <c r="DF263" s="21"/>
      <c r="DG263" s="21"/>
      <c r="DH263" s="21"/>
      <c r="DI263" s="21"/>
      <c r="DJ263" s="21"/>
      <c r="DK263" s="21"/>
      <c r="DL263" s="21"/>
      <c r="DM263" s="21"/>
      <c r="DN263" s="21"/>
      <c r="DO263" s="21"/>
      <c r="DP263" s="21"/>
      <c r="DQ263" s="21"/>
      <c r="DR263" s="21"/>
      <c r="DS263" s="21"/>
      <c r="DT263" s="21"/>
      <c r="DU263" s="21"/>
      <c r="DV263" s="21"/>
      <c r="DW263" s="21"/>
      <c r="DX263" s="21"/>
      <c r="DY263" s="21"/>
      <c r="DZ263" s="21"/>
      <c r="EA263" s="21"/>
      <c r="EB263" s="21"/>
      <c r="EC263" s="21"/>
    </row>
    <row r="264" spans="1:133" s="19" customFormat="1" x14ac:dyDescent="0.35">
      <c r="A264" s="39"/>
      <c r="B264" s="46"/>
      <c r="C264" s="39"/>
      <c r="D264" s="40"/>
      <c r="E264" s="40"/>
      <c r="F264" s="39"/>
      <c r="G264" s="39"/>
      <c r="H264" s="39"/>
      <c r="I264" s="39"/>
      <c r="J264" s="39"/>
      <c r="K264" s="39"/>
      <c r="L264" s="40"/>
      <c r="M264" s="40"/>
      <c r="N264" s="8"/>
      <c r="O264" s="41"/>
      <c r="P264" s="41"/>
      <c r="R264" s="42"/>
      <c r="S264" s="42"/>
      <c r="T264" s="42"/>
      <c r="U264" s="43"/>
      <c r="V264" s="43"/>
      <c r="Y264" s="44"/>
      <c r="Z264" s="45"/>
      <c r="AA264" s="45" t="s">
        <v>123</v>
      </c>
      <c r="AC264" s="8"/>
      <c r="AD264" s="38">
        <f t="shared" ref="AD264:AF264" si="146">3*AD263</f>
        <v>62.707581835969833</v>
      </c>
      <c r="AE264" s="38">
        <f t="shared" si="146"/>
        <v>31.859257490322435</v>
      </c>
      <c r="AF264" s="38">
        <f t="shared" si="146"/>
        <v>50.604153772983764</v>
      </c>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45"/>
      <c r="BF264" s="38"/>
      <c r="BG264" s="38"/>
      <c r="BH264" s="38"/>
      <c r="BI264" s="38"/>
      <c r="BJ264" s="38"/>
      <c r="BK264" s="8"/>
      <c r="BL264" s="8"/>
      <c r="BM264" s="21"/>
      <c r="BN264" s="21"/>
      <c r="BO264" s="21"/>
      <c r="BP264" s="21"/>
      <c r="BQ264" s="21"/>
      <c r="BR264" s="21"/>
      <c r="BS264" s="21"/>
      <c r="BT264" s="21"/>
      <c r="BU264" s="21"/>
      <c r="BV264" s="21"/>
      <c r="BW264" s="21"/>
      <c r="BX264" s="21"/>
      <c r="CA264" s="8"/>
      <c r="CB264"/>
      <c r="CC264" s="38"/>
      <c r="CD264" s="27" t="s">
        <v>169</v>
      </c>
      <c r="CE264" s="8"/>
      <c r="CF264" s="38"/>
      <c r="CG264" s="38">
        <f>CG249/CG260</f>
        <v>2.3127347272380399</v>
      </c>
      <c r="CH264" s="38">
        <f t="shared" ref="CH264:CJ264" si="147">CH249/CH260</f>
        <v>2.1175313757474701</v>
      </c>
      <c r="CI264" s="38">
        <f t="shared" si="147"/>
        <v>2.0558330914857414</v>
      </c>
      <c r="CJ264" s="38">
        <f t="shared" si="147"/>
        <v>2.0121329828783971</v>
      </c>
      <c r="CK264" s="21"/>
      <c r="CL264" s="21"/>
      <c r="CM264" s="21"/>
      <c r="CN264" s="21"/>
      <c r="CO264" s="21" t="s">
        <v>261</v>
      </c>
      <c r="CP264" s="21"/>
      <c r="CQ264" s="21"/>
      <c r="CR264" s="21"/>
      <c r="CS264" s="21"/>
      <c r="CT264" s="21"/>
      <c r="CU264" s="21">
        <f>CU252+CU258</f>
        <v>3.1632408325074328</v>
      </c>
      <c r="CV264" s="21"/>
      <c r="CW264" s="21">
        <f>1000*(CU264*0.5)/1000</f>
        <v>1.5816204162537164</v>
      </c>
      <c r="CX264" s="21"/>
      <c r="CY264" s="21"/>
      <c r="CZ264" s="21"/>
      <c r="DA264" s="21"/>
      <c r="DB264" s="21"/>
      <c r="DC264" s="21"/>
      <c r="DD264" s="21"/>
      <c r="DE264" s="21"/>
      <c r="DF264" s="21"/>
      <c r="DG264" s="21"/>
      <c r="DH264" s="21"/>
      <c r="DI264" s="21"/>
      <c r="DJ264" s="21"/>
      <c r="DK264" s="21"/>
      <c r="DL264" s="21"/>
      <c r="DM264" s="21"/>
      <c r="DN264" s="21"/>
      <c r="DO264" s="21"/>
      <c r="DP264" s="21"/>
      <c r="DQ264" s="21"/>
      <c r="DR264" s="21"/>
      <c r="DS264" s="21"/>
      <c r="DT264" s="21"/>
      <c r="DU264" s="21"/>
      <c r="DV264" s="21"/>
      <c r="DW264" s="21"/>
      <c r="DX264" s="21"/>
      <c r="DY264" s="21"/>
      <c r="DZ264" s="21"/>
      <c r="EA264" s="21"/>
      <c r="EB264" s="21"/>
      <c r="EC264" s="21"/>
    </row>
    <row r="265" spans="1:133" s="19" customFormat="1" x14ac:dyDescent="0.35">
      <c r="A265" s="39"/>
      <c r="B265" s="46"/>
      <c r="C265" s="39"/>
      <c r="D265" s="40"/>
      <c r="E265" s="40"/>
      <c r="F265" s="39"/>
      <c r="G265" s="39"/>
      <c r="H265" s="39"/>
      <c r="I265" s="39"/>
      <c r="J265" s="39"/>
      <c r="K265" s="39"/>
      <c r="L265" s="40"/>
      <c r="M265" s="40"/>
      <c r="N265" s="8"/>
      <c r="O265" s="41"/>
      <c r="P265" s="41"/>
      <c r="R265" s="42"/>
      <c r="S265" s="42"/>
      <c r="T265" s="42"/>
      <c r="U265" s="43"/>
      <c r="V265" s="43"/>
      <c r="Y265" s="44"/>
      <c r="Z265" s="45"/>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21"/>
      <c r="BN265" s="21"/>
      <c r="BO265" s="21"/>
      <c r="BP265" s="21"/>
      <c r="BQ265" s="21"/>
      <c r="BR265" s="21"/>
      <c r="BS265" s="21"/>
      <c r="BT265" s="21"/>
      <c r="BU265" s="21"/>
      <c r="BV265" s="21"/>
      <c r="BW265" s="21"/>
      <c r="BX265" s="21"/>
      <c r="CA265" s="23"/>
      <c r="CB265"/>
      <c r="CC265" s="38"/>
      <c r="CD265" s="27" t="s">
        <v>170</v>
      </c>
      <c r="CE265" s="23" t="s">
        <v>171</v>
      </c>
      <c r="CF265" s="38"/>
      <c r="CG265" s="38">
        <f>10*CG250</f>
        <v>2.9172121933796009</v>
      </c>
      <c r="CH265" s="38">
        <f t="shared" ref="CH265:CJ265" si="148">10*CH250</f>
        <v>6.1828954269829017</v>
      </c>
      <c r="CI265" s="38">
        <f t="shared" si="148"/>
        <v>3.2010179445693137</v>
      </c>
      <c r="CJ265" s="38">
        <f t="shared" si="148"/>
        <v>0.31464291453656812</v>
      </c>
      <c r="CK265" s="21"/>
      <c r="CL265" s="21"/>
      <c r="CM265" s="21"/>
      <c r="CN265" s="21"/>
      <c r="CO265" s="21" t="s">
        <v>65</v>
      </c>
      <c r="CP265" s="21"/>
      <c r="CQ265" s="21"/>
      <c r="CR265" s="21"/>
      <c r="CS265" s="21"/>
      <c r="CT265" s="21"/>
      <c r="CU265" s="21">
        <f>CU253+CU259</f>
        <v>0.31732408325074329</v>
      </c>
      <c r="CV265" s="21"/>
      <c r="CW265" s="21">
        <f>1000*(CU265*0.5)/1000</f>
        <v>0.15866204162537165</v>
      </c>
      <c r="CX265" s="21"/>
      <c r="CY265" s="21"/>
      <c r="CZ265" s="21"/>
      <c r="DA265" s="21"/>
      <c r="DB265" s="21"/>
      <c r="DC265" s="21"/>
      <c r="DD265" s="21"/>
      <c r="DE265" s="21"/>
      <c r="DF265" s="21"/>
      <c r="DG265" s="21"/>
      <c r="DH265" s="21"/>
      <c r="DI265" s="21"/>
      <c r="DJ265" s="21"/>
      <c r="DK265" s="21"/>
      <c r="DL265" s="21"/>
      <c r="DM265" s="21"/>
      <c r="DN265" s="21"/>
      <c r="DO265" s="21"/>
      <c r="DP265" s="21"/>
      <c r="DQ265" s="21"/>
      <c r="DR265" s="21"/>
      <c r="DS265" s="21"/>
      <c r="DT265" s="21"/>
      <c r="DU265" s="21"/>
      <c r="DV265" s="21"/>
      <c r="DW265" s="21"/>
      <c r="DX265" s="21"/>
      <c r="DY265" s="21"/>
      <c r="DZ265" s="21"/>
      <c r="EA265" s="21"/>
      <c r="EB265" s="21"/>
      <c r="EC265" s="21"/>
    </row>
    <row r="266" spans="1:133" s="19" customFormat="1" x14ac:dyDescent="0.35">
      <c r="A266" s="39"/>
      <c r="B266" s="46"/>
      <c r="C266" s="39"/>
      <c r="D266" s="40"/>
      <c r="E266" s="40"/>
      <c r="F266" s="39"/>
      <c r="G266" s="39"/>
      <c r="H266" s="39"/>
      <c r="I266" s="39"/>
      <c r="J266" s="39"/>
      <c r="K266" s="39"/>
      <c r="L266" s="40"/>
      <c r="M266" s="40"/>
      <c r="N266" s="8"/>
      <c r="O266" s="41"/>
      <c r="P266" s="41"/>
      <c r="R266" s="42"/>
      <c r="S266" s="42"/>
      <c r="T266" s="42"/>
      <c r="U266" s="43"/>
      <c r="V266" s="43"/>
      <c r="Y266" s="44"/>
      <c r="Z266" s="45"/>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t="s">
        <v>124</v>
      </c>
      <c r="BF266"/>
      <c r="BG266">
        <f>COUNT(BG37:BG246)</f>
        <v>61</v>
      </c>
      <c r="BH266">
        <f>COUNT(BH37:BH246)</f>
        <v>61</v>
      </c>
      <c r="BI266">
        <f>COUNT(BI37:BI246)</f>
        <v>61</v>
      </c>
      <c r="BJ266">
        <f>COUNT(BJ37:BJ246)</f>
        <v>61</v>
      </c>
      <c r="BK266" s="8"/>
      <c r="BL266" s="8"/>
      <c r="BM266" s="21"/>
      <c r="BN266" s="21"/>
      <c r="BO266" s="21"/>
      <c r="BP266" s="21"/>
      <c r="BQ266" s="21"/>
      <c r="BR266" s="21"/>
      <c r="BS266" s="21"/>
      <c r="BT266" s="21"/>
      <c r="BU266" s="21"/>
      <c r="BV266" s="21"/>
      <c r="BW266" s="21"/>
      <c r="BX266" s="21"/>
      <c r="CA266" s="23"/>
      <c r="CB266"/>
      <c r="CC266" s="38"/>
      <c r="CD266" s="8"/>
      <c r="CE266" s="23" t="s">
        <v>172</v>
      </c>
      <c r="CF266" s="38"/>
      <c r="CG266" s="59">
        <f t="shared" ref="CG266:CJ266" si="149">(CG265*1)/0.5</f>
        <v>5.8344243867592018</v>
      </c>
      <c r="CH266" s="59">
        <f t="shared" si="149"/>
        <v>12.365790853965803</v>
      </c>
      <c r="CI266" s="59">
        <f t="shared" si="149"/>
        <v>6.4020358891386273</v>
      </c>
      <c r="CJ266" s="59">
        <f t="shared" si="149"/>
        <v>0.62928582907313624</v>
      </c>
      <c r="CK266" s="21"/>
      <c r="CL266" s="21"/>
      <c r="CM266" s="21"/>
      <c r="CN266" s="21"/>
      <c r="CO266" s="21" t="s">
        <v>67</v>
      </c>
      <c r="CP266" s="21"/>
      <c r="CQ266" s="21"/>
      <c r="CR266" s="21"/>
      <c r="CS266" s="21"/>
      <c r="CT266" s="21"/>
      <c r="CU266" s="21">
        <f>SUM(CU263:CU264)</f>
        <v>6.3064816650148661</v>
      </c>
      <c r="CV266" s="21"/>
      <c r="CW266" s="21">
        <f>SUM(CW263:CW264)</f>
        <v>3.153240832507433</v>
      </c>
      <c r="CX266" s="21"/>
      <c r="CY266" s="21"/>
      <c r="CZ266" s="21"/>
      <c r="DA266" s="21"/>
      <c r="DB266" s="21"/>
      <c r="DC266" s="21"/>
      <c r="DD266" s="21"/>
      <c r="DE266" s="21"/>
      <c r="DF266" s="21"/>
      <c r="DG266" s="21"/>
      <c r="DH266" s="21"/>
      <c r="DI266" s="21"/>
      <c r="DJ266" s="21"/>
      <c r="DK266" s="21"/>
      <c r="DL266" s="21"/>
      <c r="DM266" s="21"/>
      <c r="DN266" s="21"/>
      <c r="DO266" s="21"/>
      <c r="DP266" s="21"/>
      <c r="DQ266" s="21"/>
      <c r="DR266" s="21"/>
      <c r="DS266" s="21"/>
      <c r="DT266" s="21"/>
      <c r="DU266" s="21"/>
      <c r="DV266" s="21"/>
      <c r="DW266" s="21"/>
      <c r="DX266" s="21"/>
      <c r="DY266" s="21"/>
      <c r="DZ266" s="21"/>
      <c r="EA266" s="21"/>
      <c r="EB266" s="21"/>
      <c r="EC266" s="21"/>
    </row>
    <row r="267" spans="1:133" s="19" customFormat="1" x14ac:dyDescent="0.35">
      <c r="A267" s="39"/>
      <c r="B267" s="46"/>
      <c r="C267" s="39"/>
      <c r="D267" s="40"/>
      <c r="E267" s="40"/>
      <c r="F267" s="39"/>
      <c r="G267" s="39"/>
      <c r="H267" s="39"/>
      <c r="I267" s="39"/>
      <c r="J267" s="39"/>
      <c r="K267" s="39"/>
      <c r="L267" s="40"/>
      <c r="M267" s="40"/>
      <c r="N267" s="8"/>
      <c r="O267" s="41"/>
      <c r="P267" s="41"/>
      <c r="R267" s="42"/>
      <c r="S267" s="42"/>
      <c r="T267" s="42"/>
      <c r="U267" s="43"/>
      <c r="V267" s="43"/>
      <c r="Y267" s="44"/>
      <c r="Z267" s="45"/>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27" t="s">
        <v>125</v>
      </c>
      <c r="BE267" s="45"/>
      <c r="BG267" s="3">
        <f>_xlfn.PERCENTILE.INC(BG37:BG246,0.99)</f>
        <v>4.0900083637127729</v>
      </c>
      <c r="BH267" s="3">
        <f>_xlfn.PERCENTILE.INC(BH37:BH246,0.99)</f>
        <v>7.8052274649708711</v>
      </c>
      <c r="BI267" s="3">
        <f>_xlfn.PERCENTILE.INC(BI37:BI246,0.99)</f>
        <v>4.3154857236365345</v>
      </c>
      <c r="BJ267" s="3">
        <f>_xlfn.PERCENTILE.INC(BJ37:BJ246,0.99)</f>
        <v>0.39809180270303784</v>
      </c>
      <c r="BK267" s="8"/>
      <c r="BL267" s="8"/>
      <c r="BM267" s="21"/>
      <c r="BN267" s="21"/>
      <c r="BO267" s="21"/>
      <c r="BP267" s="21"/>
      <c r="BQ267" s="21"/>
      <c r="BR267" s="21"/>
      <c r="BS267" s="21"/>
      <c r="BT267" s="21"/>
      <c r="BU267" s="21"/>
      <c r="BV267" s="21"/>
      <c r="BW267" s="21"/>
      <c r="BX267" s="21"/>
      <c r="CA267" s="23"/>
      <c r="CB267"/>
      <c r="CC267" s="38"/>
      <c r="CD267" s="8"/>
      <c r="CE267" s="23" t="s">
        <v>173</v>
      </c>
      <c r="CF267" s="38"/>
      <c r="CG267" s="59">
        <f>(CG265*1)/0.3</f>
        <v>9.72404064459867</v>
      </c>
      <c r="CH267" s="59">
        <f t="shared" ref="CH267:CJ267" si="150">(CH265*1)/0.3</f>
        <v>20.60965142327634</v>
      </c>
      <c r="CI267" s="59">
        <f t="shared" si="150"/>
        <v>10.670059815231046</v>
      </c>
      <c r="CJ267" s="59">
        <f t="shared" si="150"/>
        <v>1.0488097151218938</v>
      </c>
      <c r="CK267" s="21"/>
      <c r="CL267" s="21"/>
      <c r="CM267" s="21"/>
      <c r="CN267" s="21"/>
      <c r="CO267" s="21"/>
      <c r="CP267" s="21"/>
      <c r="CQ267" s="21"/>
      <c r="CR267" s="21"/>
      <c r="CS267" s="21"/>
      <c r="CT267" s="21"/>
      <c r="CU267" s="21"/>
      <c r="CV267" s="21"/>
      <c r="CW267" s="21"/>
      <c r="CX267" s="21"/>
      <c r="CY267" s="21"/>
      <c r="CZ267" s="21"/>
      <c r="DA267" s="21"/>
      <c r="DB267" s="21"/>
      <c r="DC267" s="21"/>
      <c r="DD267" s="21"/>
      <c r="DE267" s="21"/>
      <c r="DF267" s="21"/>
      <c r="DG267" s="21"/>
      <c r="DH267" s="21"/>
      <c r="DI267" s="21"/>
      <c r="DJ267" s="21"/>
      <c r="DK267" s="21"/>
      <c r="DL267" s="21"/>
      <c r="DM267" s="21"/>
      <c r="DN267" s="21"/>
      <c r="DO267" s="21"/>
      <c r="DP267" s="21"/>
      <c r="DQ267" s="21"/>
      <c r="DR267" s="21"/>
      <c r="DS267" s="21"/>
      <c r="DT267" s="21"/>
      <c r="DU267" s="21"/>
      <c r="DV267" s="21"/>
      <c r="DW267" s="21"/>
      <c r="DX267" s="21"/>
      <c r="DY267" s="21"/>
      <c r="DZ267" s="21"/>
      <c r="EA267" s="21"/>
      <c r="EB267" s="21"/>
      <c r="EC267" s="21"/>
    </row>
    <row r="268" spans="1:133" s="19" customFormat="1" x14ac:dyDescent="0.35">
      <c r="A268" s="39"/>
      <c r="B268" s="46"/>
      <c r="C268" s="39"/>
      <c r="D268" s="40"/>
      <c r="E268" s="40"/>
      <c r="F268" s="39"/>
      <c r="G268" s="39"/>
      <c r="H268" s="39"/>
      <c r="I268" s="39"/>
      <c r="J268" s="39"/>
      <c r="K268" s="39"/>
      <c r="L268" s="40"/>
      <c r="M268" s="40"/>
      <c r="N268" s="8"/>
      <c r="O268" s="41"/>
      <c r="P268" s="41"/>
      <c r="R268" s="42"/>
      <c r="S268" s="42"/>
      <c r="T268" s="42"/>
      <c r="U268" s="43"/>
      <c r="V268" s="43"/>
      <c r="Y268" s="44"/>
      <c r="Z268" s="45"/>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27" t="s">
        <v>126</v>
      </c>
      <c r="BE268" s="45"/>
      <c r="BG268" s="3">
        <f>MAX(BG37:BG246)</f>
        <v>4.2350407064701052</v>
      </c>
      <c r="BH268" s="3">
        <f>MAX(BH37:BH246)</f>
        <v>7.852708385873413</v>
      </c>
      <c r="BI268" s="3">
        <f>MAX(BI37:BI246)</f>
        <v>4.4564101104712091</v>
      </c>
      <c r="BJ268" s="3">
        <f>MAX(BJ37:BJ246)</f>
        <v>0.42658878582848048</v>
      </c>
      <c r="BK268" s="8"/>
      <c r="BL268" s="8"/>
      <c r="BM268" s="21"/>
      <c r="BN268" s="21"/>
      <c r="BO268" s="21"/>
      <c r="BP268" s="21"/>
      <c r="BQ268" s="21"/>
      <c r="BR268" s="21"/>
      <c r="BS268" s="21"/>
      <c r="BT268" s="21"/>
      <c r="BU268" s="21"/>
      <c r="BV268" s="21"/>
      <c r="BW268" s="21"/>
      <c r="BX268" s="21"/>
      <c r="BY268"/>
      <c r="BZ268"/>
      <c r="CA268"/>
      <c r="CB268"/>
      <c r="CC268"/>
      <c r="CD268"/>
      <c r="CE268"/>
      <c r="CF268"/>
      <c r="CG268"/>
      <c r="CH268"/>
      <c r="CJ268" s="21"/>
      <c r="CK268" s="21"/>
      <c r="CL268" s="21"/>
      <c r="CM268" s="21"/>
      <c r="CN268" s="21"/>
      <c r="CO268" s="21"/>
      <c r="CP268" s="21"/>
      <c r="CQ268" s="21"/>
      <c r="CR268" s="21"/>
      <c r="CS268" s="21"/>
      <c r="CT268" s="21"/>
      <c r="CU268" s="21"/>
      <c r="CV268" s="21"/>
      <c r="CW268" s="21"/>
      <c r="CX268" s="21"/>
      <c r="CY268" s="21"/>
      <c r="CZ268" s="21"/>
      <c r="DA268" s="21"/>
      <c r="DB268" s="21"/>
      <c r="DC268" s="21"/>
      <c r="DD268" s="21"/>
      <c r="DE268" s="21"/>
      <c r="DF268" s="21"/>
      <c r="DG268" s="21"/>
      <c r="DH268" s="21"/>
      <c r="DI268" s="21"/>
      <c r="DJ268" s="21"/>
      <c r="DK268" s="21"/>
      <c r="DL268" s="21"/>
      <c r="DM268" s="21"/>
      <c r="DN268" s="21"/>
      <c r="DO268" s="21"/>
      <c r="DP268" s="21"/>
      <c r="DQ268" s="21"/>
      <c r="DR268" s="21"/>
      <c r="DS268" s="21"/>
      <c r="DT268" s="21"/>
      <c r="DU268" s="21"/>
      <c r="DV268" s="21"/>
      <c r="DW268" s="21"/>
      <c r="DX268" s="21"/>
      <c r="DY268" s="21"/>
      <c r="DZ268" s="21"/>
      <c r="EA268" s="21"/>
      <c r="EB268" s="21"/>
      <c r="EC268" s="21"/>
    </row>
    <row r="269" spans="1:133" s="19" customFormat="1" x14ac:dyDescent="0.35">
      <c r="A269" s="39"/>
      <c r="B269" s="46"/>
      <c r="C269" s="39"/>
      <c r="D269" s="40"/>
      <c r="E269" s="40"/>
      <c r="F269" s="39"/>
      <c r="G269" s="39"/>
      <c r="H269" s="39"/>
      <c r="I269" s="39"/>
      <c r="J269" s="39"/>
      <c r="K269" s="39"/>
      <c r="L269" s="40"/>
      <c r="M269" s="40"/>
      <c r="N269" s="8"/>
      <c r="O269" s="41"/>
      <c r="P269" s="41"/>
      <c r="R269" s="42"/>
      <c r="S269" s="42"/>
      <c r="T269" s="42"/>
      <c r="U269" s="43"/>
      <c r="V269" s="43"/>
      <c r="Y269" s="44"/>
      <c r="Z269" s="45"/>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27" t="s">
        <v>108</v>
      </c>
      <c r="BG269" s="47">
        <f>BG248</f>
        <v>2.9732408325074333</v>
      </c>
      <c r="BH269" s="47">
        <f t="shared" ref="BH269:BJ269" si="151">BH248</f>
        <v>5.9464816650148666</v>
      </c>
      <c r="BI269" s="47">
        <f t="shared" si="151"/>
        <v>2.9732408325074333</v>
      </c>
      <c r="BJ269" s="47">
        <f t="shared" si="151"/>
        <v>0.29732408325074333</v>
      </c>
      <c r="BK269" s="8"/>
      <c r="BL269" s="8"/>
      <c r="BM269" s="21"/>
      <c r="BN269" s="21"/>
      <c r="BO269" s="21"/>
      <c r="BP269" s="21"/>
      <c r="BQ269" s="21"/>
      <c r="BR269" s="21"/>
      <c r="BS269" s="21"/>
      <c r="BT269" s="21"/>
      <c r="BU269" s="21"/>
      <c r="BV269" s="21"/>
      <c r="BW269" s="21"/>
      <c r="BX269" s="21"/>
      <c r="BY269"/>
      <c r="BZ269"/>
      <c r="CA269"/>
      <c r="CB269"/>
      <c r="CC269"/>
      <c r="CD269"/>
      <c r="CE269"/>
      <c r="CF269"/>
      <c r="CG269"/>
      <c r="CH269"/>
      <c r="CJ269" s="21"/>
      <c r="CK269" s="21"/>
      <c r="CL269" s="21"/>
      <c r="CM269" s="21"/>
      <c r="CN269" s="21"/>
      <c r="CO269" s="21"/>
      <c r="CP269" s="21"/>
      <c r="CQ269" s="21"/>
      <c r="CR269" s="21"/>
      <c r="CS269" s="21"/>
      <c r="CT269" s="21"/>
      <c r="CU269" s="21"/>
      <c r="CV269" s="21"/>
      <c r="CW269" s="21"/>
      <c r="CX269" s="21"/>
      <c r="CY269" s="21"/>
      <c r="CZ269" s="21"/>
      <c r="DA269" s="21"/>
      <c r="DB269" s="21"/>
      <c r="DC269" s="21"/>
      <c r="DD269" s="21"/>
      <c r="DE269" s="21"/>
      <c r="DF269" s="21"/>
      <c r="DG269" s="21"/>
      <c r="DH269" s="21"/>
      <c r="DI269" s="21"/>
      <c r="DJ269" s="21"/>
      <c r="DK269" s="21"/>
      <c r="DL269" s="21"/>
      <c r="DM269" s="21"/>
      <c r="DN269" s="21"/>
      <c r="DO269" s="21"/>
      <c r="DP269" s="21"/>
      <c r="DQ269" s="21"/>
      <c r="DR269" s="21"/>
      <c r="DS269" s="21"/>
      <c r="DT269" s="21"/>
      <c r="DU269" s="21"/>
      <c r="DV269" s="21"/>
      <c r="DW269" s="21"/>
      <c r="DX269" s="21"/>
      <c r="DY269" s="21"/>
      <c r="DZ269" s="21"/>
      <c r="EA269" s="21"/>
      <c r="EB269" s="21"/>
      <c r="EC269" s="21"/>
    </row>
    <row r="270" spans="1:133" s="19" customFormat="1" x14ac:dyDescent="0.35">
      <c r="A270" s="39"/>
      <c r="B270" s="46"/>
      <c r="C270" s="39"/>
      <c r="D270" s="40"/>
      <c r="E270" s="40"/>
      <c r="F270" s="39"/>
      <c r="G270" s="39"/>
      <c r="H270" s="39"/>
      <c r="I270" s="39"/>
      <c r="J270" s="39"/>
      <c r="K270" s="39"/>
      <c r="L270" s="40"/>
      <c r="M270" s="40"/>
      <c r="N270" s="8"/>
      <c r="O270" s="41"/>
      <c r="P270" s="41"/>
      <c r="R270" s="42"/>
      <c r="S270" s="42"/>
      <c r="T270" s="42"/>
      <c r="U270" s="43"/>
      <c r="V270" s="43"/>
      <c r="Y270" s="44"/>
      <c r="Z270" s="45"/>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19" t="s">
        <v>127</v>
      </c>
      <c r="BG270" s="48">
        <f>BG250*TINV(0.02,(BG266-1))</f>
        <v>0.96804245271905054</v>
      </c>
      <c r="BH270" s="48">
        <f t="shared" ref="BH270:BJ270" si="152">BH250*TINV(0.02,(BH266-1))</f>
        <v>1.7133093531957837</v>
      </c>
      <c r="BI270" s="48">
        <f t="shared" si="152"/>
        <v>1.0220645418744836</v>
      </c>
      <c r="BJ270" s="48">
        <f t="shared" si="152"/>
        <v>9.3174995884388462E-2</v>
      </c>
      <c r="BK270" s="8"/>
      <c r="BL270" s="8"/>
      <c r="BM270" s="21"/>
      <c r="BN270" s="21"/>
      <c r="BO270" s="21"/>
      <c r="BP270" s="21"/>
      <c r="BQ270" s="21"/>
      <c r="BR270" s="21"/>
      <c r="BS270" s="21"/>
      <c r="BT270" s="21"/>
      <c r="BU270" s="21"/>
      <c r="BV270" s="21"/>
      <c r="BW270" s="21"/>
      <c r="BX270" s="21"/>
      <c r="BY270"/>
      <c r="BZ270"/>
      <c r="CA270"/>
      <c r="CB270"/>
      <c r="CC270"/>
      <c r="CD270"/>
      <c r="CE270"/>
      <c r="CF270"/>
      <c r="CG270"/>
      <c r="CH270"/>
      <c r="CJ270" s="21"/>
      <c r="CK270" s="21"/>
      <c r="CL270" s="21"/>
      <c r="CM270" s="21"/>
      <c r="CN270" s="21"/>
      <c r="CO270" s="21"/>
      <c r="CP270" s="21"/>
      <c r="CQ270" s="21"/>
      <c r="CR270" s="21"/>
      <c r="CS270" s="21"/>
      <c r="CT270" s="21"/>
      <c r="CU270" s="21"/>
      <c r="CV270" s="21"/>
      <c r="CW270" s="21"/>
      <c r="CX270" s="21"/>
      <c r="CY270" s="21"/>
      <c r="CZ270" s="21"/>
      <c r="DA270" s="21"/>
      <c r="DB270" s="21"/>
      <c r="DC270" s="21"/>
      <c r="DD270" s="21"/>
      <c r="DE270" s="21"/>
      <c r="DF270" s="21"/>
      <c r="DG270" s="21"/>
      <c r="DH270" s="21"/>
      <c r="DI270" s="21"/>
      <c r="DJ270" s="21"/>
      <c r="DK270" s="21"/>
      <c r="DL270" s="21"/>
      <c r="DM270" s="21"/>
      <c r="DN270" s="21"/>
      <c r="DO270" s="21"/>
      <c r="DP270" s="21"/>
      <c r="DQ270" s="21"/>
      <c r="DR270" s="21"/>
      <c r="DS270" s="21"/>
      <c r="DT270" s="21"/>
      <c r="DU270" s="21"/>
      <c r="DV270" s="21"/>
      <c r="DW270" s="21"/>
      <c r="DX270" s="21"/>
      <c r="DY270" s="21"/>
      <c r="DZ270" s="21"/>
      <c r="EA270" s="21"/>
      <c r="EB270" s="21"/>
      <c r="EC270" s="21"/>
    </row>
    <row r="271" spans="1:133" s="19" customFormat="1" x14ac:dyDescent="0.35">
      <c r="A271" s="39"/>
      <c r="B271" s="46"/>
      <c r="C271" s="39"/>
      <c r="D271" s="40"/>
      <c r="E271" s="40"/>
      <c r="F271" s="39"/>
      <c r="G271" s="39"/>
      <c r="H271" s="39"/>
      <c r="I271" s="39"/>
      <c r="J271" s="39"/>
      <c r="K271" s="39"/>
      <c r="L271" s="40"/>
      <c r="M271" s="40"/>
      <c r="N271" s="8"/>
      <c r="O271" s="41"/>
      <c r="P271" s="41"/>
      <c r="R271" s="42"/>
      <c r="S271" s="42"/>
      <c r="T271" s="42"/>
      <c r="U271" s="43"/>
      <c r="V271" s="43"/>
      <c r="Y271" s="44"/>
      <c r="Z271" s="45"/>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19" t="s">
        <v>128</v>
      </c>
      <c r="BG271" s="49">
        <f>BG250*10</f>
        <v>4.0501843686328884</v>
      </c>
      <c r="BH271" s="49">
        <f t="shared" ref="BH271:BJ271" si="153">BH250*10</f>
        <v>7.1683000486756736</v>
      </c>
      <c r="BI271" s="49">
        <f t="shared" si="153"/>
        <v>4.2762069159330203</v>
      </c>
      <c r="BJ271" s="49">
        <f t="shared" si="153"/>
        <v>0.38983405202778598</v>
      </c>
      <c r="BK271" s="8"/>
      <c r="BL271" s="8"/>
      <c r="BM271" s="21"/>
      <c r="BN271" s="21"/>
      <c r="BO271" s="21"/>
      <c r="BP271" s="21"/>
      <c r="BQ271" s="21"/>
      <c r="BR271" s="21"/>
      <c r="BS271" s="21"/>
      <c r="BT271" s="21"/>
      <c r="BU271" s="21"/>
      <c r="BV271" s="21"/>
      <c r="BW271" s="21"/>
      <c r="BX271" s="21"/>
      <c r="BY271" s="21"/>
      <c r="BZ271" s="21"/>
      <c r="CA271" s="21"/>
      <c r="CB271" s="21"/>
      <c r="CC271" s="21"/>
      <c r="CD271" s="21"/>
      <c r="CE271" s="21"/>
      <c r="CF271" s="21"/>
      <c r="CG271" s="21"/>
      <c r="CH271" s="21"/>
      <c r="CJ271" s="21"/>
      <c r="CK271" s="21"/>
      <c r="CL271" s="21"/>
      <c r="CM271" s="21"/>
      <c r="CN271" s="21"/>
      <c r="CO271" s="21"/>
      <c r="CP271" s="21"/>
      <c r="CQ271" s="21"/>
      <c r="CR271" s="21"/>
      <c r="CS271" s="21"/>
      <c r="CT271" s="21"/>
      <c r="CU271" s="21"/>
      <c r="CV271" s="21"/>
      <c r="CW271" s="21"/>
      <c r="CX271" s="21"/>
      <c r="CY271" s="21"/>
      <c r="CZ271" s="21"/>
      <c r="DA271" s="21"/>
      <c r="DB271" s="21"/>
      <c r="DC271" s="21"/>
      <c r="DD271" s="21"/>
      <c r="DE271" s="21"/>
      <c r="DF271" s="21"/>
      <c r="DG271" s="21"/>
      <c r="DH271" s="21"/>
      <c r="DI271" s="21"/>
      <c r="DJ271" s="21"/>
      <c r="DK271" s="21"/>
      <c r="DL271" s="21"/>
      <c r="DM271" s="21"/>
      <c r="DN271" s="21"/>
      <c r="DO271" s="21"/>
      <c r="DP271" s="21"/>
      <c r="DQ271" s="21"/>
      <c r="DR271" s="21"/>
      <c r="DS271" s="21"/>
      <c r="DT271" s="21"/>
      <c r="DU271" s="21"/>
      <c r="DV271" s="21"/>
      <c r="DW271" s="21"/>
      <c r="DX271" s="21"/>
      <c r="DY271" s="21"/>
      <c r="DZ271" s="21"/>
      <c r="EA271" s="21"/>
      <c r="EB271" s="21"/>
      <c r="EC271" s="21"/>
    </row>
    <row r="272" spans="1:133" s="19" customFormat="1" x14ac:dyDescent="0.35">
      <c r="A272" s="39"/>
      <c r="B272" s="46"/>
      <c r="C272" s="39"/>
      <c r="D272" s="40"/>
      <c r="E272" s="40"/>
      <c r="F272" s="39"/>
      <c r="G272" s="39"/>
      <c r="H272" s="39"/>
      <c r="I272" s="39"/>
      <c r="J272" s="39"/>
      <c r="K272" s="39"/>
      <c r="L272" s="40"/>
      <c r="M272" s="40"/>
      <c r="N272" s="8"/>
      <c r="O272" s="41"/>
      <c r="P272" s="41"/>
      <c r="R272" s="42"/>
      <c r="S272" s="42"/>
      <c r="T272" s="42"/>
      <c r="U272" s="43"/>
      <c r="V272" s="43"/>
      <c r="Y272" s="44"/>
      <c r="Z272" s="45"/>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19" t="s">
        <v>129</v>
      </c>
      <c r="BG272" s="47">
        <f>BG249/BG270</f>
        <v>3.3900167928002309</v>
      </c>
      <c r="BH272" s="47">
        <f t="shared" ref="BH272:BJ272" si="154">BH249/BH270</f>
        <v>3.8595998897403736</v>
      </c>
      <c r="BI272" s="47">
        <f t="shared" si="154"/>
        <v>3.2590979173539933</v>
      </c>
      <c r="BJ272" s="47">
        <f t="shared" si="154"/>
        <v>3.4339971549889405</v>
      </c>
      <c r="BK272" s="8"/>
      <c r="BL272" s="8"/>
      <c r="BM272" s="21"/>
      <c r="BN272" s="21"/>
      <c r="BO272" s="21"/>
      <c r="BP272" s="21"/>
      <c r="BQ272" s="21"/>
      <c r="BR272" s="21"/>
      <c r="BS272" s="21"/>
      <c r="BT272" s="21"/>
      <c r="BU272" s="21"/>
      <c r="BV272" s="21"/>
      <c r="BW272" s="21"/>
      <c r="BX272" s="21"/>
      <c r="BY272" s="21"/>
      <c r="BZ272" s="21"/>
      <c r="CA272" s="21"/>
      <c r="CB272" s="21"/>
      <c r="CC272" s="21"/>
      <c r="CD272" s="21"/>
      <c r="CE272" s="21"/>
      <c r="CF272" s="21"/>
      <c r="CG272" s="21"/>
      <c r="CH272" s="21"/>
      <c r="CJ272" s="21"/>
      <c r="CK272" s="21"/>
      <c r="CL272" s="21"/>
      <c r="CM272" s="21"/>
      <c r="CN272" s="21"/>
      <c r="CO272" s="21"/>
      <c r="CP272" s="21"/>
      <c r="CQ272" s="21"/>
      <c r="CR272" s="21"/>
      <c r="CS272" s="21"/>
      <c r="CT272" s="21"/>
      <c r="CU272" s="21"/>
      <c r="CV272" s="21"/>
      <c r="CW272" s="21"/>
      <c r="CX272" s="21"/>
      <c r="CY272" s="21"/>
      <c r="CZ272" s="21"/>
      <c r="DA272" s="21"/>
      <c r="DB272" s="21"/>
      <c r="DC272" s="21"/>
      <c r="DD272" s="21"/>
      <c r="DE272" s="21"/>
      <c r="DF272" s="21"/>
      <c r="DG272" s="21"/>
      <c r="DH272" s="21"/>
      <c r="DI272" s="21"/>
      <c r="DJ272" s="21"/>
      <c r="DK272" s="21"/>
      <c r="DL272" s="21"/>
      <c r="DM272" s="21"/>
      <c r="DN272" s="21"/>
      <c r="DO272" s="21"/>
      <c r="DP272" s="21"/>
      <c r="DQ272" s="21"/>
      <c r="DR272" s="21"/>
      <c r="DS272" s="21"/>
      <c r="DT272" s="21"/>
      <c r="DU272" s="21"/>
      <c r="DV272" s="21"/>
      <c r="DW272" s="21"/>
      <c r="DX272" s="21"/>
      <c r="DY272" s="21"/>
      <c r="DZ272" s="21"/>
      <c r="EA272" s="21"/>
      <c r="EB272" s="21"/>
      <c r="EC272" s="21"/>
    </row>
    <row r="273" spans="1:133" s="19" customFormat="1" x14ac:dyDescent="0.35">
      <c r="A273" s="39"/>
      <c r="B273" s="46"/>
      <c r="C273" s="39"/>
      <c r="D273" s="40"/>
      <c r="E273" s="40"/>
      <c r="F273" s="39"/>
      <c r="G273" s="39"/>
      <c r="H273" s="39"/>
      <c r="I273" s="39"/>
      <c r="J273" s="39"/>
      <c r="K273" s="39"/>
      <c r="L273" s="40"/>
      <c r="M273" s="40"/>
      <c r="N273" s="8"/>
      <c r="O273" s="41"/>
      <c r="P273" s="41"/>
      <c r="R273" s="42"/>
      <c r="S273" s="42"/>
      <c r="T273" s="42"/>
      <c r="U273" s="43"/>
      <c r="V273" s="43"/>
      <c r="Y273" s="44"/>
      <c r="Z273" s="45"/>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G273" s="45"/>
      <c r="BH273" s="21"/>
      <c r="BI273" s="8"/>
      <c r="BJ273" s="8"/>
      <c r="BK273" s="8"/>
      <c r="BL273" s="8"/>
      <c r="BM273" s="21"/>
      <c r="BN273" s="21"/>
      <c r="BO273" s="21"/>
      <c r="BP273" s="21"/>
      <c r="BQ273" s="21"/>
      <c r="BR273" s="21"/>
      <c r="BS273" s="21"/>
      <c r="BT273" s="21"/>
      <c r="BU273" s="21"/>
      <c r="BV273" s="21"/>
      <c r="BW273" s="21"/>
      <c r="BX273" s="21"/>
      <c r="BY273" s="21"/>
      <c r="BZ273" s="21"/>
      <c r="CA273" s="21"/>
      <c r="CB273" s="21"/>
      <c r="CC273" s="21"/>
      <c r="CD273" s="21"/>
      <c r="CE273" s="21"/>
      <c r="CF273" s="21"/>
      <c r="CG273" s="21"/>
      <c r="CH273" s="21"/>
      <c r="CJ273" s="21"/>
      <c r="CK273" s="21"/>
      <c r="CL273" s="21"/>
      <c r="CM273" s="21"/>
      <c r="CN273" s="21"/>
      <c r="CO273" s="21"/>
      <c r="CP273" s="21"/>
      <c r="CQ273" s="21"/>
      <c r="CR273" s="21"/>
      <c r="CS273" s="21"/>
      <c r="CT273" s="21"/>
      <c r="CU273" s="21"/>
      <c r="CV273" s="21"/>
      <c r="CW273" s="21"/>
      <c r="CX273" s="21"/>
      <c r="CY273" s="21"/>
      <c r="CZ273" s="21"/>
      <c r="DA273" s="21"/>
      <c r="DB273" s="21"/>
      <c r="DC273" s="21"/>
      <c r="DD273" s="21"/>
      <c r="DE273" s="21"/>
      <c r="DF273" s="21"/>
      <c r="DG273" s="21"/>
      <c r="DH273" s="21"/>
      <c r="DI273" s="21"/>
      <c r="DJ273" s="21"/>
      <c r="DK273" s="21"/>
      <c r="DL273" s="21"/>
      <c r="DM273" s="21"/>
      <c r="DN273" s="21"/>
      <c r="DO273" s="21"/>
      <c r="DP273" s="21"/>
      <c r="DQ273" s="21"/>
      <c r="DR273" s="21"/>
      <c r="DS273" s="21"/>
      <c r="DT273" s="21"/>
      <c r="DU273" s="21"/>
      <c r="DV273" s="21"/>
      <c r="DW273" s="21"/>
      <c r="DX273" s="21"/>
      <c r="DY273" s="21"/>
      <c r="DZ273" s="21"/>
      <c r="EA273" s="21"/>
      <c r="EB273" s="21"/>
      <c r="EC273" s="21"/>
    </row>
    <row r="274" spans="1:133" s="19" customFormat="1" x14ac:dyDescent="0.35">
      <c r="A274" s="39"/>
      <c r="B274" s="46"/>
      <c r="C274" s="39"/>
      <c r="D274" s="40"/>
      <c r="E274" s="40"/>
      <c r="F274" s="39"/>
      <c r="G274" s="39"/>
      <c r="H274" s="39"/>
      <c r="I274" s="39"/>
      <c r="J274" s="39"/>
      <c r="K274" s="39"/>
      <c r="L274" s="40"/>
      <c r="M274" s="40"/>
      <c r="N274" s="8"/>
      <c r="O274" s="41"/>
      <c r="P274" s="41"/>
      <c r="R274" s="42"/>
      <c r="S274" s="42"/>
      <c r="T274" s="42"/>
      <c r="U274" s="43"/>
      <c r="V274" s="43"/>
      <c r="Y274" s="44"/>
      <c r="Z274" s="45"/>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21"/>
      <c r="BN274" s="21"/>
      <c r="BO274" s="21"/>
      <c r="BP274" s="21"/>
      <c r="BQ274" s="21"/>
      <c r="BR274" s="21"/>
      <c r="BS274" s="21"/>
      <c r="BT274" s="21"/>
      <c r="BU274" s="21"/>
      <c r="BV274" s="21"/>
      <c r="BW274" s="21"/>
      <c r="BX274" s="21"/>
      <c r="BY274" s="21"/>
      <c r="BZ274" s="21"/>
      <c r="CA274" s="21"/>
      <c r="CB274" s="21"/>
      <c r="CC274" s="21"/>
      <c r="CD274" s="21"/>
      <c r="CE274" s="21"/>
      <c r="CF274" s="21"/>
      <c r="CG274" s="21"/>
      <c r="CH274" s="21"/>
      <c r="CJ274" s="21"/>
      <c r="CK274" s="21"/>
      <c r="CL274" s="21"/>
      <c r="CM274" s="21"/>
      <c r="CN274" s="21"/>
      <c r="CO274" s="21"/>
      <c r="CP274" s="21"/>
      <c r="CQ274" s="21"/>
      <c r="CR274" s="21"/>
      <c r="CS274" s="21"/>
      <c r="CT274" s="21"/>
      <c r="CU274" s="21"/>
      <c r="CV274" s="21"/>
      <c r="CW274" s="21"/>
      <c r="CX274" s="21"/>
      <c r="CY274" s="21"/>
      <c r="CZ274" s="21"/>
      <c r="DA274" s="21"/>
      <c r="DB274" s="21"/>
      <c r="DC274" s="21"/>
      <c r="DD274" s="21"/>
      <c r="DE274" s="21"/>
      <c r="DF274" s="21"/>
      <c r="DG274" s="21"/>
      <c r="DH274" s="21"/>
      <c r="DI274" s="21"/>
      <c r="DJ274" s="21"/>
      <c r="DK274" s="21"/>
      <c r="DL274" s="21"/>
      <c r="DM274" s="21"/>
      <c r="DN274" s="21"/>
      <c r="DO274" s="21"/>
      <c r="DP274" s="21"/>
      <c r="DQ274" s="21"/>
      <c r="DR274" s="21"/>
      <c r="DS274" s="21"/>
      <c r="DT274" s="21"/>
      <c r="DU274" s="21"/>
      <c r="DV274" s="21"/>
      <c r="DW274" s="21"/>
      <c r="DX274" s="21"/>
      <c r="DY274" s="21"/>
      <c r="DZ274" s="21"/>
      <c r="EA274" s="21"/>
      <c r="EB274" s="21"/>
      <c r="EC274" s="21"/>
    </row>
    <row r="275" spans="1:133" s="19" customFormat="1" x14ac:dyDescent="0.35">
      <c r="A275" s="39"/>
      <c r="B275" s="46"/>
      <c r="C275" s="39"/>
      <c r="D275" s="40"/>
      <c r="E275" s="40"/>
      <c r="F275" s="39"/>
      <c r="G275" s="39"/>
      <c r="H275" s="39"/>
      <c r="I275" s="39"/>
      <c r="J275" s="39"/>
      <c r="K275" s="39"/>
      <c r="L275" s="40"/>
      <c r="M275" s="40"/>
      <c r="N275" s="8"/>
      <c r="O275" s="41"/>
      <c r="P275" s="41"/>
      <c r="R275" s="42"/>
      <c r="S275" s="42"/>
      <c r="T275" s="42"/>
      <c r="U275" s="43"/>
      <c r="V275" s="43"/>
      <c r="Y275" s="45"/>
      <c r="Z275" s="45"/>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t="s">
        <v>130</v>
      </c>
      <c r="BE275" s="8"/>
      <c r="BF275" s="8"/>
      <c r="BG275" s="8"/>
      <c r="BH275" s="8" t="s">
        <v>131</v>
      </c>
      <c r="BI275" s="8"/>
      <c r="BJ275" s="8"/>
      <c r="BK275" s="8"/>
      <c r="BL275" s="8"/>
      <c r="BM275" s="21" t="s">
        <v>174</v>
      </c>
      <c r="BN275" s="21"/>
      <c r="BO275" s="21"/>
      <c r="BP275" s="21"/>
      <c r="BQ275" s="21"/>
      <c r="BR275" s="21"/>
      <c r="BS275" s="21"/>
      <c r="BT275" s="21"/>
      <c r="BU275" s="21"/>
      <c r="BV275" s="21"/>
      <c r="BW275" s="21"/>
      <c r="BX275" s="21"/>
      <c r="BY275" s="21"/>
      <c r="BZ275" s="21"/>
      <c r="CA275" s="21"/>
      <c r="CB275" s="21"/>
      <c r="CC275" s="21"/>
      <c r="CD275" s="8" t="s">
        <v>130</v>
      </c>
      <c r="CE275" s="8"/>
      <c r="CF275" s="8"/>
      <c r="CG275" s="8"/>
      <c r="CH275" s="8" t="s">
        <v>131</v>
      </c>
      <c r="CJ275" s="21"/>
      <c r="CK275" s="21"/>
      <c r="CL275" s="21"/>
      <c r="CM275" s="21"/>
      <c r="CN275" s="21"/>
      <c r="CO275" s="21"/>
      <c r="CP275" s="21"/>
      <c r="CQ275" s="21"/>
      <c r="CR275" s="21"/>
      <c r="CS275" s="21"/>
      <c r="CT275" s="21"/>
      <c r="CU275" s="21"/>
      <c r="CV275" s="21"/>
      <c r="CW275" s="21"/>
      <c r="CX275" s="21"/>
      <c r="CY275" s="21"/>
      <c r="CZ275" s="21"/>
      <c r="DA275" s="21"/>
      <c r="DB275" s="21"/>
      <c r="DC275" s="21"/>
      <c r="DD275" s="21"/>
      <c r="DE275" s="21"/>
      <c r="DF275" s="21"/>
      <c r="DG275" s="21"/>
      <c r="DH275" s="21"/>
      <c r="DI275" s="21"/>
      <c r="DJ275" s="21"/>
      <c r="DK275" s="21"/>
      <c r="DL275" s="21"/>
      <c r="DM275" s="21"/>
      <c r="DN275" s="21"/>
      <c r="DO275" s="21"/>
      <c r="DP275" s="21"/>
      <c r="DQ275" s="21"/>
      <c r="DR275" s="21"/>
      <c r="DS275" s="21"/>
      <c r="DT275" s="21"/>
      <c r="DU275" s="21"/>
      <c r="DV275" s="21"/>
      <c r="DW275" s="21"/>
      <c r="DX275" s="21"/>
      <c r="DY275" s="21"/>
      <c r="DZ275" s="21"/>
      <c r="EA275" s="21"/>
      <c r="EB275" s="21"/>
      <c r="EC275" s="21"/>
    </row>
    <row r="276" spans="1:133" s="19" customFormat="1" x14ac:dyDescent="0.35">
      <c r="A276" s="39"/>
      <c r="B276" s="46"/>
      <c r="C276" s="39"/>
      <c r="D276" s="40"/>
      <c r="E276" s="40"/>
      <c r="F276" s="39"/>
      <c r="G276" s="39"/>
      <c r="H276" s="39"/>
      <c r="I276" s="39"/>
      <c r="J276" s="39"/>
      <c r="K276" s="39"/>
      <c r="L276" s="40"/>
      <c r="M276" s="40"/>
      <c r="N276" s="8"/>
      <c r="O276" s="41"/>
      <c r="P276" s="41"/>
      <c r="R276" s="42"/>
      <c r="S276" s="42"/>
      <c r="T276" s="42"/>
      <c r="U276" s="43"/>
      <c r="V276" s="43"/>
      <c r="Y276" s="45"/>
      <c r="Z276" s="45"/>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t="s">
        <v>132</v>
      </c>
      <c r="BG276">
        <f>BM276+(300*1000)/100900</f>
        <v>3.1840158092212225</v>
      </c>
      <c r="BH276">
        <f>BN276+(600*1000)/100900</f>
        <v>6.3630310457178485</v>
      </c>
      <c r="BI276">
        <f>BO276+(300*1000)/100900</f>
        <v>3.1790152364966264</v>
      </c>
      <c r="BJ276">
        <f>BP276+(30*1000)/100900</f>
        <v>0.32597491347438518</v>
      </c>
      <c r="BK276"/>
      <c r="BL276" s="8"/>
      <c r="BM276" s="21">
        <v>0.21077497671378922</v>
      </c>
      <c r="BN276" s="21">
        <v>0.41654938070298231</v>
      </c>
      <c r="BO276" s="21">
        <v>0.205774403989193</v>
      </c>
      <c r="BP276" s="21">
        <v>2.8650830223641819E-2</v>
      </c>
      <c r="BQ276" s="21"/>
      <c r="BR276" s="21"/>
      <c r="BS276" s="21"/>
      <c r="BT276" s="21"/>
      <c r="BU276" s="21"/>
      <c r="BV276" s="21"/>
      <c r="BW276" s="21"/>
      <c r="BX276" s="21"/>
      <c r="BY276" s="21"/>
      <c r="BZ276" s="21"/>
      <c r="CA276" s="21"/>
      <c r="CB276" s="21"/>
      <c r="CC276" s="21"/>
      <c r="CD276" t="s">
        <v>132</v>
      </c>
      <c r="CE276" s="23" t="s">
        <v>162</v>
      </c>
      <c r="CF276" s="2"/>
      <c r="CG276" s="57">
        <f>CW264</f>
        <v>1.5816204162537164</v>
      </c>
      <c r="CH276" s="57">
        <f>CW266</f>
        <v>3.153240832507433</v>
      </c>
      <c r="CI276" s="57">
        <f>CW263</f>
        <v>1.5716204162537164</v>
      </c>
      <c r="CJ276" s="57">
        <f>CW265</f>
        <v>0.15866204162537165</v>
      </c>
      <c r="CK276" s="21"/>
      <c r="CL276" s="21"/>
      <c r="CM276" s="21"/>
      <c r="CN276" s="21"/>
      <c r="CO276" s="21"/>
      <c r="CP276" s="21"/>
      <c r="CQ276" s="21"/>
      <c r="CR276" s="21"/>
      <c r="CS276" s="21"/>
      <c r="CT276" s="21"/>
      <c r="CU276" s="21"/>
      <c r="CV276" s="21"/>
      <c r="CW276" s="21"/>
      <c r="CX276" s="21"/>
      <c r="CY276" s="21"/>
      <c r="CZ276" s="21"/>
      <c r="DA276" s="21"/>
      <c r="DB276" s="21"/>
      <c r="DC276" s="21"/>
      <c r="DD276" s="21"/>
      <c r="DE276" s="21"/>
      <c r="DF276" s="21"/>
      <c r="DG276" s="21"/>
      <c r="DH276" s="21"/>
      <c r="DI276" s="21"/>
      <c r="DJ276" s="21"/>
      <c r="DK276" s="21"/>
      <c r="DL276" s="21"/>
      <c r="DM276" s="21"/>
      <c r="DN276" s="21"/>
      <c r="DO276" s="21"/>
      <c r="DP276" s="21"/>
      <c r="DQ276" s="21"/>
      <c r="DR276" s="21"/>
      <c r="DS276" s="21"/>
      <c r="DT276" s="21"/>
      <c r="DU276" s="21"/>
      <c r="DV276" s="21"/>
      <c r="DW276" s="21"/>
      <c r="DX276" s="21"/>
      <c r="DY276" s="21"/>
      <c r="DZ276" s="21"/>
      <c r="EA276" s="21"/>
      <c r="EB276" s="21"/>
      <c r="EC276" s="21"/>
    </row>
    <row r="277" spans="1:133" s="19" customFormat="1" x14ac:dyDescent="0.35">
      <c r="A277" s="39"/>
      <c r="B277" s="46"/>
      <c r="C277" s="39"/>
      <c r="D277" s="40"/>
      <c r="E277" s="40"/>
      <c r="F277" s="39"/>
      <c r="G277" s="39"/>
      <c r="H277" s="39"/>
      <c r="I277" s="39"/>
      <c r="J277" s="39"/>
      <c r="K277" s="39"/>
      <c r="L277" s="40"/>
      <c r="M277" s="40"/>
      <c r="N277" s="8"/>
      <c r="O277" s="41"/>
      <c r="P277" s="41"/>
      <c r="R277" s="42"/>
      <c r="S277" s="42"/>
      <c r="T277" s="42"/>
      <c r="U277" s="43"/>
      <c r="V277" s="43"/>
      <c r="Y277" s="45"/>
      <c r="Z277" s="45"/>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t="s">
        <v>124</v>
      </c>
      <c r="BG277">
        <f>COUNT(BG116:BG246)</f>
        <v>35</v>
      </c>
      <c r="BH277">
        <f>COUNT(BH116:BH246)</f>
        <v>35</v>
      </c>
      <c r="BI277">
        <f>COUNT(BI116:BI246)</f>
        <v>35</v>
      </c>
      <c r="BJ277">
        <f>COUNT(BJ116:BJ246)</f>
        <v>35</v>
      </c>
      <c r="BK277" s="60"/>
      <c r="BL277" s="60"/>
      <c r="BM277" s="60"/>
      <c r="BN277" s="60"/>
      <c r="BO277" s="60"/>
      <c r="BP277" s="60"/>
      <c r="BQ277" s="60"/>
      <c r="BR277" s="60"/>
      <c r="BS277" s="60"/>
      <c r="BT277" s="60"/>
      <c r="BU277" s="60"/>
      <c r="BV277" s="60"/>
      <c r="BW277" s="60"/>
      <c r="BX277" s="60"/>
      <c r="BY277" s="60"/>
      <c r="BZ277" s="60"/>
      <c r="CA277" s="60"/>
      <c r="CB277" s="60"/>
      <c r="CC277" s="60"/>
      <c r="CD277" t="s">
        <v>124</v>
      </c>
      <c r="CE277" s="60"/>
      <c r="CF277" s="60"/>
      <c r="CG277">
        <f>COUNT(CG116:CG246)</f>
        <v>35</v>
      </c>
      <c r="CH277">
        <f>COUNT(CH116:CH246)</f>
        <v>35</v>
      </c>
      <c r="CI277">
        <f>COUNT(CI116:CI246)</f>
        <v>35</v>
      </c>
      <c r="CJ277">
        <f>COUNT(CJ116:CJ246)</f>
        <v>35</v>
      </c>
      <c r="CK277" s="21"/>
      <c r="CL277" s="21"/>
      <c r="CM277" s="21"/>
      <c r="CN277" s="21"/>
      <c r="CO277" s="21"/>
      <c r="CP277" s="21"/>
      <c r="CQ277" s="21"/>
      <c r="CR277" s="21"/>
      <c r="CS277" s="21"/>
      <c r="CT277" s="21"/>
      <c r="CU277" s="21"/>
      <c r="CV277" s="21"/>
      <c r="CW277" s="21"/>
      <c r="CX277" s="21"/>
      <c r="CY277" s="21"/>
      <c r="CZ277" s="21"/>
      <c r="DA277" s="21"/>
      <c r="DB277" s="21"/>
      <c r="DC277" s="21"/>
      <c r="DD277" s="21"/>
      <c r="DE277" s="21"/>
      <c r="DF277" s="21"/>
      <c r="DG277" s="21"/>
      <c r="DH277" s="21"/>
      <c r="DI277" s="21"/>
      <c r="DJ277" s="21"/>
      <c r="DK277" s="21"/>
      <c r="DL277" s="21"/>
      <c r="DM277" s="21"/>
      <c r="DN277" s="21"/>
      <c r="DO277" s="21"/>
      <c r="DP277" s="21"/>
      <c r="DQ277" s="21"/>
      <c r="DR277" s="21"/>
      <c r="DS277" s="21"/>
      <c r="DT277" s="21"/>
      <c r="DU277" s="21"/>
      <c r="DV277" s="21"/>
      <c r="DW277" s="21"/>
      <c r="DX277" s="21"/>
      <c r="DY277" s="21"/>
      <c r="DZ277" s="21"/>
      <c r="EA277" s="21"/>
      <c r="EB277" s="21"/>
      <c r="EC277" s="21"/>
    </row>
    <row r="278" spans="1:133" s="19" customFormat="1" x14ac:dyDescent="0.35">
      <c r="A278" s="39"/>
      <c r="B278" s="46"/>
      <c r="C278" s="39"/>
      <c r="D278" s="40"/>
      <c r="E278" s="40"/>
      <c r="F278" s="39"/>
      <c r="G278" s="39"/>
      <c r="H278" s="39"/>
      <c r="I278" s="39"/>
      <c r="J278" s="39"/>
      <c r="K278" s="39"/>
      <c r="L278" s="40"/>
      <c r="M278" s="40"/>
      <c r="N278" s="8"/>
      <c r="O278" s="41"/>
      <c r="P278" s="41"/>
      <c r="R278" s="42"/>
      <c r="S278" s="42"/>
      <c r="T278" s="42"/>
      <c r="U278" s="43"/>
      <c r="V278" s="43"/>
      <c r="Y278" s="45"/>
      <c r="Z278" s="45"/>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t="s">
        <v>109</v>
      </c>
      <c r="BG278" s="50">
        <f>AVERAGE(BG116:BG246)</f>
        <v>3.5378624520443012</v>
      </c>
      <c r="BH278" s="50">
        <f>AVERAGE(BH116:BH246)</f>
        <v>7.1425812408692355</v>
      </c>
      <c r="BI278" s="50">
        <f>AVERAGE(BI116:BI246)</f>
        <v>3.604718788824933</v>
      </c>
      <c r="BJ278" s="50">
        <f>AVERAGE(BJ116:BJ246)</f>
        <v>0.34324713851661143</v>
      </c>
      <c r="BK278" s="52"/>
      <c r="BL278" s="52"/>
      <c r="BM278" s="52"/>
      <c r="BN278" s="52"/>
      <c r="BO278" s="52"/>
      <c r="BP278" s="52"/>
      <c r="BQ278" s="52"/>
      <c r="BR278" s="52"/>
      <c r="BS278" s="52"/>
      <c r="BT278" s="52"/>
      <c r="BU278" s="52"/>
      <c r="BV278" s="52"/>
      <c r="BW278" s="52"/>
      <c r="BX278" s="52"/>
      <c r="BY278" s="52"/>
      <c r="BZ278" s="52"/>
      <c r="CA278" s="52"/>
      <c r="CB278" s="52"/>
      <c r="CC278" s="52"/>
      <c r="CD278" t="s">
        <v>109</v>
      </c>
      <c r="CE278" s="52"/>
      <c r="CF278" s="52"/>
      <c r="CG278" s="50">
        <f>AVERAGE(CG116:CG246)</f>
        <v>1.7689312260221506</v>
      </c>
      <c r="CH278" s="50">
        <f>AVERAGE(CH116:CH246)</f>
        <v>3.5712906204346178</v>
      </c>
      <c r="CI278" s="50">
        <f>AVERAGE(CI116:CI246)</f>
        <v>1.8023593944124665</v>
      </c>
      <c r="CJ278" s="50">
        <f>AVERAGE(CJ116:CJ246)</f>
        <v>0.17162356925830571</v>
      </c>
      <c r="CK278" s="21"/>
      <c r="CL278" s="21"/>
      <c r="CM278" s="21"/>
      <c r="CN278" s="21"/>
      <c r="CO278" s="21"/>
      <c r="CP278" s="21"/>
      <c r="CQ278" s="21"/>
      <c r="CR278" s="21"/>
      <c r="CS278" s="21"/>
      <c r="CT278" s="21"/>
      <c r="CU278" s="21"/>
      <c r="CV278" s="21"/>
      <c r="CW278" s="21"/>
      <c r="CX278" s="21"/>
      <c r="CY278" s="21"/>
      <c r="CZ278" s="21"/>
      <c r="DA278" s="21"/>
      <c r="DB278" s="21"/>
      <c r="DC278" s="21"/>
      <c r="DD278" s="21"/>
      <c r="DE278" s="21"/>
      <c r="DF278" s="21"/>
      <c r="DG278" s="21"/>
      <c r="DH278" s="21"/>
      <c r="DI278" s="21"/>
      <c r="DJ278" s="21"/>
      <c r="DK278" s="21"/>
      <c r="DL278" s="21"/>
      <c r="DM278" s="21"/>
      <c r="DN278" s="21"/>
      <c r="DO278" s="21"/>
      <c r="DP278" s="21"/>
      <c r="DQ278" s="21"/>
      <c r="DR278" s="21"/>
      <c r="DS278" s="21"/>
      <c r="DT278" s="21"/>
      <c r="DU278" s="21"/>
      <c r="DV278" s="21"/>
      <c r="DW278" s="21"/>
      <c r="DX278" s="21"/>
      <c r="DY278" s="21"/>
      <c r="DZ278" s="21"/>
      <c r="EA278" s="21"/>
      <c r="EB278" s="21"/>
      <c r="EC278" s="21"/>
    </row>
    <row r="279" spans="1:133" x14ac:dyDescent="0.35">
      <c r="BD279" t="s">
        <v>133</v>
      </c>
      <c r="BG279" s="50">
        <f>STDEV(BG116:BG246)</f>
        <v>0.23303772446794815</v>
      </c>
      <c r="BH279" s="50">
        <f>STDEV(BH116:BH246)</f>
        <v>0.36337488162967674</v>
      </c>
      <c r="BI279" s="50">
        <f>STDEV(BI116:BI246)</f>
        <v>0.31208922117523141</v>
      </c>
      <c r="BJ279" s="50">
        <f>STDEV(BJ116:BJ246)</f>
        <v>2.1174837392332471E-2</v>
      </c>
      <c r="BK279" s="52"/>
      <c r="BL279" s="52"/>
      <c r="BM279" s="52"/>
      <c r="BN279" s="52"/>
      <c r="BO279" s="52"/>
      <c r="BP279" s="52"/>
      <c r="BQ279" s="52"/>
      <c r="BR279" s="52"/>
      <c r="BS279" s="52"/>
      <c r="BT279" s="52"/>
      <c r="BU279" s="52"/>
      <c r="BV279" s="52"/>
      <c r="BW279" s="52"/>
      <c r="BX279" s="52"/>
      <c r="BY279" s="52"/>
      <c r="BZ279" s="52"/>
      <c r="CA279" s="52"/>
      <c r="CB279" s="52"/>
      <c r="CC279" s="52"/>
      <c r="CD279" t="s">
        <v>133</v>
      </c>
      <c r="CE279" s="52"/>
      <c r="CF279" s="52"/>
      <c r="CG279" s="50">
        <f>STDEV(CG116:CG246)</f>
        <v>0.11651886223397408</v>
      </c>
      <c r="CH279" s="50">
        <f>STDEV(CH116:CH246)</f>
        <v>0.18168744081483837</v>
      </c>
      <c r="CI279" s="50">
        <f>STDEV(CI116:CI246)</f>
        <v>0.15604461058761571</v>
      </c>
      <c r="CJ279" s="50">
        <f>STDEV(CJ116:CJ246)</f>
        <v>1.0587418696166235E-2</v>
      </c>
    </row>
    <row r="280" spans="1:133" x14ac:dyDescent="0.35">
      <c r="BD280" t="s">
        <v>134</v>
      </c>
      <c r="BG280" s="50">
        <f t="shared" ref="BG280:BJ280" si="155">100*BG279/BG278</f>
        <v>6.5869639542738803</v>
      </c>
      <c r="BH280" s="50">
        <f t="shared" si="155"/>
        <v>5.0874448518761941</v>
      </c>
      <c r="BI280" s="50">
        <f t="shared" si="155"/>
        <v>8.6577966121170391</v>
      </c>
      <c r="BJ280" s="50">
        <f t="shared" si="155"/>
        <v>6.1689771060706793</v>
      </c>
      <c r="BK280" s="52"/>
      <c r="BL280" s="52"/>
      <c r="BM280" s="52"/>
      <c r="BN280" s="52"/>
      <c r="BO280" s="52"/>
      <c r="BP280" s="52"/>
      <c r="BQ280" s="52"/>
      <c r="BR280" s="52"/>
      <c r="BS280" s="52"/>
      <c r="BT280" s="52"/>
      <c r="BU280" s="52"/>
      <c r="BV280" s="52"/>
      <c r="BW280" s="52"/>
      <c r="BX280" s="52"/>
      <c r="BY280" s="52"/>
      <c r="BZ280" s="52"/>
      <c r="CA280" s="52"/>
      <c r="CB280" s="52"/>
      <c r="CC280" s="52"/>
      <c r="CD280" t="s">
        <v>134</v>
      </c>
      <c r="CE280" s="52"/>
      <c r="CF280" s="52"/>
      <c r="CG280" s="50">
        <f t="shared" ref="CG280:CJ280" si="156">100*CG279/CG278</f>
        <v>6.5869639542738803</v>
      </c>
      <c r="CH280" s="50">
        <f t="shared" si="156"/>
        <v>5.0874448518761941</v>
      </c>
      <c r="CI280" s="50">
        <f t="shared" si="156"/>
        <v>8.6577966121170391</v>
      </c>
      <c r="CJ280" s="50">
        <f t="shared" si="156"/>
        <v>6.1689771060706793</v>
      </c>
    </row>
    <row r="281" spans="1:133" x14ac:dyDescent="0.35">
      <c r="BD281" t="s">
        <v>135</v>
      </c>
      <c r="BG281" s="50">
        <f t="shared" ref="BG281:BJ281" si="157">TINV(0.02,(BG277-1))</f>
        <v>2.4411496279064839</v>
      </c>
      <c r="BH281" s="50">
        <f t="shared" si="157"/>
        <v>2.4411496279064839</v>
      </c>
      <c r="BI281" s="50">
        <f t="shared" si="157"/>
        <v>2.4411496279064839</v>
      </c>
      <c r="BJ281" s="50">
        <f t="shared" si="157"/>
        <v>2.4411496279064839</v>
      </c>
      <c r="BK281" s="52"/>
      <c r="BL281" s="52"/>
      <c r="BM281" s="52"/>
      <c r="BN281" s="52"/>
      <c r="BO281" s="52"/>
      <c r="BP281" s="52"/>
      <c r="BQ281" s="52"/>
      <c r="BR281" s="52"/>
      <c r="BS281" s="52"/>
      <c r="BT281" s="52"/>
      <c r="BU281" s="52"/>
      <c r="BV281" s="52"/>
      <c r="BW281" s="52"/>
      <c r="BX281" s="52"/>
      <c r="BY281" s="52"/>
      <c r="BZ281" s="52"/>
      <c r="CA281" s="52"/>
      <c r="CB281" s="52"/>
      <c r="CC281" s="52"/>
      <c r="CD281" t="s">
        <v>135</v>
      </c>
      <c r="CE281" s="52"/>
      <c r="CF281" s="52"/>
      <c r="CG281" s="50">
        <f t="shared" ref="CG281:CJ281" si="158">TINV(0.02,(CG277-1))</f>
        <v>2.4411496279064839</v>
      </c>
      <c r="CH281" s="50">
        <f t="shared" si="158"/>
        <v>2.4411496279064839</v>
      </c>
      <c r="CI281" s="50">
        <f t="shared" si="158"/>
        <v>2.4411496279064839</v>
      </c>
      <c r="CJ281" s="50">
        <f t="shared" si="158"/>
        <v>2.4411496279064839</v>
      </c>
    </row>
    <row r="282" spans="1:133" x14ac:dyDescent="0.35">
      <c r="BD282" t="s">
        <v>127</v>
      </c>
      <c r="BE282" s="23" t="s">
        <v>161</v>
      </c>
      <c r="BG282" s="53">
        <f t="shared" ref="BG282:BJ282" si="159">BG279*BG281</f>
        <v>0.56887995437310535</v>
      </c>
      <c r="BH282" s="53">
        <f t="shared" si="159"/>
        <v>0.88705245708084801</v>
      </c>
      <c r="BI282" s="53">
        <f t="shared" si="159"/>
        <v>0.76185648614554058</v>
      </c>
      <c r="BJ282" s="53">
        <f t="shared" si="159"/>
        <v>5.1690946421272713E-2</v>
      </c>
      <c r="BK282" s="52"/>
      <c r="BL282" s="52"/>
      <c r="BM282" s="52"/>
      <c r="BN282" s="52"/>
      <c r="BO282" s="52"/>
      <c r="BP282" s="52"/>
      <c r="BQ282" s="52"/>
      <c r="BR282" s="52"/>
      <c r="BS282" s="52"/>
      <c r="BT282" s="52"/>
      <c r="BU282" s="52"/>
      <c r="BV282" s="52"/>
      <c r="BW282" s="52"/>
      <c r="BX282" s="52"/>
      <c r="BY282" s="52"/>
      <c r="BZ282" s="52"/>
      <c r="CA282" s="52"/>
      <c r="CB282" s="52"/>
      <c r="CC282" s="52"/>
      <c r="CD282" t="s">
        <v>127</v>
      </c>
      <c r="CE282" s="23" t="s">
        <v>175</v>
      </c>
      <c r="CF282" s="52"/>
      <c r="CG282" s="61">
        <f t="shared" ref="CG282:CJ282" si="160">CG279*CG281</f>
        <v>0.28443997718655267</v>
      </c>
      <c r="CH282" s="61">
        <f t="shared" si="160"/>
        <v>0.44352622854042401</v>
      </c>
      <c r="CI282" s="61">
        <f t="shared" si="160"/>
        <v>0.38092824307277029</v>
      </c>
      <c r="CJ282" s="61">
        <f t="shared" si="160"/>
        <v>2.5845473210636356E-2</v>
      </c>
    </row>
    <row r="283" spans="1:133" x14ac:dyDescent="0.35">
      <c r="BD283" t="s">
        <v>128</v>
      </c>
      <c r="BE283" s="23" t="s">
        <v>161</v>
      </c>
      <c r="BG283" s="53">
        <f t="shared" ref="BG283:BJ283" si="161">10*BG279</f>
        <v>2.3303772446794815</v>
      </c>
      <c r="BH283" s="53">
        <f t="shared" si="161"/>
        <v>3.6337488162967673</v>
      </c>
      <c r="BI283" s="53">
        <f t="shared" si="161"/>
        <v>3.1208922117523139</v>
      </c>
      <c r="BJ283" s="53">
        <f t="shared" si="161"/>
        <v>0.21174837392332471</v>
      </c>
      <c r="BK283" s="52"/>
      <c r="BL283" s="52"/>
      <c r="BM283" s="52"/>
      <c r="BN283" s="52"/>
      <c r="BO283" s="52"/>
      <c r="BP283" s="52"/>
      <c r="BQ283" s="52"/>
      <c r="BR283" s="52"/>
      <c r="BS283" s="52"/>
      <c r="BT283" s="52"/>
      <c r="BU283" s="52"/>
      <c r="BV283" s="52"/>
      <c r="BW283" s="52"/>
      <c r="BX283" s="52"/>
      <c r="BY283" s="52"/>
      <c r="BZ283" s="52"/>
      <c r="CA283" s="52"/>
      <c r="CB283" s="52"/>
      <c r="CC283" s="52"/>
      <c r="CD283" t="s">
        <v>128</v>
      </c>
      <c r="CE283" s="23" t="s">
        <v>175</v>
      </c>
      <c r="CF283" s="52"/>
      <c r="CG283" s="61">
        <f t="shared" ref="CG283:CJ283" si="162">10*CG279</f>
        <v>1.1651886223397407</v>
      </c>
      <c r="CH283" s="61">
        <f t="shared" si="162"/>
        <v>1.8168744081483836</v>
      </c>
      <c r="CI283" s="61">
        <f t="shared" si="162"/>
        <v>1.560446105876157</v>
      </c>
      <c r="CJ283" s="61">
        <f t="shared" si="162"/>
        <v>0.10587418696166236</v>
      </c>
    </row>
    <row r="284" spans="1:133" x14ac:dyDescent="0.35">
      <c r="BD284" t="s">
        <v>136</v>
      </c>
      <c r="BG284" s="52">
        <f t="shared" ref="BG284:BJ284" si="163">100*(BG278-BG276)/BG276</f>
        <v>11.113218778572143</v>
      </c>
      <c r="BH284" s="52">
        <f t="shared" si="163"/>
        <v>12.251239850165492</v>
      </c>
      <c r="BI284" s="52">
        <f t="shared" si="163"/>
        <v>13.391051022373995</v>
      </c>
      <c r="BJ284" s="52">
        <f t="shared" si="163"/>
        <v>5.2986362840413754</v>
      </c>
      <c r="BK284" s="52"/>
      <c r="BL284" s="52"/>
      <c r="BM284" s="52"/>
      <c r="BN284" s="52"/>
      <c r="BO284" s="52"/>
      <c r="BP284" s="52"/>
      <c r="BQ284" s="52"/>
      <c r="BR284" s="52"/>
      <c r="BS284" s="52"/>
      <c r="BT284" s="52"/>
      <c r="BU284" s="52"/>
      <c r="BV284" s="52"/>
      <c r="BW284" s="52"/>
      <c r="BX284" s="52"/>
      <c r="BY284" s="52"/>
      <c r="BZ284" s="52"/>
      <c r="CA284" s="52"/>
      <c r="CB284" s="52"/>
      <c r="CC284" s="52"/>
      <c r="CD284" t="s">
        <v>136</v>
      </c>
      <c r="CE284" s="52"/>
      <c r="CF284" s="52"/>
      <c r="CG284" s="52">
        <f t="shared" ref="CG284:CJ284" si="164">100*(CG278-CG276)/CG276</f>
        <v>11.842968631633205</v>
      </c>
      <c r="CH284" s="52">
        <f t="shared" si="164"/>
        <v>13.257781759560519</v>
      </c>
      <c r="CI284" s="52">
        <f t="shared" si="164"/>
        <v>14.681597144733228</v>
      </c>
      <c r="CJ284" s="52">
        <f t="shared" si="164"/>
        <v>8.1692681501845676</v>
      </c>
    </row>
    <row r="285" spans="1:133" x14ac:dyDescent="0.35">
      <c r="BD285" t="s">
        <v>137</v>
      </c>
      <c r="BG285" s="52">
        <f t="shared" ref="BG285:BJ285" si="165">BG276/BG282</f>
        <v>5.5969906915246224</v>
      </c>
      <c r="BH285" s="52">
        <f t="shared" si="165"/>
        <v>7.1732297170537089</v>
      </c>
      <c r="BI285" s="52">
        <f t="shared" si="165"/>
        <v>4.1727218896307017</v>
      </c>
      <c r="BJ285" s="52">
        <f t="shared" si="165"/>
        <v>6.3062283831629475</v>
      </c>
      <c r="BK285" s="52"/>
      <c r="BL285" s="52"/>
      <c r="BM285" s="52"/>
      <c r="BN285" s="52"/>
      <c r="BO285" s="52"/>
      <c r="BP285" s="52"/>
      <c r="BQ285" s="52"/>
      <c r="BR285" s="52"/>
      <c r="BS285" s="52"/>
      <c r="BT285" s="52"/>
      <c r="BU285" s="52"/>
      <c r="BV285" s="52"/>
      <c r="BW285" s="52"/>
      <c r="BX285" s="52"/>
      <c r="BY285" s="52"/>
      <c r="BZ285" s="52"/>
      <c r="CA285" s="52"/>
      <c r="CB285" s="52"/>
      <c r="CC285" s="52"/>
      <c r="CD285" t="s">
        <v>137</v>
      </c>
      <c r="CE285" s="52"/>
      <c r="CF285" s="52"/>
      <c r="CG285" s="52">
        <f t="shared" ref="CG285:CJ285" si="166">CG276/CG282</f>
        <v>5.5604716042302158</v>
      </c>
      <c r="CH285" s="52">
        <f t="shared" si="166"/>
        <v>7.1094799576662222</v>
      </c>
      <c r="CI285" s="52">
        <f t="shared" si="166"/>
        <v>4.1257650091161215</v>
      </c>
      <c r="CJ285" s="52">
        <f t="shared" si="166"/>
        <v>6.1388716055729411</v>
      </c>
    </row>
    <row r="286" spans="1:133" x14ac:dyDescent="0.35">
      <c r="BD286" t="s">
        <v>138</v>
      </c>
      <c r="BG286" s="52">
        <f t="shared" ref="BG286:BJ286" si="167">100*BG278/BG276</f>
        <v>111.11321877857213</v>
      </c>
      <c r="BH286" s="52">
        <f t="shared" si="167"/>
        <v>112.25123985016549</v>
      </c>
      <c r="BI286" s="52">
        <f t="shared" si="167"/>
        <v>113.39105102237399</v>
      </c>
      <c r="BJ286" s="52">
        <f t="shared" si="167"/>
        <v>105.29863628404138</v>
      </c>
      <c r="BK286" s="52"/>
      <c r="BL286" s="52"/>
      <c r="BM286" s="52"/>
      <c r="BN286" s="52"/>
      <c r="BO286" s="52"/>
      <c r="BP286" s="52"/>
      <c r="BQ286" s="52"/>
      <c r="BR286" s="52"/>
      <c r="BS286" s="52"/>
      <c r="BT286" s="52"/>
      <c r="BU286" s="52"/>
      <c r="BV286" s="52"/>
      <c r="BW286" s="52"/>
      <c r="BX286" s="52"/>
      <c r="BY286" s="52"/>
      <c r="BZ286" s="52"/>
      <c r="CA286" s="52"/>
      <c r="CB286" s="52"/>
      <c r="CC286" s="52"/>
      <c r="CD286" t="s">
        <v>138</v>
      </c>
      <c r="CE286" s="52"/>
      <c r="CF286" s="52"/>
      <c r="CG286" s="52">
        <f t="shared" ref="CG286:CJ286" si="168">100*CG278/CG276</f>
        <v>111.8429686316332</v>
      </c>
      <c r="CH286" s="52">
        <f t="shared" si="168"/>
        <v>113.25778175956052</v>
      </c>
      <c r="CI286" s="52">
        <f t="shared" si="168"/>
        <v>114.68159714473322</v>
      </c>
      <c r="CJ286" s="52">
        <f t="shared" si="168"/>
        <v>108.16926815018458</v>
      </c>
    </row>
    <row r="287" spans="1:133" x14ac:dyDescent="0.35">
      <c r="BD287" t="s">
        <v>139</v>
      </c>
      <c r="BG287" s="52">
        <f t="shared" ref="BG287:BJ287" si="169">BG278/BG279</f>
        <v>15.181501021440399</v>
      </c>
      <c r="BH287" s="52">
        <f t="shared" si="169"/>
        <v>19.656232728128952</v>
      </c>
      <c r="BI287" s="52">
        <f t="shared" si="169"/>
        <v>11.550282881448702</v>
      </c>
      <c r="BJ287" s="52">
        <f t="shared" si="169"/>
        <v>16.210142829285818</v>
      </c>
      <c r="BK287" s="52"/>
      <c r="BL287" s="52"/>
      <c r="BM287" s="52"/>
      <c r="BN287" s="52"/>
      <c r="BO287" s="52"/>
      <c r="BP287" s="52"/>
      <c r="BQ287" s="52"/>
      <c r="BR287" s="52"/>
      <c r="BS287" s="52"/>
      <c r="BT287" s="52"/>
      <c r="BU287" s="52"/>
      <c r="BV287" s="52"/>
      <c r="BW287" s="52"/>
      <c r="BX287" s="52"/>
      <c r="BY287" s="52"/>
      <c r="BZ287" s="52"/>
      <c r="CA287" s="52"/>
      <c r="CB287" s="52"/>
      <c r="CC287" s="52"/>
      <c r="CD287" t="s">
        <v>139</v>
      </c>
      <c r="CE287" s="52"/>
      <c r="CF287" s="52"/>
      <c r="CG287" s="52">
        <f t="shared" ref="CG287:CJ287" si="170">CG278/CG279</f>
        <v>15.181501021440399</v>
      </c>
      <c r="CH287" s="52">
        <f t="shared" si="170"/>
        <v>19.656232728128952</v>
      </c>
      <c r="CI287" s="52">
        <f t="shared" si="170"/>
        <v>11.550282881448702</v>
      </c>
      <c r="CJ287" s="52">
        <f t="shared" si="170"/>
        <v>16.210142829285818</v>
      </c>
    </row>
    <row r="288" spans="1:133" x14ac:dyDescent="0.35">
      <c r="BK288" s="62"/>
      <c r="BL288" s="62"/>
      <c r="BM288" s="63"/>
      <c r="BN288" s="63"/>
      <c r="BO288" s="63"/>
      <c r="BP288" s="63"/>
      <c r="BQ288" s="63"/>
      <c r="BR288" s="63"/>
      <c r="BS288" s="63"/>
      <c r="BT288" s="63"/>
      <c r="BU288" s="63"/>
      <c r="BV288" s="63"/>
      <c r="BW288" s="63"/>
      <c r="BX288" s="63"/>
      <c r="BY288" s="63"/>
      <c r="BZ288" s="63"/>
      <c r="CA288" s="63"/>
      <c r="CB288" s="63"/>
      <c r="CC288" s="63"/>
      <c r="CD288" s="63"/>
      <c r="CE288" s="23" t="s">
        <v>165</v>
      </c>
      <c r="CF288" s="63"/>
      <c r="CG288" s="64">
        <f>CG282</f>
        <v>0.28443997718655267</v>
      </c>
      <c r="CH288" s="64">
        <f t="shared" ref="CH288:CJ288" si="171">CH282</f>
        <v>0.44352622854042401</v>
      </c>
      <c r="CI288" s="64">
        <f t="shared" si="171"/>
        <v>0.38092824307277029</v>
      </c>
      <c r="CJ288" s="64">
        <f t="shared" si="171"/>
        <v>2.5845473210636356E-2</v>
      </c>
    </row>
    <row r="289" spans="63:88" x14ac:dyDescent="0.35">
      <c r="BK289" s="62"/>
      <c r="BL289" s="62"/>
      <c r="BM289" s="63"/>
      <c r="BN289" s="63"/>
      <c r="BO289" s="63"/>
      <c r="BP289" s="63"/>
      <c r="BQ289" s="63"/>
      <c r="BR289" s="63"/>
      <c r="BS289" s="63"/>
      <c r="BT289" s="63"/>
      <c r="BU289" s="63"/>
      <c r="BV289" s="63"/>
      <c r="BW289" s="63"/>
      <c r="BX289" s="63"/>
      <c r="BY289" s="63"/>
      <c r="BZ289" s="63"/>
      <c r="CA289" s="63"/>
      <c r="CB289" s="63"/>
      <c r="CC289" s="63"/>
      <c r="CD289" s="63"/>
      <c r="CE289" s="23" t="s">
        <v>166</v>
      </c>
      <c r="CF289" s="63"/>
      <c r="CG289" s="59">
        <f>(CG288*1)/1</f>
        <v>0.28443997718655267</v>
      </c>
      <c r="CH289" s="59">
        <f t="shared" ref="CH289:CJ289" si="172">(CH288*1)/1</f>
        <v>0.44352622854042401</v>
      </c>
      <c r="CI289" s="59">
        <f t="shared" si="172"/>
        <v>0.38092824307277029</v>
      </c>
      <c r="CJ289" s="59">
        <f t="shared" si="172"/>
        <v>2.5845473210636356E-2</v>
      </c>
    </row>
    <row r="290" spans="63:88" x14ac:dyDescent="0.35">
      <c r="BK290" s="62"/>
      <c r="BL290" s="62"/>
      <c r="BM290" s="63"/>
      <c r="BN290" s="63"/>
      <c r="BO290" s="63"/>
      <c r="BP290" s="63"/>
      <c r="BQ290" s="63"/>
      <c r="BR290" s="63"/>
      <c r="BS290" s="63"/>
      <c r="BT290" s="63"/>
      <c r="BU290" s="63"/>
      <c r="BV290" s="63"/>
      <c r="BW290" s="63"/>
      <c r="BX290" s="63"/>
      <c r="BY290" s="63"/>
      <c r="BZ290" s="63"/>
      <c r="CA290" s="63"/>
      <c r="CB290" s="63"/>
      <c r="CC290" s="63"/>
      <c r="CD290" s="63"/>
      <c r="CE290" s="23" t="s">
        <v>167</v>
      </c>
      <c r="CF290" s="63"/>
      <c r="CG290" s="59">
        <f>((CG288*1000)/1000)/0.5</f>
        <v>0.56887995437310535</v>
      </c>
      <c r="CH290" s="59">
        <f t="shared" ref="CH290:CJ290" si="173">((CH288*1000)/1000)/0.5</f>
        <v>0.88705245708084801</v>
      </c>
      <c r="CI290" s="59">
        <f t="shared" si="173"/>
        <v>0.76185648614554058</v>
      </c>
      <c r="CJ290" s="59">
        <f t="shared" si="173"/>
        <v>5.1690946421272713E-2</v>
      </c>
    </row>
    <row r="291" spans="63:88" x14ac:dyDescent="0.35">
      <c r="CE291" s="23" t="s">
        <v>168</v>
      </c>
      <c r="CG291" s="59">
        <f>(CG288*1)/0.3</f>
        <v>0.94813325728850895</v>
      </c>
      <c r="CH291" s="59">
        <f t="shared" ref="CH291:CJ291" si="174">(CH288*1)/0.3</f>
        <v>1.4784207618014134</v>
      </c>
      <c r="CI291" s="59">
        <f t="shared" si="174"/>
        <v>1.2697608102425677</v>
      </c>
      <c r="CJ291" s="59">
        <f t="shared" si="174"/>
        <v>8.6151577368787854E-2</v>
      </c>
    </row>
    <row r="292" spans="63:88" x14ac:dyDescent="0.35">
      <c r="CE292" s="8"/>
      <c r="CF292" s="38"/>
    </row>
    <row r="293" spans="63:88" x14ac:dyDescent="0.35">
      <c r="CE293" s="23" t="s">
        <v>171</v>
      </c>
      <c r="CF293" s="38"/>
      <c r="CG293" s="38">
        <f>10*CG279</f>
        <v>1.1651886223397407</v>
      </c>
      <c r="CH293" s="38">
        <f t="shared" ref="CH293:CJ293" si="175">10*CH279</f>
        <v>1.8168744081483836</v>
      </c>
      <c r="CI293" s="38">
        <f t="shared" si="175"/>
        <v>1.560446105876157</v>
      </c>
      <c r="CJ293" s="38">
        <f t="shared" si="175"/>
        <v>0.10587418696166236</v>
      </c>
    </row>
    <row r="294" spans="63:88" x14ac:dyDescent="0.35">
      <c r="CE294" s="23" t="s">
        <v>178</v>
      </c>
      <c r="CF294" s="38"/>
      <c r="CG294" s="59">
        <f>(CG293*1)/1</f>
        <v>1.1651886223397407</v>
      </c>
      <c r="CH294" s="59">
        <f t="shared" ref="CH294:CJ294" si="176">(CH293*1)/1</f>
        <v>1.8168744081483836</v>
      </c>
      <c r="CI294" s="59">
        <f t="shared" si="176"/>
        <v>1.560446105876157</v>
      </c>
      <c r="CJ294" s="59">
        <f t="shared" si="176"/>
        <v>0.10587418696166236</v>
      </c>
    </row>
    <row r="295" spans="63:88" x14ac:dyDescent="0.35">
      <c r="CE295" s="23" t="s">
        <v>172</v>
      </c>
      <c r="CF295" s="38"/>
      <c r="CG295" s="59">
        <f>(CG293*1)/0.5</f>
        <v>2.3303772446794815</v>
      </c>
      <c r="CH295" s="59">
        <f t="shared" ref="CH295:CJ295" si="177">(CH293*1)/0.5</f>
        <v>3.6337488162967673</v>
      </c>
      <c r="CI295" s="59">
        <f t="shared" si="177"/>
        <v>3.1208922117523139</v>
      </c>
      <c r="CJ295" s="59">
        <f t="shared" si="177"/>
        <v>0.21174837392332471</v>
      </c>
    </row>
    <row r="296" spans="63:88" x14ac:dyDescent="0.35">
      <c r="CE296" s="23" t="s">
        <v>173</v>
      </c>
      <c r="CG296" s="59">
        <f>(CG293*1)/0.3</f>
        <v>3.8839620744658028</v>
      </c>
      <c r="CH296" s="59">
        <f t="shared" ref="CH296:CJ296" si="178">(CH293*1)/0.3</f>
        <v>6.0562480271612786</v>
      </c>
      <c r="CI296" s="59">
        <f t="shared" si="178"/>
        <v>5.2014870195871898</v>
      </c>
      <c r="CJ296" s="59">
        <f t="shared" si="178"/>
        <v>0.35291395653887453</v>
      </c>
    </row>
  </sheetData>
  <conditionalFormatting sqref="BA39 AU39">
    <cfRule type="cellIs" dxfId="142" priority="143" operator="greaterThan">
      <formula>20</formula>
    </cfRule>
  </conditionalFormatting>
  <conditionalFormatting sqref="AS39:AT39 AY39:AZ39 BE39 AM39:AO39">
    <cfRule type="cellIs" dxfId="141" priority="142" operator="between">
      <formula>80</formula>
      <formula>120</formula>
    </cfRule>
  </conditionalFormatting>
  <conditionalFormatting sqref="BC39:BD39 AW39:AX39 AK39:AL39">
    <cfRule type="cellIs" dxfId="140" priority="141" operator="greaterThan">
      <formula>20</formula>
    </cfRule>
  </conditionalFormatting>
  <conditionalFormatting sqref="AK39">
    <cfRule type="cellIs" dxfId="139" priority="139" operator="greaterThan">
      <formula>20</formula>
    </cfRule>
  </conditionalFormatting>
  <conditionalFormatting sqref="BC39">
    <cfRule type="cellIs" dxfId="138" priority="136" operator="greaterThan">
      <formula>20</formula>
    </cfRule>
  </conditionalFormatting>
  <conditionalFormatting sqref="AQ39:AR39">
    <cfRule type="cellIs" dxfId="137" priority="140" operator="greaterThan">
      <formula>20</formula>
    </cfRule>
  </conditionalFormatting>
  <conditionalFormatting sqref="AQ39">
    <cfRule type="cellIs" dxfId="136" priority="138" operator="greaterThan">
      <formula>20</formula>
    </cfRule>
  </conditionalFormatting>
  <conditionalFormatting sqref="AW39">
    <cfRule type="cellIs" dxfId="135" priority="137" operator="greaterThan">
      <formula>20</formula>
    </cfRule>
  </conditionalFormatting>
  <conditionalFormatting sqref="BC39">
    <cfRule type="cellIs" dxfId="134" priority="134" operator="greaterThan">
      <formula>20</formula>
    </cfRule>
  </conditionalFormatting>
  <conditionalFormatting sqref="AW39">
    <cfRule type="cellIs" dxfId="133" priority="135" operator="greaterThan">
      <formula>20</formula>
    </cfRule>
  </conditionalFormatting>
  <conditionalFormatting sqref="AK37">
    <cfRule type="cellIs" dxfId="132" priority="133" operator="greaterThan">
      <formula>20</formula>
    </cfRule>
  </conditionalFormatting>
  <conditionalFormatting sqref="AQ37">
    <cfRule type="cellIs" dxfId="131" priority="132" operator="greaterThan">
      <formula>20</formula>
    </cfRule>
  </conditionalFormatting>
  <conditionalFormatting sqref="AW37">
    <cfRule type="cellIs" dxfId="130" priority="131" operator="greaterThan">
      <formula>20</formula>
    </cfRule>
  </conditionalFormatting>
  <conditionalFormatting sqref="BC37">
    <cfRule type="cellIs" dxfId="129" priority="130" operator="greaterThan">
      <formula>20</formula>
    </cfRule>
  </conditionalFormatting>
  <conditionalFormatting sqref="AK38">
    <cfRule type="cellIs" dxfId="128" priority="129" operator="greaterThan">
      <formula>20</formula>
    </cfRule>
  </conditionalFormatting>
  <conditionalFormatting sqref="AQ38">
    <cfRule type="cellIs" dxfId="127" priority="128" operator="greaterThan">
      <formula>20</formula>
    </cfRule>
  </conditionalFormatting>
  <conditionalFormatting sqref="AW38">
    <cfRule type="cellIs" dxfId="126" priority="127" operator="greaterThan">
      <formula>20</formula>
    </cfRule>
  </conditionalFormatting>
  <conditionalFormatting sqref="BC38">
    <cfRule type="cellIs" dxfId="125" priority="126" operator="greaterThan">
      <formula>20</formula>
    </cfRule>
  </conditionalFormatting>
  <conditionalFormatting sqref="AK41">
    <cfRule type="cellIs" dxfId="124" priority="125" operator="greaterThan">
      <formula>20</formula>
    </cfRule>
  </conditionalFormatting>
  <conditionalFormatting sqref="AQ41">
    <cfRule type="cellIs" dxfId="123" priority="124" operator="greaterThan">
      <formula>20</formula>
    </cfRule>
  </conditionalFormatting>
  <conditionalFormatting sqref="AW41">
    <cfRule type="cellIs" dxfId="122" priority="123" operator="greaterThan">
      <formula>20</formula>
    </cfRule>
  </conditionalFormatting>
  <conditionalFormatting sqref="BC41">
    <cfRule type="cellIs" dxfId="121" priority="122" operator="greaterThan">
      <formula>20</formula>
    </cfRule>
  </conditionalFormatting>
  <conditionalFormatting sqref="AK44">
    <cfRule type="cellIs" dxfId="120" priority="121" operator="greaterThan">
      <formula>20</formula>
    </cfRule>
  </conditionalFormatting>
  <conditionalFormatting sqref="AQ44">
    <cfRule type="cellIs" dxfId="119" priority="120" operator="greaterThan">
      <formula>20</formula>
    </cfRule>
  </conditionalFormatting>
  <conditionalFormatting sqref="AW44">
    <cfRule type="cellIs" dxfId="118" priority="119" operator="greaterThan">
      <formula>20</formula>
    </cfRule>
  </conditionalFormatting>
  <conditionalFormatting sqref="BC44">
    <cfRule type="cellIs" dxfId="117" priority="118" operator="greaterThan">
      <formula>20</formula>
    </cfRule>
  </conditionalFormatting>
  <conditionalFormatting sqref="BA48 AU48">
    <cfRule type="cellIs" dxfId="116" priority="117" operator="greaterThan">
      <formula>20</formula>
    </cfRule>
  </conditionalFormatting>
  <conditionalFormatting sqref="AS48:AT48 AY48:AZ48 BE48 AM48:AO48">
    <cfRule type="cellIs" dxfId="115" priority="116" operator="between">
      <formula>80</formula>
      <formula>120</formula>
    </cfRule>
  </conditionalFormatting>
  <conditionalFormatting sqref="BC48:BD48 AW48:AX48 AK48:AL48">
    <cfRule type="cellIs" dxfId="114" priority="115" operator="greaterThan">
      <formula>20</formula>
    </cfRule>
  </conditionalFormatting>
  <conditionalFormatting sqref="AK48">
    <cfRule type="cellIs" dxfId="113" priority="113" operator="greaterThan">
      <formula>20</formula>
    </cfRule>
  </conditionalFormatting>
  <conditionalFormatting sqref="BC48">
    <cfRule type="cellIs" dxfId="112" priority="110" operator="greaterThan">
      <formula>20</formula>
    </cfRule>
  </conditionalFormatting>
  <conditionalFormatting sqref="AQ48:AR48">
    <cfRule type="cellIs" dxfId="111" priority="114" operator="greaterThan">
      <formula>20</formula>
    </cfRule>
  </conditionalFormatting>
  <conditionalFormatting sqref="AQ48">
    <cfRule type="cellIs" dxfId="110" priority="112" operator="greaterThan">
      <formula>20</formula>
    </cfRule>
  </conditionalFormatting>
  <conditionalFormatting sqref="AW48">
    <cfRule type="cellIs" dxfId="109" priority="111" operator="greaterThan">
      <formula>20</formula>
    </cfRule>
  </conditionalFormatting>
  <conditionalFormatting sqref="BC48">
    <cfRule type="cellIs" dxfId="108" priority="108" operator="greaterThan">
      <formula>20</formula>
    </cfRule>
  </conditionalFormatting>
  <conditionalFormatting sqref="AW48">
    <cfRule type="cellIs" dxfId="107" priority="109" operator="greaterThan">
      <formula>20</formula>
    </cfRule>
  </conditionalFormatting>
  <conditionalFormatting sqref="AK46">
    <cfRule type="cellIs" dxfId="106" priority="107" operator="greaterThan">
      <formula>20</formula>
    </cfRule>
  </conditionalFormatting>
  <conditionalFormatting sqref="AQ46">
    <cfRule type="cellIs" dxfId="105" priority="106" operator="greaterThan">
      <formula>20</formula>
    </cfRule>
  </conditionalFormatting>
  <conditionalFormatting sqref="AW46">
    <cfRule type="cellIs" dxfId="104" priority="105" operator="greaterThan">
      <formula>20</formula>
    </cfRule>
  </conditionalFormatting>
  <conditionalFormatting sqref="BC46">
    <cfRule type="cellIs" dxfId="103" priority="104" operator="greaterThan">
      <formula>20</formula>
    </cfRule>
  </conditionalFormatting>
  <conditionalFormatting sqref="AK47">
    <cfRule type="cellIs" dxfId="102" priority="103" operator="greaterThan">
      <formula>20</formula>
    </cfRule>
  </conditionalFormatting>
  <conditionalFormatting sqref="AQ47">
    <cfRule type="cellIs" dxfId="101" priority="102" operator="greaterThan">
      <formula>20</formula>
    </cfRule>
  </conditionalFormatting>
  <conditionalFormatting sqref="AW47">
    <cfRule type="cellIs" dxfId="100" priority="101" operator="greaterThan">
      <formula>20</formula>
    </cfRule>
  </conditionalFormatting>
  <conditionalFormatting sqref="BC47">
    <cfRule type="cellIs" dxfId="99" priority="100" operator="greaterThan">
      <formula>20</formula>
    </cfRule>
  </conditionalFormatting>
  <conditionalFormatting sqref="AK50">
    <cfRule type="cellIs" dxfId="98" priority="99" operator="greaterThan">
      <formula>20</formula>
    </cfRule>
  </conditionalFormatting>
  <conditionalFormatting sqref="AQ50">
    <cfRule type="cellIs" dxfId="97" priority="98" operator="greaterThan">
      <formula>20</formula>
    </cfRule>
  </conditionalFormatting>
  <conditionalFormatting sqref="AW50">
    <cfRule type="cellIs" dxfId="96" priority="97" operator="greaterThan">
      <formula>20</formula>
    </cfRule>
  </conditionalFormatting>
  <conditionalFormatting sqref="BC50">
    <cfRule type="cellIs" dxfId="95" priority="96" operator="greaterThan">
      <formula>20</formula>
    </cfRule>
  </conditionalFormatting>
  <conditionalFormatting sqref="AK53">
    <cfRule type="cellIs" dxfId="94" priority="95" operator="greaterThan">
      <formula>20</formula>
    </cfRule>
  </conditionalFormatting>
  <conditionalFormatting sqref="AQ53">
    <cfRule type="cellIs" dxfId="93" priority="94" operator="greaterThan">
      <formula>20</formula>
    </cfRule>
  </conditionalFormatting>
  <conditionalFormatting sqref="AW53">
    <cfRule type="cellIs" dxfId="92" priority="93" operator="greaterThan">
      <formula>20</formula>
    </cfRule>
  </conditionalFormatting>
  <conditionalFormatting sqref="BC53">
    <cfRule type="cellIs" dxfId="91" priority="92" operator="greaterThan">
      <formula>20</formula>
    </cfRule>
  </conditionalFormatting>
  <conditionalFormatting sqref="BA57 AU57">
    <cfRule type="cellIs" dxfId="90" priority="91" operator="greaterThan">
      <formula>20</formula>
    </cfRule>
  </conditionalFormatting>
  <conditionalFormatting sqref="AS57:AT57 AY57:AZ57 BE57 AM57:AO57">
    <cfRule type="cellIs" dxfId="89" priority="90" operator="between">
      <formula>80</formula>
      <formula>120</formula>
    </cfRule>
  </conditionalFormatting>
  <conditionalFormatting sqref="BC57:BD57 AW57:AX57 AK57:AL57">
    <cfRule type="cellIs" dxfId="88" priority="89" operator="greaterThan">
      <formula>20</formula>
    </cfRule>
  </conditionalFormatting>
  <conditionalFormatting sqref="AK57">
    <cfRule type="cellIs" dxfId="87" priority="87" operator="greaterThan">
      <formula>20</formula>
    </cfRule>
  </conditionalFormatting>
  <conditionalFormatting sqref="BC57">
    <cfRule type="cellIs" dxfId="86" priority="84" operator="greaterThan">
      <formula>20</formula>
    </cfRule>
  </conditionalFormatting>
  <conditionalFormatting sqref="AQ57:AR57">
    <cfRule type="cellIs" dxfId="85" priority="88" operator="greaterThan">
      <formula>20</formula>
    </cfRule>
  </conditionalFormatting>
  <conditionalFormatting sqref="AQ57">
    <cfRule type="cellIs" dxfId="84" priority="86" operator="greaterThan">
      <formula>20</formula>
    </cfRule>
  </conditionalFormatting>
  <conditionalFormatting sqref="AW57">
    <cfRule type="cellIs" dxfId="83" priority="85" operator="greaterThan">
      <formula>20</formula>
    </cfRule>
  </conditionalFormatting>
  <conditionalFormatting sqref="BC57">
    <cfRule type="cellIs" dxfId="82" priority="82" operator="greaterThan">
      <formula>20</formula>
    </cfRule>
  </conditionalFormatting>
  <conditionalFormatting sqref="AW57">
    <cfRule type="cellIs" dxfId="81" priority="83" operator="greaterThan">
      <formula>20</formula>
    </cfRule>
  </conditionalFormatting>
  <conditionalFormatting sqref="AK55">
    <cfRule type="cellIs" dxfId="80" priority="81" operator="greaterThan">
      <formula>20</formula>
    </cfRule>
  </conditionalFormatting>
  <conditionalFormatting sqref="AQ55">
    <cfRule type="cellIs" dxfId="79" priority="80" operator="greaterThan">
      <formula>20</formula>
    </cfRule>
  </conditionalFormatting>
  <conditionalFormatting sqref="AW55">
    <cfRule type="cellIs" dxfId="78" priority="79" operator="greaterThan">
      <formula>20</formula>
    </cfRule>
  </conditionalFormatting>
  <conditionalFormatting sqref="BC55">
    <cfRule type="cellIs" dxfId="77" priority="78" operator="greaterThan">
      <formula>20</formula>
    </cfRule>
  </conditionalFormatting>
  <conditionalFormatting sqref="AK56">
    <cfRule type="cellIs" dxfId="76" priority="77" operator="greaterThan">
      <formula>20</formula>
    </cfRule>
  </conditionalFormatting>
  <conditionalFormatting sqref="AQ56">
    <cfRule type="cellIs" dxfId="75" priority="76" operator="greaterThan">
      <formula>20</formula>
    </cfRule>
  </conditionalFormatting>
  <conditionalFormatting sqref="AW56">
    <cfRule type="cellIs" dxfId="74" priority="75" operator="greaterThan">
      <formula>20</formula>
    </cfRule>
  </conditionalFormatting>
  <conditionalFormatting sqref="BC56">
    <cfRule type="cellIs" dxfId="73" priority="74" operator="greaterThan">
      <formula>20</formula>
    </cfRule>
  </conditionalFormatting>
  <conditionalFormatting sqref="AK59">
    <cfRule type="cellIs" dxfId="72" priority="73" operator="greaterThan">
      <formula>20</formula>
    </cfRule>
  </conditionalFormatting>
  <conditionalFormatting sqref="AQ59">
    <cfRule type="cellIs" dxfId="71" priority="72" operator="greaterThan">
      <formula>20</formula>
    </cfRule>
  </conditionalFormatting>
  <conditionalFormatting sqref="AW59">
    <cfRule type="cellIs" dxfId="70" priority="71" operator="greaterThan">
      <formula>20</formula>
    </cfRule>
  </conditionalFormatting>
  <conditionalFormatting sqref="BC59">
    <cfRule type="cellIs" dxfId="69" priority="70" operator="greaterThan">
      <formula>20</formula>
    </cfRule>
  </conditionalFormatting>
  <conditionalFormatting sqref="AK62">
    <cfRule type="cellIs" dxfId="68" priority="69" operator="greaterThan">
      <formula>20</formula>
    </cfRule>
  </conditionalFormatting>
  <conditionalFormatting sqref="AQ62">
    <cfRule type="cellIs" dxfId="67" priority="68" operator="greaterThan">
      <formula>20</formula>
    </cfRule>
  </conditionalFormatting>
  <conditionalFormatting sqref="AW62">
    <cfRule type="cellIs" dxfId="66" priority="67" operator="greaterThan">
      <formula>20</formula>
    </cfRule>
  </conditionalFormatting>
  <conditionalFormatting sqref="BC62">
    <cfRule type="cellIs" dxfId="65" priority="66" operator="greaterThan">
      <formula>20</formula>
    </cfRule>
  </conditionalFormatting>
  <conditionalFormatting sqref="BA66 AU66">
    <cfRule type="cellIs" dxfId="64" priority="65" operator="greaterThan">
      <formula>20</formula>
    </cfRule>
  </conditionalFormatting>
  <conditionalFormatting sqref="AS66:AT66 AY66:AZ66 BE66 AM66:AO66">
    <cfRule type="cellIs" dxfId="63" priority="64" operator="between">
      <formula>80</formula>
      <formula>120</formula>
    </cfRule>
  </conditionalFormatting>
  <conditionalFormatting sqref="BC66:BD66 AW66:AX66 AK66:AL66">
    <cfRule type="cellIs" dxfId="62" priority="63" operator="greaterThan">
      <formula>20</formula>
    </cfRule>
  </conditionalFormatting>
  <conditionalFormatting sqref="AK66">
    <cfRule type="cellIs" dxfId="61" priority="61" operator="greaterThan">
      <formula>20</formula>
    </cfRule>
  </conditionalFormatting>
  <conditionalFormatting sqref="BC66">
    <cfRule type="cellIs" dxfId="60" priority="58" operator="greaterThan">
      <formula>20</formula>
    </cfRule>
  </conditionalFormatting>
  <conditionalFormatting sqref="AQ66:AR66">
    <cfRule type="cellIs" dxfId="59" priority="62" operator="greaterThan">
      <formula>20</formula>
    </cfRule>
  </conditionalFormatting>
  <conditionalFormatting sqref="AQ66">
    <cfRule type="cellIs" dxfId="58" priority="60" operator="greaterThan">
      <formula>20</formula>
    </cfRule>
  </conditionalFormatting>
  <conditionalFormatting sqref="AW66">
    <cfRule type="cellIs" dxfId="57" priority="59" operator="greaterThan">
      <formula>20</formula>
    </cfRule>
  </conditionalFormatting>
  <conditionalFormatting sqref="BC66">
    <cfRule type="cellIs" dxfId="56" priority="56" operator="greaterThan">
      <formula>20</formula>
    </cfRule>
  </conditionalFormatting>
  <conditionalFormatting sqref="AW66">
    <cfRule type="cellIs" dxfId="55" priority="57" operator="greaterThan">
      <formula>20</formula>
    </cfRule>
  </conditionalFormatting>
  <conditionalFormatting sqref="AK64">
    <cfRule type="cellIs" dxfId="54" priority="55" operator="greaterThan">
      <formula>20</formula>
    </cfRule>
  </conditionalFormatting>
  <conditionalFormatting sqref="AQ64">
    <cfRule type="cellIs" dxfId="53" priority="54" operator="greaterThan">
      <formula>20</formula>
    </cfRule>
  </conditionalFormatting>
  <conditionalFormatting sqref="AW64">
    <cfRule type="cellIs" dxfId="52" priority="53" operator="greaterThan">
      <formula>20</formula>
    </cfRule>
  </conditionalFormatting>
  <conditionalFormatting sqref="BC64">
    <cfRule type="cellIs" dxfId="51" priority="52" operator="greaterThan">
      <formula>20</formula>
    </cfRule>
  </conditionalFormatting>
  <conditionalFormatting sqref="AK65">
    <cfRule type="cellIs" dxfId="50" priority="51" operator="greaterThan">
      <formula>20</formula>
    </cfRule>
  </conditionalFormatting>
  <conditionalFormatting sqref="AQ65">
    <cfRule type="cellIs" dxfId="49" priority="50" operator="greaterThan">
      <formula>20</formula>
    </cfRule>
  </conditionalFormatting>
  <conditionalFormatting sqref="AW65">
    <cfRule type="cellIs" dxfId="48" priority="49" operator="greaterThan">
      <formula>20</formula>
    </cfRule>
  </conditionalFormatting>
  <conditionalFormatting sqref="BC65">
    <cfRule type="cellIs" dxfId="47" priority="48" operator="greaterThan">
      <formula>20</formula>
    </cfRule>
  </conditionalFormatting>
  <conditionalFormatting sqref="AK68">
    <cfRule type="cellIs" dxfId="46" priority="47" operator="greaterThan">
      <formula>20</formula>
    </cfRule>
  </conditionalFormatting>
  <conditionalFormatting sqref="AQ68">
    <cfRule type="cellIs" dxfId="45" priority="46" operator="greaterThan">
      <formula>20</formula>
    </cfRule>
  </conditionalFormatting>
  <conditionalFormatting sqref="AW68">
    <cfRule type="cellIs" dxfId="44" priority="45" operator="greaterThan">
      <formula>20</formula>
    </cfRule>
  </conditionalFormatting>
  <conditionalFormatting sqref="BC68">
    <cfRule type="cellIs" dxfId="43" priority="44" operator="greaterThan">
      <formula>20</formula>
    </cfRule>
  </conditionalFormatting>
  <conditionalFormatting sqref="AK71">
    <cfRule type="cellIs" dxfId="42" priority="43" operator="greaterThan">
      <formula>20</formula>
    </cfRule>
  </conditionalFormatting>
  <conditionalFormatting sqref="AQ71">
    <cfRule type="cellIs" dxfId="41" priority="42" operator="greaterThan">
      <formula>20</formula>
    </cfRule>
  </conditionalFormatting>
  <conditionalFormatting sqref="AW71">
    <cfRule type="cellIs" dxfId="40" priority="41" operator="greaterThan">
      <formula>20</formula>
    </cfRule>
  </conditionalFormatting>
  <conditionalFormatting sqref="BC71">
    <cfRule type="cellIs" dxfId="39" priority="40" operator="greaterThan">
      <formula>20</formula>
    </cfRule>
  </conditionalFormatting>
  <conditionalFormatting sqref="BA75 AU75">
    <cfRule type="cellIs" dxfId="38" priority="39" operator="greaterThan">
      <formula>20</formula>
    </cfRule>
  </conditionalFormatting>
  <conditionalFormatting sqref="AS75:AT75 AY75:AZ75 BE75 AM75:AO75">
    <cfRule type="cellIs" dxfId="37" priority="38" operator="between">
      <formula>80</formula>
      <formula>120</formula>
    </cfRule>
  </conditionalFormatting>
  <conditionalFormatting sqref="BC75:BD75 AW75:AX75 AK75:AL75">
    <cfRule type="cellIs" dxfId="36" priority="37" operator="greaterThan">
      <formula>20</formula>
    </cfRule>
  </conditionalFormatting>
  <conditionalFormatting sqref="AK75">
    <cfRule type="cellIs" dxfId="35" priority="35" operator="greaterThan">
      <formula>20</formula>
    </cfRule>
  </conditionalFormatting>
  <conditionalFormatting sqref="BC75">
    <cfRule type="cellIs" dxfId="34" priority="32" operator="greaterThan">
      <formula>20</formula>
    </cfRule>
  </conditionalFormatting>
  <conditionalFormatting sqref="AQ75:AR75">
    <cfRule type="cellIs" dxfId="33" priority="36" operator="greaterThan">
      <formula>20</formula>
    </cfRule>
  </conditionalFormatting>
  <conditionalFormatting sqref="AQ75">
    <cfRule type="cellIs" dxfId="32" priority="34" operator="greaterThan">
      <formula>20</formula>
    </cfRule>
  </conditionalFormatting>
  <conditionalFormatting sqref="AW75">
    <cfRule type="cellIs" dxfId="31" priority="33" operator="greaterThan">
      <formula>20</formula>
    </cfRule>
  </conditionalFormatting>
  <conditionalFormatting sqref="BC75">
    <cfRule type="cellIs" dxfId="30" priority="30" operator="greaterThan">
      <formula>20</formula>
    </cfRule>
  </conditionalFormatting>
  <conditionalFormatting sqref="AW75">
    <cfRule type="cellIs" dxfId="29" priority="31" operator="greaterThan">
      <formula>20</formula>
    </cfRule>
  </conditionalFormatting>
  <conditionalFormatting sqref="AK73">
    <cfRule type="cellIs" dxfId="28" priority="29" operator="greaterThan">
      <formula>20</formula>
    </cfRule>
  </conditionalFormatting>
  <conditionalFormatting sqref="AQ73">
    <cfRule type="cellIs" dxfId="27" priority="28" operator="greaterThan">
      <formula>20</formula>
    </cfRule>
  </conditionalFormatting>
  <conditionalFormatting sqref="AW73">
    <cfRule type="cellIs" dxfId="26" priority="27" operator="greaterThan">
      <formula>20</formula>
    </cfRule>
  </conditionalFormatting>
  <conditionalFormatting sqref="BC73">
    <cfRule type="cellIs" dxfId="25" priority="26" operator="greaterThan">
      <formula>20</formula>
    </cfRule>
  </conditionalFormatting>
  <conditionalFormatting sqref="AK74">
    <cfRule type="cellIs" dxfId="24" priority="25" operator="greaterThan">
      <formula>20</formula>
    </cfRule>
  </conditionalFormatting>
  <conditionalFormatting sqref="AQ74">
    <cfRule type="cellIs" dxfId="23" priority="24" operator="greaterThan">
      <formula>20</formula>
    </cfRule>
  </conditionalFormatting>
  <conditionalFormatting sqref="AW74">
    <cfRule type="cellIs" dxfId="22" priority="23" operator="greaterThan">
      <formula>20</formula>
    </cfRule>
  </conditionalFormatting>
  <conditionalFormatting sqref="BC74">
    <cfRule type="cellIs" dxfId="21" priority="22" operator="greaterThan">
      <formula>20</formula>
    </cfRule>
  </conditionalFormatting>
  <conditionalFormatting sqref="AK77">
    <cfRule type="cellIs" dxfId="20" priority="21" operator="greaterThan">
      <formula>20</formula>
    </cfRule>
  </conditionalFormatting>
  <conditionalFormatting sqref="AQ77">
    <cfRule type="cellIs" dxfId="19" priority="20" operator="greaterThan">
      <formula>20</formula>
    </cfRule>
  </conditionalFormatting>
  <conditionalFormatting sqref="AW77">
    <cfRule type="cellIs" dxfId="18" priority="19" operator="greaterThan">
      <formula>20</formula>
    </cfRule>
  </conditionalFormatting>
  <conditionalFormatting sqref="BC77">
    <cfRule type="cellIs" dxfId="17" priority="18" operator="greaterThan">
      <formula>20</formula>
    </cfRule>
  </conditionalFormatting>
  <conditionalFormatting sqref="AK80">
    <cfRule type="cellIs" dxfId="16" priority="17" operator="greaterThan">
      <formula>20</formula>
    </cfRule>
  </conditionalFormatting>
  <conditionalFormatting sqref="AQ80">
    <cfRule type="cellIs" dxfId="15" priority="16" operator="greaterThan">
      <formula>20</formula>
    </cfRule>
  </conditionalFormatting>
  <conditionalFormatting sqref="AW80">
    <cfRule type="cellIs" dxfId="14" priority="15" operator="greaterThan">
      <formula>20</formula>
    </cfRule>
  </conditionalFormatting>
  <conditionalFormatting sqref="BC80">
    <cfRule type="cellIs" dxfId="13" priority="14" operator="greaterThan">
      <formula>20</formula>
    </cfRule>
  </conditionalFormatting>
  <conditionalFormatting sqref="AS136:AT136 AY136:AZ136 BE136 AM136:AN136">
    <cfRule type="cellIs" dxfId="12" priority="13" operator="between">
      <formula>80</formula>
      <formula>120</formula>
    </cfRule>
  </conditionalFormatting>
  <conditionalFormatting sqref="BC136:BD136 AW136:AX136 AK136:AL136">
    <cfRule type="cellIs" dxfId="11" priority="12" operator="greaterThan">
      <formula>20</formula>
    </cfRule>
  </conditionalFormatting>
  <conditionalFormatting sqref="AK136">
    <cfRule type="cellIs" dxfId="10" priority="10" operator="greaterThan">
      <formula>20</formula>
    </cfRule>
  </conditionalFormatting>
  <conditionalFormatting sqref="BC136">
    <cfRule type="cellIs" dxfId="9" priority="7" operator="greaterThan">
      <formula>20</formula>
    </cfRule>
  </conditionalFormatting>
  <conditionalFormatting sqref="AQ136:AR136">
    <cfRule type="cellIs" dxfId="8" priority="11" operator="greaterThan">
      <formula>20</formula>
    </cfRule>
  </conditionalFormatting>
  <conditionalFormatting sqref="AQ136">
    <cfRule type="cellIs" dxfId="7" priority="9" operator="greaterThan">
      <formula>20</formula>
    </cfRule>
  </conditionalFormatting>
  <conditionalFormatting sqref="AW136">
    <cfRule type="cellIs" dxfId="6" priority="8" operator="greaterThan">
      <formula>20</formula>
    </cfRule>
  </conditionalFormatting>
  <conditionalFormatting sqref="BC136">
    <cfRule type="cellIs" dxfId="5" priority="5" operator="greaterThan">
      <formula>20</formula>
    </cfRule>
  </conditionalFormatting>
  <conditionalFormatting sqref="AW136">
    <cfRule type="cellIs" dxfId="4" priority="6" operator="greaterThan">
      <formula>20</formula>
    </cfRule>
  </conditionalFormatting>
  <conditionalFormatting sqref="AK137">
    <cfRule type="cellIs" dxfId="3" priority="4" operator="greaterThan">
      <formula>20</formula>
    </cfRule>
  </conditionalFormatting>
  <conditionalFormatting sqref="AQ137">
    <cfRule type="cellIs" dxfId="2" priority="3" operator="greaterThan">
      <formula>20</formula>
    </cfRule>
  </conditionalFormatting>
  <conditionalFormatting sqref="AW137">
    <cfRule type="cellIs" dxfId="1" priority="2" operator="greaterThan">
      <formula>20</formula>
    </cfRule>
  </conditionalFormatting>
  <conditionalFormatting sqref="BC137">
    <cfRule type="cellIs" dxfId="0" priority="1" operator="greaterThan">
      <formula>20</formula>
    </cfRule>
  </conditionalFormatting>
  <printOptions gridLines="1"/>
  <pageMargins left="0.7" right="0.7" top="0.75" bottom="0.75" header="0.3" footer="0.3"/>
  <pageSetup scale="3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for export</vt:lpstr>
      <vt:lpstr>21sep23</vt:lpstr>
      <vt:lpstr>22sep23</vt:lpstr>
      <vt:lpstr>25sep23</vt:lpstr>
      <vt:lpstr>26sep23</vt:lpstr>
      <vt:lpstr>27sep23</vt:lpstr>
      <vt:lpstr>rolling spiked blank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Niederlehner, Barbara</dc:creator>
  <cp:lastModifiedBy>Niederlehner, Barbara</cp:lastModifiedBy>
  <cp:lastPrinted>2022-11-21T15:38:26Z</cp:lastPrinted>
  <dcterms:created xsi:type="dcterms:W3CDTF">2020-03-18T14:50:00Z</dcterms:created>
  <dcterms:modified xsi:type="dcterms:W3CDTF">2023-09-29T13:18:01Z</dcterms:modified>
</cp:coreProperties>
</file>