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wh18\Downloads\"/>
    </mc:Choice>
  </mc:AlternateContent>
  <xr:revisionPtr revIDLastSave="0" documentId="13_ncr:1_{CC2CB375-0A8F-4767-A788-88F616E5021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olling spiked blank 250" sheetId="19" r:id="rId1"/>
    <sheet name="rolling digest check" sheetId="17" r:id="rId2"/>
    <sheet name="rolling blanks" sheetId="15" r:id="rId3"/>
    <sheet name="rolling spike PR" sheetId="20" r:id="rId4"/>
    <sheet name="rolling dup RPD" sheetId="21" r:id="rId5"/>
    <sheet name="rolling CCC" sheetId="23" r:id="rId6"/>
    <sheet name="more recent old style MDL calcs" sheetId="2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2" i="19" l="1"/>
  <c r="V72" i="19"/>
  <c r="W72" i="19"/>
  <c r="AS72" i="19" s="1"/>
  <c r="AF72" i="19"/>
  <c r="AG72" i="19" s="1"/>
  <c r="AS73" i="19"/>
  <c r="AT73" i="19"/>
  <c r="AS74" i="19"/>
  <c r="AT74" i="19"/>
  <c r="AS75" i="19"/>
  <c r="AT75" i="19"/>
  <c r="AS76" i="19"/>
  <c r="AT76" i="19"/>
  <c r="AS77" i="19"/>
  <c r="AT77" i="19"/>
  <c r="U18" i="19"/>
  <c r="V18" i="19" s="1"/>
  <c r="W18" i="19" s="1"/>
  <c r="AF18" i="19"/>
  <c r="AG18" i="19"/>
  <c r="AH18" i="19" s="1"/>
  <c r="U19" i="19"/>
  <c r="V19" i="19" s="1"/>
  <c r="W19" i="19" s="1"/>
  <c r="AF19" i="19"/>
  <c r="AG19" i="19"/>
  <c r="AH19" i="19" s="1"/>
  <c r="AS20" i="19"/>
  <c r="AS21" i="19"/>
  <c r="AT21" i="19"/>
  <c r="AS22" i="19"/>
  <c r="AT22" i="19"/>
  <c r="AS23" i="19"/>
  <c r="AT23" i="19"/>
  <c r="AS24" i="19"/>
  <c r="AT24" i="19"/>
  <c r="AS25" i="19"/>
  <c r="AT25" i="19"/>
  <c r="AS26" i="19"/>
  <c r="AT26" i="19"/>
  <c r="AS27" i="19"/>
  <c r="AT27" i="19"/>
  <c r="AS28" i="19"/>
  <c r="AT28" i="19"/>
  <c r="AS29" i="19"/>
  <c r="AT29" i="19"/>
  <c r="AS30" i="19"/>
  <c r="AT30" i="19"/>
  <c r="AS31" i="19"/>
  <c r="AT31" i="19"/>
  <c r="AS32" i="19"/>
  <c r="AT32" i="19"/>
  <c r="AS33" i="19"/>
  <c r="AT33" i="19"/>
  <c r="AS34" i="19"/>
  <c r="AT34" i="19"/>
  <c r="U35" i="19"/>
  <c r="W35" i="19" s="1"/>
  <c r="AS35" i="19" s="1"/>
  <c r="V35" i="19"/>
  <c r="AF35" i="19"/>
  <c r="AG35" i="19"/>
  <c r="AH35" i="19"/>
  <c r="AT35" i="19"/>
  <c r="U36" i="19"/>
  <c r="W36" i="19" s="1"/>
  <c r="AS36" i="19" s="1"/>
  <c r="V36" i="19"/>
  <c r="AF36" i="19"/>
  <c r="AG36" i="19"/>
  <c r="AH36" i="19"/>
  <c r="AT36" i="19"/>
  <c r="U37" i="19"/>
  <c r="W37" i="19" s="1"/>
  <c r="AS37" i="19" s="1"/>
  <c r="V37" i="19"/>
  <c r="AF37" i="19"/>
  <c r="AG37" i="19"/>
  <c r="AH37" i="19"/>
  <c r="AT37" i="19"/>
  <c r="U38" i="19"/>
  <c r="W38" i="19" s="1"/>
  <c r="AS38" i="19" s="1"/>
  <c r="V38" i="19"/>
  <c r="AF38" i="19"/>
  <c r="AG38" i="19"/>
  <c r="AH38" i="19"/>
  <c r="AT38" i="19"/>
  <c r="U39" i="19"/>
  <c r="W39" i="19" s="1"/>
  <c r="AS39" i="19" s="1"/>
  <c r="V39" i="19"/>
  <c r="AF39" i="19"/>
  <c r="AG39" i="19"/>
  <c r="AH39" i="19"/>
  <c r="AT39" i="19"/>
  <c r="AS40" i="19"/>
  <c r="AT40" i="19"/>
  <c r="AS41" i="19"/>
  <c r="AT41" i="19"/>
  <c r="AS42" i="19"/>
  <c r="AT42" i="19"/>
  <c r="AS43" i="19"/>
  <c r="AT43" i="19"/>
  <c r="AS44" i="19"/>
  <c r="AT44" i="19"/>
  <c r="AS45" i="19"/>
  <c r="AT45" i="19"/>
  <c r="AS46" i="19"/>
  <c r="AT46" i="19"/>
  <c r="AS47" i="19"/>
  <c r="AT47" i="19"/>
  <c r="AS48" i="19"/>
  <c r="AT48" i="19"/>
  <c r="AS49" i="19"/>
  <c r="AT49" i="19"/>
  <c r="U50" i="19"/>
  <c r="V50" i="19" s="1"/>
  <c r="W50" i="19"/>
  <c r="AS50" i="19" s="1"/>
  <c r="AF50" i="19"/>
  <c r="AG50" i="19"/>
  <c r="AH50" i="19"/>
  <c r="AT50" i="19" s="1"/>
  <c r="U51" i="19"/>
  <c r="V51" i="19"/>
  <c r="W51" i="19"/>
  <c r="AS51" i="19" s="1"/>
  <c r="AF51" i="19"/>
  <c r="AG51" i="19"/>
  <c r="AH51" i="19"/>
  <c r="AT51" i="19"/>
  <c r="U52" i="19"/>
  <c r="V52" i="19"/>
  <c r="W52" i="19"/>
  <c r="AS52" i="19" s="1"/>
  <c r="AF52" i="19"/>
  <c r="AG52" i="19"/>
  <c r="AH52" i="19"/>
  <c r="AT52" i="19"/>
  <c r="U53" i="19"/>
  <c r="V53" i="19"/>
  <c r="W53" i="19"/>
  <c r="AS53" i="19" s="1"/>
  <c r="AF53" i="19"/>
  <c r="AG53" i="19"/>
  <c r="AH53" i="19"/>
  <c r="AT53" i="19"/>
  <c r="U54" i="19"/>
  <c r="V54" i="19"/>
  <c r="W54" i="19"/>
  <c r="AS54" i="19" s="1"/>
  <c r="AF54" i="19"/>
  <c r="AG54" i="19"/>
  <c r="AH54" i="19"/>
  <c r="AT54" i="19"/>
  <c r="U55" i="19"/>
  <c r="V55" i="19"/>
  <c r="W55" i="19"/>
  <c r="AS55" i="19" s="1"/>
  <c r="AF55" i="19"/>
  <c r="AG55" i="19"/>
  <c r="AH55" i="19"/>
  <c r="AT55" i="19"/>
  <c r="U56" i="19"/>
  <c r="V56" i="19"/>
  <c r="W56" i="19"/>
  <c r="AS56" i="19" s="1"/>
  <c r="AF56" i="19"/>
  <c r="AG56" i="19"/>
  <c r="AH56" i="19"/>
  <c r="AT56" i="19"/>
  <c r="U57" i="19"/>
  <c r="V57" i="19"/>
  <c r="W57" i="19"/>
  <c r="AS57" i="19" s="1"/>
  <c r="AF57" i="19"/>
  <c r="AG57" i="19"/>
  <c r="AH57" i="19"/>
  <c r="AT57" i="19"/>
  <c r="U58" i="19"/>
  <c r="V58" i="19"/>
  <c r="W58" i="19"/>
  <c r="AS58" i="19" s="1"/>
  <c r="AF58" i="19"/>
  <c r="AG58" i="19"/>
  <c r="AH58" i="19"/>
  <c r="AT58" i="19"/>
  <c r="U59" i="19"/>
  <c r="V59" i="19"/>
  <c r="W59" i="19"/>
  <c r="AS59" i="19" s="1"/>
  <c r="AF59" i="19"/>
  <c r="AG59" i="19"/>
  <c r="AH59" i="19"/>
  <c r="AT59" i="19"/>
  <c r="U60" i="19"/>
  <c r="V60" i="19"/>
  <c r="W60" i="19"/>
  <c r="AS60" i="19" s="1"/>
  <c r="AF60" i="19"/>
  <c r="AG60" i="19"/>
  <c r="AH60" i="19"/>
  <c r="AT60" i="19"/>
  <c r="U61" i="19"/>
  <c r="V61" i="19"/>
  <c r="W61" i="19"/>
  <c r="AS61" i="19" s="1"/>
  <c r="AF61" i="19"/>
  <c r="AG61" i="19"/>
  <c r="AH61" i="19"/>
  <c r="AT61" i="19"/>
  <c r="U62" i="19"/>
  <c r="V62" i="19"/>
  <c r="W62" i="19"/>
  <c r="AS62" i="19" s="1"/>
  <c r="AF62" i="19"/>
  <c r="AG62" i="19"/>
  <c r="AH62" i="19"/>
  <c r="AT62" i="19"/>
  <c r="U63" i="19"/>
  <c r="V63" i="19" s="1"/>
  <c r="W63" i="19"/>
  <c r="AS63" i="19" s="1"/>
  <c r="AF63" i="19"/>
  <c r="AG63" i="19"/>
  <c r="AH63" i="19"/>
  <c r="AT63" i="19"/>
  <c r="U64" i="19"/>
  <c r="V64" i="19" s="1"/>
  <c r="W64" i="19"/>
  <c r="AS64" i="19" s="1"/>
  <c r="AF64" i="19"/>
  <c r="AG64" i="19"/>
  <c r="AH64" i="19"/>
  <c r="AT64" i="19"/>
  <c r="U65" i="19"/>
  <c r="V65" i="19" s="1"/>
  <c r="W65" i="19"/>
  <c r="AS65" i="19" s="1"/>
  <c r="AF65" i="19"/>
  <c r="AG65" i="19" s="1"/>
  <c r="AH65" i="19"/>
  <c r="AT65" i="19"/>
  <c r="U66" i="19"/>
  <c r="V66" i="19" s="1"/>
  <c r="W66" i="19"/>
  <c r="AS66" i="19" s="1"/>
  <c r="AF66" i="19"/>
  <c r="AG66" i="19"/>
  <c r="AH66" i="19"/>
  <c r="AT66" i="19"/>
  <c r="U67" i="19"/>
  <c r="V67" i="19" s="1"/>
  <c r="W67" i="19"/>
  <c r="AS67" i="19" s="1"/>
  <c r="AF67" i="19"/>
  <c r="AG67" i="19"/>
  <c r="AH67" i="19"/>
  <c r="AT67" i="19"/>
  <c r="U68" i="19"/>
  <c r="V68" i="19" s="1"/>
  <c r="W68" i="19"/>
  <c r="AS68" i="19" s="1"/>
  <c r="AF68" i="19"/>
  <c r="AG68" i="19"/>
  <c r="AH68" i="19"/>
  <c r="AT68" i="19"/>
  <c r="U69" i="19"/>
  <c r="V69" i="19" s="1"/>
  <c r="W69" i="19"/>
  <c r="AS69" i="19" s="1"/>
  <c r="AF69" i="19"/>
  <c r="AG69" i="19"/>
  <c r="AH69" i="19"/>
  <c r="AT69" i="19"/>
  <c r="U70" i="19"/>
  <c r="V70" i="19" s="1"/>
  <c r="W70" i="19"/>
  <c r="AS70" i="19" s="1"/>
  <c r="AF70" i="19"/>
  <c r="AG70" i="19"/>
  <c r="AH70" i="19"/>
  <c r="AT70" i="19"/>
  <c r="U71" i="19"/>
  <c r="V71" i="19" s="1"/>
  <c r="W71" i="19"/>
  <c r="AS71" i="19" s="1"/>
  <c r="AF71" i="19"/>
  <c r="AG71" i="19"/>
  <c r="AH71" i="19"/>
  <c r="AT71" i="19"/>
  <c r="AS78" i="19"/>
  <c r="AT78" i="19"/>
  <c r="AS79" i="19"/>
  <c r="AT79" i="19"/>
  <c r="AS80" i="19"/>
  <c r="AT80" i="19"/>
  <c r="AS81" i="19"/>
  <c r="AT81" i="19"/>
  <c r="AS82" i="19"/>
  <c r="AT82" i="19"/>
  <c r="AS83" i="19"/>
  <c r="AT83" i="19"/>
  <c r="U84" i="19"/>
  <c r="V84" i="19"/>
  <c r="W84" i="19"/>
  <c r="AS84" i="19" s="1"/>
  <c r="AF84" i="19"/>
  <c r="AH84" i="19" s="1"/>
  <c r="AT84" i="19" s="1"/>
  <c r="AG84" i="19"/>
  <c r="U85" i="19"/>
  <c r="V85" i="19"/>
  <c r="W85" i="19"/>
  <c r="AS85" i="19" s="1"/>
  <c r="AF85" i="19"/>
  <c r="AH85" i="19" s="1"/>
  <c r="AT85" i="19" s="1"/>
  <c r="AG85" i="19"/>
  <c r="U86" i="19"/>
  <c r="V86" i="19"/>
  <c r="W86" i="19"/>
  <c r="AS86" i="19" s="1"/>
  <c r="AF86" i="19"/>
  <c r="AH86" i="19" s="1"/>
  <c r="AT86" i="19" s="1"/>
  <c r="AG86" i="19"/>
  <c r="U87" i="19"/>
  <c r="V87" i="19"/>
  <c r="W87" i="19"/>
  <c r="AS87" i="19" s="1"/>
  <c r="AF87" i="19"/>
  <c r="AH87" i="19" s="1"/>
  <c r="AT87" i="19" s="1"/>
  <c r="AG87" i="19"/>
  <c r="U88" i="19"/>
  <c r="V88" i="19"/>
  <c r="W88" i="19"/>
  <c r="AS88" i="19" s="1"/>
  <c r="AF88" i="19"/>
  <c r="AH88" i="19" s="1"/>
  <c r="AT88" i="19" s="1"/>
  <c r="AG88" i="19"/>
  <c r="U89" i="19"/>
  <c r="V89" i="19"/>
  <c r="W89" i="19"/>
  <c r="AS89" i="19" s="1"/>
  <c r="AF89" i="19"/>
  <c r="AH89" i="19" s="1"/>
  <c r="AT89" i="19" s="1"/>
  <c r="AG89" i="19"/>
  <c r="U90" i="19"/>
  <c r="V90" i="19"/>
  <c r="W90" i="19"/>
  <c r="AS90" i="19" s="1"/>
  <c r="AF90" i="19"/>
  <c r="AH90" i="19" s="1"/>
  <c r="AT90" i="19" s="1"/>
  <c r="AG90" i="19"/>
  <c r="U91" i="19"/>
  <c r="V91" i="19"/>
  <c r="W91" i="19"/>
  <c r="AS91" i="19" s="1"/>
  <c r="AF91" i="19"/>
  <c r="AH91" i="19" s="1"/>
  <c r="AT91" i="19" s="1"/>
  <c r="AG91" i="19"/>
  <c r="U92" i="19"/>
  <c r="V92" i="19"/>
  <c r="W92" i="19"/>
  <c r="AS92" i="19" s="1"/>
  <c r="AF92" i="19"/>
  <c r="AH92" i="19" s="1"/>
  <c r="AT92" i="19" s="1"/>
  <c r="AG92" i="19"/>
  <c r="U93" i="19"/>
  <c r="V93" i="19"/>
  <c r="W93" i="19"/>
  <c r="AS93" i="19" s="1"/>
  <c r="AF93" i="19"/>
  <c r="AH93" i="19" s="1"/>
  <c r="AT93" i="19" s="1"/>
  <c r="AG93" i="19"/>
  <c r="U94" i="19"/>
  <c r="V94" i="19"/>
  <c r="W94" i="19"/>
  <c r="AF94" i="19"/>
  <c r="AH94" i="19" s="1"/>
  <c r="AG94" i="19"/>
  <c r="U95" i="19"/>
  <c r="V95" i="19"/>
  <c r="W95" i="19"/>
  <c r="AF95" i="19"/>
  <c r="AG95" i="19" s="1"/>
  <c r="AH95" i="19"/>
  <c r="U96" i="19"/>
  <c r="V96" i="19" s="1"/>
  <c r="AF96" i="19"/>
  <c r="AG96" i="19"/>
  <c r="AH96" i="19"/>
  <c r="U97" i="19"/>
  <c r="V97" i="19"/>
  <c r="W97" i="19"/>
  <c r="AF97" i="19"/>
  <c r="AG97" i="19" s="1"/>
  <c r="U98" i="19"/>
  <c r="V98" i="19"/>
  <c r="W98" i="19"/>
  <c r="AF98" i="19"/>
  <c r="AH98" i="19" s="1"/>
  <c r="AG98" i="19"/>
  <c r="AH72" i="19" l="1"/>
  <c r="AT72" i="19" s="1"/>
  <c r="AH97" i="19"/>
  <c r="W96" i="19"/>
  <c r="AH97" i="15"/>
  <c r="AG97" i="15"/>
  <c r="AF97" i="15"/>
  <c r="W97" i="15"/>
  <c r="U97" i="15"/>
  <c r="V97" i="15" s="1"/>
  <c r="AG96" i="15"/>
  <c r="AF96" i="15"/>
  <c r="AH96" i="15" s="1"/>
  <c r="W96" i="15"/>
  <c r="U96" i="15"/>
  <c r="V96" i="15" s="1"/>
  <c r="AF95" i="15"/>
  <c r="AH95" i="15" s="1"/>
  <c r="U95" i="15"/>
  <c r="V95" i="15" s="1"/>
  <c r="AF94" i="15"/>
  <c r="AH94" i="15" s="1"/>
  <c r="U94" i="15"/>
  <c r="V94" i="15" s="1"/>
  <c r="AG93" i="15"/>
  <c r="AF93" i="15"/>
  <c r="AH93" i="15" s="1"/>
  <c r="U93" i="15"/>
  <c r="V93" i="15" s="1"/>
  <c r="AF106" i="17"/>
  <c r="AG106" i="17" s="1"/>
  <c r="U106" i="17"/>
  <c r="W106" i="17" s="1"/>
  <c r="AF105" i="17"/>
  <c r="AH105" i="17" s="1"/>
  <c r="W105" i="17"/>
  <c r="U105" i="17"/>
  <c r="V105" i="17" s="1"/>
  <c r="AG104" i="17"/>
  <c r="AF104" i="17"/>
  <c r="AH104" i="17" s="1"/>
  <c r="U104" i="17"/>
  <c r="V104" i="17" s="1"/>
  <c r="AF103" i="17"/>
  <c r="AG103" i="17" s="1"/>
  <c r="W103" i="17"/>
  <c r="U103" i="17"/>
  <c r="V103" i="17" s="1"/>
  <c r="AF102" i="17"/>
  <c r="AH102" i="17" s="1"/>
  <c r="U102" i="17"/>
  <c r="W102" i="17" s="1"/>
  <c r="AG94" i="15" l="1"/>
  <c r="AH103" i="17"/>
  <c r="W93" i="15"/>
  <c r="W94" i="15"/>
  <c r="AG95" i="15"/>
  <c r="W95" i="15"/>
  <c r="AG102" i="17"/>
  <c r="AH106" i="17"/>
  <c r="W104" i="17"/>
  <c r="AG105" i="17"/>
  <c r="V102" i="17"/>
  <c r="V106" i="17"/>
  <c r="AF92" i="15" l="1"/>
  <c r="AG92" i="15" s="1"/>
  <c r="U92" i="15"/>
  <c r="W92" i="15" s="1"/>
  <c r="AF91" i="15"/>
  <c r="AH91" i="15" s="1"/>
  <c r="U91" i="15"/>
  <c r="W91" i="15" s="1"/>
  <c r="AF90" i="15"/>
  <c r="AG90" i="15" s="1"/>
  <c r="W90" i="15"/>
  <c r="U90" i="15"/>
  <c r="V90" i="15" s="1"/>
  <c r="AH89" i="15"/>
  <c r="AF89" i="15"/>
  <c r="AG89" i="15" s="1"/>
  <c r="U89" i="15"/>
  <c r="V89" i="15" s="1"/>
  <c r="AF88" i="15"/>
  <c r="AG88" i="15" s="1"/>
  <c r="U88" i="15"/>
  <c r="W88" i="15" s="1"/>
  <c r="AF101" i="17"/>
  <c r="AH101" i="17" s="1"/>
  <c r="U101" i="17"/>
  <c r="W101" i="17" s="1"/>
  <c r="AF100" i="17"/>
  <c r="AH100" i="17" s="1"/>
  <c r="U100" i="17"/>
  <c r="V100" i="17" s="1"/>
  <c r="AH99" i="17"/>
  <c r="AF99" i="17"/>
  <c r="AG99" i="17" s="1"/>
  <c r="U99" i="17"/>
  <c r="W99" i="17" s="1"/>
  <c r="AF98" i="17"/>
  <c r="AH98" i="17" s="1"/>
  <c r="W98" i="17"/>
  <c r="U98" i="17"/>
  <c r="V98" i="17" s="1"/>
  <c r="AH97" i="17"/>
  <c r="AG97" i="17"/>
  <c r="AF97" i="17"/>
  <c r="U97" i="17"/>
  <c r="W97" i="17" s="1"/>
  <c r="W100" i="17" l="1"/>
  <c r="AH88" i="15"/>
  <c r="V91" i="15"/>
  <c r="AG101" i="17"/>
  <c r="AH92" i="15"/>
  <c r="AG91" i="15"/>
  <c r="W89" i="15"/>
  <c r="V88" i="15"/>
  <c r="AH90" i="15"/>
  <c r="V92" i="15"/>
  <c r="V99" i="17"/>
  <c r="AG100" i="17"/>
  <c r="V97" i="17"/>
  <c r="V101" i="17"/>
  <c r="AG98" i="17"/>
  <c r="AG87" i="15" l="1"/>
  <c r="AF87" i="15"/>
  <c r="AH87" i="15" s="1"/>
  <c r="U87" i="15"/>
  <c r="W87" i="15" s="1"/>
  <c r="AF86" i="15"/>
  <c r="AH86" i="15" s="1"/>
  <c r="U86" i="15"/>
  <c r="V86" i="15" s="1"/>
  <c r="AF85" i="15"/>
  <c r="AH85" i="15" s="1"/>
  <c r="U85" i="15"/>
  <c r="V85" i="15" s="1"/>
  <c r="AF84" i="15"/>
  <c r="AH84" i="15" s="1"/>
  <c r="U84" i="15"/>
  <c r="W84" i="15" s="1"/>
  <c r="AG83" i="15"/>
  <c r="AF83" i="15"/>
  <c r="AH83" i="15" s="1"/>
  <c r="U83" i="15"/>
  <c r="W83" i="15" s="1"/>
  <c r="AF96" i="17"/>
  <c r="AH96" i="17" s="1"/>
  <c r="U96" i="17"/>
  <c r="W96" i="17" s="1"/>
  <c r="AG95" i="17"/>
  <c r="AF95" i="17"/>
  <c r="AH95" i="17" s="1"/>
  <c r="U95" i="17"/>
  <c r="W95" i="17" s="1"/>
  <c r="AF94" i="17"/>
  <c r="AH94" i="17" s="1"/>
  <c r="U94" i="17"/>
  <c r="W94" i="17" s="1"/>
  <c r="AF93" i="17"/>
  <c r="AH93" i="17" s="1"/>
  <c r="U93" i="17"/>
  <c r="W93" i="17" s="1"/>
  <c r="AF92" i="17"/>
  <c r="AH92" i="17" s="1"/>
  <c r="U92" i="17"/>
  <c r="V92" i="17" s="1"/>
  <c r="AG86" i="15" l="1"/>
  <c r="V94" i="17"/>
  <c r="W85" i="15"/>
  <c r="AG94" i="17"/>
  <c r="W86" i="15"/>
  <c r="V84" i="15"/>
  <c r="AG85" i="15"/>
  <c r="V87" i="15"/>
  <c r="V83" i="15"/>
  <c r="AG84" i="15"/>
  <c r="V93" i="17"/>
  <c r="V96" i="17"/>
  <c r="W92" i="17"/>
  <c r="AG93" i="17"/>
  <c r="V95" i="17"/>
  <c r="AG92" i="17"/>
  <c r="AG96" i="17"/>
  <c r="AH45" i="26" l="1"/>
  <c r="W45" i="26"/>
  <c r="AH41" i="26"/>
  <c r="W41" i="26"/>
  <c r="AF39" i="26"/>
  <c r="AG39" i="26" s="1"/>
  <c r="AH39" i="26" s="1"/>
  <c r="U39" i="26"/>
  <c r="V39" i="26" s="1"/>
  <c r="W39" i="26" s="1"/>
  <c r="AF38" i="26"/>
  <c r="AG38" i="26" s="1"/>
  <c r="AH38" i="26" s="1"/>
  <c r="U38" i="26"/>
  <c r="V38" i="26" s="1"/>
  <c r="W38" i="26" s="1"/>
  <c r="AF37" i="26"/>
  <c r="AG37" i="26" s="1"/>
  <c r="AH37" i="26" s="1"/>
  <c r="U37" i="26"/>
  <c r="V37" i="26" s="1"/>
  <c r="W37" i="26" s="1"/>
  <c r="AF36" i="26"/>
  <c r="AG36" i="26" s="1"/>
  <c r="AH36" i="26" s="1"/>
  <c r="U36" i="26"/>
  <c r="V36" i="26" s="1"/>
  <c r="W36" i="26" s="1"/>
  <c r="AF35" i="26"/>
  <c r="AG35" i="26" s="1"/>
  <c r="AH35" i="26" s="1"/>
  <c r="U35" i="26"/>
  <c r="V35" i="26" s="1"/>
  <c r="W35" i="26" s="1"/>
  <c r="AF34" i="26"/>
  <c r="AG34" i="26" s="1"/>
  <c r="AH34" i="26" s="1"/>
  <c r="U34" i="26"/>
  <c r="V34" i="26" s="1"/>
  <c r="W34" i="26" s="1"/>
  <c r="AF33" i="26"/>
  <c r="AG33" i="26" s="1"/>
  <c r="AH33" i="26" s="1"/>
  <c r="U33" i="26"/>
  <c r="V33" i="26" s="1"/>
  <c r="W33" i="26" s="1"/>
  <c r="AF32" i="26"/>
  <c r="AG32" i="26" s="1"/>
  <c r="AH32" i="26" s="1"/>
  <c r="U32" i="26"/>
  <c r="V32" i="26" s="1"/>
  <c r="W32" i="26" s="1"/>
  <c r="W42" i="26" l="1"/>
  <c r="W48" i="26" s="1"/>
  <c r="AH43" i="26"/>
  <c r="AH47" i="26" s="1"/>
  <c r="W43" i="26"/>
  <c r="W44" i="26" s="1"/>
  <c r="AH42" i="26"/>
  <c r="AH50" i="26" s="1"/>
  <c r="Z39" i="26"/>
  <c r="AA39" i="26" s="1"/>
  <c r="AH46" i="26" l="1"/>
  <c r="AH49" i="26" s="1"/>
  <c r="W50" i="26"/>
  <c r="AH44" i="26"/>
  <c r="W47" i="26"/>
  <c r="W46" i="26"/>
  <c r="W49" i="26" s="1"/>
  <c r="W51" i="26"/>
  <c r="AH51" i="26"/>
  <c r="AH48" i="26"/>
  <c r="AH14" i="26"/>
  <c r="W14" i="26"/>
  <c r="AH18" i="26"/>
  <c r="W18" i="26"/>
  <c r="AF12" i="26"/>
  <c r="AG12" i="26" s="1"/>
  <c r="AH12" i="26" s="1"/>
  <c r="U12" i="26"/>
  <c r="V12" i="26" s="1"/>
  <c r="W12" i="26" s="1"/>
  <c r="AF11" i="26"/>
  <c r="AG11" i="26" s="1"/>
  <c r="AH11" i="26" s="1"/>
  <c r="U11" i="26"/>
  <c r="V11" i="26" s="1"/>
  <c r="W11" i="26" s="1"/>
  <c r="AF10" i="26"/>
  <c r="AG10" i="26" s="1"/>
  <c r="AH10" i="26" s="1"/>
  <c r="U10" i="26"/>
  <c r="V10" i="26" s="1"/>
  <c r="W10" i="26" s="1"/>
  <c r="AF9" i="26"/>
  <c r="AG9" i="26" s="1"/>
  <c r="AH9" i="26" s="1"/>
  <c r="U9" i="26"/>
  <c r="V9" i="26" s="1"/>
  <c r="W9" i="26" s="1"/>
  <c r="AF8" i="26"/>
  <c r="AG8" i="26" s="1"/>
  <c r="AH8" i="26" s="1"/>
  <c r="U8" i="26"/>
  <c r="V8" i="26" s="1"/>
  <c r="W8" i="26" s="1"/>
  <c r="AF7" i="26"/>
  <c r="AG7" i="26" s="1"/>
  <c r="AH7" i="26" s="1"/>
  <c r="U7" i="26"/>
  <c r="V7" i="26" s="1"/>
  <c r="W7" i="26" s="1"/>
  <c r="AF6" i="26"/>
  <c r="AG6" i="26" s="1"/>
  <c r="AH6" i="26" s="1"/>
  <c r="U6" i="26"/>
  <c r="V6" i="26" s="1"/>
  <c r="W6" i="26" s="1"/>
  <c r="AF5" i="26"/>
  <c r="AG5" i="26" s="1"/>
  <c r="AH5" i="26" s="1"/>
  <c r="U5" i="26"/>
  <c r="V5" i="26" s="1"/>
  <c r="W5" i="26" s="1"/>
  <c r="W16" i="26" l="1"/>
  <c r="W20" i="26" s="1"/>
  <c r="W15" i="26"/>
  <c r="AH15" i="26"/>
  <c r="AH16" i="26"/>
  <c r="AH19" i="26" s="1"/>
  <c r="AH22" i="26" s="1"/>
  <c r="AH131" i="26"/>
  <c r="W131" i="26"/>
  <c r="AH127" i="26"/>
  <c r="W127" i="26"/>
  <c r="AF124" i="26"/>
  <c r="AH124" i="26" s="1"/>
  <c r="AT124" i="26" s="1"/>
  <c r="U124" i="26"/>
  <c r="V124" i="26" s="1"/>
  <c r="AF123" i="26"/>
  <c r="AH123" i="26" s="1"/>
  <c r="AT123" i="26" s="1"/>
  <c r="U123" i="26"/>
  <c r="V123" i="26" s="1"/>
  <c r="AF122" i="26"/>
  <c r="AH122" i="26" s="1"/>
  <c r="AT122" i="26" s="1"/>
  <c r="U122" i="26"/>
  <c r="V122" i="26" s="1"/>
  <c r="AF121" i="26"/>
  <c r="AH121" i="26" s="1"/>
  <c r="AT121" i="26" s="1"/>
  <c r="U121" i="26"/>
  <c r="V121" i="26" s="1"/>
  <c r="AF120" i="26"/>
  <c r="AH120" i="26" s="1"/>
  <c r="AT120" i="26" s="1"/>
  <c r="U120" i="26"/>
  <c r="W120" i="26" s="1"/>
  <c r="AS120" i="26" s="1"/>
  <c r="AF119" i="26"/>
  <c r="AH119" i="26" s="1"/>
  <c r="AT119" i="26" s="1"/>
  <c r="U119" i="26"/>
  <c r="V119" i="26" s="1"/>
  <c r="AF118" i="26"/>
  <c r="AH118" i="26" s="1"/>
  <c r="AT118" i="26" s="1"/>
  <c r="U118" i="26"/>
  <c r="V118" i="26" s="1"/>
  <c r="AF117" i="26"/>
  <c r="AH117" i="26" s="1"/>
  <c r="U117" i="26"/>
  <c r="V117" i="26" s="1"/>
  <c r="AH105" i="26"/>
  <c r="W105" i="26"/>
  <c r="AH103" i="26"/>
  <c r="W103" i="26"/>
  <c r="AH102" i="26"/>
  <c r="AH110" i="26" s="1"/>
  <c r="W102" i="26"/>
  <c r="W110" i="26" s="1"/>
  <c r="AH101" i="26"/>
  <c r="W101" i="26"/>
  <c r="AT98" i="26"/>
  <c r="AS98" i="26"/>
  <c r="AT97" i="26"/>
  <c r="AS97" i="26"/>
  <c r="AT96" i="26"/>
  <c r="AS96" i="26"/>
  <c r="AT95" i="26"/>
  <c r="AS95" i="26"/>
  <c r="AT94" i="26"/>
  <c r="AS94" i="26"/>
  <c r="AT93" i="26"/>
  <c r="AS93" i="26"/>
  <c r="AT92" i="26"/>
  <c r="AS92" i="26"/>
  <c r="AT91" i="26"/>
  <c r="AS91" i="26"/>
  <c r="AT90" i="26"/>
  <c r="AS90" i="26"/>
  <c r="AT89" i="26"/>
  <c r="AS89" i="26"/>
  <c r="AH77" i="26"/>
  <c r="W77" i="26"/>
  <c r="AH73" i="26"/>
  <c r="W73" i="26"/>
  <c r="AF70" i="26"/>
  <c r="AH70" i="26" s="1"/>
  <c r="U70" i="26"/>
  <c r="W70" i="26" s="1"/>
  <c r="AF69" i="26"/>
  <c r="AH69" i="26" s="1"/>
  <c r="U69" i="26"/>
  <c r="V69" i="26" s="1"/>
  <c r="AF68" i="26"/>
  <c r="AH68" i="26" s="1"/>
  <c r="AT68" i="26" s="1"/>
  <c r="U68" i="26"/>
  <c r="V68" i="26" s="1"/>
  <c r="AF67" i="26"/>
  <c r="AG67" i="26" s="1"/>
  <c r="U67" i="26"/>
  <c r="V67" i="26" s="1"/>
  <c r="AF66" i="26"/>
  <c r="AH66" i="26" s="1"/>
  <c r="AT66" i="26" s="1"/>
  <c r="U66" i="26"/>
  <c r="V66" i="26" s="1"/>
  <c r="AF65" i="26"/>
  <c r="AH65" i="26" s="1"/>
  <c r="AT65" i="26" s="1"/>
  <c r="U65" i="26"/>
  <c r="V65" i="26" s="1"/>
  <c r="AF64" i="26"/>
  <c r="AH64" i="26" s="1"/>
  <c r="U64" i="26"/>
  <c r="V64" i="26" s="1"/>
  <c r="W19" i="26" l="1"/>
  <c r="W22" i="26" s="1"/>
  <c r="W24" i="26"/>
  <c r="W104" i="26"/>
  <c r="AH104" i="26"/>
  <c r="AG66" i="26"/>
  <c r="W65" i="26"/>
  <c r="AS65" i="26" s="1"/>
  <c r="W23" i="26"/>
  <c r="W17" i="26"/>
  <c r="W21" i="26"/>
  <c r="AH24" i="26"/>
  <c r="AH23" i="26"/>
  <c r="AH20" i="26"/>
  <c r="AH17" i="26"/>
  <c r="AH21" i="26"/>
  <c r="AG70" i="26"/>
  <c r="W64" i="26"/>
  <c r="AS64" i="26" s="1"/>
  <c r="AH108" i="26"/>
  <c r="AG68" i="26"/>
  <c r="AG65" i="26"/>
  <c r="AG64" i="26"/>
  <c r="W108" i="26"/>
  <c r="AG69" i="26"/>
  <c r="AH67" i="26"/>
  <c r="AT67" i="26" s="1"/>
  <c r="W106" i="26"/>
  <c r="W109" i="26" s="1"/>
  <c r="W66" i="26"/>
  <c r="AS66" i="26" s="1"/>
  <c r="AH106" i="26"/>
  <c r="AH109" i="26" s="1"/>
  <c r="AH129" i="26"/>
  <c r="AH128" i="26"/>
  <c r="AT117" i="26"/>
  <c r="AT64" i="26"/>
  <c r="W67" i="26"/>
  <c r="W69" i="26"/>
  <c r="W107" i="26"/>
  <c r="W111" i="26"/>
  <c r="V120" i="26"/>
  <c r="W68" i="26"/>
  <c r="AS68" i="26" s="1"/>
  <c r="AH107" i="26"/>
  <c r="AH111" i="26"/>
  <c r="W117" i="26"/>
  <c r="W118" i="26"/>
  <c r="AS118" i="26" s="1"/>
  <c r="W119" i="26"/>
  <c r="AS119" i="26" s="1"/>
  <c r="W121" i="26"/>
  <c r="AS121" i="26" s="1"/>
  <c r="W122" i="26"/>
  <c r="AS122" i="26" s="1"/>
  <c r="W123" i="26"/>
  <c r="AS123" i="26" s="1"/>
  <c r="W124" i="26"/>
  <c r="AS124" i="26" s="1"/>
  <c r="V70" i="26"/>
  <c r="AG117" i="26"/>
  <c r="AG118" i="26"/>
  <c r="AG119" i="26"/>
  <c r="AG120" i="26"/>
  <c r="AG121" i="26"/>
  <c r="AG122" i="26"/>
  <c r="AG123" i="26"/>
  <c r="AG124" i="26"/>
  <c r="AH74" i="26" l="1"/>
  <c r="AH80" i="26" s="1"/>
  <c r="AH75" i="26"/>
  <c r="AH133" i="26"/>
  <c r="AH132" i="26"/>
  <c r="AH135" i="26" s="1"/>
  <c r="AH130" i="26"/>
  <c r="W129" i="26"/>
  <c r="W128" i="26"/>
  <c r="AS117" i="26"/>
  <c r="W74" i="26"/>
  <c r="AS67" i="26"/>
  <c r="W75" i="26"/>
  <c r="AH137" i="26"/>
  <c r="AH136" i="26"/>
  <c r="AH134" i="26"/>
  <c r="AH82" i="26" l="1"/>
  <c r="AH83" i="26"/>
  <c r="AH76" i="26"/>
  <c r="AH79" i="26"/>
  <c r="AH78" i="26"/>
  <c r="AH81" i="26" s="1"/>
  <c r="W137" i="26"/>
  <c r="W136" i="26"/>
  <c r="W134" i="26"/>
  <c r="W83" i="26"/>
  <c r="W80" i="26"/>
  <c r="W82" i="26"/>
  <c r="W133" i="26"/>
  <c r="W132" i="26"/>
  <c r="W135" i="26" s="1"/>
  <c r="W130" i="26"/>
  <c r="W79" i="26"/>
  <c r="W78" i="26"/>
  <c r="W81" i="26" s="1"/>
  <c r="W76" i="26"/>
  <c r="AF71" i="15" l="1"/>
  <c r="AH71" i="15" s="1"/>
  <c r="U71" i="15"/>
  <c r="W71" i="15" s="1"/>
  <c r="AF70" i="15"/>
  <c r="AH70" i="15" s="1"/>
  <c r="U70" i="15"/>
  <c r="W70" i="15" s="1"/>
  <c r="AF69" i="15"/>
  <c r="AH69" i="15" s="1"/>
  <c r="U69" i="15"/>
  <c r="V69" i="15" s="1"/>
  <c r="AF68" i="15"/>
  <c r="AG68" i="15" s="1"/>
  <c r="U68" i="15"/>
  <c r="W68" i="15" s="1"/>
  <c r="AF67" i="15"/>
  <c r="AH67" i="15" s="1"/>
  <c r="U67" i="15"/>
  <c r="W67" i="15" s="1"/>
  <c r="AF80" i="17"/>
  <c r="AH80" i="17" s="1"/>
  <c r="U80" i="17"/>
  <c r="W80" i="17" s="1"/>
  <c r="AH79" i="17"/>
  <c r="AF79" i="17"/>
  <c r="AG79" i="17" s="1"/>
  <c r="U79" i="17"/>
  <c r="W79" i="17" s="1"/>
  <c r="AF78" i="17"/>
  <c r="AG78" i="17" s="1"/>
  <c r="U78" i="17"/>
  <c r="V78" i="17" s="1"/>
  <c r="AH77" i="17"/>
  <c r="AG77" i="17"/>
  <c r="AF77" i="17"/>
  <c r="U77" i="17"/>
  <c r="W77" i="17" s="1"/>
  <c r="AF76" i="17"/>
  <c r="AH76" i="17" s="1"/>
  <c r="U76" i="17"/>
  <c r="W76" i="17" s="1"/>
  <c r="AH68" i="15" l="1"/>
  <c r="AG80" i="17"/>
  <c r="W78" i="17"/>
  <c r="AG69" i="15"/>
  <c r="V70" i="15"/>
  <c r="AG67" i="15"/>
  <c r="AG71" i="15"/>
  <c r="W69" i="15"/>
  <c r="AG70" i="15"/>
  <c r="V68" i="15"/>
  <c r="V67" i="15"/>
  <c r="V71" i="15"/>
  <c r="V77" i="17"/>
  <c r="V76" i="17"/>
  <c r="AH78" i="17"/>
  <c r="V80" i="17"/>
  <c r="V79" i="17"/>
  <c r="AG76" i="17"/>
  <c r="AF111" i="20" l="1"/>
  <c r="AH111" i="20" s="1"/>
  <c r="AM111" i="20" s="1"/>
  <c r="AN111" i="20" s="1"/>
  <c r="U111" i="20"/>
  <c r="W111" i="20" s="1"/>
  <c r="AG66" i="15"/>
  <c r="AF66" i="15"/>
  <c r="AH66" i="15" s="1"/>
  <c r="U66" i="15"/>
  <c r="W66" i="15" s="1"/>
  <c r="AF65" i="15"/>
  <c r="AH65" i="15" s="1"/>
  <c r="U65" i="15"/>
  <c r="W65" i="15" s="1"/>
  <c r="AF64" i="15"/>
  <c r="AG64" i="15" s="1"/>
  <c r="U64" i="15"/>
  <c r="W64" i="15" s="1"/>
  <c r="AF63" i="15"/>
  <c r="AH63" i="15" s="1"/>
  <c r="U63" i="15"/>
  <c r="W63" i="15" s="1"/>
  <c r="AF62" i="15"/>
  <c r="AH62" i="15" s="1"/>
  <c r="U62" i="15"/>
  <c r="W62" i="15" s="1"/>
  <c r="AF75" i="17"/>
  <c r="AH75" i="17" s="1"/>
  <c r="U75" i="17"/>
  <c r="W75" i="17" s="1"/>
  <c r="AF74" i="17"/>
  <c r="AH74" i="17" s="1"/>
  <c r="U74" i="17"/>
  <c r="W74" i="17" s="1"/>
  <c r="AF73" i="17"/>
  <c r="AH73" i="17" s="1"/>
  <c r="U73" i="17"/>
  <c r="W73" i="17" s="1"/>
  <c r="AF72" i="17"/>
  <c r="AH72" i="17" s="1"/>
  <c r="W72" i="17"/>
  <c r="U72" i="17"/>
  <c r="V72" i="17" s="1"/>
  <c r="AF71" i="17"/>
  <c r="AH71" i="17" s="1"/>
  <c r="U71" i="17"/>
  <c r="W71" i="17" s="1"/>
  <c r="V74" i="17" l="1"/>
  <c r="AG111" i="20"/>
  <c r="AG62" i="15"/>
  <c r="V66" i="15"/>
  <c r="AH64" i="15"/>
  <c r="V62" i="15"/>
  <c r="V64" i="15"/>
  <c r="AG75" i="17"/>
  <c r="AG73" i="17"/>
  <c r="AG71" i="17"/>
  <c r="V111" i="20"/>
  <c r="AB111" i="20"/>
  <c r="AC111" i="20" s="1"/>
  <c r="AG65" i="15"/>
  <c r="V63" i="15"/>
  <c r="AG63" i="15"/>
  <c r="V65" i="15"/>
  <c r="V73" i="17"/>
  <c r="AG74" i="17"/>
  <c r="V75" i="17"/>
  <c r="V71" i="17"/>
  <c r="AG72" i="17"/>
  <c r="AP206" i="23" l="1"/>
  <c r="AP205" i="23"/>
  <c r="AH224" i="23" l="1"/>
  <c r="AH228" i="23" s="1"/>
  <c r="AH205" i="23"/>
  <c r="AH223" i="23"/>
  <c r="AH215" i="23"/>
  <c r="AH214" i="23"/>
  <c r="AH226" i="23" s="1"/>
  <c r="AH227" i="23" s="1"/>
  <c r="AH230" i="23" s="1"/>
  <c r="AH206" i="23"/>
  <c r="W223" i="23"/>
  <c r="AH216" i="23" l="1"/>
  <c r="W206" i="23"/>
  <c r="W219" i="23" s="1"/>
  <c r="W215" i="23"/>
  <c r="W231" i="23"/>
  <c r="W229" i="23"/>
  <c r="AH232" i="23"/>
  <c r="AH231" i="23"/>
  <c r="AH229" i="23"/>
  <c r="W216" i="23"/>
  <c r="AH225" i="23"/>
  <c r="AH211" i="23"/>
  <c r="AI211" i="23" s="1"/>
  <c r="AH210" i="23"/>
  <c r="AI210" i="23" s="1"/>
  <c r="AH209" i="23"/>
  <c r="AI209" i="23" s="1"/>
  <c r="AH212" i="23"/>
  <c r="AI212" i="23" s="1"/>
  <c r="AH208" i="23"/>
  <c r="W224" i="23"/>
  <c r="W232" i="23" s="1"/>
  <c r="W205" i="23"/>
  <c r="W214" i="23"/>
  <c r="W226" i="23" s="1"/>
  <c r="AH207" i="23"/>
  <c r="AH219" i="23"/>
  <c r="AH218" i="23"/>
  <c r="AH220" i="23" s="1"/>
  <c r="W207" i="23" l="1"/>
  <c r="W218" i="23"/>
  <c r="W220" i="23" s="1"/>
  <c r="W228" i="23"/>
  <c r="W227" i="23"/>
  <c r="W230" i="23" s="1"/>
  <c r="W225" i="23"/>
  <c r="W210" i="23"/>
  <c r="X210" i="23" s="1"/>
  <c r="W211" i="23"/>
  <c r="X211" i="23" s="1"/>
  <c r="W208" i="23"/>
  <c r="W209" i="23"/>
  <c r="X209" i="23" s="1"/>
  <c r="W212" i="23"/>
  <c r="X212" i="23" s="1"/>
  <c r="Z179" i="21" l="1"/>
  <c r="AK179" i="21"/>
  <c r="AP179" i="21"/>
  <c r="AF61" i="15"/>
  <c r="AH61" i="15" s="1"/>
  <c r="U61" i="15"/>
  <c r="W61" i="15" s="1"/>
  <c r="AF60" i="15"/>
  <c r="AH60" i="15" s="1"/>
  <c r="U60" i="15"/>
  <c r="V60" i="15" s="1"/>
  <c r="AF59" i="15"/>
  <c r="AG59" i="15" s="1"/>
  <c r="U59" i="15"/>
  <c r="W59" i="15" s="1"/>
  <c r="AF58" i="15"/>
  <c r="AH58" i="15" s="1"/>
  <c r="U58" i="15"/>
  <c r="V58" i="15" s="1"/>
  <c r="AF57" i="15"/>
  <c r="AH57" i="15" s="1"/>
  <c r="U57" i="15"/>
  <c r="W57" i="15" s="1"/>
  <c r="AF70" i="17"/>
  <c r="AH70" i="17" s="1"/>
  <c r="U70" i="17"/>
  <c r="W70" i="17" s="1"/>
  <c r="AF69" i="17"/>
  <c r="AH69" i="17" s="1"/>
  <c r="U69" i="17"/>
  <c r="V69" i="17" s="1"/>
  <c r="AF68" i="17"/>
  <c r="AH68" i="17" s="1"/>
  <c r="U68" i="17"/>
  <c r="V68" i="17" s="1"/>
  <c r="AF67" i="17"/>
  <c r="AH67" i="17" s="1"/>
  <c r="U67" i="17"/>
  <c r="V67" i="17" s="1"/>
  <c r="AF66" i="17"/>
  <c r="AH66" i="17" s="1"/>
  <c r="U66" i="17"/>
  <c r="W66" i="17" s="1"/>
  <c r="AH59" i="15" l="1"/>
  <c r="W60" i="15"/>
  <c r="AG57" i="15"/>
  <c r="AG61" i="15"/>
  <c r="W58" i="15"/>
  <c r="AG67" i="17"/>
  <c r="W69" i="17"/>
  <c r="AG70" i="17"/>
  <c r="AG66" i="17"/>
  <c r="AG68" i="17"/>
  <c r="W67" i="17"/>
  <c r="V59" i="15"/>
  <c r="AG60" i="15"/>
  <c r="V57" i="15"/>
  <c r="V61" i="15"/>
  <c r="AG58" i="15"/>
  <c r="W68" i="17"/>
  <c r="AG69" i="17"/>
  <c r="V66" i="17"/>
  <c r="V70" i="17"/>
  <c r="AB196" i="20" l="1"/>
  <c r="AB195" i="20"/>
  <c r="AM196" i="20"/>
  <c r="AM195" i="20"/>
  <c r="AP196" i="20"/>
  <c r="AP195" i="20"/>
  <c r="AP180" i="21" l="1"/>
  <c r="AK190" i="21"/>
  <c r="AK189" i="21"/>
  <c r="AK188" i="21"/>
  <c r="AK180" i="21"/>
  <c r="Z190" i="21"/>
  <c r="Z189" i="21"/>
  <c r="Z188" i="21"/>
  <c r="Z180" i="21"/>
  <c r="AF56" i="15"/>
  <c r="AG56" i="15" s="1"/>
  <c r="U56" i="15"/>
  <c r="W56" i="15" s="1"/>
  <c r="AF55" i="15"/>
  <c r="AH55" i="15" s="1"/>
  <c r="U55" i="15"/>
  <c r="V55" i="15" s="1"/>
  <c r="AF54" i="15"/>
  <c r="AG54" i="15" s="1"/>
  <c r="U54" i="15"/>
  <c r="W54" i="15" s="1"/>
  <c r="AF53" i="15"/>
  <c r="AH53" i="15" s="1"/>
  <c r="U53" i="15"/>
  <c r="V53" i="15" s="1"/>
  <c r="AF52" i="15"/>
  <c r="AH52" i="15" s="1"/>
  <c r="U52" i="15"/>
  <c r="V52" i="15" s="1"/>
  <c r="AF51" i="15"/>
  <c r="AG51" i="15" s="1"/>
  <c r="U51" i="15"/>
  <c r="V51" i="15" s="1"/>
  <c r="AF50" i="15"/>
  <c r="AH50" i="15" s="1"/>
  <c r="U50" i="15"/>
  <c r="V50" i="15" s="1"/>
  <c r="AF49" i="15"/>
  <c r="AH49" i="15" s="1"/>
  <c r="U49" i="15"/>
  <c r="V49" i="15" s="1"/>
  <c r="AF48" i="15"/>
  <c r="AG48" i="15" s="1"/>
  <c r="U48" i="15"/>
  <c r="V48" i="15" s="1"/>
  <c r="AF47" i="15"/>
  <c r="AG47" i="15" s="1"/>
  <c r="U47" i="15"/>
  <c r="V47" i="15" s="1"/>
  <c r="AF60" i="17"/>
  <c r="AH60" i="17" s="1"/>
  <c r="U60" i="17"/>
  <c r="W60" i="17" s="1"/>
  <c r="AF59" i="17"/>
  <c r="AH59" i="17" s="1"/>
  <c r="U59" i="17"/>
  <c r="W59" i="17" s="1"/>
  <c r="AF58" i="17"/>
  <c r="AG58" i="17" s="1"/>
  <c r="U58" i="17"/>
  <c r="W58" i="17" s="1"/>
  <c r="AF57" i="17"/>
  <c r="AG57" i="17" s="1"/>
  <c r="U57" i="17"/>
  <c r="W57" i="17" s="1"/>
  <c r="AF56" i="17"/>
  <c r="AH56" i="17" s="1"/>
  <c r="U56" i="17"/>
  <c r="W56" i="17" s="1"/>
  <c r="W50" i="15" l="1"/>
  <c r="V59" i="17"/>
  <c r="AH56" i="15"/>
  <c r="AH51" i="15"/>
  <c r="AH54" i="15"/>
  <c r="W49" i="15"/>
  <c r="W47" i="15"/>
  <c r="W51" i="15"/>
  <c r="AH47" i="15"/>
  <c r="W53" i="15"/>
  <c r="AG52" i="15"/>
  <c r="W55" i="15"/>
  <c r="AH48" i="15"/>
  <c r="V60" i="17"/>
  <c r="AH58" i="17"/>
  <c r="V56" i="17"/>
  <c r="AH57" i="17"/>
  <c r="AK185" i="21"/>
  <c r="AK182" i="21"/>
  <c r="AK186" i="21"/>
  <c r="AK184" i="21"/>
  <c r="AK183" i="21"/>
  <c r="AK181" i="21"/>
  <c r="Z183" i="21"/>
  <c r="Z184" i="21"/>
  <c r="Z186" i="21"/>
  <c r="Z182" i="21"/>
  <c r="Z185" i="21"/>
  <c r="Z181" i="21"/>
  <c r="V54" i="15"/>
  <c r="AG55" i="15"/>
  <c r="V56" i="15"/>
  <c r="W52" i="15"/>
  <c r="AG53" i="15"/>
  <c r="W48" i="15"/>
  <c r="AG49" i="15"/>
  <c r="AG50" i="15"/>
  <c r="AG56" i="17"/>
  <c r="AG60" i="17"/>
  <c r="AG59" i="17"/>
  <c r="V57" i="17"/>
  <c r="V58" i="17"/>
  <c r="AF65" i="17" l="1"/>
  <c r="AH65" i="17" s="1"/>
  <c r="U65" i="17"/>
  <c r="V65" i="17" s="1"/>
  <c r="AF64" i="17"/>
  <c r="AG64" i="17" s="1"/>
  <c r="U64" i="17"/>
  <c r="W64" i="17" s="1"/>
  <c r="AF63" i="17"/>
  <c r="AH63" i="17" s="1"/>
  <c r="U63" i="17"/>
  <c r="V63" i="17" s="1"/>
  <c r="AF62" i="17"/>
  <c r="AH62" i="17" s="1"/>
  <c r="U62" i="17"/>
  <c r="W62" i="17" s="1"/>
  <c r="AF61" i="17"/>
  <c r="AG61" i="17" s="1"/>
  <c r="U61" i="17"/>
  <c r="W61" i="17" s="1"/>
  <c r="AH128" i="19"/>
  <c r="W128" i="19"/>
  <c r="W63" i="17" l="1"/>
  <c r="AG65" i="17"/>
  <c r="V61" i="17"/>
  <c r="AH61" i="17"/>
  <c r="AG62" i="17"/>
  <c r="W65" i="17"/>
  <c r="V62" i="17"/>
  <c r="AH64" i="17"/>
  <c r="AG63" i="17"/>
  <c r="V64" i="17"/>
  <c r="AF55" i="17"/>
  <c r="AH55" i="17" s="1"/>
  <c r="U55" i="17"/>
  <c r="V55" i="17" s="1"/>
  <c r="AF54" i="17"/>
  <c r="AH54" i="17" s="1"/>
  <c r="U54" i="17"/>
  <c r="W54" i="17" s="1"/>
  <c r="AF53" i="17"/>
  <c r="AH53" i="17" s="1"/>
  <c r="U53" i="17"/>
  <c r="V53" i="17" s="1"/>
  <c r="AF52" i="17"/>
  <c r="AH52" i="17" s="1"/>
  <c r="U52" i="17"/>
  <c r="W52" i="17" s="1"/>
  <c r="AF51" i="17"/>
  <c r="AH51" i="17" s="1"/>
  <c r="U51" i="17"/>
  <c r="V51" i="17" s="1"/>
  <c r="AG51" i="17" l="1"/>
  <c r="AG55" i="17"/>
  <c r="AG53" i="17"/>
  <c r="AG54" i="17"/>
  <c r="W51" i="17"/>
  <c r="W53" i="17"/>
  <c r="W55" i="17"/>
  <c r="AG52" i="17"/>
  <c r="V52" i="17"/>
  <c r="V54" i="17"/>
  <c r="W111" i="19" l="1"/>
  <c r="W112" i="19"/>
  <c r="W115" i="19" s="1"/>
  <c r="W143" i="19"/>
  <c r="W142" i="19"/>
  <c r="AF30" i="17"/>
  <c r="AH30" i="17" s="1"/>
  <c r="U30" i="17"/>
  <c r="V30" i="17" s="1"/>
  <c r="AF29" i="17"/>
  <c r="AH29" i="17" s="1"/>
  <c r="U29" i="17"/>
  <c r="W29" i="17" s="1"/>
  <c r="AF28" i="17"/>
  <c r="AH28" i="17" s="1"/>
  <c r="U28" i="17"/>
  <c r="V28" i="17" s="1"/>
  <c r="AF27" i="17"/>
  <c r="AH27" i="17" s="1"/>
  <c r="U27" i="17"/>
  <c r="W27" i="17" s="1"/>
  <c r="AF26" i="17"/>
  <c r="AH26" i="17" s="1"/>
  <c r="U26" i="17"/>
  <c r="V26" i="17" s="1"/>
  <c r="AF25" i="17"/>
  <c r="AG25" i="17" s="1"/>
  <c r="U25" i="17"/>
  <c r="W25" i="17" s="1"/>
  <c r="AF24" i="17"/>
  <c r="AH24" i="17" s="1"/>
  <c r="U24" i="17"/>
  <c r="W24" i="17" s="1"/>
  <c r="AF23" i="17"/>
  <c r="AG23" i="17" s="1"/>
  <c r="U23" i="17"/>
  <c r="V23" i="17" s="1"/>
  <c r="AF22" i="17"/>
  <c r="AH22" i="17" s="1"/>
  <c r="U22" i="17"/>
  <c r="W22" i="17" s="1"/>
  <c r="AF21" i="17"/>
  <c r="AG21" i="17" s="1"/>
  <c r="U21" i="17"/>
  <c r="W21" i="17" s="1"/>
  <c r="AP126" i="17"/>
  <c r="AP127" i="17"/>
  <c r="AF31" i="15"/>
  <c r="AH31" i="15" s="1"/>
  <c r="U31" i="15"/>
  <c r="V31" i="15" s="1"/>
  <c r="AF30" i="15"/>
  <c r="AH30" i="15" s="1"/>
  <c r="U30" i="15"/>
  <c r="W30" i="15" s="1"/>
  <c r="AF29" i="15"/>
  <c r="AH29" i="15" s="1"/>
  <c r="U29" i="15"/>
  <c r="V29" i="15" s="1"/>
  <c r="AF28" i="15"/>
  <c r="AH28" i="15" s="1"/>
  <c r="U28" i="15"/>
  <c r="W28" i="15" s="1"/>
  <c r="AF27" i="15"/>
  <c r="AH27" i="15" s="1"/>
  <c r="U27" i="15"/>
  <c r="V27" i="15" s="1"/>
  <c r="AF26" i="15"/>
  <c r="AH26" i="15" s="1"/>
  <c r="U26" i="15"/>
  <c r="V26" i="15" s="1"/>
  <c r="AF25" i="15"/>
  <c r="AH25" i="15" s="1"/>
  <c r="U25" i="15"/>
  <c r="W25" i="15" s="1"/>
  <c r="AF24" i="15"/>
  <c r="AH24" i="15" s="1"/>
  <c r="U24" i="15"/>
  <c r="V24" i="15" s="1"/>
  <c r="AF23" i="15"/>
  <c r="AH23" i="15" s="1"/>
  <c r="U23" i="15"/>
  <c r="W23" i="15" s="1"/>
  <c r="AF22" i="15"/>
  <c r="AH22" i="15" s="1"/>
  <c r="U22" i="15"/>
  <c r="W22" i="15" s="1"/>
  <c r="AG28" i="15" l="1"/>
  <c r="V21" i="17"/>
  <c r="V25" i="17"/>
  <c r="W23" i="17"/>
  <c r="AG26" i="17"/>
  <c r="W26" i="17"/>
  <c r="AH21" i="17"/>
  <c r="W130" i="19"/>
  <c r="W129" i="19"/>
  <c r="W137" i="19" s="1"/>
  <c r="W26" i="15"/>
  <c r="AH130" i="19"/>
  <c r="AH129" i="19"/>
  <c r="AG29" i="15"/>
  <c r="W28" i="17"/>
  <c r="AG29" i="17"/>
  <c r="AG22" i="17"/>
  <c r="AG24" i="17"/>
  <c r="AG27" i="17"/>
  <c r="AG28" i="17"/>
  <c r="AH23" i="17"/>
  <c r="AH25" i="17"/>
  <c r="W30" i="17"/>
  <c r="V27" i="17"/>
  <c r="V29" i="17"/>
  <c r="AG30" i="17"/>
  <c r="V22" i="17"/>
  <c r="V24" i="17"/>
  <c r="V22" i="15"/>
  <c r="W24" i="15"/>
  <c r="AG25" i="15"/>
  <c r="AG27" i="15"/>
  <c r="W31" i="15"/>
  <c r="AG23" i="15"/>
  <c r="W29" i="15"/>
  <c r="W27" i="15"/>
  <c r="AG30" i="15"/>
  <c r="AG31" i="15"/>
  <c r="V28" i="15"/>
  <c r="V30" i="15"/>
  <c r="V23" i="15"/>
  <c r="V25" i="15"/>
  <c r="AG22" i="15"/>
  <c r="AG24" i="15"/>
  <c r="AG26" i="15"/>
  <c r="AH145" i="17" l="1"/>
  <c r="W127" i="15"/>
  <c r="W125" i="15"/>
  <c r="AH137" i="17"/>
  <c r="AH144" i="17"/>
  <c r="AH146" i="17" s="1"/>
  <c r="AH126" i="17"/>
  <c r="W144" i="17"/>
  <c r="W137" i="17"/>
  <c r="W136" i="17"/>
  <c r="W135" i="17"/>
  <c r="W145" i="17"/>
  <c r="W127" i="17"/>
  <c r="W126" i="17"/>
  <c r="AH127" i="17"/>
  <c r="AH135" i="17"/>
  <c r="AH147" i="17" s="1"/>
  <c r="AH148" i="17" s="1"/>
  <c r="AH149" i="17"/>
  <c r="AH136" i="17"/>
  <c r="AH138" i="19"/>
  <c r="AH135" i="19"/>
  <c r="AH137" i="19"/>
  <c r="W138" i="19"/>
  <c r="W135" i="19"/>
  <c r="AH134" i="19"/>
  <c r="AH131" i="19"/>
  <c r="W131" i="19"/>
  <c r="W134" i="19"/>
  <c r="W147" i="17" l="1"/>
  <c r="W148" i="17" s="1"/>
  <c r="AH151" i="17"/>
  <c r="W140" i="17"/>
  <c r="W128" i="17"/>
  <c r="W139" i="17"/>
  <c r="W141" i="17" s="1"/>
  <c r="W150" i="17"/>
  <c r="W152" i="17"/>
  <c r="W153" i="17"/>
  <c r="AH139" i="17"/>
  <c r="AH141" i="17" s="1"/>
  <c r="AH140" i="17"/>
  <c r="AH128" i="17"/>
  <c r="AH131" i="17"/>
  <c r="AH129" i="17"/>
  <c r="AH133" i="17"/>
  <c r="AH130" i="17"/>
  <c r="AH132" i="17"/>
  <c r="W149" i="17"/>
  <c r="W146" i="17"/>
  <c r="W132" i="17"/>
  <c r="W131" i="17"/>
  <c r="W129" i="17"/>
  <c r="W133" i="17"/>
  <c r="W130" i="17"/>
  <c r="AH152" i="17"/>
  <c r="AH150" i="17"/>
  <c r="AH153" i="17"/>
  <c r="W151" i="17" l="1"/>
  <c r="AB200" i="20"/>
  <c r="AB199" i="20"/>
  <c r="AB197" i="20"/>
  <c r="AB201" i="20"/>
  <c r="AB198" i="20"/>
  <c r="AB202" i="20"/>
  <c r="AM200" i="20"/>
  <c r="AM198" i="20"/>
  <c r="AM202" i="20"/>
  <c r="AM199" i="20"/>
  <c r="AM197" i="20"/>
  <c r="AM201" i="20"/>
  <c r="AH122" i="19" l="1"/>
  <c r="W122" i="19"/>
  <c r="P122" i="19"/>
  <c r="K122" i="19"/>
  <c r="AH121" i="19"/>
  <c r="W121" i="19"/>
  <c r="P121" i="19"/>
  <c r="K121" i="19"/>
  <c r="AH120" i="19"/>
  <c r="AH132" i="19" s="1"/>
  <c r="AH133" i="19" s="1"/>
  <c r="W120" i="19"/>
  <c r="P120" i="19"/>
  <c r="K120" i="19"/>
  <c r="AP112" i="19"/>
  <c r="AH112" i="19"/>
  <c r="P112" i="19"/>
  <c r="K112" i="19"/>
  <c r="AP111" i="19"/>
  <c r="AH111" i="19"/>
  <c r="P111" i="19"/>
  <c r="K111" i="19"/>
  <c r="W132" i="19" l="1"/>
  <c r="W133" i="19" s="1"/>
  <c r="AH136" i="19"/>
  <c r="AH124" i="19"/>
  <c r="AH126" i="19" s="1"/>
  <c r="P124" i="19"/>
  <c r="P126" i="19" s="1"/>
  <c r="W124" i="19"/>
  <c r="W126" i="19" s="1"/>
  <c r="K117" i="19"/>
  <c r="P113" i="19"/>
  <c r="K114" i="19"/>
  <c r="K115" i="19"/>
  <c r="K113" i="19"/>
  <c r="AH113" i="19"/>
  <c r="W125" i="19"/>
  <c r="K125" i="19"/>
  <c r="P114" i="19"/>
  <c r="AH114" i="19"/>
  <c r="P115" i="19"/>
  <c r="AH115" i="19"/>
  <c r="W116" i="19"/>
  <c r="X116" i="19" s="1"/>
  <c r="P117" i="19"/>
  <c r="AH117" i="19"/>
  <c r="W118" i="19"/>
  <c r="P125" i="19"/>
  <c r="AH125" i="19"/>
  <c r="K116" i="19"/>
  <c r="K118" i="19"/>
  <c r="K124" i="19"/>
  <c r="K126" i="19" s="1"/>
  <c r="W113" i="19"/>
  <c r="W114" i="19"/>
  <c r="X115" i="19"/>
  <c r="P116" i="19"/>
  <c r="AH116" i="19"/>
  <c r="W117" i="19"/>
  <c r="P118" i="19"/>
  <c r="AH118" i="19"/>
  <c r="AH116" i="15"/>
  <c r="W136" i="19" l="1"/>
  <c r="AP117" i="15"/>
  <c r="AP116" i="15"/>
  <c r="AH127" i="15" l="1"/>
  <c r="AH125" i="15"/>
  <c r="AH126" i="15"/>
  <c r="AH117" i="15"/>
  <c r="AH119" i="15" s="1"/>
  <c r="AH130" i="15" l="1"/>
  <c r="AH129" i="15"/>
  <c r="W126" i="15"/>
  <c r="W117" i="15"/>
  <c r="W116" i="15"/>
  <c r="W119" i="15" l="1"/>
  <c r="W130" i="15"/>
  <c r="W129" i="15"/>
  <c r="AH118" i="15"/>
  <c r="W118" i="15"/>
  <c r="AH122" i="15"/>
  <c r="AH120" i="15"/>
  <c r="AH123" i="15"/>
  <c r="AH121" i="15"/>
  <c r="W122" i="15"/>
  <c r="W120" i="15"/>
  <c r="W121" i="15"/>
  <c r="W123" i="15"/>
</calcChain>
</file>

<file path=xl/sharedStrings.xml><?xml version="1.0" encoding="utf-8"?>
<sst xmlns="http://schemas.openxmlformats.org/spreadsheetml/2006/main" count="6803" uniqueCount="464">
  <si>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</si>
  <si>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</si>
  <si>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</si>
  <si>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</si>
  <si>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</si>
  <si>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</si>
  <si>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</si>
  <si>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</si>
  <si>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</si>
  <si>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</si>
  <si>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</si>
  <si>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Total Phosphorus</t>
  </si>
  <si>
    <t>ppb</t>
  </si>
  <si>
    <t>Total Nitrogen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</si>
  <si>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</si>
  <si>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</si>
  <si>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</si>
  <si>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</si>
  <si>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</si>
  <si>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</si>
  <si>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</si>
  <si>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</si>
  <si>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</si>
  <si>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</si>
  <si>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</si>
  <si>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</si>
  <si>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</si>
  <si>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</si>
  <si>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</si>
  <si>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CV</t>
  </si>
  <si>
    <t>DILUTION BY OXIDATION REAGENT</t>
  </si>
  <si>
    <t>PO4-P-- determined concentration</t>
  </si>
  <si>
    <t>PO4-P-- blank corrected</t>
  </si>
  <si>
    <t>NO3-N-- determined concentration</t>
  </si>
  <si>
    <t>NO3-N-- blank corrected</t>
  </si>
  <si>
    <t>Mean</t>
  </si>
  <si>
    <t>MDL</t>
  </si>
  <si>
    <t>LOQ</t>
  </si>
  <si>
    <t>S/N</t>
  </si>
  <si>
    <t>OM_3-31-2020_11-13-11AM.OMN</t>
  </si>
  <si>
    <t>water only blank</t>
  </si>
  <si>
    <t>digestion check</t>
  </si>
  <si>
    <t>TP</t>
  </si>
  <si>
    <t>TN</t>
  </si>
  <si>
    <t>Known</t>
  </si>
  <si>
    <t>OM_3-26-2020_01-54-43PM.OMN</t>
  </si>
  <si>
    <t>Sample 001</t>
  </si>
  <si>
    <t>Sample 002</t>
  </si>
  <si>
    <t>Sample 003</t>
  </si>
  <si>
    <t>Sample 004</t>
  </si>
  <si>
    <t>Sample 005</t>
  </si>
  <si>
    <t>Sample 014</t>
  </si>
  <si>
    <t>Sample 015</t>
  </si>
  <si>
    <t>Sample 016</t>
  </si>
  <si>
    <t>Sample 017</t>
  </si>
  <si>
    <t>Sample 018</t>
  </si>
  <si>
    <t>OM_3-27-2020_12-13-42PM.OMN</t>
  </si>
  <si>
    <t>Carrier</t>
  </si>
  <si>
    <t>Observation #</t>
  </si>
  <si>
    <t>bisulfate</t>
  </si>
  <si>
    <t>OBSERVATION #</t>
  </si>
  <si>
    <t>Min</t>
  </si>
  <si>
    <t>Std</t>
  </si>
  <si>
    <t>Max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</si>
  <si>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</si>
  <si>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</si>
  <si>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</si>
  <si>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</si>
  <si>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</si>
  <si>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</si>
  <si>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</si>
  <si>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99th percentile.inc</t>
  </si>
  <si>
    <t>Maximum</t>
  </si>
  <si>
    <t xml:space="preserve"> </t>
  </si>
  <si>
    <t>MDLb if N &lt;100</t>
  </si>
  <si>
    <t>Whole series</t>
  </si>
  <si>
    <t>ratio mean/mdl</t>
  </si>
  <si>
    <t>digest check</t>
  </si>
  <si>
    <t>PASS</t>
  </si>
  <si>
    <t>FAIL</t>
  </si>
  <si>
    <t>chk std failed</t>
  </si>
  <si>
    <t>F 04oct19 50 t r1 SPK</t>
  </si>
  <si>
    <t>B 22aug19 100 t r2 SPK</t>
  </si>
  <si>
    <t>F 19aug19 t 3.8 SPK</t>
  </si>
  <si>
    <t>F 19aug19 t 9 SPK</t>
  </si>
  <si>
    <t>B 04oct19 50 t r1 SPK</t>
  </si>
  <si>
    <t>F 23oct19 t isco r2 SPK</t>
  </si>
  <si>
    <t>Sample 043</t>
  </si>
  <si>
    <t>Sample 055</t>
  </si>
  <si>
    <t>Sample 067</t>
  </si>
  <si>
    <t>Sample 079</t>
  </si>
  <si>
    <t>Sample 091</t>
  </si>
  <si>
    <t>Sample 103</t>
  </si>
  <si>
    <t>Sample 115</t>
  </si>
  <si>
    <t>Sample 127</t>
  </si>
  <si>
    <t>Sample 030</t>
  </si>
  <si>
    <t>Sample 042</t>
  </si>
  <si>
    <t>Sample 054</t>
  </si>
  <si>
    <t>Sample 066</t>
  </si>
  <si>
    <t>Sample 090</t>
  </si>
  <si>
    <t>Sample 102</t>
  </si>
  <si>
    <t>Sample 114</t>
  </si>
  <si>
    <t>Sample 126</t>
  </si>
  <si>
    <t>Sample 138</t>
  </si>
  <si>
    <t>PO4-P-- whatever we're using</t>
  </si>
  <si>
    <t>NO3-N-- whatever we're using</t>
  </si>
  <si>
    <t xml:space="preserve">THERE ARE KNOWN PROBLEMS ON 13JAN20 SO THEY MAY BE EXCLUDED. </t>
  </si>
  <si>
    <t>As an MDLs surrogate… these aren't independently prepared but they ARE independently digested.  And they are at concentrations within 10 x of the resulting MDLs</t>
  </si>
  <si>
    <t>OM_10-29-2020_11-50-32AM.OMN</t>
  </si>
  <si>
    <t>ug P/L</t>
  </si>
  <si>
    <t>ug N/L</t>
  </si>
  <si>
    <t>Sample 031</t>
  </si>
  <si>
    <t>Sample 032</t>
  </si>
  <si>
    <t>Sample 033</t>
  </si>
  <si>
    <t>Sample 034</t>
  </si>
  <si>
    <t>OM_10-15-2020_10-22-59AMedit1.omn</t>
  </si>
  <si>
    <t>Sample 028</t>
  </si>
  <si>
    <t>using modeled decline in efficiency</t>
  </si>
  <si>
    <t>Sample 029</t>
  </si>
  <si>
    <t>Known Conc</t>
  </si>
  <si>
    <t>Std Dev</t>
  </si>
  <si>
    <t>CV or %RSD</t>
  </si>
  <si>
    <t>T value</t>
  </si>
  <si>
    <t>Error as %</t>
  </si>
  <si>
    <t>Known/MDL</t>
  </si>
  <si>
    <t>Mean PR</t>
  </si>
  <si>
    <t>OM_12-1-2020_11-34-15AM.OMN</t>
  </si>
  <si>
    <t>Sample30</t>
  </si>
  <si>
    <t>reworked calibration</t>
  </si>
  <si>
    <t>Sample31</t>
  </si>
  <si>
    <t>Sample32</t>
  </si>
  <si>
    <t>Sample33</t>
  </si>
  <si>
    <t>Sample34</t>
  </si>
  <si>
    <t>Sample25</t>
  </si>
  <si>
    <t>Sample26</t>
  </si>
  <si>
    <t>Sample27</t>
  </si>
  <si>
    <t>Sample28</t>
  </si>
  <si>
    <t>Sample29</t>
  </si>
  <si>
    <t>Sample 019</t>
  </si>
  <si>
    <t>Sample 020</t>
  </si>
  <si>
    <t>Sample 021</t>
  </si>
  <si>
    <t>Sample 022</t>
  </si>
  <si>
    <t>Sample 023</t>
  </si>
  <si>
    <t>Sample 024</t>
  </si>
  <si>
    <t>Sample 025</t>
  </si>
  <si>
    <t>Sample 026</t>
  </si>
  <si>
    <t>Sample 027</t>
  </si>
  <si>
    <t>OM_10-22-2020_10-45-05AM.OMN</t>
  </si>
  <si>
    <t>Sample 044</t>
  </si>
  <si>
    <t>Sample 056</t>
  </si>
  <si>
    <t>OM_10-22-2020_11-52-24AM.OMN</t>
  </si>
  <si>
    <t>Sample 092</t>
  </si>
  <si>
    <t>Sample 104</t>
  </si>
  <si>
    <t>Sample 116</t>
  </si>
  <si>
    <t>Sample 140</t>
  </si>
  <si>
    <t>Sample 152</t>
  </si>
  <si>
    <t>Sample 046</t>
  </si>
  <si>
    <t>Sample 058</t>
  </si>
  <si>
    <t>Sample 070</t>
  </si>
  <si>
    <t>Sample 082</t>
  </si>
  <si>
    <t>Sample 094</t>
  </si>
  <si>
    <t>Sample 106</t>
  </si>
  <si>
    <t>Sample 118</t>
  </si>
  <si>
    <t>Sample 130</t>
  </si>
  <si>
    <t>Sample 142</t>
  </si>
  <si>
    <t>Sample 154</t>
  </si>
  <si>
    <t>Sample20</t>
  </si>
  <si>
    <t>carry over</t>
  </si>
  <si>
    <t>Sample21</t>
  </si>
  <si>
    <t>Sample22</t>
  </si>
  <si>
    <t>Sample23</t>
  </si>
  <si>
    <t>Sample24</t>
  </si>
  <si>
    <t>SPK</t>
  </si>
  <si>
    <t>bisulfate for TP but water for TN</t>
  </si>
  <si>
    <t>methods vary so interpretation could be a little tricky</t>
  </si>
  <si>
    <t>Runs after summer 2020 use digested standards with bisulfate carrier for TP and water carrier for TN</t>
  </si>
  <si>
    <t>OM_1-14-2021_12-13-03PM.OMN</t>
  </si>
  <si>
    <t>spiked blank</t>
  </si>
  <si>
    <t>OM_6-10-2021_10-17-10AM.OMN</t>
  </si>
  <si>
    <t>OM_2-23-2022_11-17-46AM edit 1.omn</t>
  </si>
  <si>
    <t>Vial 030</t>
  </si>
  <si>
    <t>Vial 031</t>
  </si>
  <si>
    <t>Vial 032</t>
  </si>
  <si>
    <t>Vial 033</t>
  </si>
  <si>
    <t>Vial 034</t>
  </si>
  <si>
    <t>Vial 025</t>
  </si>
  <si>
    <t>Vial 026</t>
  </si>
  <si>
    <t>Vial 027</t>
  </si>
  <si>
    <t>Vial 028</t>
  </si>
  <si>
    <t>Vial 029</t>
  </si>
  <si>
    <t>water blank</t>
  </si>
  <si>
    <t>Vial 020</t>
  </si>
  <si>
    <t>Vial 021</t>
  </si>
  <si>
    <t>Vial 022</t>
  </si>
  <si>
    <t>Vial 023</t>
  </si>
  <si>
    <t>Vial 024</t>
  </si>
  <si>
    <t>Vial 046</t>
  </si>
  <si>
    <t>Vial 058</t>
  </si>
  <si>
    <t>Vial 070</t>
  </si>
  <si>
    <t>Vial 082</t>
  </si>
  <si>
    <t>Vial 094</t>
  </si>
  <si>
    <t>Vial 106</t>
  </si>
  <si>
    <t>Vial 118</t>
  </si>
  <si>
    <t>Vial 130</t>
  </si>
  <si>
    <t>Vial 142</t>
  </si>
  <si>
    <t>Vial 154</t>
  </si>
  <si>
    <t>DUP</t>
  </si>
  <si>
    <t>Vial 045</t>
  </si>
  <si>
    <t>Vial 057</t>
  </si>
  <si>
    <t>Vial 069</t>
  </si>
  <si>
    <t>Vial 081</t>
  </si>
  <si>
    <t>Vial 105</t>
  </si>
  <si>
    <t>Vial 117</t>
  </si>
  <si>
    <t>Vial 129</t>
  </si>
  <si>
    <t>Vial 141</t>
  </si>
  <si>
    <t>Vial 153</t>
  </si>
  <si>
    <t>DUP F 17aug20 0.1</t>
  </si>
  <si>
    <t>SPK F 17aug20 9.0</t>
  </si>
  <si>
    <t>Sample 139</t>
  </si>
  <si>
    <t>OM_3-23-2022_02-00-59PM.OMN</t>
  </si>
  <si>
    <t>spiked blank 1</t>
  </si>
  <si>
    <t>spiked blank 2</t>
  </si>
  <si>
    <t>spiked blank 3</t>
  </si>
  <si>
    <t>spiked blank 4</t>
  </si>
  <si>
    <t>spiked blank 5</t>
  </si>
  <si>
    <t>digest check 1</t>
  </si>
  <si>
    <t>digest check 2</t>
  </si>
  <si>
    <t>digest check 3</t>
  </si>
  <si>
    <t>digest check 4</t>
  </si>
  <si>
    <t>digest check 5</t>
  </si>
  <si>
    <t>water blank 1</t>
  </si>
  <si>
    <t>water blank 2</t>
  </si>
  <si>
    <t>water blank 3</t>
  </si>
  <si>
    <t>water blank 4</t>
  </si>
  <si>
    <t>water blank 5</t>
  </si>
  <si>
    <t>Sample58</t>
  </si>
  <si>
    <t>Sample70</t>
  </si>
  <si>
    <t>Sample82</t>
  </si>
  <si>
    <t>Sample94</t>
  </si>
  <si>
    <t>Sample106</t>
  </si>
  <si>
    <t>Sample118</t>
  </si>
  <si>
    <t>Sample130</t>
  </si>
  <si>
    <t>Sample142</t>
  </si>
  <si>
    <t>Sample154</t>
  </si>
  <si>
    <t>Sample46</t>
  </si>
  <si>
    <t>Sample45</t>
  </si>
  <si>
    <t>Sample57</t>
  </si>
  <si>
    <t>Sample69</t>
  </si>
  <si>
    <t>Sample81</t>
  </si>
  <si>
    <t>Sample93</t>
  </si>
  <si>
    <t>Sample105</t>
  </si>
  <si>
    <t>Sample117</t>
  </si>
  <si>
    <t>Sample129</t>
  </si>
  <si>
    <t>Sample141</t>
  </si>
  <si>
    <t>Sample153</t>
  </si>
  <si>
    <t>MDLb if N &gt;100</t>
  </si>
  <si>
    <t>MDLb if all are &gt;0</t>
  </si>
  <si>
    <t>As a digestion check, TNs are running low.  New Glycine?  Raise temperature?</t>
  </si>
  <si>
    <t>PR P</t>
  </si>
  <si>
    <t>PR N</t>
  </si>
  <si>
    <t>chk std 25</t>
  </si>
  <si>
    <t>chk 25/250</t>
  </si>
  <si>
    <t>chk 25</t>
  </si>
  <si>
    <t>digested chk 25</t>
  </si>
  <si>
    <t>continuing calibration check</t>
  </si>
  <si>
    <t>check standard</t>
  </si>
  <si>
    <t>limits as percent of known</t>
  </si>
  <si>
    <t>OM_4-13-2022_11-02-03AM.OMN</t>
  </si>
  <si>
    <t>spike blank1</t>
  </si>
  <si>
    <t>spike blank2</t>
  </si>
  <si>
    <t>spike blank3</t>
  </si>
  <si>
    <t>spike blank4</t>
  </si>
  <si>
    <t>spike blank 5</t>
  </si>
  <si>
    <t>spiked blank BRN</t>
  </si>
  <si>
    <t>Spike blank BRN</t>
  </si>
  <si>
    <t>digest check1</t>
  </si>
  <si>
    <t>digest check2</t>
  </si>
  <si>
    <t>digestcheck3</t>
  </si>
  <si>
    <t>digestcheck4</t>
  </si>
  <si>
    <t>digest check5</t>
  </si>
  <si>
    <t>waterblank1</t>
  </si>
  <si>
    <t>waterblank2</t>
  </si>
  <si>
    <t>waterblank3</t>
  </si>
  <si>
    <t>waterblank4</t>
  </si>
  <si>
    <t>waterblank5</t>
  </si>
  <si>
    <t>Vial  046</t>
  </si>
  <si>
    <t>Vial  058</t>
  </si>
  <si>
    <t>Vial  070</t>
  </si>
  <si>
    <t>Vial  094</t>
  </si>
  <si>
    <t>Vial  106</t>
  </si>
  <si>
    <t>Vial  118</t>
  </si>
  <si>
    <t>Vial  130</t>
  </si>
  <si>
    <t>Vial  142</t>
  </si>
  <si>
    <t>Vial  154</t>
  </si>
  <si>
    <t>Vial  082</t>
  </si>
  <si>
    <t>Vial  045</t>
  </si>
  <si>
    <t>Vial  057</t>
  </si>
  <si>
    <t>oor</t>
  </si>
  <si>
    <t>Vial  069</t>
  </si>
  <si>
    <t>Vial  081</t>
  </si>
  <si>
    <t>Vial  093</t>
  </si>
  <si>
    <t>Vial  105</t>
  </si>
  <si>
    <t>Vial  117</t>
  </si>
  <si>
    <t>Vial  129</t>
  </si>
  <si>
    <t>Vial  141</t>
  </si>
  <si>
    <t>Vial  153</t>
  </si>
  <si>
    <t>chk250</t>
  </si>
  <si>
    <t>chk25/250</t>
  </si>
  <si>
    <t>OM_5-4-2022_10-40-30AM.OMN</t>
  </si>
  <si>
    <t>spikeblank1</t>
  </si>
  <si>
    <t>spikeblank2</t>
  </si>
  <si>
    <t>spikeblank3</t>
  </si>
  <si>
    <t>spikeblank4</t>
  </si>
  <si>
    <t>spikeblank5</t>
  </si>
  <si>
    <t>digestchk1</t>
  </si>
  <si>
    <t>digestchk2</t>
  </si>
  <si>
    <t>digestch3</t>
  </si>
  <si>
    <t>digestchk4</t>
  </si>
  <si>
    <t>digestchk5</t>
  </si>
  <si>
    <t>Vial 093</t>
  </si>
  <si>
    <t>chk 250</t>
  </si>
  <si>
    <t>STDEV.P</t>
  </si>
  <si>
    <t>STDEV.S</t>
  </si>
  <si>
    <t>2021 Field Season Batch 1</t>
  </si>
  <si>
    <t>2021 Field Season Batch 4</t>
  </si>
  <si>
    <t>MDL at +150</t>
  </si>
  <si>
    <t xml:space="preserve">2019 Field Season </t>
  </si>
  <si>
    <t>spiked blank 250</t>
  </si>
  <si>
    <t>spiked blank + 250 uL</t>
  </si>
  <si>
    <t>MDL spiked at 150 uL</t>
  </si>
  <si>
    <t>don't know what's going on and can't check the original record</t>
  </si>
  <si>
    <t>2019 FIELD SEASON</t>
  </si>
  <si>
    <t>2020 FIELD SEASON</t>
  </si>
  <si>
    <t>OM_2-22-2023_11-17-20AM BRN edit.omn</t>
  </si>
  <si>
    <t>spkblank</t>
  </si>
  <si>
    <t>OM_2-22-2023_04-26-39PM BRN edit.omn</t>
  </si>
  <si>
    <t>digestchk</t>
  </si>
  <si>
    <t>digsetchk</t>
  </si>
  <si>
    <t>waterblank</t>
  </si>
  <si>
    <t>waterbnal</t>
  </si>
  <si>
    <t>waterbnalk</t>
  </si>
  <si>
    <t>waterblnak</t>
  </si>
  <si>
    <t>spkS10</t>
  </si>
  <si>
    <t>spkS20</t>
  </si>
  <si>
    <t>spkS30</t>
  </si>
  <si>
    <t>spkS40</t>
  </si>
  <si>
    <t>spkS50</t>
  </si>
  <si>
    <t>spikS60</t>
  </si>
  <si>
    <t>spkS70</t>
  </si>
  <si>
    <t>spkS80</t>
  </si>
  <si>
    <t>spkS90</t>
  </si>
  <si>
    <t>spkS100</t>
  </si>
  <si>
    <t>dupS5</t>
  </si>
  <si>
    <t>dupS15</t>
  </si>
  <si>
    <t>dupS25</t>
  </si>
  <si>
    <t>dupS35</t>
  </si>
  <si>
    <t>dupS45</t>
  </si>
  <si>
    <t>dupS55</t>
  </si>
  <si>
    <t>dupS65</t>
  </si>
  <si>
    <t>dupS75</t>
  </si>
  <si>
    <t>dupS85</t>
  </si>
  <si>
    <t>dupS95</t>
  </si>
  <si>
    <t>dupS105</t>
  </si>
  <si>
    <t>chk 25/260</t>
  </si>
  <si>
    <t>OM_2-8-2023_12-05-24PM BRN edit flat.omn</t>
  </si>
  <si>
    <t>spk blank</t>
  </si>
  <si>
    <t>skp blank</t>
  </si>
  <si>
    <t>digest</t>
  </si>
  <si>
    <t>water</t>
  </si>
  <si>
    <t>reversed carriers</t>
  </si>
  <si>
    <t>spk10</t>
  </si>
  <si>
    <t>spk20</t>
  </si>
  <si>
    <t>dup30</t>
  </si>
  <si>
    <t>spk40</t>
  </si>
  <si>
    <t>spk50</t>
  </si>
  <si>
    <t>spk60</t>
  </si>
  <si>
    <t>spk70</t>
  </si>
  <si>
    <t>spk80</t>
  </si>
  <si>
    <t>spk90</t>
  </si>
  <si>
    <t>spk100</t>
  </si>
  <si>
    <t>dup5</t>
  </si>
  <si>
    <t>dup15</t>
  </si>
  <si>
    <t>dup25</t>
  </si>
  <si>
    <t>dup35</t>
  </si>
  <si>
    <t>dup45</t>
  </si>
  <si>
    <t>dup55</t>
  </si>
  <si>
    <t>dup65</t>
  </si>
  <si>
    <t>dup75</t>
  </si>
  <si>
    <t>dup85</t>
  </si>
  <si>
    <t>dup95</t>
  </si>
  <si>
    <t>ch25/250</t>
  </si>
  <si>
    <t>call250</t>
  </si>
  <si>
    <t>OM_3-15-2023_12-40-40PM.OMN</t>
  </si>
  <si>
    <t>spk1</t>
  </si>
  <si>
    <t>spk2</t>
  </si>
  <si>
    <t>spk3</t>
  </si>
  <si>
    <t>spk4</t>
  </si>
  <si>
    <t>spk5</t>
  </si>
  <si>
    <t>digest1</t>
  </si>
  <si>
    <t>digest2</t>
  </si>
  <si>
    <t>digest3</t>
  </si>
  <si>
    <t>digest4</t>
  </si>
  <si>
    <t>digest5</t>
  </si>
  <si>
    <t>waterblan2</t>
  </si>
  <si>
    <t>S10 SPK</t>
  </si>
  <si>
    <t>S20 SPK</t>
  </si>
  <si>
    <t>s30 SPK</t>
  </si>
  <si>
    <t>s40 SPK</t>
  </si>
  <si>
    <t>s50 SPK</t>
  </si>
  <si>
    <t>s60 SPK</t>
  </si>
  <si>
    <t>s70 SPK</t>
  </si>
  <si>
    <t>s80 SPK</t>
  </si>
  <si>
    <t>s90 SPK</t>
  </si>
  <si>
    <t>s100 SPK</t>
  </si>
  <si>
    <t>s108 SPK</t>
  </si>
  <si>
    <t>s5 DUP</t>
  </si>
  <si>
    <t>s15 DUP</t>
  </si>
  <si>
    <t>s25 DUP</t>
  </si>
  <si>
    <t>s35 DUP</t>
  </si>
  <si>
    <t>s45 DUP</t>
  </si>
  <si>
    <t>s55 DUP</t>
  </si>
  <si>
    <t>s65 DUP</t>
  </si>
  <si>
    <t>s75 DUP</t>
  </si>
  <si>
    <t>s85 DUP</t>
  </si>
  <si>
    <t>s95 DUP</t>
  </si>
  <si>
    <t>s105 DUP</t>
  </si>
  <si>
    <t>chk250/25</t>
  </si>
  <si>
    <t>chk 250/25</t>
  </si>
  <si>
    <t>OM_3-20-2023_10-53-22AM.OMN</t>
  </si>
  <si>
    <t>spik1</t>
  </si>
  <si>
    <t>spike2</t>
  </si>
  <si>
    <t>spike3</t>
  </si>
  <si>
    <t>spike4</t>
  </si>
  <si>
    <t>spike5</t>
  </si>
  <si>
    <t>s10 SPK</t>
  </si>
  <si>
    <t>SPK S20</t>
  </si>
  <si>
    <t>SPK s30</t>
  </si>
  <si>
    <t>SPK s40</t>
  </si>
  <si>
    <t>SPK s50</t>
  </si>
  <si>
    <t>SPK s60</t>
  </si>
  <si>
    <t>SPK s70</t>
  </si>
  <si>
    <t>SPK s80</t>
  </si>
  <si>
    <t>SPK s90</t>
  </si>
  <si>
    <t>SPK s100</t>
  </si>
  <si>
    <t>SPK s110</t>
  </si>
  <si>
    <t>SPK s120</t>
  </si>
  <si>
    <t>SPK s130</t>
  </si>
  <si>
    <t>dup S15</t>
  </si>
  <si>
    <t>DUP s25</t>
  </si>
  <si>
    <t>DUP s35</t>
  </si>
  <si>
    <t>DUP s45</t>
  </si>
  <si>
    <t>DUP S55</t>
  </si>
  <si>
    <t>DUP s65</t>
  </si>
  <si>
    <t>DUP s75</t>
  </si>
  <si>
    <t>DUP s85</t>
  </si>
  <si>
    <t>DUP s95</t>
  </si>
  <si>
    <t>DUP s105</t>
  </si>
  <si>
    <t>DUP s115</t>
  </si>
  <si>
    <t>DUP s125</t>
  </si>
  <si>
    <t>OM_3-22-2023_10-55-57AM.OMN</t>
  </si>
  <si>
    <t>s20 SPK</t>
  </si>
  <si>
    <t>SPK 120</t>
  </si>
  <si>
    <t>DUP s55</t>
  </si>
  <si>
    <t>DUP 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</si>
</sst>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67" formatCode="[$-409]dd\-mmm\-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</font>
    <font>
      <sz val="8"/>
      <name val="MS Sans Serif"/>
    </font>
    <font>
      <sz val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20" fillId="0" borderId="0"/>
    <xf numFmtId="0" fontId="22" fillId="0" borderId="0"/>
    <xf numFmtId="0" fontId="1" fillId="0" borderId="0"/>
  </cellStyleXfs>
  <cellXfs count="3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165" fontId="0" fillId="0" borderId="0" xfId="0" applyNumberFormat="1"/>
    <xf numFmtId="0" fontId="19" fillId="0" borderId="0" xfId="49" applyFont="1"/>
    <xf numFmtId="1" fontId="19" fillId="0" borderId="0" xfId="49" applyNumberFormat="1" applyFont="1"/>
    <xf numFmtId="0" fontId="1" fillId="0" borderId="0" xfId="50" applyAlignment="1">
      <alignment wrapText="1"/>
    </xf>
    <xf numFmtId="0" fontId="18" fillId="0" borderId="0" xfId="49"/>
    <xf numFmtId="1" fontId="0" fillId="0" borderId="0" xfId="0" applyNumberFormat="1"/>
    <xf numFmtId="0" fontId="21" fillId="0" borderId="0" xfId="0" applyFont="1" applyAlignment="1">
      <alignment vertical="center"/>
    </xf>
    <xf numFmtId="0" fontId="23" fillId="0" borderId="0" xfId="53" applyFont="1" applyAlignment="1">
      <alignment horizontal="left" vertical="center"/>
    </xf>
    <xf numFmtId="4" fontId="18" fillId="0" borderId="0" xfId="49" applyNumberFormat="1" applyAlignment="1">
      <alignment vertical="center"/>
    </xf>
    <xf numFmtId="166" fontId="18" fillId="0" borderId="0" xfId="49" applyNumberFormat="1" applyAlignment="1">
      <alignment vertical="center"/>
    </xf>
    <xf numFmtId="0" fontId="19" fillId="0" borderId="0" xfId="49" applyFont="1" applyAlignment="1">
      <alignment vertical="center"/>
    </xf>
    <xf numFmtId="164" fontId="23" fillId="0" borderId="0" xfId="53" applyNumberFormat="1" applyFont="1" applyAlignment="1">
      <alignment vertical="center"/>
    </xf>
    <xf numFmtId="164" fontId="18" fillId="0" borderId="0" xfId="49" applyNumberFormat="1"/>
    <xf numFmtId="3" fontId="24" fillId="0" borderId="0" xfId="49" applyNumberFormat="1" applyFont="1"/>
    <xf numFmtId="1" fontId="19" fillId="0" borderId="0" xfId="49" applyNumberFormat="1" applyFont="1" applyAlignment="1">
      <alignment vertical="center"/>
    </xf>
    <xf numFmtId="2" fontId="18" fillId="0" borderId="0" xfId="49" applyNumberFormat="1" applyAlignment="1">
      <alignment vertical="center"/>
    </xf>
    <xf numFmtId="0" fontId="18" fillId="0" borderId="0" xfId="49" applyAlignment="1">
      <alignment wrapText="1"/>
    </xf>
    <xf numFmtId="0" fontId="1" fillId="0" borderId="0" xfId="54"/>
    <xf numFmtId="0" fontId="0" fillId="0" borderId="0" xfId="54" applyFont="1"/>
    <xf numFmtId="164" fontId="1" fillId="0" borderId="0" xfId="54" applyNumberFormat="1"/>
    <xf numFmtId="164" fontId="1" fillId="33" borderId="0" xfId="54" applyNumberFormat="1" applyFill="1"/>
    <xf numFmtId="167" fontId="19" fillId="0" borderId="0" xfId="49" applyNumberFormat="1" applyFont="1"/>
    <xf numFmtId="167" fontId="0" fillId="0" borderId="0" xfId="0" applyNumberFormat="1" applyAlignment="1">
      <alignment wrapText="1"/>
    </xf>
    <xf numFmtId="167" fontId="0" fillId="0" borderId="0" xfId="0" applyNumberFormat="1"/>
    <xf numFmtId="167" fontId="21" fillId="0" borderId="0" xfId="0" applyNumberFormat="1" applyFont="1" applyAlignment="1">
      <alignment vertical="center"/>
    </xf>
    <xf numFmtId="167" fontId="23" fillId="0" borderId="0" xfId="53" applyNumberFormat="1" applyFont="1" applyAlignment="1">
      <alignment vertical="center"/>
    </xf>
    <xf numFmtId="164" fontId="0" fillId="0" borderId="0" xfId="0" applyNumberFormat="1"/>
    <xf numFmtId="165" fontId="18" fillId="0" borderId="0" xfId="42" applyNumberFormat="1"/>
    <xf numFmtId="1" fontId="18" fillId="0" borderId="0" xfId="49" applyNumberFormat="1"/>
    <xf numFmtId="1" fontId="18" fillId="0" borderId="0" xfId="42" applyNumberFormat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17" xfId="51" xr:uid="{00000000-0005-0000-0000-000026000000}"/>
    <cellStyle name="Normal 2" xfId="42" xr:uid="{00000000-0005-0000-0000-000027000000}"/>
    <cellStyle name="Normal 2 2" xfId="49" xr:uid="{00000000-0005-0000-0000-000028000000}"/>
    <cellStyle name="Normal 23" xfId="48" xr:uid="{00000000-0005-0000-0000-000029000000}"/>
    <cellStyle name="Normal 24" xfId="50" xr:uid="{00000000-0005-0000-0000-00002A000000}"/>
    <cellStyle name="Normal 3 3" xfId="52" xr:uid="{00000000-0005-0000-0000-00002B000000}"/>
    <cellStyle name="Normal 5 2" xfId="46" xr:uid="{00000000-0005-0000-0000-00002C000000}"/>
    <cellStyle name="Normal 5 2 20" xfId="47" xr:uid="{00000000-0005-0000-0000-00002D000000}"/>
    <cellStyle name="Normal 5 2 20 3" xfId="54" xr:uid="{00000000-0005-0000-0000-00002E000000}"/>
    <cellStyle name="Normal 6" xfId="53" xr:uid="{00000000-0005-0000-0000-00002F000000}"/>
    <cellStyle name="Normal 6 2" xfId="45" xr:uid="{00000000-0005-0000-0000-000030000000}"/>
    <cellStyle name="Normal 8 2" xfId="44" xr:uid="{00000000-0005-0000-0000-000031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 250'!$AP$20:$AP$109</c:f>
              <c:numCache>
                <c:formatCode>General</c:formatCode>
                <c:ptCount val="9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</c:numCache>
            </c:numRef>
          </c:xVal>
          <c:yVal>
            <c:numRef>
              <c:f>'rolling spiked blank 250'!$W$20:$W$109</c:f>
              <c:numCache>
                <c:formatCode>General</c:formatCode>
                <c:ptCount val="90"/>
                <c:pt idx="0">
                  <c:v>24</c:v>
                </c:pt>
                <c:pt idx="1">
                  <c:v>23.8</c:v>
                </c:pt>
                <c:pt idx="2">
                  <c:v>22.9</c:v>
                </c:pt>
                <c:pt idx="3">
                  <c:v>23.1</c:v>
                </c:pt>
                <c:pt idx="4">
                  <c:v>24.1</c:v>
                </c:pt>
                <c:pt idx="5">
                  <c:v>22.4</c:v>
                </c:pt>
                <c:pt idx="6">
                  <c:v>24.1</c:v>
                </c:pt>
                <c:pt idx="7">
                  <c:v>19.2</c:v>
                </c:pt>
                <c:pt idx="8">
                  <c:v>24.1</c:v>
                </c:pt>
                <c:pt idx="9">
                  <c:v>27.7</c:v>
                </c:pt>
                <c:pt idx="10">
                  <c:v>25.496759050000001</c:v>
                </c:pt>
                <c:pt idx="11">
                  <c:v>26.692747449999999</c:v>
                </c:pt>
                <c:pt idx="12">
                  <c:v>26.991929799999994</c:v>
                </c:pt>
                <c:pt idx="13">
                  <c:v>26.991929799999994</c:v>
                </c:pt>
                <c:pt idx="14">
                  <c:v>25.496759050000001</c:v>
                </c:pt>
                <c:pt idx="15">
                  <c:v>23.5</c:v>
                </c:pt>
                <c:pt idx="16">
                  <c:v>25.1</c:v>
                </c:pt>
                <c:pt idx="17">
                  <c:v>32.700000000000003</c:v>
                </c:pt>
                <c:pt idx="18">
                  <c:v>26.2</c:v>
                </c:pt>
                <c:pt idx="19">
                  <c:v>23.8</c:v>
                </c:pt>
                <c:pt idx="20">
                  <c:v>23.3</c:v>
                </c:pt>
                <c:pt idx="21">
                  <c:v>24.5</c:v>
                </c:pt>
                <c:pt idx="22">
                  <c:v>23.9</c:v>
                </c:pt>
                <c:pt idx="23">
                  <c:v>25</c:v>
                </c:pt>
                <c:pt idx="24">
                  <c:v>23.6</c:v>
                </c:pt>
                <c:pt idx="25">
                  <c:v>24</c:v>
                </c:pt>
                <c:pt idx="26">
                  <c:v>25.4</c:v>
                </c:pt>
                <c:pt idx="27">
                  <c:v>25</c:v>
                </c:pt>
                <c:pt idx="28">
                  <c:v>26.4</c:v>
                </c:pt>
                <c:pt idx="29">
                  <c:v>25.1</c:v>
                </c:pt>
                <c:pt idx="30">
                  <c:v>23.7</c:v>
                </c:pt>
                <c:pt idx="31">
                  <c:v>22.6</c:v>
                </c:pt>
                <c:pt idx="32">
                  <c:v>22.5</c:v>
                </c:pt>
                <c:pt idx="33">
                  <c:v>25</c:v>
                </c:pt>
                <c:pt idx="34">
                  <c:v>25.8</c:v>
                </c:pt>
                <c:pt idx="35">
                  <c:v>21.4</c:v>
                </c:pt>
                <c:pt idx="36">
                  <c:v>17.399999999999999</c:v>
                </c:pt>
                <c:pt idx="37">
                  <c:v>17.2</c:v>
                </c:pt>
                <c:pt idx="38">
                  <c:v>18</c:v>
                </c:pt>
                <c:pt idx="39">
                  <c:v>18.399999999999999</c:v>
                </c:pt>
                <c:pt idx="40">
                  <c:v>30</c:v>
                </c:pt>
                <c:pt idx="41">
                  <c:v>32.4</c:v>
                </c:pt>
                <c:pt idx="42">
                  <c:v>32.700000000000003</c:v>
                </c:pt>
                <c:pt idx="43">
                  <c:v>31.6</c:v>
                </c:pt>
                <c:pt idx="44">
                  <c:v>30.8</c:v>
                </c:pt>
                <c:pt idx="45">
                  <c:v>28.9</c:v>
                </c:pt>
                <c:pt idx="46">
                  <c:v>30.8</c:v>
                </c:pt>
                <c:pt idx="47">
                  <c:v>28.2</c:v>
                </c:pt>
                <c:pt idx="48">
                  <c:v>26.5</c:v>
                </c:pt>
                <c:pt idx="49">
                  <c:v>26.2</c:v>
                </c:pt>
                <c:pt idx="50">
                  <c:v>27.7</c:v>
                </c:pt>
                <c:pt idx="51">
                  <c:v>26.4</c:v>
                </c:pt>
                <c:pt idx="52">
                  <c:v>25.4</c:v>
                </c:pt>
                <c:pt idx="53" formatCode="0.0">
                  <c:v>23.210299296000017</c:v>
                </c:pt>
                <c:pt idx="54" formatCode="0.0">
                  <c:v>25.906654935999995</c:v>
                </c:pt>
                <c:pt idx="55" formatCode="0.0">
                  <c:v>27.710250765999987</c:v>
                </c:pt>
                <c:pt idx="56" formatCode="0.0">
                  <c:v>20.199540000000013</c:v>
                </c:pt>
                <c:pt idx="57" formatCode="0.0">
                  <c:v>19.435554455999977</c:v>
                </c:pt>
                <c:pt idx="58">
                  <c:v>25.7</c:v>
                </c:pt>
                <c:pt idx="59">
                  <c:v>21.7</c:v>
                </c:pt>
                <c:pt idx="60">
                  <c:v>22.4</c:v>
                </c:pt>
                <c:pt idx="61">
                  <c:v>21.2</c:v>
                </c:pt>
                <c:pt idx="62">
                  <c:v>23.5</c:v>
                </c:pt>
                <c:pt idx="63">
                  <c:v>24.1</c:v>
                </c:pt>
                <c:pt idx="64">
                  <c:v>22.8</c:v>
                </c:pt>
                <c:pt idx="65">
                  <c:v>22.9</c:v>
                </c:pt>
                <c:pt idx="66">
                  <c:v>22.7</c:v>
                </c:pt>
                <c:pt idx="67">
                  <c:v>22.5</c:v>
                </c:pt>
                <c:pt idx="68">
                  <c:v>24.7</c:v>
                </c:pt>
                <c:pt idx="69">
                  <c:v>24.7</c:v>
                </c:pt>
                <c:pt idx="70">
                  <c:v>25.5</c:v>
                </c:pt>
                <c:pt idx="71">
                  <c:v>25.6</c:v>
                </c:pt>
                <c:pt idx="72">
                  <c:v>24.8</c:v>
                </c:pt>
                <c:pt idx="73">
                  <c:v>25.9</c:v>
                </c:pt>
                <c:pt idx="74">
                  <c:v>25.2</c:v>
                </c:pt>
                <c:pt idx="75">
                  <c:v>23.7</c:v>
                </c:pt>
                <c:pt idx="76">
                  <c:v>23.4</c:v>
                </c:pt>
                <c:pt idx="77">
                  <c:v>23.3</c:v>
                </c:pt>
                <c:pt idx="78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E-4E2F-9901-76160EA8A7C5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250'!$AP$111:$AP$112</c:f>
              <c:numCache>
                <c:formatCode>General</c:formatCode>
                <c:ptCount val="2"/>
                <c:pt idx="0">
                  <c:v>3</c:v>
                </c:pt>
                <c:pt idx="1">
                  <c:v>76</c:v>
                </c:pt>
              </c:numCache>
            </c:numRef>
          </c:xVal>
          <c:yVal>
            <c:numRef>
              <c:f>('rolling spiked blank 250'!$W$115,'rolling spiked blank 250'!$W$115)</c:f>
              <c:numCache>
                <c:formatCode>#,##0.00</c:formatCode>
                <c:ptCount val="2"/>
                <c:pt idx="0">
                  <c:v>31.089787068227352</c:v>
                </c:pt>
                <c:pt idx="1">
                  <c:v>31.089787068227352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E-4E2F-9901-76160EA8A7C5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250'!$AP$111:$AP$112</c:f>
              <c:numCache>
                <c:formatCode>General</c:formatCode>
                <c:ptCount val="2"/>
                <c:pt idx="0">
                  <c:v>3</c:v>
                </c:pt>
                <c:pt idx="1">
                  <c:v>76</c:v>
                </c:pt>
              </c:numCache>
            </c:numRef>
          </c:xVal>
          <c:yVal>
            <c:numRef>
              <c:f>('rolling spiked blank 250'!$W$117,'rolling spiked blank 250'!$W$117)</c:f>
              <c:numCache>
                <c:formatCode>#,##0.00</c:formatCode>
                <c:ptCount val="2"/>
                <c:pt idx="0">
                  <c:v>34.285741206113173</c:v>
                </c:pt>
                <c:pt idx="1">
                  <c:v>34.285741206113173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3E-4E2F-9901-76160EA8A7C5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250'!$AP$111:$AP$112</c:f>
              <c:numCache>
                <c:formatCode>General</c:formatCode>
                <c:ptCount val="2"/>
                <c:pt idx="0">
                  <c:v>3</c:v>
                </c:pt>
                <c:pt idx="1">
                  <c:v>76</c:v>
                </c:pt>
              </c:numCache>
            </c:numRef>
          </c:xVal>
          <c:yVal>
            <c:numRef>
              <c:f>('rolling spiked blank 250'!$W$116,'rolling spiked blank 250'!$W$116)</c:f>
              <c:numCache>
                <c:formatCode>#,##0.00</c:formatCode>
                <c:ptCount val="2"/>
                <c:pt idx="0">
                  <c:v>18.305970516684063</c:v>
                </c:pt>
                <c:pt idx="1">
                  <c:v>18.305970516684063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3E-4E2F-9901-76160EA8A7C5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250'!$AP$111:$AP$112</c:f>
              <c:numCache>
                <c:formatCode>General</c:formatCode>
                <c:ptCount val="2"/>
                <c:pt idx="0">
                  <c:v>3</c:v>
                </c:pt>
                <c:pt idx="1">
                  <c:v>76</c:v>
                </c:pt>
              </c:numCache>
            </c:numRef>
          </c:xVal>
          <c:yVal>
            <c:numRef>
              <c:f>('rolling spiked blank 250'!$W$118,'rolling spiked blank 250'!$W$118)</c:f>
              <c:numCache>
                <c:formatCode>#,##0.00</c:formatCode>
                <c:ptCount val="2"/>
                <c:pt idx="0">
                  <c:v>15.110016378798239</c:v>
                </c:pt>
                <c:pt idx="1">
                  <c:v>15.110016378798239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3E-4E2F-9901-76160EA8A7C5}"/>
            </c:ext>
          </c:extLst>
        </c:ser>
        <c:ser>
          <c:idx val="5"/>
          <c:order val="5"/>
          <c:tx>
            <c:v>Known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5E-49B1-A359-2A0107D6637D}"/>
              </c:ext>
            </c:extLst>
          </c:dPt>
          <c:xVal>
            <c:numRef>
              <c:f>'rolling spiked blank 250'!$AP$111:$AP$112</c:f>
              <c:numCache>
                <c:formatCode>General</c:formatCode>
                <c:ptCount val="2"/>
                <c:pt idx="0">
                  <c:v>3</c:v>
                </c:pt>
                <c:pt idx="1">
                  <c:v>76</c:v>
                </c:pt>
              </c:numCache>
            </c:numRef>
          </c:xVal>
          <c:yVal>
            <c:numRef>
              <c:f>('rolling spiked blank 250'!$W$123,'rolling spiked blank 250'!$W$123)</c:f>
              <c:numCache>
                <c:formatCode>General</c:formatCode>
                <c:ptCount val="2"/>
                <c:pt idx="0">
                  <c:v>24.4</c:v>
                </c:pt>
                <c:pt idx="1">
                  <c:v>24.4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5E-49B1-A359-2A0107D66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 RPD'!$AP$21:$AP$177</c:f>
              <c:numCache>
                <c:formatCode>General</c:formatCode>
                <c:ptCount val="1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</c:numCache>
            </c:numRef>
          </c:xVal>
          <c:yVal>
            <c:numRef>
              <c:f>'rolling dup RPD'!$AK$21:$AK$177</c:f>
              <c:numCache>
                <c:formatCode>General</c:formatCode>
                <c:ptCount val="157"/>
                <c:pt idx="0">
                  <c:v>8.5055585374283087</c:v>
                </c:pt>
                <c:pt idx="1">
                  <c:v>19.968971369321526</c:v>
                </c:pt>
                <c:pt idx="2">
                  <c:v>2.2850695012009847</c:v>
                </c:pt>
                <c:pt idx="3">
                  <c:v>13.707103464327277</c:v>
                </c:pt>
                <c:pt idx="4">
                  <c:v>7.8650764931243593</c:v>
                </c:pt>
                <c:pt idx="5">
                  <c:v>3.9719144225892347</c:v>
                </c:pt>
                <c:pt idx="6">
                  <c:v>1.6704507807811864</c:v>
                </c:pt>
                <c:pt idx="7">
                  <c:v>1.1337148560418713</c:v>
                </c:pt>
                <c:pt idx="8">
                  <c:v>9.7192921633317191</c:v>
                </c:pt>
                <c:pt idx="9">
                  <c:v>5.7672502574665296</c:v>
                </c:pt>
                <c:pt idx="10">
                  <c:v>5.6353003721424777</c:v>
                </c:pt>
                <c:pt idx="11">
                  <c:v>12.030075187969924</c:v>
                </c:pt>
                <c:pt idx="12">
                  <c:v>11.764705882352942</c:v>
                </c:pt>
                <c:pt idx="13">
                  <c:v>2.888700084961767</c:v>
                </c:pt>
                <c:pt idx="14">
                  <c:v>10.309278350515465</c:v>
                </c:pt>
                <c:pt idx="15">
                  <c:v>11.055276381909549</c:v>
                </c:pt>
                <c:pt idx="16">
                  <c:v>0.74165636588380712</c:v>
                </c:pt>
                <c:pt idx="17">
                  <c:v>1.8552875695732838</c:v>
                </c:pt>
                <c:pt idx="18">
                  <c:v>5.7596822244289969</c:v>
                </c:pt>
                <c:pt idx="19">
                  <c:v>2.0184784965565385</c:v>
                </c:pt>
                <c:pt idx="20">
                  <c:v>1.3943087309574298</c:v>
                </c:pt>
                <c:pt idx="21">
                  <c:v>17.313818903773296</c:v>
                </c:pt>
                <c:pt idx="22">
                  <c:v>15.106475259417824</c:v>
                </c:pt>
                <c:pt idx="23">
                  <c:v>1.6651653204408872</c:v>
                </c:pt>
                <c:pt idx="24">
                  <c:v>0.53608534758151249</c:v>
                </c:pt>
                <c:pt idx="25">
                  <c:v>3.3929929166334807</c:v>
                </c:pt>
                <c:pt idx="26">
                  <c:v>15.412263532070414</c:v>
                </c:pt>
                <c:pt idx="27">
                  <c:v>45.832569147245636</c:v>
                </c:pt>
                <c:pt idx="28">
                  <c:v>48.35224859948999</c:v>
                </c:pt>
                <c:pt idx="29">
                  <c:v>4.0816326530612246</c:v>
                </c:pt>
                <c:pt idx="30">
                  <c:v>8.8495575221238933</c:v>
                </c:pt>
                <c:pt idx="31">
                  <c:v>0.79470198675496684</c:v>
                </c:pt>
                <c:pt idx="32">
                  <c:v>2.673456397199236</c:v>
                </c:pt>
                <c:pt idx="33">
                  <c:v>11.03448275862069</c:v>
                </c:pt>
                <c:pt idx="34">
                  <c:v>15.364412344057781</c:v>
                </c:pt>
                <c:pt idx="35">
                  <c:v>0.35778175313059035</c:v>
                </c:pt>
                <c:pt idx="36">
                  <c:v>6.6157760814249365</c:v>
                </c:pt>
                <c:pt idx="37">
                  <c:v>4.4596912521440819</c:v>
                </c:pt>
                <c:pt idx="38">
                  <c:v>15.235008103727715</c:v>
                </c:pt>
                <c:pt idx="39">
                  <c:v>25.092250922509226</c:v>
                </c:pt>
                <c:pt idx="40">
                  <c:v>8.2717872968980792</c:v>
                </c:pt>
                <c:pt idx="41">
                  <c:v>39.816933638443935</c:v>
                </c:pt>
                <c:pt idx="42">
                  <c:v>2.3255813953488373</c:v>
                </c:pt>
                <c:pt idx="43">
                  <c:v>0.56338028169014087</c:v>
                </c:pt>
                <c:pt idx="44">
                  <c:v>3.9215686274509802</c:v>
                </c:pt>
                <c:pt idx="45">
                  <c:v>3.9886039886039888</c:v>
                </c:pt>
                <c:pt idx="46">
                  <c:v>3.1413612565445028</c:v>
                </c:pt>
                <c:pt idx="47">
                  <c:v>15.641293013555787</c:v>
                </c:pt>
                <c:pt idx="48">
                  <c:v>2.5374855824682814</c:v>
                </c:pt>
                <c:pt idx="49">
                  <c:v>17.490494296577946</c:v>
                </c:pt>
                <c:pt idx="50">
                  <c:v>0.86580086580086579</c:v>
                </c:pt>
                <c:pt idx="51">
                  <c:v>10.045662100456621</c:v>
                </c:pt>
                <c:pt idx="52">
                  <c:v>2.3980815347721824</c:v>
                </c:pt>
                <c:pt idx="53">
                  <c:v>1.8461538461538463</c:v>
                </c:pt>
                <c:pt idx="54">
                  <c:v>11.244979919678714</c:v>
                </c:pt>
                <c:pt idx="55">
                  <c:v>18.274978650725874</c:v>
                </c:pt>
                <c:pt idx="56">
                  <c:v>7.9207920792079207</c:v>
                </c:pt>
                <c:pt idx="57">
                  <c:v>9.9737532808398957</c:v>
                </c:pt>
                <c:pt idx="58">
                  <c:v>1.4598540145985401</c:v>
                </c:pt>
                <c:pt idx="59">
                  <c:v>0.79365079365079361</c:v>
                </c:pt>
                <c:pt idx="60">
                  <c:v>3.3994334277620397</c:v>
                </c:pt>
                <c:pt idx="61">
                  <c:v>1.4127144298688195</c:v>
                </c:pt>
                <c:pt idx="62">
                  <c:v>40.538267451640031</c:v>
                </c:pt>
                <c:pt idx="63">
                  <c:v>1.2841091492776886</c:v>
                </c:pt>
                <c:pt idx="64">
                  <c:v>13.698630136986301</c:v>
                </c:pt>
                <c:pt idx="65">
                  <c:v>0.68259385665529015</c:v>
                </c:pt>
                <c:pt idx="66">
                  <c:v>3.2183908045977012</c:v>
                </c:pt>
                <c:pt idx="67">
                  <c:v>6.2838569880823405</c:v>
                </c:pt>
                <c:pt idx="68">
                  <c:v>11.479591836734693</c:v>
                </c:pt>
                <c:pt idx="69">
                  <c:v>4.3478260869565215</c:v>
                </c:pt>
                <c:pt idx="70">
                  <c:v>3.5242290748898677</c:v>
                </c:pt>
                <c:pt idx="71">
                  <c:v>0.51150895140664965</c:v>
                </c:pt>
                <c:pt idx="72">
                  <c:v>7.71513353115727</c:v>
                </c:pt>
                <c:pt idx="73">
                  <c:v>4.7904191616766463</c:v>
                </c:pt>
                <c:pt idx="74">
                  <c:v>0.30349013657056145</c:v>
                </c:pt>
                <c:pt idx="75">
                  <c:v>4.1958041958041958</c:v>
                </c:pt>
                <c:pt idx="76">
                  <c:v>59.340659340659343</c:v>
                </c:pt>
                <c:pt idx="77">
                  <c:v>75.459459459459467</c:v>
                </c:pt>
                <c:pt idx="78">
                  <c:v>12.121212121212121</c:v>
                </c:pt>
                <c:pt idx="79">
                  <c:v>0.69848661233993015</c:v>
                </c:pt>
                <c:pt idx="80">
                  <c:v>1.7857142857142858</c:v>
                </c:pt>
                <c:pt idx="81">
                  <c:v>2.2988505747126435</c:v>
                </c:pt>
                <c:pt idx="82">
                  <c:v>3.6984352773826457</c:v>
                </c:pt>
                <c:pt idx="83">
                  <c:v>1.1322696860524961</c:v>
                </c:pt>
                <c:pt idx="84">
                  <c:v>1.1322696860524961</c:v>
                </c:pt>
                <c:pt idx="85">
                  <c:v>3.0769230769230771</c:v>
                </c:pt>
                <c:pt idx="86">
                  <c:v>0.31007751937984496</c:v>
                </c:pt>
                <c:pt idx="87">
                  <c:v>11.971830985915492</c:v>
                </c:pt>
                <c:pt idx="88">
                  <c:v>0.57971014492753625</c:v>
                </c:pt>
                <c:pt idx="89">
                  <c:v>5.825242718446602</c:v>
                </c:pt>
                <c:pt idx="90">
                  <c:v>0.91743119266055051</c:v>
                </c:pt>
                <c:pt idx="91">
                  <c:v>0.69444444444444442</c:v>
                </c:pt>
                <c:pt idx="92">
                  <c:v>1.0309278350515463</c:v>
                </c:pt>
                <c:pt idx="93">
                  <c:v>1.1695906432748537</c:v>
                </c:pt>
                <c:pt idx="94">
                  <c:v>0.22222222222222221</c:v>
                </c:pt>
                <c:pt idx="95">
                  <c:v>0.47961630695443647</c:v>
                </c:pt>
                <c:pt idx="96">
                  <c:v>0.68965517241379315</c:v>
                </c:pt>
                <c:pt idx="97">
                  <c:v>15.929203539823009</c:v>
                </c:pt>
                <c:pt idx="98">
                  <c:v>1.8832391713747645</c:v>
                </c:pt>
                <c:pt idx="99">
                  <c:v>2.6875699888017919</c:v>
                </c:pt>
                <c:pt idx="100">
                  <c:v>16.052060737527114</c:v>
                </c:pt>
                <c:pt idx="101">
                  <c:v>0.37059913526868438</c:v>
                </c:pt>
                <c:pt idx="102">
                  <c:v>16.144975288303129</c:v>
                </c:pt>
                <c:pt idx="103">
                  <c:v>9.693372898120673</c:v>
                </c:pt>
                <c:pt idx="104">
                  <c:v>2.003338898163606</c:v>
                </c:pt>
                <c:pt idx="105">
                  <c:v>0.6872852233676976</c:v>
                </c:pt>
                <c:pt idx="106">
                  <c:v>0.78277886497064575</c:v>
                </c:pt>
                <c:pt idx="107">
                  <c:v>8.2987551867219924</c:v>
                </c:pt>
                <c:pt idx="108">
                  <c:v>2.808988764044944</c:v>
                </c:pt>
                <c:pt idx="109">
                  <c:v>2.4213075060532687</c:v>
                </c:pt>
                <c:pt idx="110">
                  <c:v>2.8653295128939829</c:v>
                </c:pt>
                <c:pt idx="111">
                  <c:v>4.6586345381526106</c:v>
                </c:pt>
                <c:pt idx="112">
                  <c:v>8.5836909871244629</c:v>
                </c:pt>
                <c:pt idx="113">
                  <c:v>14.705882352941176</c:v>
                </c:pt>
                <c:pt idx="114">
                  <c:v>4.838709677419355</c:v>
                </c:pt>
                <c:pt idx="115">
                  <c:v>3.9816232771822357</c:v>
                </c:pt>
                <c:pt idx="116">
                  <c:v>1.321003963011889</c:v>
                </c:pt>
                <c:pt idx="117">
                  <c:v>1.9801980198019802</c:v>
                </c:pt>
                <c:pt idx="118">
                  <c:v>13.377926421404682</c:v>
                </c:pt>
                <c:pt idx="119">
                  <c:v>1.2903225806451613</c:v>
                </c:pt>
                <c:pt idx="120">
                  <c:v>0.99502487562189057</c:v>
                </c:pt>
                <c:pt idx="121">
                  <c:v>20.588235294117649</c:v>
                </c:pt>
                <c:pt idx="122">
                  <c:v>19.540229885057471</c:v>
                </c:pt>
                <c:pt idx="123">
                  <c:v>4.3528064146620844</c:v>
                </c:pt>
                <c:pt idx="124">
                  <c:v>4.7457627118644066</c:v>
                </c:pt>
                <c:pt idx="125">
                  <c:v>15.286624203821656</c:v>
                </c:pt>
                <c:pt idx="126">
                  <c:v>0</c:v>
                </c:pt>
                <c:pt idx="127">
                  <c:v>2.0512820512820511</c:v>
                </c:pt>
                <c:pt idx="128">
                  <c:v>2.643171806167401</c:v>
                </c:pt>
                <c:pt idx="129">
                  <c:v>3.2085561497326203</c:v>
                </c:pt>
                <c:pt idx="130">
                  <c:v>21.727019498607241</c:v>
                </c:pt>
                <c:pt idx="131">
                  <c:v>4.1212121212121211</c:v>
                </c:pt>
                <c:pt idx="132">
                  <c:v>3.4129692832764507</c:v>
                </c:pt>
                <c:pt idx="133">
                  <c:v>2.7694160144491269</c:v>
                </c:pt>
                <c:pt idx="134">
                  <c:v>3.0188679245283021</c:v>
                </c:pt>
                <c:pt idx="135">
                  <c:v>2.2123893805309733</c:v>
                </c:pt>
                <c:pt idx="136">
                  <c:v>13.095238095238095</c:v>
                </c:pt>
                <c:pt idx="137">
                  <c:v>0.96153846153846156</c:v>
                </c:pt>
                <c:pt idx="138">
                  <c:v>0.74349442379182151</c:v>
                </c:pt>
                <c:pt idx="139">
                  <c:v>3.0598052851182196</c:v>
                </c:pt>
                <c:pt idx="140">
                  <c:v>0.27210884353741499</c:v>
                </c:pt>
                <c:pt idx="141">
                  <c:v>2.091713596138375</c:v>
                </c:pt>
                <c:pt idx="142">
                  <c:v>4.8293089092422985</c:v>
                </c:pt>
                <c:pt idx="143">
                  <c:v>6.1652281134401976</c:v>
                </c:pt>
                <c:pt idx="144">
                  <c:v>0.75757575757575757</c:v>
                </c:pt>
                <c:pt idx="145">
                  <c:v>6.5522620904836195</c:v>
                </c:pt>
                <c:pt idx="146">
                  <c:v>28.200972447325771</c:v>
                </c:pt>
                <c:pt idx="147">
                  <c:v>5.3215077605321506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0-4C6B-BCC9-919B8AB31D2A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 RPD'!$AP$179:$AP$180</c:f>
              <c:numCache>
                <c:formatCode>General</c:formatCode>
                <c:ptCount val="2"/>
                <c:pt idx="0">
                  <c:v>1</c:v>
                </c:pt>
                <c:pt idx="1">
                  <c:v>148</c:v>
                </c:pt>
              </c:numCache>
            </c:numRef>
          </c:xVal>
          <c:yVal>
            <c:numRef>
              <c:f>('rolling dup RPD'!$AK$183,'rolling dup RPD'!$AK$183)</c:f>
              <c:numCache>
                <c:formatCode>#,##0.00</c:formatCode>
                <c:ptCount val="2"/>
                <c:pt idx="0">
                  <c:v>29.957064634262959</c:v>
                </c:pt>
                <c:pt idx="1">
                  <c:v>29.957064634262959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0-4C6B-BCC9-919B8AB31D2A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 RPD'!$AP$179:$AP$180</c:f>
              <c:numCache>
                <c:formatCode>General</c:formatCode>
                <c:ptCount val="2"/>
                <c:pt idx="0">
                  <c:v>1</c:v>
                </c:pt>
                <c:pt idx="1">
                  <c:v>148</c:v>
                </c:pt>
              </c:numCache>
            </c:numRef>
          </c:xVal>
          <c:yVal>
            <c:numRef>
              <c:f>('rolling dup RPD'!$AK$185,'rolling dup RPD'!$AK$185)</c:f>
              <c:numCache>
                <c:formatCode>#,##0.00</c:formatCode>
                <c:ptCount val="2"/>
                <c:pt idx="0">
                  <c:v>41.027313622961941</c:v>
                </c:pt>
                <c:pt idx="1">
                  <c:v>41.027313622961941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90-4C6B-BCC9-919B8AB31D2A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 RPD'!$AP$179:$AP$180</c:f>
              <c:numCache>
                <c:formatCode>General</c:formatCode>
                <c:ptCount val="2"/>
                <c:pt idx="0">
                  <c:v>1</c:v>
                </c:pt>
                <c:pt idx="1">
                  <c:v>148</c:v>
                </c:pt>
              </c:numCache>
            </c:numRef>
          </c:xVal>
          <c:yVal>
            <c:numRef>
              <c:f>('rolling dup RPD'!$AK$184,'rolling dup RPD'!$AK$184)</c:f>
              <c:numCache>
                <c:formatCode>#,##0.00</c:formatCode>
                <c:ptCount val="2"/>
                <c:pt idx="0">
                  <c:v>-14.323931320532974</c:v>
                </c:pt>
                <c:pt idx="1">
                  <c:v>-14.323931320532974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90-4C6B-BCC9-919B8AB31D2A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 RPD'!$AP$179:$AP$180</c:f>
              <c:numCache>
                <c:formatCode>General</c:formatCode>
                <c:ptCount val="2"/>
                <c:pt idx="0">
                  <c:v>1</c:v>
                </c:pt>
                <c:pt idx="1">
                  <c:v>148</c:v>
                </c:pt>
              </c:numCache>
            </c:numRef>
          </c:xVal>
          <c:yVal>
            <c:numRef>
              <c:f>('rolling dup RPD'!$AK$186,'rolling dup RPD'!$AK$186)</c:f>
              <c:numCache>
                <c:formatCode>#,##0.00</c:formatCode>
                <c:ptCount val="2"/>
                <c:pt idx="0">
                  <c:v>-25.394180309231956</c:v>
                </c:pt>
                <c:pt idx="1">
                  <c:v>-25.394180309231956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90-4C6B-BCC9-919B8AB3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CCC'!$AP$21:$AP$203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66</c:v>
                </c:pt>
                <c:pt idx="133">
                  <c:v>81</c:v>
                </c:pt>
                <c:pt idx="134">
                  <c:v>96</c:v>
                </c:pt>
                <c:pt idx="135">
                  <c:v>111</c:v>
                </c:pt>
                <c:pt idx="136">
                  <c:v>131</c:v>
                </c:pt>
                <c:pt idx="137">
                  <c:v>150</c:v>
                </c:pt>
                <c:pt idx="138">
                  <c:v>165</c:v>
                </c:pt>
                <c:pt idx="139">
                  <c:v>180</c:v>
                </c:pt>
                <c:pt idx="140">
                  <c:v>195</c:v>
                </c:pt>
                <c:pt idx="141">
                  <c:v>210</c:v>
                </c:pt>
                <c:pt idx="142">
                  <c:v>228</c:v>
                </c:pt>
                <c:pt idx="143">
                  <c:v>246</c:v>
                </c:pt>
                <c:pt idx="144">
                  <c:v>36</c:v>
                </c:pt>
                <c:pt idx="145">
                  <c:v>66</c:v>
                </c:pt>
                <c:pt idx="146">
                  <c:v>81</c:v>
                </c:pt>
                <c:pt idx="147">
                  <c:v>96</c:v>
                </c:pt>
                <c:pt idx="148">
                  <c:v>111</c:v>
                </c:pt>
                <c:pt idx="149">
                  <c:v>126</c:v>
                </c:pt>
                <c:pt idx="150">
                  <c:v>146</c:v>
                </c:pt>
                <c:pt idx="151">
                  <c:v>166</c:v>
                </c:pt>
                <c:pt idx="152">
                  <c:v>181</c:v>
                </c:pt>
                <c:pt idx="153">
                  <c:v>196</c:v>
                </c:pt>
                <c:pt idx="154">
                  <c:v>211</c:v>
                </c:pt>
                <c:pt idx="155">
                  <c:v>226</c:v>
                </c:pt>
                <c:pt idx="156">
                  <c:v>241</c:v>
                </c:pt>
                <c:pt idx="159">
                  <c:v>36</c:v>
                </c:pt>
                <c:pt idx="160">
                  <c:v>66</c:v>
                </c:pt>
                <c:pt idx="161">
                  <c:v>81</c:v>
                </c:pt>
                <c:pt idx="162">
                  <c:v>96</c:v>
                </c:pt>
                <c:pt idx="163">
                  <c:v>111</c:v>
                </c:pt>
                <c:pt idx="164">
                  <c:v>126</c:v>
                </c:pt>
                <c:pt idx="165">
                  <c:v>146</c:v>
                </c:pt>
                <c:pt idx="166">
                  <c:v>165</c:v>
                </c:pt>
                <c:pt idx="167">
                  <c:v>180</c:v>
                </c:pt>
                <c:pt idx="168">
                  <c:v>195</c:v>
                </c:pt>
                <c:pt idx="169">
                  <c:v>210</c:v>
                </c:pt>
                <c:pt idx="170">
                  <c:v>225</c:v>
                </c:pt>
                <c:pt idx="171">
                  <c:v>240</c:v>
                </c:pt>
              </c:numCache>
            </c:numRef>
          </c:xVal>
          <c:yVal>
            <c:numRef>
              <c:f>'rolling CCC'!$W$21:$W$203</c:f>
              <c:numCache>
                <c:formatCode>General</c:formatCode>
                <c:ptCount val="183"/>
                <c:pt idx="0">
                  <c:v>23.8</c:v>
                </c:pt>
                <c:pt idx="1">
                  <c:v>24.3</c:v>
                </c:pt>
                <c:pt idx="2">
                  <c:v>24</c:v>
                </c:pt>
                <c:pt idx="3">
                  <c:v>23.5</c:v>
                </c:pt>
                <c:pt idx="4">
                  <c:v>25</c:v>
                </c:pt>
                <c:pt idx="5">
                  <c:v>23.6</c:v>
                </c:pt>
                <c:pt idx="6">
                  <c:v>24.2</c:v>
                </c:pt>
                <c:pt idx="7">
                  <c:v>25.8</c:v>
                </c:pt>
                <c:pt idx="8">
                  <c:v>24.7</c:v>
                </c:pt>
                <c:pt idx="9">
                  <c:v>24.2</c:v>
                </c:pt>
                <c:pt idx="10">
                  <c:v>21.6</c:v>
                </c:pt>
                <c:pt idx="11">
                  <c:v>24.1</c:v>
                </c:pt>
                <c:pt idx="12">
                  <c:v>24.2</c:v>
                </c:pt>
                <c:pt idx="13">
                  <c:v>19.3</c:v>
                </c:pt>
                <c:pt idx="14">
                  <c:v>25.1</c:v>
                </c:pt>
                <c:pt idx="15">
                  <c:v>24.8</c:v>
                </c:pt>
                <c:pt idx="16">
                  <c:v>24.9</c:v>
                </c:pt>
                <c:pt idx="17">
                  <c:v>24.5</c:v>
                </c:pt>
                <c:pt idx="18">
                  <c:v>25.3</c:v>
                </c:pt>
                <c:pt idx="19">
                  <c:v>24.7</c:v>
                </c:pt>
                <c:pt idx="20">
                  <c:v>27</c:v>
                </c:pt>
                <c:pt idx="21">
                  <c:v>24.2</c:v>
                </c:pt>
                <c:pt idx="22">
                  <c:v>27.1</c:v>
                </c:pt>
                <c:pt idx="23">
                  <c:v>24.6</c:v>
                </c:pt>
                <c:pt idx="24">
                  <c:v>26.1</c:v>
                </c:pt>
                <c:pt idx="25">
                  <c:v>23.3</c:v>
                </c:pt>
                <c:pt idx="26">
                  <c:v>25.197947199999994</c:v>
                </c:pt>
                <c:pt idx="27">
                  <c:v>24.600545799999992</c:v>
                </c:pt>
                <c:pt idx="28">
                  <c:v>22.511975049999997</c:v>
                </c:pt>
                <c:pt idx="29">
                  <c:v>23.406632199999997</c:v>
                </c:pt>
                <c:pt idx="30">
                  <c:v>22.213904199999995</c:v>
                </c:pt>
                <c:pt idx="31">
                  <c:v>22.213904199999995</c:v>
                </c:pt>
                <c:pt idx="32">
                  <c:v>21.022361799999992</c:v>
                </c:pt>
                <c:pt idx="33">
                  <c:v>22.511975049999997</c:v>
                </c:pt>
                <c:pt idx="34">
                  <c:v>21.915907449999992</c:v>
                </c:pt>
                <c:pt idx="35">
                  <c:v>22.511975049999997</c:v>
                </c:pt>
                <c:pt idx="36">
                  <c:v>19.237271200000002</c:v>
                </c:pt>
                <c:pt idx="37">
                  <c:v>21.915907449999992</c:v>
                </c:pt>
                <c:pt idx="38">
                  <c:v>26</c:v>
                </c:pt>
                <c:pt idx="39">
                  <c:v>24.3</c:v>
                </c:pt>
                <c:pt idx="40">
                  <c:v>26.1</c:v>
                </c:pt>
                <c:pt idx="41">
                  <c:v>27.5</c:v>
                </c:pt>
                <c:pt idx="42">
                  <c:v>26</c:v>
                </c:pt>
                <c:pt idx="43">
                  <c:v>26.3</c:v>
                </c:pt>
                <c:pt idx="44">
                  <c:v>25.8</c:v>
                </c:pt>
                <c:pt idx="45">
                  <c:v>26.2</c:v>
                </c:pt>
                <c:pt idx="46">
                  <c:v>22.3</c:v>
                </c:pt>
                <c:pt idx="47">
                  <c:v>24.5</c:v>
                </c:pt>
                <c:pt idx="48">
                  <c:v>27.7</c:v>
                </c:pt>
                <c:pt idx="49">
                  <c:v>26.1</c:v>
                </c:pt>
                <c:pt idx="50">
                  <c:v>26.9</c:v>
                </c:pt>
                <c:pt idx="51">
                  <c:v>24.2</c:v>
                </c:pt>
                <c:pt idx="52">
                  <c:v>24.8</c:v>
                </c:pt>
                <c:pt idx="53">
                  <c:v>24.6</c:v>
                </c:pt>
                <c:pt idx="54">
                  <c:v>25.2</c:v>
                </c:pt>
                <c:pt idx="55">
                  <c:v>24.2</c:v>
                </c:pt>
                <c:pt idx="56">
                  <c:v>24.9</c:v>
                </c:pt>
                <c:pt idx="57">
                  <c:v>24.6</c:v>
                </c:pt>
                <c:pt idx="58">
                  <c:v>24.9</c:v>
                </c:pt>
                <c:pt idx="59">
                  <c:v>25.1</c:v>
                </c:pt>
                <c:pt idx="60">
                  <c:v>24.3</c:v>
                </c:pt>
                <c:pt idx="61">
                  <c:v>24.6</c:v>
                </c:pt>
                <c:pt idx="62">
                  <c:v>24</c:v>
                </c:pt>
                <c:pt idx="63">
                  <c:v>24.4</c:v>
                </c:pt>
                <c:pt idx="64">
                  <c:v>24.3</c:v>
                </c:pt>
                <c:pt idx="65">
                  <c:v>24.3</c:v>
                </c:pt>
                <c:pt idx="66">
                  <c:v>23.8</c:v>
                </c:pt>
                <c:pt idx="67">
                  <c:v>24.2</c:v>
                </c:pt>
                <c:pt idx="68">
                  <c:v>23.2</c:v>
                </c:pt>
                <c:pt idx="69">
                  <c:v>24.6</c:v>
                </c:pt>
                <c:pt idx="70">
                  <c:v>24</c:v>
                </c:pt>
                <c:pt idx="71">
                  <c:v>25.1</c:v>
                </c:pt>
                <c:pt idx="72">
                  <c:v>22.9</c:v>
                </c:pt>
                <c:pt idx="73">
                  <c:v>21.5</c:v>
                </c:pt>
                <c:pt idx="74">
                  <c:v>21.8</c:v>
                </c:pt>
                <c:pt idx="75">
                  <c:v>21.2</c:v>
                </c:pt>
                <c:pt idx="76">
                  <c:v>22.8</c:v>
                </c:pt>
                <c:pt idx="77">
                  <c:v>21.4</c:v>
                </c:pt>
                <c:pt idx="78">
                  <c:v>21.1</c:v>
                </c:pt>
                <c:pt idx="79">
                  <c:v>21.3</c:v>
                </c:pt>
                <c:pt idx="80">
                  <c:v>23.5</c:v>
                </c:pt>
                <c:pt idx="81">
                  <c:v>23.9</c:v>
                </c:pt>
                <c:pt idx="82">
                  <c:v>24.6</c:v>
                </c:pt>
                <c:pt idx="83">
                  <c:v>25.4</c:v>
                </c:pt>
                <c:pt idx="84">
                  <c:v>26.1</c:v>
                </c:pt>
                <c:pt idx="85">
                  <c:v>24.2</c:v>
                </c:pt>
                <c:pt idx="86">
                  <c:v>25.3</c:v>
                </c:pt>
                <c:pt idx="87">
                  <c:v>27</c:v>
                </c:pt>
                <c:pt idx="88">
                  <c:v>26</c:v>
                </c:pt>
                <c:pt idx="89">
                  <c:v>25.5</c:v>
                </c:pt>
                <c:pt idx="90">
                  <c:v>24.2</c:v>
                </c:pt>
                <c:pt idx="91">
                  <c:v>24.6</c:v>
                </c:pt>
                <c:pt idx="92">
                  <c:v>26.5</c:v>
                </c:pt>
                <c:pt idx="93">
                  <c:v>24.5</c:v>
                </c:pt>
                <c:pt idx="94">
                  <c:v>25.8</c:v>
                </c:pt>
                <c:pt idx="95">
                  <c:v>25.8</c:v>
                </c:pt>
                <c:pt idx="96">
                  <c:v>24.6</c:v>
                </c:pt>
                <c:pt idx="97">
                  <c:v>26</c:v>
                </c:pt>
                <c:pt idx="98">
                  <c:v>27.7</c:v>
                </c:pt>
                <c:pt idx="99">
                  <c:v>27.4</c:v>
                </c:pt>
                <c:pt idx="100">
                  <c:v>24</c:v>
                </c:pt>
                <c:pt idx="101">
                  <c:v>25.3</c:v>
                </c:pt>
                <c:pt idx="102">
                  <c:v>25.7</c:v>
                </c:pt>
                <c:pt idx="103">
                  <c:v>24.8</c:v>
                </c:pt>
                <c:pt idx="104">
                  <c:v>26.1</c:v>
                </c:pt>
                <c:pt idx="105">
                  <c:v>25.9</c:v>
                </c:pt>
                <c:pt idx="106" formatCode="0.0">
                  <c:v>21.462808599999988</c:v>
                </c:pt>
                <c:pt idx="107" formatCode="0.0">
                  <c:v>21.462808599999988</c:v>
                </c:pt>
                <c:pt idx="108" formatCode="0.0">
                  <c:v>22.837907885999982</c:v>
                </c:pt>
                <c:pt idx="109" formatCode="0.0">
                  <c:v>22.089736349999995</c:v>
                </c:pt>
                <c:pt idx="110" formatCode="0.0">
                  <c:v>23.334178749999978</c:v>
                </c:pt>
                <c:pt idx="111" formatCode="0.0">
                  <c:v>22.589019406000006</c:v>
                </c:pt>
                <c:pt idx="112" formatCode="0.0">
                  <c:v>19.818112013999979</c:v>
                </c:pt>
                <c:pt idx="113" formatCode="0.0">
                  <c:v>21.08514585399999</c:v>
                </c:pt>
                <c:pt idx="114" formatCode="0.0">
                  <c:v>20.072522845999984</c:v>
                </c:pt>
                <c:pt idx="115" formatCode="0.0">
                  <c:v>23.828441486000003</c:v>
                </c:pt>
                <c:pt idx="116" formatCode="0.0">
                  <c:v>22.713526399999992</c:v>
                </c:pt>
                <c:pt idx="117" formatCode="0.0">
                  <c:v>20.326431645999989</c:v>
                </c:pt>
                <c:pt idx="118" formatCode="0.0">
                  <c:v>15.333862062500003</c:v>
                </c:pt>
                <c:pt idx="119">
                  <c:v>23.3</c:v>
                </c:pt>
                <c:pt idx="120">
                  <c:v>23.4</c:v>
                </c:pt>
                <c:pt idx="121">
                  <c:v>23.9</c:v>
                </c:pt>
                <c:pt idx="122">
                  <c:v>17.2</c:v>
                </c:pt>
                <c:pt idx="123">
                  <c:v>23</c:v>
                </c:pt>
                <c:pt idx="124">
                  <c:v>22.8</c:v>
                </c:pt>
                <c:pt idx="125">
                  <c:v>23.2</c:v>
                </c:pt>
                <c:pt idx="126">
                  <c:v>25</c:v>
                </c:pt>
                <c:pt idx="127">
                  <c:v>22.7</c:v>
                </c:pt>
                <c:pt idx="128">
                  <c:v>24.7</c:v>
                </c:pt>
                <c:pt idx="129">
                  <c:v>23.6</c:v>
                </c:pt>
                <c:pt idx="130">
                  <c:v>28.3</c:v>
                </c:pt>
                <c:pt idx="131">
                  <c:v>26</c:v>
                </c:pt>
                <c:pt idx="132">
                  <c:v>23.8</c:v>
                </c:pt>
                <c:pt idx="133">
                  <c:v>23.8</c:v>
                </c:pt>
                <c:pt idx="134">
                  <c:v>24</c:v>
                </c:pt>
                <c:pt idx="135">
                  <c:v>25.2</c:v>
                </c:pt>
                <c:pt idx="136">
                  <c:v>25.1</c:v>
                </c:pt>
                <c:pt idx="137">
                  <c:v>24.1</c:v>
                </c:pt>
                <c:pt idx="138">
                  <c:v>24</c:v>
                </c:pt>
                <c:pt idx="139">
                  <c:v>24.5</c:v>
                </c:pt>
                <c:pt idx="140">
                  <c:v>24.1</c:v>
                </c:pt>
                <c:pt idx="141">
                  <c:v>254</c:v>
                </c:pt>
                <c:pt idx="142">
                  <c:v>24.2</c:v>
                </c:pt>
                <c:pt idx="143">
                  <c:v>22.9</c:v>
                </c:pt>
                <c:pt idx="144">
                  <c:v>23.7</c:v>
                </c:pt>
                <c:pt idx="145">
                  <c:v>23</c:v>
                </c:pt>
                <c:pt idx="146">
                  <c:v>23.8</c:v>
                </c:pt>
                <c:pt idx="147">
                  <c:v>24.3</c:v>
                </c:pt>
                <c:pt idx="148">
                  <c:v>24.4</c:v>
                </c:pt>
                <c:pt idx="149">
                  <c:v>492</c:v>
                </c:pt>
                <c:pt idx="150">
                  <c:v>603</c:v>
                </c:pt>
                <c:pt idx="151">
                  <c:v>23</c:v>
                </c:pt>
                <c:pt idx="152">
                  <c:v>25.5</c:v>
                </c:pt>
                <c:pt idx="153">
                  <c:v>24.9</c:v>
                </c:pt>
                <c:pt idx="154">
                  <c:v>24.4</c:v>
                </c:pt>
                <c:pt idx="155">
                  <c:v>24.7</c:v>
                </c:pt>
                <c:pt idx="156">
                  <c:v>23.5</c:v>
                </c:pt>
                <c:pt idx="157">
                  <c:v>23.2</c:v>
                </c:pt>
                <c:pt idx="158">
                  <c:v>24.4</c:v>
                </c:pt>
                <c:pt idx="159">
                  <c:v>24.6</c:v>
                </c:pt>
                <c:pt idx="160">
                  <c:v>22.5</c:v>
                </c:pt>
                <c:pt idx="161">
                  <c:v>25.2</c:v>
                </c:pt>
                <c:pt idx="162">
                  <c:v>24</c:v>
                </c:pt>
                <c:pt idx="163">
                  <c:v>24.8</c:v>
                </c:pt>
                <c:pt idx="164">
                  <c:v>25.5</c:v>
                </c:pt>
                <c:pt idx="165">
                  <c:v>23.3</c:v>
                </c:pt>
                <c:pt idx="166">
                  <c:v>24.5</c:v>
                </c:pt>
                <c:pt idx="167">
                  <c:v>24.1</c:v>
                </c:pt>
                <c:pt idx="168">
                  <c:v>23.4</c:v>
                </c:pt>
                <c:pt idx="169">
                  <c:v>24.7</c:v>
                </c:pt>
                <c:pt idx="170">
                  <c:v>25.1</c:v>
                </c:pt>
                <c:pt idx="171">
                  <c:v>24.3</c:v>
                </c:pt>
                <c:pt idx="172">
                  <c:v>24.6</c:v>
                </c:pt>
                <c:pt idx="173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3-47B2-A589-689E6E6AA12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CCC'!$AP$205:$AP$206</c:f>
              <c:numCache>
                <c:formatCode>General</c:formatCode>
                <c:ptCount val="2"/>
                <c:pt idx="0">
                  <c:v>1</c:v>
                </c:pt>
                <c:pt idx="1">
                  <c:v>246</c:v>
                </c:pt>
              </c:numCache>
            </c:numRef>
          </c:xVal>
          <c:yVal>
            <c:numRef>
              <c:f>('rolling CCC'!$W$209,'rolling CCC'!$W$209)</c:f>
              <c:numCache>
                <c:formatCode>#,##0.00</c:formatCode>
                <c:ptCount val="2"/>
                <c:pt idx="0">
                  <c:v>149.00415162931469</c:v>
                </c:pt>
                <c:pt idx="1">
                  <c:v>149.00415162931469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73-47B2-A589-689E6E6AA12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CCC'!$AP$205:$AP$206</c:f>
              <c:numCache>
                <c:formatCode>General</c:formatCode>
                <c:ptCount val="2"/>
                <c:pt idx="0">
                  <c:v>1</c:v>
                </c:pt>
                <c:pt idx="1">
                  <c:v>246</c:v>
                </c:pt>
              </c:numCache>
            </c:numRef>
          </c:xVal>
          <c:yVal>
            <c:numRef>
              <c:f>('rolling CCC'!$W$211,'rolling CCC'!$W$211)</c:f>
              <c:numCache>
                <c:formatCode>#,##0.00</c:formatCode>
                <c:ptCount val="2"/>
                <c:pt idx="0">
                  <c:v>207.80790902859704</c:v>
                </c:pt>
                <c:pt idx="1">
                  <c:v>207.80790902859704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73-47B2-A589-689E6E6AA12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CCC'!$AP$205:$AP$206</c:f>
              <c:numCache>
                <c:formatCode>General</c:formatCode>
                <c:ptCount val="2"/>
                <c:pt idx="0">
                  <c:v>1</c:v>
                </c:pt>
                <c:pt idx="1">
                  <c:v>246</c:v>
                </c:pt>
              </c:numCache>
            </c:numRef>
          </c:xVal>
          <c:yVal>
            <c:numRef>
              <c:f>('rolling CCC'!$W$210,'rolling CCC'!$W$210)</c:f>
              <c:numCache>
                <c:formatCode>#,##0.00</c:formatCode>
                <c:ptCount val="2"/>
                <c:pt idx="0">
                  <c:v>-86.210877967814696</c:v>
                </c:pt>
                <c:pt idx="1">
                  <c:v>-86.210877967814696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73-47B2-A589-689E6E6AA12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CCC'!$AP$205:$AP$206</c:f>
              <c:numCache>
                <c:formatCode>General</c:formatCode>
                <c:ptCount val="2"/>
                <c:pt idx="0">
                  <c:v>1</c:v>
                </c:pt>
                <c:pt idx="1">
                  <c:v>246</c:v>
                </c:pt>
              </c:numCache>
            </c:numRef>
          </c:xVal>
          <c:yVal>
            <c:numRef>
              <c:f>('rolling CCC'!$W$212,'rolling CCC'!$W$212)</c:f>
              <c:numCache>
                <c:formatCode>#,##0.00</c:formatCode>
                <c:ptCount val="2"/>
                <c:pt idx="0">
                  <c:v>-145.01463536709704</c:v>
                </c:pt>
                <c:pt idx="1">
                  <c:v>-145.01463536709704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73-47B2-A589-689E6E6AA124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CCC'!$AP$205:$AP$206</c:f>
              <c:numCache>
                <c:formatCode>General</c:formatCode>
                <c:ptCount val="2"/>
                <c:pt idx="0">
                  <c:v>1</c:v>
                </c:pt>
                <c:pt idx="1">
                  <c:v>246</c:v>
                </c:pt>
              </c:numCache>
            </c:numRef>
          </c:xVal>
          <c:yVal>
            <c:numRef>
              <c:f>('rolling CCC'!$W$222,'rolling CCC'!$W$222)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73-47B2-A589-689E6E6AA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CCC'!$AP$21:$AP$203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66</c:v>
                </c:pt>
                <c:pt idx="133">
                  <c:v>81</c:v>
                </c:pt>
                <c:pt idx="134">
                  <c:v>96</c:v>
                </c:pt>
                <c:pt idx="135">
                  <c:v>111</c:v>
                </c:pt>
                <c:pt idx="136">
                  <c:v>131</c:v>
                </c:pt>
                <c:pt idx="137">
                  <c:v>150</c:v>
                </c:pt>
                <c:pt idx="138">
                  <c:v>165</c:v>
                </c:pt>
                <c:pt idx="139">
                  <c:v>180</c:v>
                </c:pt>
                <c:pt idx="140">
                  <c:v>195</c:v>
                </c:pt>
                <c:pt idx="141">
                  <c:v>210</c:v>
                </c:pt>
                <c:pt idx="142">
                  <c:v>228</c:v>
                </c:pt>
                <c:pt idx="143">
                  <c:v>246</c:v>
                </c:pt>
                <c:pt idx="144">
                  <c:v>36</c:v>
                </c:pt>
                <c:pt idx="145">
                  <c:v>66</c:v>
                </c:pt>
                <c:pt idx="146">
                  <c:v>81</c:v>
                </c:pt>
                <c:pt idx="147">
                  <c:v>96</c:v>
                </c:pt>
                <c:pt idx="148">
                  <c:v>111</c:v>
                </c:pt>
                <c:pt idx="149">
                  <c:v>126</c:v>
                </c:pt>
                <c:pt idx="150">
                  <c:v>146</c:v>
                </c:pt>
                <c:pt idx="151">
                  <c:v>166</c:v>
                </c:pt>
                <c:pt idx="152">
                  <c:v>181</c:v>
                </c:pt>
                <c:pt idx="153">
                  <c:v>196</c:v>
                </c:pt>
                <c:pt idx="154">
                  <c:v>211</c:v>
                </c:pt>
                <c:pt idx="155">
                  <c:v>226</c:v>
                </c:pt>
                <c:pt idx="156">
                  <c:v>241</c:v>
                </c:pt>
                <c:pt idx="159">
                  <c:v>36</c:v>
                </c:pt>
                <c:pt idx="160">
                  <c:v>66</c:v>
                </c:pt>
                <c:pt idx="161">
                  <c:v>81</c:v>
                </c:pt>
                <c:pt idx="162">
                  <c:v>96</c:v>
                </c:pt>
                <c:pt idx="163">
                  <c:v>111</c:v>
                </c:pt>
                <c:pt idx="164">
                  <c:v>126</c:v>
                </c:pt>
                <c:pt idx="165">
                  <c:v>146</c:v>
                </c:pt>
                <c:pt idx="166">
                  <c:v>165</c:v>
                </c:pt>
                <c:pt idx="167">
                  <c:v>180</c:v>
                </c:pt>
                <c:pt idx="168">
                  <c:v>195</c:v>
                </c:pt>
                <c:pt idx="169">
                  <c:v>210</c:v>
                </c:pt>
                <c:pt idx="170">
                  <c:v>225</c:v>
                </c:pt>
                <c:pt idx="171">
                  <c:v>240</c:v>
                </c:pt>
              </c:numCache>
            </c:numRef>
          </c:xVal>
          <c:yVal>
            <c:numRef>
              <c:f>'rolling CCC'!$AH$21:$AH$203</c:f>
              <c:numCache>
                <c:formatCode>General</c:formatCode>
                <c:ptCount val="183"/>
                <c:pt idx="0">
                  <c:v>214.3083502000475</c:v>
                </c:pt>
                <c:pt idx="1">
                  <c:v>233.64066412514177</c:v>
                </c:pt>
                <c:pt idx="2">
                  <c:v>247.96486929862112</c:v>
                </c:pt>
                <c:pt idx="3">
                  <c:v>247.7809992704104</c:v>
                </c:pt>
                <c:pt idx="4">
                  <c:v>268.32527088327936</c:v>
                </c:pt>
                <c:pt idx="5">
                  <c:v>249.98368743276174</c:v>
                </c:pt>
                <c:pt idx="6">
                  <c:v>284.55944294477933</c:v>
                </c:pt>
                <c:pt idx="7">
                  <c:v>246.29688367704773</c:v>
                </c:pt>
                <c:pt idx="8">
                  <c:v>270.13844015379493</c:v>
                </c:pt>
                <c:pt idx="9">
                  <c:v>267.19989916462453</c:v>
                </c:pt>
                <c:pt idx="10">
                  <c:v>244.58243070204631</c:v>
                </c:pt>
                <c:pt idx="11">
                  <c:v>242.23422843124069</c:v>
                </c:pt>
                <c:pt idx="12">
                  <c:v>165.56763511183277</c:v>
                </c:pt>
                <c:pt idx="13">
                  <c:v>309.58796972215384</c:v>
                </c:pt>
                <c:pt idx="14">
                  <c:v>206</c:v>
                </c:pt>
                <c:pt idx="15">
                  <c:v>263</c:v>
                </c:pt>
                <c:pt idx="16">
                  <c:v>231</c:v>
                </c:pt>
                <c:pt idx="17">
                  <c:v>239</c:v>
                </c:pt>
                <c:pt idx="18">
                  <c:v>244</c:v>
                </c:pt>
                <c:pt idx="19">
                  <c:v>229</c:v>
                </c:pt>
                <c:pt idx="20">
                  <c:v>241</c:v>
                </c:pt>
                <c:pt idx="21">
                  <c:v>280</c:v>
                </c:pt>
                <c:pt idx="22">
                  <c:v>220</c:v>
                </c:pt>
                <c:pt idx="23">
                  <c:v>237</c:v>
                </c:pt>
                <c:pt idx="24">
                  <c:v>228</c:v>
                </c:pt>
                <c:pt idx="25">
                  <c:v>225</c:v>
                </c:pt>
                <c:pt idx="26">
                  <c:v>236.58072650999995</c:v>
                </c:pt>
                <c:pt idx="27">
                  <c:v>229.02856698999997</c:v>
                </c:pt>
                <c:pt idx="28">
                  <c:v>220.54248399999997</c:v>
                </c:pt>
                <c:pt idx="29">
                  <c:v>206.42276875000002</c:v>
                </c:pt>
                <c:pt idx="30">
                  <c:v>225.25565474999999</c:v>
                </c:pt>
                <c:pt idx="31">
                  <c:v>221.48485418999999</c:v>
                </c:pt>
                <c:pt idx="32">
                  <c:v>220.54248399999997</c:v>
                </c:pt>
                <c:pt idx="33">
                  <c:v>208.30368170999995</c:v>
                </c:pt>
                <c:pt idx="34">
                  <c:v>193.27115978999998</c:v>
                </c:pt>
                <c:pt idx="35">
                  <c:v>213.00827375999998</c:v>
                </c:pt>
                <c:pt idx="36">
                  <c:v>201.72279600000005</c:v>
                </c:pt>
                <c:pt idx="37">
                  <c:v>200.78319738999997</c:v>
                </c:pt>
                <c:pt idx="38">
                  <c:v>258</c:v>
                </c:pt>
                <c:pt idx="39">
                  <c:v>189</c:v>
                </c:pt>
                <c:pt idx="40">
                  <c:v>202</c:v>
                </c:pt>
                <c:pt idx="41">
                  <c:v>243</c:v>
                </c:pt>
                <c:pt idx="42">
                  <c:v>286</c:v>
                </c:pt>
                <c:pt idx="43">
                  <c:v>253</c:v>
                </c:pt>
                <c:pt idx="44">
                  <c:v>250</c:v>
                </c:pt>
                <c:pt idx="45">
                  <c:v>230</c:v>
                </c:pt>
                <c:pt idx="46">
                  <c:v>240</c:v>
                </c:pt>
                <c:pt idx="47">
                  <c:v>228</c:v>
                </c:pt>
                <c:pt idx="48">
                  <c:v>270</c:v>
                </c:pt>
                <c:pt idx="49">
                  <c:v>271</c:v>
                </c:pt>
                <c:pt idx="50">
                  <c:v>271</c:v>
                </c:pt>
                <c:pt idx="51">
                  <c:v>190</c:v>
                </c:pt>
                <c:pt idx="52">
                  <c:v>235</c:v>
                </c:pt>
                <c:pt idx="53">
                  <c:v>234</c:v>
                </c:pt>
                <c:pt idx="54">
                  <c:v>230</c:v>
                </c:pt>
                <c:pt idx="55">
                  <c:v>221</c:v>
                </c:pt>
                <c:pt idx="56">
                  <c:v>238</c:v>
                </c:pt>
                <c:pt idx="57">
                  <c:v>233</c:v>
                </c:pt>
                <c:pt idx="58">
                  <c:v>217</c:v>
                </c:pt>
                <c:pt idx="59">
                  <c:v>224</c:v>
                </c:pt>
                <c:pt idx="60">
                  <c:v>236</c:v>
                </c:pt>
                <c:pt idx="61">
                  <c:v>230</c:v>
                </c:pt>
                <c:pt idx="62">
                  <c:v>226</c:v>
                </c:pt>
                <c:pt idx="63">
                  <c:v>222</c:v>
                </c:pt>
                <c:pt idx="64">
                  <c:v>220</c:v>
                </c:pt>
                <c:pt idx="65">
                  <c:v>221</c:v>
                </c:pt>
                <c:pt idx="66">
                  <c:v>213</c:v>
                </c:pt>
                <c:pt idx="67">
                  <c:v>208</c:v>
                </c:pt>
                <c:pt idx="68">
                  <c:v>208</c:v>
                </c:pt>
                <c:pt idx="69">
                  <c:v>216</c:v>
                </c:pt>
                <c:pt idx="70">
                  <c:v>200</c:v>
                </c:pt>
                <c:pt idx="71">
                  <c:v>209</c:v>
                </c:pt>
                <c:pt idx="72">
                  <c:v>253</c:v>
                </c:pt>
                <c:pt idx="73">
                  <c:v>190</c:v>
                </c:pt>
                <c:pt idx="74">
                  <c:v>234</c:v>
                </c:pt>
                <c:pt idx="75">
                  <c:v>218</c:v>
                </c:pt>
                <c:pt idx="76">
                  <c:v>221</c:v>
                </c:pt>
                <c:pt idx="77">
                  <c:v>224</c:v>
                </c:pt>
                <c:pt idx="78">
                  <c:v>206</c:v>
                </c:pt>
                <c:pt idx="79">
                  <c:v>157</c:v>
                </c:pt>
                <c:pt idx="80">
                  <c:v>219</c:v>
                </c:pt>
                <c:pt idx="81">
                  <c:v>211</c:v>
                </c:pt>
                <c:pt idx="82">
                  <c:v>240</c:v>
                </c:pt>
                <c:pt idx="83">
                  <c:v>238</c:v>
                </c:pt>
                <c:pt idx="84">
                  <c:v>247</c:v>
                </c:pt>
                <c:pt idx="85">
                  <c:v>241</c:v>
                </c:pt>
                <c:pt idx="86">
                  <c:v>240</c:v>
                </c:pt>
                <c:pt idx="87">
                  <c:v>233</c:v>
                </c:pt>
                <c:pt idx="88">
                  <c:v>225</c:v>
                </c:pt>
                <c:pt idx="89">
                  <c:v>224</c:v>
                </c:pt>
                <c:pt idx="90">
                  <c:v>222</c:v>
                </c:pt>
                <c:pt idx="91">
                  <c:v>212</c:v>
                </c:pt>
                <c:pt idx="92">
                  <c:v>224</c:v>
                </c:pt>
                <c:pt idx="93">
                  <c:v>222</c:v>
                </c:pt>
                <c:pt idx="94">
                  <c:v>262</c:v>
                </c:pt>
                <c:pt idx="95">
                  <c:v>257</c:v>
                </c:pt>
                <c:pt idx="96">
                  <c:v>255</c:v>
                </c:pt>
                <c:pt idx="97">
                  <c:v>243</c:v>
                </c:pt>
                <c:pt idx="98">
                  <c:v>246</c:v>
                </c:pt>
                <c:pt idx="99">
                  <c:v>275</c:v>
                </c:pt>
                <c:pt idx="100">
                  <c:v>231</c:v>
                </c:pt>
                <c:pt idx="101">
                  <c:v>237</c:v>
                </c:pt>
                <c:pt idx="102">
                  <c:v>254</c:v>
                </c:pt>
                <c:pt idx="103">
                  <c:v>246</c:v>
                </c:pt>
                <c:pt idx="104">
                  <c:v>246</c:v>
                </c:pt>
                <c:pt idx="105">
                  <c:v>187</c:v>
                </c:pt>
                <c:pt idx="106">
                  <c:v>242</c:v>
                </c:pt>
                <c:pt idx="107">
                  <c:v>243</c:v>
                </c:pt>
                <c:pt idx="108">
                  <c:v>246</c:v>
                </c:pt>
                <c:pt idx="109">
                  <c:v>243</c:v>
                </c:pt>
                <c:pt idx="110">
                  <c:v>244</c:v>
                </c:pt>
                <c:pt idx="111">
                  <c:v>246</c:v>
                </c:pt>
                <c:pt idx="112">
                  <c:v>246</c:v>
                </c:pt>
                <c:pt idx="113">
                  <c:v>240</c:v>
                </c:pt>
                <c:pt idx="114">
                  <c:v>239</c:v>
                </c:pt>
                <c:pt idx="115">
                  <c:v>247</c:v>
                </c:pt>
                <c:pt idx="116">
                  <c:v>247</c:v>
                </c:pt>
                <c:pt idx="117">
                  <c:v>248</c:v>
                </c:pt>
                <c:pt idx="118">
                  <c:v>246</c:v>
                </c:pt>
                <c:pt idx="119">
                  <c:v>252</c:v>
                </c:pt>
                <c:pt idx="120">
                  <c:v>265</c:v>
                </c:pt>
                <c:pt idx="121">
                  <c:v>333</c:v>
                </c:pt>
                <c:pt idx="122">
                  <c:v>231</c:v>
                </c:pt>
                <c:pt idx="123">
                  <c:v>295</c:v>
                </c:pt>
                <c:pt idx="124">
                  <c:v>257</c:v>
                </c:pt>
                <c:pt idx="125">
                  <c:v>284</c:v>
                </c:pt>
                <c:pt idx="126">
                  <c:v>255</c:v>
                </c:pt>
                <c:pt idx="127">
                  <c:v>271</c:v>
                </c:pt>
                <c:pt idx="128">
                  <c:v>254</c:v>
                </c:pt>
                <c:pt idx="129">
                  <c:v>261</c:v>
                </c:pt>
                <c:pt idx="130">
                  <c:v>319</c:v>
                </c:pt>
                <c:pt idx="131">
                  <c:v>254</c:v>
                </c:pt>
                <c:pt idx="132" formatCode="0.0">
                  <c:v>239</c:v>
                </c:pt>
                <c:pt idx="133" formatCode="0.0">
                  <c:v>236</c:v>
                </c:pt>
                <c:pt idx="134" formatCode="0.0">
                  <c:v>235</c:v>
                </c:pt>
                <c:pt idx="135" formatCode="0.0">
                  <c:v>231</c:v>
                </c:pt>
                <c:pt idx="136" formatCode="0.0">
                  <c:v>222</c:v>
                </c:pt>
                <c:pt idx="137" formatCode="0.0">
                  <c:v>250</c:v>
                </c:pt>
                <c:pt idx="138" formatCode="0.0">
                  <c:v>226</c:v>
                </c:pt>
                <c:pt idx="139" formatCode="0.0">
                  <c:v>232</c:v>
                </c:pt>
                <c:pt idx="140" formatCode="0.0">
                  <c:v>202</c:v>
                </c:pt>
                <c:pt idx="141" formatCode="0.0">
                  <c:v>-98.4</c:v>
                </c:pt>
                <c:pt idx="142" formatCode="0.0">
                  <c:v>230</c:v>
                </c:pt>
                <c:pt idx="143" formatCode="0.0">
                  <c:v>225</c:v>
                </c:pt>
                <c:pt idx="144" formatCode="0.0">
                  <c:v>170</c:v>
                </c:pt>
                <c:pt idx="145" formatCode="0.0">
                  <c:v>210</c:v>
                </c:pt>
                <c:pt idx="146" formatCode="0.0">
                  <c:v>202</c:v>
                </c:pt>
                <c:pt idx="147" formatCode="0.0">
                  <c:v>198</c:v>
                </c:pt>
                <c:pt idx="148" formatCode="0.0">
                  <c:v>191</c:v>
                </c:pt>
                <c:pt idx="149" formatCode="0.0">
                  <c:v>-93.4</c:v>
                </c:pt>
                <c:pt idx="150" formatCode="0.0">
                  <c:v>-92.3</c:v>
                </c:pt>
                <c:pt idx="151" formatCode="0.0">
                  <c:v>213</c:v>
                </c:pt>
                <c:pt idx="152" formatCode="0.0">
                  <c:v>203</c:v>
                </c:pt>
                <c:pt idx="153" formatCode="0.0">
                  <c:v>199</c:v>
                </c:pt>
                <c:pt idx="154" formatCode="0.0">
                  <c:v>185</c:v>
                </c:pt>
                <c:pt idx="155" formatCode="0.0">
                  <c:v>210</c:v>
                </c:pt>
                <c:pt idx="156" formatCode="0.0">
                  <c:v>198</c:v>
                </c:pt>
                <c:pt idx="157" formatCode="0.0">
                  <c:v>145</c:v>
                </c:pt>
                <c:pt idx="158" formatCode="0.0">
                  <c:v>200</c:v>
                </c:pt>
                <c:pt idx="159" formatCode="0.0">
                  <c:v>198</c:v>
                </c:pt>
                <c:pt idx="160" formatCode="0.0">
                  <c:v>244</c:v>
                </c:pt>
                <c:pt idx="161" formatCode="0.0">
                  <c:v>227</c:v>
                </c:pt>
                <c:pt idx="162" formatCode="0.0">
                  <c:v>238</c:v>
                </c:pt>
                <c:pt idx="163" formatCode="0.0">
                  <c:v>224</c:v>
                </c:pt>
                <c:pt idx="164" formatCode="0.0">
                  <c:v>233</c:v>
                </c:pt>
                <c:pt idx="165" formatCode="0.0">
                  <c:v>228</c:v>
                </c:pt>
                <c:pt idx="166" formatCode="0.0">
                  <c:v>228</c:v>
                </c:pt>
                <c:pt idx="167" formatCode="0.0">
                  <c:v>241</c:v>
                </c:pt>
                <c:pt idx="168" formatCode="0.0">
                  <c:v>231</c:v>
                </c:pt>
                <c:pt idx="169" formatCode="0.0">
                  <c:v>228</c:v>
                </c:pt>
                <c:pt idx="170" formatCode="0.0">
                  <c:v>227</c:v>
                </c:pt>
                <c:pt idx="171" formatCode="0.0">
                  <c:v>210</c:v>
                </c:pt>
                <c:pt idx="172" formatCode="0.0">
                  <c:v>226</c:v>
                </c:pt>
                <c:pt idx="173" formatCode="0.0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B-4FDC-959A-9C190C8B804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CCC'!$AP$205:$AP$206</c:f>
              <c:numCache>
                <c:formatCode>General</c:formatCode>
                <c:ptCount val="2"/>
                <c:pt idx="0">
                  <c:v>1</c:v>
                </c:pt>
                <c:pt idx="1">
                  <c:v>246</c:v>
                </c:pt>
              </c:numCache>
            </c:numRef>
          </c:xVal>
          <c:yVal>
            <c:numRef>
              <c:f>('rolling CCC'!$AH$209,'rolling CCC'!$AH$209)</c:f>
              <c:numCache>
                <c:formatCode>#,##0.00</c:formatCode>
                <c:ptCount val="2"/>
                <c:pt idx="0">
                  <c:v>327.52757644139132</c:v>
                </c:pt>
                <c:pt idx="1">
                  <c:v>327.52757644139132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5B-4FDC-959A-9C190C8B804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CCC'!$AP$205:$AP$206</c:f>
              <c:numCache>
                <c:formatCode>General</c:formatCode>
                <c:ptCount val="2"/>
                <c:pt idx="0">
                  <c:v>1</c:v>
                </c:pt>
                <c:pt idx="1">
                  <c:v>246</c:v>
                </c:pt>
              </c:numCache>
            </c:numRef>
          </c:xVal>
          <c:yVal>
            <c:numRef>
              <c:f>('rolling CCC'!$AH$211,'rolling CCC'!$AH$211)</c:f>
              <c:numCache>
                <c:formatCode>#,##0.00</c:formatCode>
                <c:ptCount val="2"/>
                <c:pt idx="0">
                  <c:v>377.88901575703596</c:v>
                </c:pt>
                <c:pt idx="1">
                  <c:v>377.88901575703596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5B-4FDC-959A-9C190C8B804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CCC'!$AP$205:$AP$206</c:f>
              <c:numCache>
                <c:formatCode>General</c:formatCode>
                <c:ptCount val="2"/>
                <c:pt idx="0">
                  <c:v>1</c:v>
                </c:pt>
                <c:pt idx="1">
                  <c:v>246</c:v>
                </c:pt>
              </c:numCache>
            </c:numRef>
          </c:xVal>
          <c:yVal>
            <c:numRef>
              <c:f>('rolling CCC'!$AH$210,'rolling CCC'!$AH$210)</c:f>
              <c:numCache>
                <c:formatCode>#,##0.00</c:formatCode>
                <c:ptCount val="2"/>
                <c:pt idx="0">
                  <c:v>126.08181917881295</c:v>
                </c:pt>
                <c:pt idx="1">
                  <c:v>126.08181917881295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5B-4FDC-959A-9C190C8B804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CCC'!$AP$205:$AP$206</c:f>
              <c:numCache>
                <c:formatCode>General</c:formatCode>
                <c:ptCount val="2"/>
                <c:pt idx="0">
                  <c:v>1</c:v>
                </c:pt>
                <c:pt idx="1">
                  <c:v>246</c:v>
                </c:pt>
              </c:numCache>
            </c:numRef>
          </c:xVal>
          <c:yVal>
            <c:numRef>
              <c:f>('rolling CCC'!$AH$212,'rolling CCC'!$AH$212)</c:f>
              <c:numCache>
                <c:formatCode>#,##0.00</c:formatCode>
                <c:ptCount val="2"/>
                <c:pt idx="0">
                  <c:v>75.720379863168347</c:v>
                </c:pt>
                <c:pt idx="1">
                  <c:v>75.720379863168347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5B-4FDC-959A-9C190C8B8048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CCC'!$AP$205:$AP$206</c:f>
              <c:numCache>
                <c:formatCode>General</c:formatCode>
                <c:ptCount val="2"/>
                <c:pt idx="0">
                  <c:v>1</c:v>
                </c:pt>
                <c:pt idx="1">
                  <c:v>246</c:v>
                </c:pt>
              </c:numCache>
            </c:numRef>
          </c:xVal>
          <c:yVal>
            <c:numRef>
              <c:f>('rolling CCC'!$AH$217,'rolling CCC'!$AH$217)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5B-4FDC-959A-9C190C8B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 250'!$AP$20:$AP$109</c:f>
              <c:numCache>
                <c:formatCode>General</c:formatCode>
                <c:ptCount val="9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</c:numCache>
            </c:numRef>
          </c:xVal>
          <c:yVal>
            <c:numRef>
              <c:f>'rolling spiked blank 250'!$AH$20:$AH$109</c:f>
              <c:numCache>
                <c:formatCode>General</c:formatCode>
                <c:ptCount val="90"/>
                <c:pt idx="1">
                  <c:v>251.64358121458605</c:v>
                </c:pt>
                <c:pt idx="2">
                  <c:v>227.2878064954233</c:v>
                </c:pt>
                <c:pt idx="3">
                  <c:v>205.5903123585334</c:v>
                </c:pt>
                <c:pt idx="4">
                  <c:v>254.98932883751976</c:v>
                </c:pt>
                <c:pt idx="5">
                  <c:v>230</c:v>
                </c:pt>
                <c:pt idx="6">
                  <c:v>262</c:v>
                </c:pt>
                <c:pt idx="7">
                  <c:v>249</c:v>
                </c:pt>
                <c:pt idx="8">
                  <c:v>212</c:v>
                </c:pt>
                <c:pt idx="9">
                  <c:v>246</c:v>
                </c:pt>
                <c:pt idx="10">
                  <c:v>181.08211395999999</c:v>
                </c:pt>
                <c:pt idx="11">
                  <c:v>239.41496399999997</c:v>
                </c:pt>
                <c:pt idx="12">
                  <c:v>281.12024783999993</c:v>
                </c:pt>
                <c:pt idx="13">
                  <c:v>267.82266900000002</c:v>
                </c:pt>
                <c:pt idx="14">
                  <c:v>223.36999050999995</c:v>
                </c:pt>
                <c:pt idx="15">
                  <c:v>237</c:v>
                </c:pt>
                <c:pt idx="16">
                  <c:v>241</c:v>
                </c:pt>
                <c:pt idx="17">
                  <c:v>240</c:v>
                </c:pt>
                <c:pt idx="18">
                  <c:v>306</c:v>
                </c:pt>
                <c:pt idx="19">
                  <c:v>272</c:v>
                </c:pt>
                <c:pt idx="20">
                  <c:v>178</c:v>
                </c:pt>
                <c:pt idx="21">
                  <c:v>183</c:v>
                </c:pt>
                <c:pt idx="22">
                  <c:v>172</c:v>
                </c:pt>
                <c:pt idx="23">
                  <c:v>185</c:v>
                </c:pt>
                <c:pt idx="24">
                  <c:v>195</c:v>
                </c:pt>
                <c:pt idx="25">
                  <c:v>210</c:v>
                </c:pt>
                <c:pt idx="26">
                  <c:v>224</c:v>
                </c:pt>
                <c:pt idx="27">
                  <c:v>218</c:v>
                </c:pt>
                <c:pt idx="28">
                  <c:v>223</c:v>
                </c:pt>
                <c:pt idx="29">
                  <c:v>216</c:v>
                </c:pt>
                <c:pt idx="30">
                  <c:v>174</c:v>
                </c:pt>
                <c:pt idx="31">
                  <c:v>230</c:v>
                </c:pt>
                <c:pt idx="32">
                  <c:v>230</c:v>
                </c:pt>
                <c:pt idx="33">
                  <c:v>229</c:v>
                </c:pt>
                <c:pt idx="34">
                  <c:v>257</c:v>
                </c:pt>
                <c:pt idx="35">
                  <c:v>155</c:v>
                </c:pt>
                <c:pt idx="36">
                  <c:v>148</c:v>
                </c:pt>
                <c:pt idx="37">
                  <c:v>210</c:v>
                </c:pt>
                <c:pt idx="38">
                  <c:v>216</c:v>
                </c:pt>
                <c:pt idx="39">
                  <c:v>194</c:v>
                </c:pt>
                <c:pt idx="40">
                  <c:v>254</c:v>
                </c:pt>
                <c:pt idx="41">
                  <c:v>256</c:v>
                </c:pt>
                <c:pt idx="42">
                  <c:v>250</c:v>
                </c:pt>
                <c:pt idx="43">
                  <c:v>250</c:v>
                </c:pt>
                <c:pt idx="44">
                  <c:v>254</c:v>
                </c:pt>
                <c:pt idx="45">
                  <c:v>191</c:v>
                </c:pt>
                <c:pt idx="46">
                  <c:v>201</c:v>
                </c:pt>
                <c:pt idx="47">
                  <c:v>195</c:v>
                </c:pt>
                <c:pt idx="48">
                  <c:v>245</c:v>
                </c:pt>
                <c:pt idx="49">
                  <c:v>234</c:v>
                </c:pt>
                <c:pt idx="50">
                  <c:v>251</c:v>
                </c:pt>
                <c:pt idx="51">
                  <c:v>237</c:v>
                </c:pt>
                <c:pt idx="52">
                  <c:v>253</c:v>
                </c:pt>
                <c:pt idx="53">
                  <c:v>217</c:v>
                </c:pt>
                <c:pt idx="54">
                  <c:v>224</c:v>
                </c:pt>
                <c:pt idx="55">
                  <c:v>224</c:v>
                </c:pt>
                <c:pt idx="56">
                  <c:v>222</c:v>
                </c:pt>
                <c:pt idx="57">
                  <c:v>225</c:v>
                </c:pt>
                <c:pt idx="58">
                  <c:v>265</c:v>
                </c:pt>
                <c:pt idx="59">
                  <c:v>252</c:v>
                </c:pt>
                <c:pt idx="60">
                  <c:v>255</c:v>
                </c:pt>
                <c:pt idx="61">
                  <c:v>230</c:v>
                </c:pt>
                <c:pt idx="62">
                  <c:v>234</c:v>
                </c:pt>
                <c:pt idx="63">
                  <c:v>225</c:v>
                </c:pt>
                <c:pt idx="64" formatCode="0.0">
                  <c:v>239</c:v>
                </c:pt>
                <c:pt idx="65" formatCode="0.0">
                  <c:v>222</c:v>
                </c:pt>
                <c:pt idx="66" formatCode="0.0">
                  <c:v>223</c:v>
                </c:pt>
                <c:pt idx="67" formatCode="0.0">
                  <c:v>215</c:v>
                </c:pt>
                <c:pt idx="68" formatCode="0.0">
                  <c:v>231</c:v>
                </c:pt>
                <c:pt idx="69" formatCode="0.0">
                  <c:v>193</c:v>
                </c:pt>
                <c:pt idx="70" formatCode="0.0">
                  <c:v>189</c:v>
                </c:pt>
                <c:pt idx="71" formatCode="0.0">
                  <c:v>191</c:v>
                </c:pt>
                <c:pt idx="72" formatCode="0.0">
                  <c:v>183</c:v>
                </c:pt>
                <c:pt idx="73" formatCode="0.0">
                  <c:v>197</c:v>
                </c:pt>
                <c:pt idx="74" formatCode="0.0">
                  <c:v>206</c:v>
                </c:pt>
                <c:pt idx="75" formatCode="0.0">
                  <c:v>214</c:v>
                </c:pt>
                <c:pt idx="76" formatCode="0.0">
                  <c:v>217</c:v>
                </c:pt>
                <c:pt idx="77" formatCode="0.0">
                  <c:v>220</c:v>
                </c:pt>
                <c:pt idx="78" formatCode="0.0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2-4963-B2F2-45347606B69B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250'!$AP$111:$AP$112</c:f>
              <c:numCache>
                <c:formatCode>General</c:formatCode>
                <c:ptCount val="2"/>
                <c:pt idx="0">
                  <c:v>3</c:v>
                </c:pt>
                <c:pt idx="1">
                  <c:v>76</c:v>
                </c:pt>
              </c:numCache>
            </c:numRef>
          </c:xVal>
          <c:yVal>
            <c:numRef>
              <c:f>('rolling spiked blank 250'!$AH$115,'rolling spiked blank 250'!$AH$115)</c:f>
              <c:numCache>
                <c:formatCode>#,##0.00</c:formatCode>
                <c:ptCount val="2"/>
                <c:pt idx="0">
                  <c:v>282.34540567652499</c:v>
                </c:pt>
                <c:pt idx="1">
                  <c:v>282.34540567652499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52-4963-B2F2-45347606B69B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250'!$AP$111:$AP$112</c:f>
              <c:numCache>
                <c:formatCode>General</c:formatCode>
                <c:ptCount val="2"/>
                <c:pt idx="0">
                  <c:v>3</c:v>
                </c:pt>
                <c:pt idx="1">
                  <c:v>76</c:v>
                </c:pt>
              </c:numCache>
            </c:numRef>
          </c:xVal>
          <c:yVal>
            <c:numRef>
              <c:f>('rolling spiked blank 250'!$AH$117,'rolling spiked blank 250'!$AH$117)</c:f>
              <c:numCache>
                <c:formatCode>#,##0.00</c:formatCode>
                <c:ptCount val="2"/>
                <c:pt idx="0">
                  <c:v>311.51605073135119</c:v>
                </c:pt>
                <c:pt idx="1">
                  <c:v>311.51605073135119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52-4963-B2F2-45347606B69B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250'!$AP$111:$AP$112</c:f>
              <c:numCache>
                <c:formatCode>General</c:formatCode>
                <c:ptCount val="2"/>
                <c:pt idx="0">
                  <c:v>3</c:v>
                </c:pt>
                <c:pt idx="1">
                  <c:v>76</c:v>
                </c:pt>
              </c:numCache>
            </c:numRef>
          </c:xVal>
          <c:yVal>
            <c:numRef>
              <c:f>('rolling spiked blank 250'!$AH$116,'rolling spiked blank 250'!$AH$116)</c:f>
              <c:numCache>
                <c:formatCode>#,##0.00</c:formatCode>
                <c:ptCount val="2"/>
                <c:pt idx="0">
                  <c:v>165.66282545722015</c:v>
                </c:pt>
                <c:pt idx="1">
                  <c:v>165.66282545722015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52-4963-B2F2-45347606B69B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250'!$AP$111:$AP$112</c:f>
              <c:numCache>
                <c:formatCode>General</c:formatCode>
                <c:ptCount val="2"/>
                <c:pt idx="0">
                  <c:v>3</c:v>
                </c:pt>
                <c:pt idx="1">
                  <c:v>76</c:v>
                </c:pt>
              </c:numCache>
            </c:numRef>
          </c:xVal>
          <c:yVal>
            <c:numRef>
              <c:f>('rolling spiked blank 250'!$AH$118,'rolling spiked blank 250'!$AH$118)</c:f>
              <c:numCache>
                <c:formatCode>#,##0.00</c:formatCode>
                <c:ptCount val="2"/>
                <c:pt idx="0">
                  <c:v>136.49218040239396</c:v>
                </c:pt>
                <c:pt idx="1">
                  <c:v>136.49218040239396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52-4963-B2F2-45347606B69B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 250'!$AP$111:$AP$112</c:f>
              <c:numCache>
                <c:formatCode>General</c:formatCode>
                <c:ptCount val="2"/>
                <c:pt idx="0">
                  <c:v>3</c:v>
                </c:pt>
                <c:pt idx="1">
                  <c:v>76</c:v>
                </c:pt>
              </c:numCache>
            </c:numRef>
          </c:xVal>
          <c:yVal>
            <c:numRef>
              <c:f>('rolling spiked blank 250'!$AH$123,'rolling spiked blank 250'!$AH$123)</c:f>
              <c:numCache>
                <c:formatCode>General</c:formatCode>
                <c:ptCount val="2"/>
                <c:pt idx="0">
                  <c:v>243.9</c:v>
                </c:pt>
                <c:pt idx="1">
                  <c:v>243.9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EE-44D0-B829-F0DC143FA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digest check'!$AP$21:$AP$124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xVal>
          <c:yVal>
            <c:numRef>
              <c:f>'rolling digest check'!$W$21:$W$124</c:f>
              <c:numCache>
                <c:formatCode>General</c:formatCode>
                <c:ptCount val="104"/>
                <c:pt idx="0">
                  <c:v>44.216451199999987</c:v>
                </c:pt>
                <c:pt idx="1">
                  <c:v>38.556228799999992</c:v>
                </c:pt>
                <c:pt idx="2">
                  <c:v>39.510480199999996</c:v>
                </c:pt>
                <c:pt idx="3">
                  <c:v>35.343956799999994</c:v>
                </c:pt>
                <c:pt idx="4">
                  <c:v>39.510480199999996</c:v>
                </c:pt>
                <c:pt idx="5">
                  <c:v>41.977580000000003</c:v>
                </c:pt>
                <c:pt idx="6">
                  <c:v>43.604240000000004</c:v>
                </c:pt>
                <c:pt idx="7">
                  <c:v>38.175039999999996</c:v>
                </c:pt>
                <c:pt idx="8">
                  <c:v>32.998774999999995</c:v>
                </c:pt>
                <c:pt idx="9">
                  <c:v>39.262479999999996</c:v>
                </c:pt>
                <c:pt idx="10">
                  <c:v>38.9</c:v>
                </c:pt>
                <c:pt idx="11">
                  <c:v>40.4</c:v>
                </c:pt>
                <c:pt idx="12">
                  <c:v>38.6</c:v>
                </c:pt>
                <c:pt idx="13">
                  <c:v>39.5</c:v>
                </c:pt>
                <c:pt idx="14">
                  <c:v>38.4</c:v>
                </c:pt>
                <c:pt idx="15">
                  <c:v>38.299999999999997</c:v>
                </c:pt>
                <c:pt idx="16">
                  <c:v>37.5</c:v>
                </c:pt>
                <c:pt idx="17">
                  <c:v>39.6</c:v>
                </c:pt>
                <c:pt idx="18">
                  <c:v>38.200000000000003</c:v>
                </c:pt>
                <c:pt idx="19">
                  <c:v>37.5</c:v>
                </c:pt>
                <c:pt idx="20">
                  <c:v>43.864404999999991</c:v>
                </c:pt>
                <c:pt idx="21">
                  <c:v>42.651521799999998</c:v>
                </c:pt>
                <c:pt idx="22">
                  <c:v>43.257815199999996</c:v>
                </c:pt>
                <c:pt idx="23">
                  <c:v>41.137085049999996</c:v>
                </c:pt>
                <c:pt idx="24">
                  <c:v>43.257815199999996</c:v>
                </c:pt>
                <c:pt idx="25">
                  <c:v>43.864404999999991</c:v>
                </c:pt>
                <c:pt idx="26">
                  <c:v>42.651521799999998</c:v>
                </c:pt>
                <c:pt idx="27">
                  <c:v>43.257815199999996</c:v>
                </c:pt>
                <c:pt idx="28">
                  <c:v>41.137085049999996</c:v>
                </c:pt>
                <c:pt idx="29">
                  <c:v>43.257815199999996</c:v>
                </c:pt>
                <c:pt idx="30">
                  <c:v>42</c:v>
                </c:pt>
                <c:pt idx="31">
                  <c:v>41.2</c:v>
                </c:pt>
                <c:pt idx="32">
                  <c:v>41.6</c:v>
                </c:pt>
                <c:pt idx="33">
                  <c:v>41.6</c:v>
                </c:pt>
                <c:pt idx="34">
                  <c:v>41.1</c:v>
                </c:pt>
                <c:pt idx="35">
                  <c:v>37.799999999999997</c:v>
                </c:pt>
                <c:pt idx="36">
                  <c:v>38.299999999999997</c:v>
                </c:pt>
                <c:pt idx="37">
                  <c:v>37.700000000000003</c:v>
                </c:pt>
                <c:pt idx="38">
                  <c:v>37.6</c:v>
                </c:pt>
                <c:pt idx="39">
                  <c:v>37.700000000000003</c:v>
                </c:pt>
                <c:pt idx="40">
                  <c:v>38.6</c:v>
                </c:pt>
                <c:pt idx="41">
                  <c:v>39.799999999999997</c:v>
                </c:pt>
                <c:pt idx="42">
                  <c:v>38.4</c:v>
                </c:pt>
                <c:pt idx="43">
                  <c:v>37.1</c:v>
                </c:pt>
                <c:pt idx="44">
                  <c:v>35.9</c:v>
                </c:pt>
                <c:pt idx="45">
                  <c:v>34.1</c:v>
                </c:pt>
                <c:pt idx="46">
                  <c:v>34.5</c:v>
                </c:pt>
                <c:pt idx="47">
                  <c:v>34.1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37.700000000000003</c:v>
                </c:pt>
                <c:pt idx="51">
                  <c:v>37.4</c:v>
                </c:pt>
                <c:pt idx="52">
                  <c:v>35.200000000000003</c:v>
                </c:pt>
                <c:pt idx="53">
                  <c:v>37.200000000000003</c:v>
                </c:pt>
                <c:pt idx="54">
                  <c:v>37.299999999999997</c:v>
                </c:pt>
                <c:pt idx="55">
                  <c:v>39.1</c:v>
                </c:pt>
                <c:pt idx="56">
                  <c:v>38.1</c:v>
                </c:pt>
                <c:pt idx="57">
                  <c:v>38.5</c:v>
                </c:pt>
                <c:pt idx="58">
                  <c:v>39.700000000000003</c:v>
                </c:pt>
                <c:pt idx="59">
                  <c:v>38.4</c:v>
                </c:pt>
                <c:pt idx="60" formatCode="0.0">
                  <c:v>34.194165293999987</c:v>
                </c:pt>
                <c:pt idx="61" formatCode="0.0">
                  <c:v>31.693853149999995</c:v>
                </c:pt>
                <c:pt idx="62" formatCode="0.0">
                  <c:v>35.310589533999973</c:v>
                </c:pt>
                <c:pt idx="63" formatCode="0.0">
                  <c:v>33.631246623999971</c:v>
                </c:pt>
                <c:pt idx="64" formatCode="0.0">
                  <c:v>34.865525933999976</c:v>
                </c:pt>
                <c:pt idx="65">
                  <c:v>35.1</c:v>
                </c:pt>
                <c:pt idx="66">
                  <c:v>36.1</c:v>
                </c:pt>
                <c:pt idx="67">
                  <c:v>38.4</c:v>
                </c:pt>
                <c:pt idx="68">
                  <c:v>39.299999999999997</c:v>
                </c:pt>
                <c:pt idx="69">
                  <c:v>33.4</c:v>
                </c:pt>
                <c:pt idx="70">
                  <c:v>37.799999999999997</c:v>
                </c:pt>
                <c:pt idx="71">
                  <c:v>38.799999999999997</c:v>
                </c:pt>
                <c:pt idx="72">
                  <c:v>39.9</c:v>
                </c:pt>
                <c:pt idx="73">
                  <c:v>39.700000000000003</c:v>
                </c:pt>
                <c:pt idx="74">
                  <c:v>39.5</c:v>
                </c:pt>
                <c:pt idx="75">
                  <c:v>40.6</c:v>
                </c:pt>
                <c:pt idx="76">
                  <c:v>39.6</c:v>
                </c:pt>
                <c:pt idx="77">
                  <c:v>40.299999999999997</c:v>
                </c:pt>
                <c:pt idx="78">
                  <c:v>41</c:v>
                </c:pt>
                <c:pt idx="79">
                  <c:v>40</c:v>
                </c:pt>
                <c:pt idx="80">
                  <c:v>39.299999999999997</c:v>
                </c:pt>
                <c:pt idx="81">
                  <c:v>39.5</c:v>
                </c:pt>
                <c:pt idx="82">
                  <c:v>37.799999999999997</c:v>
                </c:pt>
                <c:pt idx="83">
                  <c:v>38.9</c:v>
                </c:pt>
                <c:pt idx="84">
                  <c:v>38.700000000000003</c:v>
                </c:pt>
                <c:pt idx="85">
                  <c:v>38.1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8-4D7B-B739-3E4A3B844452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digest check'!$AP$126:$AP$127</c:f>
              <c:numCache>
                <c:formatCode>General</c:formatCode>
                <c:ptCount val="2"/>
                <c:pt idx="0">
                  <c:v>1</c:v>
                </c:pt>
                <c:pt idx="1">
                  <c:v>86</c:v>
                </c:pt>
              </c:numCache>
            </c:numRef>
          </c:xVal>
          <c:yVal>
            <c:numRef>
              <c:f>('rolling digest check'!$W$130,'rolling digest check'!$W$130)</c:f>
              <c:numCache>
                <c:formatCode>#,##0.00</c:formatCode>
                <c:ptCount val="2"/>
                <c:pt idx="0">
                  <c:v>44.242840423431034</c:v>
                </c:pt>
                <c:pt idx="1">
                  <c:v>44.242840423431034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B8-4D7B-B739-3E4A3B844452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digest check'!$AP$126:$AP$127</c:f>
              <c:numCache>
                <c:formatCode>General</c:formatCode>
                <c:ptCount val="2"/>
                <c:pt idx="0">
                  <c:v>1</c:v>
                </c:pt>
                <c:pt idx="1">
                  <c:v>86</c:v>
                </c:pt>
              </c:numCache>
            </c:numRef>
          </c:xVal>
          <c:yVal>
            <c:numRef>
              <c:f>('rolling digest check'!$W$132,'rolling digest check'!$W$132)</c:f>
              <c:numCache>
                <c:formatCode>#,##0.00</c:formatCode>
                <c:ptCount val="2"/>
                <c:pt idx="0">
                  <c:v>47.0213049535419</c:v>
                </c:pt>
                <c:pt idx="1">
                  <c:v>47.0213049535419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B8-4D7B-B739-3E4A3B844452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digest check'!$AP$126:$AP$127</c:f>
              <c:numCache>
                <c:formatCode>General</c:formatCode>
                <c:ptCount val="2"/>
                <c:pt idx="0">
                  <c:v>1</c:v>
                </c:pt>
                <c:pt idx="1">
                  <c:v>86</c:v>
                </c:pt>
              </c:numCache>
            </c:numRef>
          </c:xVal>
          <c:yVal>
            <c:numRef>
              <c:f>('rolling digest check'!$W$131,'rolling digest check'!$W$131)</c:f>
              <c:numCache>
                <c:formatCode>#,##0.00</c:formatCode>
                <c:ptCount val="2"/>
                <c:pt idx="0">
                  <c:v>33.128982302987566</c:v>
                </c:pt>
                <c:pt idx="1">
                  <c:v>33.128982302987566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B8-4D7B-B739-3E4A3B844452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digest check'!$AP$126:$AP$127</c:f>
              <c:numCache>
                <c:formatCode>General</c:formatCode>
                <c:ptCount val="2"/>
                <c:pt idx="0">
                  <c:v>1</c:v>
                </c:pt>
                <c:pt idx="1">
                  <c:v>86</c:v>
                </c:pt>
              </c:numCache>
            </c:numRef>
          </c:xVal>
          <c:yVal>
            <c:numRef>
              <c:f>('rolling digest check'!$W$133,'rolling digest check'!$W$133)</c:f>
              <c:numCache>
                <c:formatCode>#,##0.00</c:formatCode>
                <c:ptCount val="2"/>
                <c:pt idx="0">
                  <c:v>30.350517772876703</c:v>
                </c:pt>
                <c:pt idx="1">
                  <c:v>30.350517772876703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B8-4D7B-B739-3E4A3B844452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digest check'!$AP$126:$AP$127</c:f>
              <c:numCache>
                <c:formatCode>General</c:formatCode>
                <c:ptCount val="2"/>
                <c:pt idx="0">
                  <c:v>1</c:v>
                </c:pt>
                <c:pt idx="1">
                  <c:v>86</c:v>
                </c:pt>
              </c:numCache>
            </c:numRef>
          </c:xVal>
          <c:yVal>
            <c:numRef>
              <c:f>('rolling digest check'!$W$143,'rolling digest check'!$W$143)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6-4A43-A01F-C046C63BA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  <c:max val="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digest check'!$AP$21:$AP$124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xVal>
          <c:yVal>
            <c:numRef>
              <c:f>'rolling digest check'!$AH$21:$AH$124</c:f>
              <c:numCache>
                <c:formatCode>General</c:formatCode>
                <c:ptCount val="104"/>
                <c:pt idx="0">
                  <c:v>401.9113744</c:v>
                </c:pt>
                <c:pt idx="1">
                  <c:v>409.62834359999988</c:v>
                </c:pt>
                <c:pt idx="2">
                  <c:v>394.19159000000002</c:v>
                </c:pt>
                <c:pt idx="3">
                  <c:v>390.33064209999986</c:v>
                </c:pt>
                <c:pt idx="4">
                  <c:v>394.19159000000002</c:v>
                </c:pt>
                <c:pt idx="5">
                  <c:v>403.91002499999991</c:v>
                </c:pt>
                <c:pt idx="6">
                  <c:v>412.8094729999998</c:v>
                </c:pt>
                <c:pt idx="7">
                  <c:v>390.53860799999984</c:v>
                </c:pt>
                <c:pt idx="8">
                  <c:v>394.99871299999984</c:v>
                </c:pt>
                <c:pt idx="9">
                  <c:v>403.91002499999991</c:v>
                </c:pt>
                <c:pt idx="10">
                  <c:v>352.18464869408649</c:v>
                </c:pt>
                <c:pt idx="11">
                  <c:v>398.68001420913583</c:v>
                </c:pt>
                <c:pt idx="12">
                  <c:v>381.74252420749525</c:v>
                </c:pt>
                <c:pt idx="13">
                  <c:v>436.46071315099857</c:v>
                </c:pt>
                <c:pt idx="14">
                  <c:v>392.60238384500951</c:v>
                </c:pt>
                <c:pt idx="15">
                  <c:v>302</c:v>
                </c:pt>
                <c:pt idx="16">
                  <c:v>285</c:v>
                </c:pt>
                <c:pt idx="17">
                  <c:v>376</c:v>
                </c:pt>
                <c:pt idx="18">
                  <c:v>320</c:v>
                </c:pt>
                <c:pt idx="19">
                  <c:v>386</c:v>
                </c:pt>
                <c:pt idx="20">
                  <c:v>315.43280400000003</c:v>
                </c:pt>
                <c:pt idx="21">
                  <c:v>230.91581498999997</c:v>
                </c:pt>
                <c:pt idx="22">
                  <c:v>381.67663418999996</c:v>
                </c:pt>
                <c:pt idx="23">
                  <c:v>296.34915599999999</c:v>
                </c:pt>
                <c:pt idx="24">
                  <c:v>257.39271858999996</c:v>
                </c:pt>
                <c:pt idx="25">
                  <c:v>315.43280400000003</c:v>
                </c:pt>
                <c:pt idx="26">
                  <c:v>230.91581498999997</c:v>
                </c:pt>
                <c:pt idx="27">
                  <c:v>381.67663418999996</c:v>
                </c:pt>
                <c:pt idx="28">
                  <c:v>296.34915599999999</c:v>
                </c:pt>
                <c:pt idx="29">
                  <c:v>257.39271858999996</c:v>
                </c:pt>
                <c:pt idx="30">
                  <c:v>402</c:v>
                </c:pt>
                <c:pt idx="31">
                  <c:v>389</c:v>
                </c:pt>
                <c:pt idx="32">
                  <c:v>411</c:v>
                </c:pt>
                <c:pt idx="33">
                  <c:v>407</c:v>
                </c:pt>
                <c:pt idx="34">
                  <c:v>418</c:v>
                </c:pt>
                <c:pt idx="35">
                  <c:v>289</c:v>
                </c:pt>
                <c:pt idx="36">
                  <c:v>314</c:v>
                </c:pt>
                <c:pt idx="37">
                  <c:v>290</c:v>
                </c:pt>
                <c:pt idx="38">
                  <c:v>315</c:v>
                </c:pt>
                <c:pt idx="39">
                  <c:v>279</c:v>
                </c:pt>
                <c:pt idx="40">
                  <c:v>317</c:v>
                </c:pt>
                <c:pt idx="41">
                  <c:v>333</c:v>
                </c:pt>
                <c:pt idx="42">
                  <c:v>297</c:v>
                </c:pt>
                <c:pt idx="43">
                  <c:v>357</c:v>
                </c:pt>
                <c:pt idx="44">
                  <c:v>266</c:v>
                </c:pt>
                <c:pt idx="45">
                  <c:v>294</c:v>
                </c:pt>
                <c:pt idx="46">
                  <c:v>373</c:v>
                </c:pt>
                <c:pt idx="47">
                  <c:v>302</c:v>
                </c:pt>
                <c:pt idx="48">
                  <c:v>320</c:v>
                </c:pt>
                <c:pt idx="49">
                  <c:v>306</c:v>
                </c:pt>
                <c:pt idx="50">
                  <c:v>372</c:v>
                </c:pt>
                <c:pt idx="51">
                  <c:v>357</c:v>
                </c:pt>
                <c:pt idx="52">
                  <c:v>344</c:v>
                </c:pt>
                <c:pt idx="53">
                  <c:v>363</c:v>
                </c:pt>
                <c:pt idx="54">
                  <c:v>374</c:v>
                </c:pt>
                <c:pt idx="55">
                  <c:v>380</c:v>
                </c:pt>
                <c:pt idx="56">
                  <c:v>383</c:v>
                </c:pt>
                <c:pt idx="57">
                  <c:v>387</c:v>
                </c:pt>
                <c:pt idx="58">
                  <c:v>387</c:v>
                </c:pt>
                <c:pt idx="59">
                  <c:v>375</c:v>
                </c:pt>
                <c:pt idx="60">
                  <c:v>398</c:v>
                </c:pt>
                <c:pt idx="61">
                  <c:v>399</c:v>
                </c:pt>
                <c:pt idx="62">
                  <c:v>398</c:v>
                </c:pt>
                <c:pt idx="63">
                  <c:v>397</c:v>
                </c:pt>
                <c:pt idx="64">
                  <c:v>395</c:v>
                </c:pt>
                <c:pt idx="65">
                  <c:v>398</c:v>
                </c:pt>
                <c:pt idx="66">
                  <c:v>384</c:v>
                </c:pt>
                <c:pt idx="67">
                  <c:v>382</c:v>
                </c:pt>
                <c:pt idx="68">
                  <c:v>417</c:v>
                </c:pt>
                <c:pt idx="69">
                  <c:v>389</c:v>
                </c:pt>
                <c:pt idx="70">
                  <c:v>382</c:v>
                </c:pt>
                <c:pt idx="71" formatCode="0.0">
                  <c:v>367</c:v>
                </c:pt>
                <c:pt idx="72" formatCode="0.0">
                  <c:v>387</c:v>
                </c:pt>
                <c:pt idx="73" formatCode="0.0">
                  <c:v>439</c:v>
                </c:pt>
                <c:pt idx="74" formatCode="0.0">
                  <c:v>379</c:v>
                </c:pt>
                <c:pt idx="75" formatCode="0.0">
                  <c:v>387</c:v>
                </c:pt>
                <c:pt idx="76" formatCode="0.0">
                  <c:v>327</c:v>
                </c:pt>
                <c:pt idx="77" formatCode="0.0">
                  <c:v>329</c:v>
                </c:pt>
                <c:pt idx="78" formatCode="0.0">
                  <c:v>329</c:v>
                </c:pt>
                <c:pt idx="79" formatCode="0.0">
                  <c:v>340</c:v>
                </c:pt>
                <c:pt idx="80" formatCode="0.0">
                  <c:v>334</c:v>
                </c:pt>
                <c:pt idx="81" formatCode="0.0">
                  <c:v>416</c:v>
                </c:pt>
                <c:pt idx="82" formatCode="0.0">
                  <c:v>383</c:v>
                </c:pt>
                <c:pt idx="83" formatCode="0.0">
                  <c:v>362</c:v>
                </c:pt>
                <c:pt idx="84" formatCode="0.0">
                  <c:v>360</c:v>
                </c:pt>
                <c:pt idx="85" formatCode="0.0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7-4A76-8E6C-C889331BA0D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digest check'!$AP$126:$AP$127</c:f>
              <c:numCache>
                <c:formatCode>General</c:formatCode>
                <c:ptCount val="2"/>
                <c:pt idx="0">
                  <c:v>1</c:v>
                </c:pt>
                <c:pt idx="1">
                  <c:v>86</c:v>
                </c:pt>
              </c:numCache>
            </c:numRef>
          </c:xVal>
          <c:yVal>
            <c:numRef>
              <c:f>('rolling digest check'!$AH$130,'rolling digest check'!$AH$130)</c:f>
              <c:numCache>
                <c:formatCode>#,##0.00</c:formatCode>
                <c:ptCount val="2"/>
                <c:pt idx="0">
                  <c:v>454.84416350635502</c:v>
                </c:pt>
                <c:pt idx="1">
                  <c:v>454.84416350635502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7-4A76-8E6C-C889331BA0D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digest check'!$AP$126:$AP$127</c:f>
              <c:numCache>
                <c:formatCode>General</c:formatCode>
                <c:ptCount val="2"/>
                <c:pt idx="0">
                  <c:v>1</c:v>
                </c:pt>
                <c:pt idx="1">
                  <c:v>86</c:v>
                </c:pt>
              </c:numCache>
            </c:numRef>
          </c:xVal>
          <c:yVal>
            <c:numRef>
              <c:f>('rolling digest check'!$AH$132,'rolling digest check'!$AH$132)</c:f>
              <c:numCache>
                <c:formatCode>#,##0.00</c:formatCode>
                <c:ptCount val="2"/>
                <c:pt idx="0">
                  <c:v>502.93703058658639</c:v>
                </c:pt>
                <c:pt idx="1">
                  <c:v>502.93703058658639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A7-4A76-8E6C-C889331BA0D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digest check'!$AP$126:$AP$127</c:f>
              <c:numCache>
                <c:formatCode>General</c:formatCode>
                <c:ptCount val="2"/>
                <c:pt idx="0">
                  <c:v>1</c:v>
                </c:pt>
                <c:pt idx="1">
                  <c:v>86</c:v>
                </c:pt>
              </c:numCache>
            </c:numRef>
          </c:xVal>
          <c:yVal>
            <c:numRef>
              <c:f>('rolling digest check'!$AH$131,'rolling digest check'!$AH$131)</c:f>
              <c:numCache>
                <c:formatCode>#,##0.00</c:formatCode>
                <c:ptCount val="2"/>
                <c:pt idx="0">
                  <c:v>262.4726951854293</c:v>
                </c:pt>
                <c:pt idx="1">
                  <c:v>262.4726951854293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A7-4A76-8E6C-C889331BA0D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digest check'!$AP$126:$AP$127</c:f>
              <c:numCache>
                <c:formatCode>General</c:formatCode>
                <c:ptCount val="2"/>
                <c:pt idx="0">
                  <c:v>1</c:v>
                </c:pt>
                <c:pt idx="1">
                  <c:v>86</c:v>
                </c:pt>
              </c:numCache>
            </c:numRef>
          </c:xVal>
          <c:yVal>
            <c:numRef>
              <c:f>('rolling digest check'!$AH$133,'rolling digest check'!$AH$133)</c:f>
              <c:numCache>
                <c:formatCode>#,##0.00</c:formatCode>
                <c:ptCount val="2"/>
                <c:pt idx="0">
                  <c:v>214.37982810519793</c:v>
                </c:pt>
                <c:pt idx="1">
                  <c:v>214.37982810519793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A7-4A76-8E6C-C889331BA0D3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digest check'!$AP$126:$AP$127</c:f>
              <c:numCache>
                <c:formatCode>General</c:formatCode>
                <c:ptCount val="2"/>
                <c:pt idx="0">
                  <c:v>1</c:v>
                </c:pt>
                <c:pt idx="1">
                  <c:v>86</c:v>
                </c:pt>
              </c:numCache>
            </c:numRef>
          </c:xVal>
          <c:yVal>
            <c:numRef>
              <c:f>('rolling digest check'!$AH$138,'rolling digest check'!$AH$138)</c:f>
              <c:numCache>
                <c:formatCode>General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B1-460E-865D-6EB9A215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TP Blank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blanks'!$AP$22:$AP$114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'rolling blanks'!$W$22:$W$114</c:f>
              <c:numCache>
                <c:formatCode>General</c:formatCode>
                <c:ptCount val="93"/>
                <c:pt idx="0">
                  <c:v>-4.6940288000000017</c:v>
                </c:pt>
                <c:pt idx="1">
                  <c:v>-5.0730462000000003</c:v>
                </c:pt>
                <c:pt idx="2">
                  <c:v>4.6975636479999956</c:v>
                </c:pt>
                <c:pt idx="3">
                  <c:v>1.0817701519999936</c:v>
                </c:pt>
                <c:pt idx="4">
                  <c:v>1.5640881179999973</c:v>
                </c:pt>
                <c:pt idx="5">
                  <c:v>0.61457199999999901</c:v>
                </c:pt>
                <c:pt idx="6">
                  <c:v>2.8432120000000012</c:v>
                </c:pt>
                <c:pt idx="7">
                  <c:v>4.568207000000001</c:v>
                </c:pt>
                <c:pt idx="8">
                  <c:v>0.30788375000000023</c:v>
                </c:pt>
                <c:pt idx="9">
                  <c:v>1.81286375</c:v>
                </c:pt>
                <c:pt idx="10">
                  <c:v>0.58799999999999997</c:v>
                </c:pt>
                <c:pt idx="11">
                  <c:v>0.85699999999999998</c:v>
                </c:pt>
                <c:pt idx="12">
                  <c:v>-0.78300000000000003</c:v>
                </c:pt>
                <c:pt idx="13">
                  <c:v>1.05</c:v>
                </c:pt>
                <c:pt idx="14">
                  <c:v>-0.47099999999999997</c:v>
                </c:pt>
                <c:pt idx="15">
                  <c:v>-0.27</c:v>
                </c:pt>
                <c:pt idx="16">
                  <c:v>1.17</c:v>
                </c:pt>
                <c:pt idx="17">
                  <c:v>-1.18</c:v>
                </c:pt>
                <c:pt idx="18">
                  <c:v>0.27300000000000002</c:v>
                </c:pt>
                <c:pt idx="19">
                  <c:v>3.19</c:v>
                </c:pt>
                <c:pt idx="21">
                  <c:v>7.6697651304999948</c:v>
                </c:pt>
                <c:pt idx="22">
                  <c:v>6.6104215344999968</c:v>
                </c:pt>
                <c:pt idx="23">
                  <c:v>6.8457482304999981</c:v>
                </c:pt>
                <c:pt idx="24">
                  <c:v>3.702178378000001</c:v>
                </c:pt>
                <c:pt idx="25">
                  <c:v>-0.27100000000000002</c:v>
                </c:pt>
                <c:pt idx="26">
                  <c:v>-0.33400000000000002</c:v>
                </c:pt>
                <c:pt idx="27">
                  <c:v>-1.38E-2</c:v>
                </c:pt>
                <c:pt idx="28">
                  <c:v>-8.6900000000000005E-2</c:v>
                </c:pt>
                <c:pt idx="29">
                  <c:v>-0.29599999999999999</c:v>
                </c:pt>
                <c:pt idx="30">
                  <c:v>0.35399999999999998</c:v>
                </c:pt>
                <c:pt idx="31">
                  <c:v>-0.86699999999999999</c:v>
                </c:pt>
                <c:pt idx="32">
                  <c:v>-0.38</c:v>
                </c:pt>
                <c:pt idx="33">
                  <c:v>0.28699999999999998</c:v>
                </c:pt>
                <c:pt idx="34">
                  <c:v>-0.45200000000000001</c:v>
                </c:pt>
                <c:pt idx="35">
                  <c:v>-2</c:v>
                </c:pt>
                <c:pt idx="36">
                  <c:v>-1.95</c:v>
                </c:pt>
                <c:pt idx="37">
                  <c:v>-2.2400000000000002</c:v>
                </c:pt>
                <c:pt idx="38">
                  <c:v>-2.46</c:v>
                </c:pt>
                <c:pt idx="39">
                  <c:v>-1.78</c:v>
                </c:pt>
                <c:pt idx="40">
                  <c:v>-0.45300000000000001</c:v>
                </c:pt>
                <c:pt idx="41">
                  <c:v>0.57599999999999996</c:v>
                </c:pt>
                <c:pt idx="42">
                  <c:v>0.67500000000000004</c:v>
                </c:pt>
                <c:pt idx="43">
                  <c:v>0.35299999999999998</c:v>
                </c:pt>
                <c:pt idx="44">
                  <c:v>-0.66</c:v>
                </c:pt>
                <c:pt idx="45">
                  <c:v>1.49E-2</c:v>
                </c:pt>
                <c:pt idx="46">
                  <c:v>2.52E-2</c:v>
                </c:pt>
                <c:pt idx="47">
                  <c:v>-6.2300000000000001E-2</c:v>
                </c:pt>
                <c:pt idx="48">
                  <c:v>-4.7E-2</c:v>
                </c:pt>
                <c:pt idx="49">
                  <c:v>-7.2299999999999996E-5</c:v>
                </c:pt>
                <c:pt idx="50">
                  <c:v>-10.458840296000005</c:v>
                </c:pt>
                <c:pt idx="51">
                  <c:v>-11.386990304000008</c:v>
                </c:pt>
                <c:pt idx="52">
                  <c:v>-2.013988776000005</c:v>
                </c:pt>
                <c:pt idx="53">
                  <c:v>-1.8667648340000085</c:v>
                </c:pt>
                <c:pt idx="54">
                  <c:v>-2.1613382260000265</c:v>
                </c:pt>
                <c:pt idx="55">
                  <c:v>1.27</c:v>
                </c:pt>
                <c:pt idx="56">
                  <c:v>-0.434</c:v>
                </c:pt>
                <c:pt idx="57">
                  <c:v>-1.37</c:v>
                </c:pt>
                <c:pt idx="58">
                  <c:v>-7.17</c:v>
                </c:pt>
                <c:pt idx="59">
                  <c:v>-0.96199999999999997</c:v>
                </c:pt>
                <c:pt idx="60">
                  <c:v>-0.94399999999999995</c:v>
                </c:pt>
                <c:pt idx="61">
                  <c:v>-1.1100000000000001</c:v>
                </c:pt>
                <c:pt idx="62">
                  <c:v>-1.77</c:v>
                </c:pt>
                <c:pt idx="63">
                  <c:v>-1.1399999999999999</c:v>
                </c:pt>
                <c:pt idx="64">
                  <c:v>-1.69</c:v>
                </c:pt>
                <c:pt idx="65">
                  <c:v>-0.22500000000000001</c:v>
                </c:pt>
                <c:pt idx="66">
                  <c:v>-0.90700000000000003</c:v>
                </c:pt>
                <c:pt idx="67">
                  <c:v>-6.7400000000000002E-2</c:v>
                </c:pt>
                <c:pt idx="68">
                  <c:v>0.1</c:v>
                </c:pt>
                <c:pt idx="69">
                  <c:v>-1.21</c:v>
                </c:pt>
                <c:pt idx="70">
                  <c:v>0.45700000000000002</c:v>
                </c:pt>
                <c:pt idx="71">
                  <c:v>-4.7100000000000003E-2</c:v>
                </c:pt>
                <c:pt idx="72">
                  <c:v>-0.33700000000000002</c:v>
                </c:pt>
                <c:pt idx="73">
                  <c:v>-1.34</c:v>
                </c:pt>
                <c:pt idx="74">
                  <c:v>-1.31</c:v>
                </c:pt>
                <c:pt idx="75">
                  <c:v>-1.1599999999999999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9-4B9E-8FCB-0C67D285B1C5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blanks'!$AP$116:$AP$117</c:f>
              <c:numCache>
                <c:formatCode>General</c:formatCode>
                <c:ptCount val="2"/>
                <c:pt idx="0">
                  <c:v>1</c:v>
                </c:pt>
                <c:pt idx="1">
                  <c:v>76</c:v>
                </c:pt>
              </c:numCache>
            </c:numRef>
          </c:xVal>
          <c:yVal>
            <c:numRef>
              <c:f>('rolling blanks'!$W$120,'rolling blanks'!$W$120)</c:f>
              <c:numCache>
                <c:formatCode>#,##0.00</c:formatCode>
                <c:ptCount val="2"/>
                <c:pt idx="0">
                  <c:v>5.4964250822344747</c:v>
                </c:pt>
                <c:pt idx="1">
                  <c:v>5.4964250822344747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89-4B9E-8FCB-0C67D285B1C5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blanks'!$AP$116:$AP$117</c:f>
              <c:numCache>
                <c:formatCode>General</c:formatCode>
                <c:ptCount val="2"/>
                <c:pt idx="0">
                  <c:v>1</c:v>
                </c:pt>
                <c:pt idx="1">
                  <c:v>76</c:v>
                </c:pt>
              </c:numCache>
            </c:numRef>
          </c:xVal>
          <c:yVal>
            <c:numRef>
              <c:f>('rolling blanks'!$W$122,'rolling blanks'!$W$122)</c:f>
              <c:numCache>
                <c:formatCode>#,##0.00</c:formatCode>
                <c:ptCount val="2"/>
                <c:pt idx="0">
                  <c:v>8.4069522636483782</c:v>
                </c:pt>
                <c:pt idx="1">
                  <c:v>8.4069522636483782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89-4B9E-8FCB-0C67D285B1C5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blanks'!$AP$116:$AP$117</c:f>
              <c:numCache>
                <c:formatCode>General</c:formatCode>
                <c:ptCount val="2"/>
                <c:pt idx="0">
                  <c:v>1</c:v>
                </c:pt>
                <c:pt idx="1">
                  <c:v>76</c:v>
                </c:pt>
              </c:numCache>
            </c:numRef>
          </c:xVal>
          <c:yVal>
            <c:numRef>
              <c:f>('rolling blanks'!$W$121,'rolling blanks'!$W$121)</c:f>
              <c:numCache>
                <c:formatCode>#,##0.00</c:formatCode>
                <c:ptCount val="2"/>
                <c:pt idx="0">
                  <c:v>-6.145683643421143</c:v>
                </c:pt>
                <c:pt idx="1">
                  <c:v>-6.145683643421143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89-4B9E-8FCB-0C67D285B1C5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blanks'!$AP$116:$AP$117</c:f>
              <c:numCache>
                <c:formatCode>General</c:formatCode>
                <c:ptCount val="2"/>
                <c:pt idx="0">
                  <c:v>1</c:v>
                </c:pt>
                <c:pt idx="1">
                  <c:v>76</c:v>
                </c:pt>
              </c:numCache>
            </c:numRef>
          </c:xVal>
          <c:yVal>
            <c:numRef>
              <c:f>('rolling blanks'!$W$123,'rolling blanks'!$W$123)</c:f>
              <c:numCache>
                <c:formatCode>#,##0.00</c:formatCode>
                <c:ptCount val="2"/>
                <c:pt idx="0">
                  <c:v>-9.0562108248350484</c:v>
                </c:pt>
                <c:pt idx="1">
                  <c:v>-9.0562108248350484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89-4B9E-8FCB-0C67D285B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 Blank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blanks'!$AP$22:$AP$114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'rolling blanks'!$AH$22:$AH$114</c:f>
              <c:numCache>
                <c:formatCode>General</c:formatCode>
                <c:ptCount val="93"/>
                <c:pt idx="0">
                  <c:v>-38.670325900000023</c:v>
                </c:pt>
                <c:pt idx="1">
                  <c:v>-38.670325900000023</c:v>
                </c:pt>
                <c:pt idx="2">
                  <c:v>-15.050687500000038</c:v>
                </c:pt>
                <c:pt idx="3">
                  <c:v>4.6129900000000816</c:v>
                </c:pt>
                <c:pt idx="4">
                  <c:v>8.5436141000000134</c:v>
                </c:pt>
                <c:pt idx="5">
                  <c:v>5.3011679999999615</c:v>
                </c:pt>
                <c:pt idx="6">
                  <c:v>19.420016999999916</c:v>
                </c:pt>
                <c:pt idx="7">
                  <c:v>5.3011679999999615</c:v>
                </c:pt>
                <c:pt idx="8">
                  <c:v>-4.1262280000000828</c:v>
                </c:pt>
                <c:pt idx="9">
                  <c:v>5.3011679999999615</c:v>
                </c:pt>
                <c:pt idx="10">
                  <c:v>-3.6152851452773405</c:v>
                </c:pt>
                <c:pt idx="11">
                  <c:v>-3.0786552112187593</c:v>
                </c:pt>
                <c:pt idx="12">
                  <c:v>-8.7260388140033029</c:v>
                </c:pt>
                <c:pt idx="14">
                  <c:v>-12.086791488602202</c:v>
                </c:pt>
                <c:pt idx="15">
                  <c:v>-20.5</c:v>
                </c:pt>
                <c:pt idx="16">
                  <c:v>16.399999999999999</c:v>
                </c:pt>
                <c:pt idx="17">
                  <c:v>-12.5</c:v>
                </c:pt>
                <c:pt idx="18">
                  <c:v>-9.17</c:v>
                </c:pt>
                <c:pt idx="19">
                  <c:v>6.67</c:v>
                </c:pt>
                <c:pt idx="20">
                  <c:v>-21.448298105600003</c:v>
                </c:pt>
                <c:pt idx="21">
                  <c:v>-17.54363155290001</c:v>
                </c:pt>
                <c:pt idx="22">
                  <c:v>0.9229809099999926</c:v>
                </c:pt>
                <c:pt idx="23">
                  <c:v>-11.181977820900002</c:v>
                </c:pt>
                <c:pt idx="24">
                  <c:v>-13.545632704100015</c:v>
                </c:pt>
                <c:pt idx="25">
                  <c:v>-6.32</c:v>
                </c:pt>
                <c:pt idx="26">
                  <c:v>-10.6</c:v>
                </c:pt>
                <c:pt idx="27">
                  <c:v>-0.13100000000000001</c:v>
                </c:pt>
                <c:pt idx="28">
                  <c:v>-11.2</c:v>
                </c:pt>
                <c:pt idx="29">
                  <c:v>6.52</c:v>
                </c:pt>
                <c:pt idx="30">
                  <c:v>-5.93</c:v>
                </c:pt>
                <c:pt idx="31">
                  <c:v>-0.157</c:v>
                </c:pt>
                <c:pt idx="32">
                  <c:v>0.86199999999999999</c:v>
                </c:pt>
                <c:pt idx="33">
                  <c:v>29.4</c:v>
                </c:pt>
                <c:pt idx="34">
                  <c:v>8.35</c:v>
                </c:pt>
                <c:pt idx="35">
                  <c:v>-29.7</c:v>
                </c:pt>
                <c:pt idx="36">
                  <c:v>-31</c:v>
                </c:pt>
                <c:pt idx="37">
                  <c:v>-30.1</c:v>
                </c:pt>
                <c:pt idx="38">
                  <c:v>-40.700000000000003</c:v>
                </c:pt>
                <c:pt idx="39">
                  <c:v>-33</c:v>
                </c:pt>
                <c:pt idx="40">
                  <c:v>-5.79</c:v>
                </c:pt>
                <c:pt idx="41">
                  <c:v>-4.53</c:v>
                </c:pt>
                <c:pt idx="42">
                  <c:v>-6.93</c:v>
                </c:pt>
                <c:pt idx="43">
                  <c:v>-7</c:v>
                </c:pt>
                <c:pt idx="44">
                  <c:v>1.59</c:v>
                </c:pt>
                <c:pt idx="45">
                  <c:v>-6.52</c:v>
                </c:pt>
                <c:pt idx="46">
                  <c:v>-5.22</c:v>
                </c:pt>
                <c:pt idx="47">
                  <c:v>-5.61</c:v>
                </c:pt>
                <c:pt idx="48">
                  <c:v>-4.68</c:v>
                </c:pt>
                <c:pt idx="49">
                  <c:v>-7.2</c:v>
                </c:pt>
                <c:pt idx="50">
                  <c:v>-3.48</c:v>
                </c:pt>
                <c:pt idx="51">
                  <c:v>-2.2200000000000002</c:v>
                </c:pt>
                <c:pt idx="52">
                  <c:v>0.65200000000000002</c:v>
                </c:pt>
                <c:pt idx="53">
                  <c:v>1.41</c:v>
                </c:pt>
                <c:pt idx="54">
                  <c:v>1.89</c:v>
                </c:pt>
                <c:pt idx="55">
                  <c:v>21.3</c:v>
                </c:pt>
                <c:pt idx="56">
                  <c:v>-1.84</c:v>
                </c:pt>
                <c:pt idx="57">
                  <c:v>-0.50600000000000001</c:v>
                </c:pt>
                <c:pt idx="58">
                  <c:v>33.1</c:v>
                </c:pt>
                <c:pt idx="59">
                  <c:v>3.6</c:v>
                </c:pt>
                <c:pt idx="60">
                  <c:v>-2.84</c:v>
                </c:pt>
                <c:pt idx="61" formatCode="0.0">
                  <c:v>-5.87</c:v>
                </c:pt>
                <c:pt idx="62" formatCode="0.0">
                  <c:v>-5.77</c:v>
                </c:pt>
                <c:pt idx="63" formatCode="0.0">
                  <c:v>-6.83</c:v>
                </c:pt>
                <c:pt idx="64" formatCode="0.0">
                  <c:v>-15</c:v>
                </c:pt>
                <c:pt idx="65" formatCode="0.0">
                  <c:v>-5.05</c:v>
                </c:pt>
                <c:pt idx="66" formatCode="0.0">
                  <c:v>-18.7</c:v>
                </c:pt>
                <c:pt idx="67" formatCode="0.0">
                  <c:v>-17.600000000000001</c:v>
                </c:pt>
                <c:pt idx="68" formatCode="0.0">
                  <c:v>-6.58</c:v>
                </c:pt>
                <c:pt idx="69" formatCode="0.0">
                  <c:v>-17.899999999999999</c:v>
                </c:pt>
                <c:pt idx="70" formatCode="0.0">
                  <c:v>-11.9</c:v>
                </c:pt>
                <c:pt idx="71" formatCode="0.0">
                  <c:v>-27.4</c:v>
                </c:pt>
                <c:pt idx="72" formatCode="0.0">
                  <c:v>-22.8</c:v>
                </c:pt>
                <c:pt idx="73" formatCode="0.0">
                  <c:v>-19.600000000000001</c:v>
                </c:pt>
                <c:pt idx="74" formatCode="0.0">
                  <c:v>-24.3</c:v>
                </c:pt>
                <c:pt idx="75" formatCode="0.0">
                  <c:v>-22.4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5-44CB-AD05-645FA32A1A3F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blanks'!$AP$116:$AP$117</c:f>
              <c:numCache>
                <c:formatCode>General</c:formatCode>
                <c:ptCount val="2"/>
                <c:pt idx="0">
                  <c:v>1</c:v>
                </c:pt>
                <c:pt idx="1">
                  <c:v>76</c:v>
                </c:pt>
              </c:numCache>
            </c:numRef>
          </c:xVal>
          <c:yVal>
            <c:numRef>
              <c:f>('rolling blanks'!$AH$120,'rolling blanks'!$AH$120)</c:f>
              <c:numCache>
                <c:formatCode>0.00</c:formatCode>
                <c:ptCount val="2"/>
                <c:pt idx="0">
                  <c:v>21.458817965938678</c:v>
                </c:pt>
                <c:pt idx="1">
                  <c:v>21.458817965938678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F5-44CB-AD05-645FA32A1A3F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blanks'!$AP$116:$AP$117</c:f>
              <c:numCache>
                <c:formatCode>General</c:formatCode>
                <c:ptCount val="2"/>
                <c:pt idx="0">
                  <c:v>1</c:v>
                </c:pt>
                <c:pt idx="1">
                  <c:v>76</c:v>
                </c:pt>
              </c:numCache>
            </c:numRef>
          </c:xVal>
          <c:yVal>
            <c:numRef>
              <c:f>('rolling blanks'!$AH$122,'rolling blanks'!$AH$122)</c:f>
              <c:numCache>
                <c:formatCode>0.00</c:formatCode>
                <c:ptCount val="2"/>
                <c:pt idx="0">
                  <c:v>35.786032096458698</c:v>
                </c:pt>
                <c:pt idx="1">
                  <c:v>35.786032096458698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F5-44CB-AD05-645FA32A1A3F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blanks'!$AP$116:$AP$117</c:f>
              <c:numCache>
                <c:formatCode>General</c:formatCode>
                <c:ptCount val="2"/>
                <c:pt idx="0">
                  <c:v>1</c:v>
                </c:pt>
                <c:pt idx="1">
                  <c:v>76</c:v>
                </c:pt>
              </c:numCache>
            </c:numRef>
          </c:xVal>
          <c:yVal>
            <c:numRef>
              <c:f>('rolling blanks'!$AH$121,'rolling blanks'!$AH$121)</c:f>
              <c:numCache>
                <c:formatCode>0.00</c:formatCode>
                <c:ptCount val="2"/>
                <c:pt idx="0">
                  <c:v>-35.850038556141392</c:v>
                </c:pt>
                <c:pt idx="1">
                  <c:v>-35.850038556141392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F5-44CB-AD05-645FA32A1A3F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blanks'!$AP$116:$AP$117</c:f>
              <c:numCache>
                <c:formatCode>General</c:formatCode>
                <c:ptCount val="2"/>
                <c:pt idx="0">
                  <c:v>1</c:v>
                </c:pt>
                <c:pt idx="1">
                  <c:v>76</c:v>
                </c:pt>
              </c:numCache>
            </c:numRef>
          </c:xVal>
          <c:yVal>
            <c:numRef>
              <c:f>('rolling blanks'!$AH$123,'rolling blanks'!$AH$123)</c:f>
              <c:numCache>
                <c:formatCode>0.00</c:formatCode>
                <c:ptCount val="2"/>
                <c:pt idx="0">
                  <c:v>-50.177252686661404</c:v>
                </c:pt>
                <c:pt idx="1">
                  <c:v>-50.177252686661404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F5-44CB-AD05-645FA32A1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 PR'!$AP$21:$AP$193</c:f>
              <c:numCache>
                <c:formatCode>General</c:formatCode>
                <c:ptCount val="1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'rolling spike PR'!$AB$21:$AB$193</c:f>
              <c:numCache>
                <c:formatCode>General</c:formatCode>
                <c:ptCount val="173"/>
                <c:pt idx="0">
                  <c:v>116.62331248</c:v>
                </c:pt>
                <c:pt idx="1">
                  <c:v>124.42171559199998</c:v>
                </c:pt>
                <c:pt idx="2">
                  <c:v>-6.1798028799999862</c:v>
                </c:pt>
                <c:pt idx="3">
                  <c:v>131.95636880000001</c:v>
                </c:pt>
                <c:pt idx="4">
                  <c:v>103.31937017999999</c:v>
                </c:pt>
                <c:pt idx="5">
                  <c:v>137.15995728000004</c:v>
                </c:pt>
                <c:pt idx="6">
                  <c:v>64.692012800000043</c:v>
                </c:pt>
                <c:pt idx="7">
                  <c:v>111.69855712</c:v>
                </c:pt>
                <c:pt idx="8">
                  <c:v>106.58824057999999</c:v>
                </c:pt>
                <c:pt idx="9">
                  <c:v>136.39459539199999</c:v>
                </c:pt>
                <c:pt idx="10">
                  <c:v>70.536245219999998</c:v>
                </c:pt>
                <c:pt idx="11">
                  <c:v>82.89738880000003</c:v>
                </c:pt>
                <c:pt idx="12">
                  <c:v>113.76385801999999</c:v>
                </c:pt>
                <c:pt idx="13">
                  <c:v>117.41278</c:v>
                </c:pt>
                <c:pt idx="14">
                  <c:v>108.85784800000005</c:v>
                </c:pt>
                <c:pt idx="15">
                  <c:v>115.253124</c:v>
                </c:pt>
                <c:pt idx="16">
                  <c:v>100.96279200000009</c:v>
                </c:pt>
                <c:pt idx="17">
                  <c:v>92.785761999999991</c:v>
                </c:pt>
                <c:pt idx="18">
                  <c:v>97.47868150000005</c:v>
                </c:pt>
                <c:pt idx="19">
                  <c:v>111.93</c:v>
                </c:pt>
                <c:pt idx="20">
                  <c:v>114.81</c:v>
                </c:pt>
                <c:pt idx="21">
                  <c:v>83.5</c:v>
                </c:pt>
                <c:pt idx="22">
                  <c:v>110.99</c:v>
                </c:pt>
                <c:pt idx="23">
                  <c:v>119.25999999999995</c:v>
                </c:pt>
                <c:pt idx="24">
                  <c:v>-17.190000000000001</c:v>
                </c:pt>
                <c:pt idx="25">
                  <c:v>6.79</c:v>
                </c:pt>
                <c:pt idx="26">
                  <c:v>78.349999999999994</c:v>
                </c:pt>
                <c:pt idx="27">
                  <c:v>98.99</c:v>
                </c:pt>
                <c:pt idx="28">
                  <c:v>100.49</c:v>
                </c:pt>
                <c:pt idx="29">
                  <c:v>100.50999999999995</c:v>
                </c:pt>
                <c:pt idx="30">
                  <c:v>101.24</c:v>
                </c:pt>
                <c:pt idx="31">
                  <c:v>95.97</c:v>
                </c:pt>
                <c:pt idx="32">
                  <c:v>96.35</c:v>
                </c:pt>
                <c:pt idx="33">
                  <c:v>96.229999999999976</c:v>
                </c:pt>
                <c:pt idx="34">
                  <c:v>100.57</c:v>
                </c:pt>
                <c:pt idx="35">
                  <c:v>111.06</c:v>
                </c:pt>
                <c:pt idx="36">
                  <c:v>96.06754250500002</c:v>
                </c:pt>
                <c:pt idx="37">
                  <c:v>98.938594824999967</c:v>
                </c:pt>
                <c:pt idx="38">
                  <c:v>98.403292825000023</c:v>
                </c:pt>
                <c:pt idx="39">
                  <c:v>100.81798719999998</c:v>
                </c:pt>
                <c:pt idx="40">
                  <c:v>102.13127661999999</c:v>
                </c:pt>
                <c:pt idx="41">
                  <c:v>110.70224242000002</c:v>
                </c:pt>
                <c:pt idx="42">
                  <c:v>103.74300269499994</c:v>
                </c:pt>
                <c:pt idx="43">
                  <c:v>96.361106305000035</c:v>
                </c:pt>
                <c:pt idx="44">
                  <c:v>117.98903882500005</c:v>
                </c:pt>
                <c:pt idx="45">
                  <c:v>102.41229062500004</c:v>
                </c:pt>
                <c:pt idx="46">
                  <c:v>96.01</c:v>
                </c:pt>
                <c:pt idx="47">
                  <c:v>113.37</c:v>
                </c:pt>
                <c:pt idx="48">
                  <c:v>92.16</c:v>
                </c:pt>
                <c:pt idx="49">
                  <c:v>97.3</c:v>
                </c:pt>
                <c:pt idx="50">
                  <c:v>91.109999999999957</c:v>
                </c:pt>
                <c:pt idx="51">
                  <c:v>105.57999999999997</c:v>
                </c:pt>
                <c:pt idx="52">
                  <c:v>69.78</c:v>
                </c:pt>
                <c:pt idx="53">
                  <c:v>120.07000000000004</c:v>
                </c:pt>
                <c:pt idx="54">
                  <c:v>103.32</c:v>
                </c:pt>
                <c:pt idx="55">
                  <c:v>108.87999999999997</c:v>
                </c:pt>
                <c:pt idx="56">
                  <c:v>111.77999999999997</c:v>
                </c:pt>
                <c:pt idx="57">
                  <c:v>99.85</c:v>
                </c:pt>
                <c:pt idx="58">
                  <c:v>103.17999999999996</c:v>
                </c:pt>
                <c:pt idx="59">
                  <c:v>98.32999999999997</c:v>
                </c:pt>
                <c:pt idx="60">
                  <c:v>109.87000000000003</c:v>
                </c:pt>
                <c:pt idx="61">
                  <c:v>101.17</c:v>
                </c:pt>
                <c:pt idx="62">
                  <c:v>98.770000000000024</c:v>
                </c:pt>
                <c:pt idx="63">
                  <c:v>104.73</c:v>
                </c:pt>
                <c:pt idx="64">
                  <c:v>105.3</c:v>
                </c:pt>
                <c:pt idx="65">
                  <c:v>98.65</c:v>
                </c:pt>
                <c:pt idx="66">
                  <c:v>100.92999999999996</c:v>
                </c:pt>
                <c:pt idx="67">
                  <c:v>103.59</c:v>
                </c:pt>
                <c:pt idx="68">
                  <c:v>97.84</c:v>
                </c:pt>
                <c:pt idx="69">
                  <c:v>104.05</c:v>
                </c:pt>
                <c:pt idx="70">
                  <c:v>110.22</c:v>
                </c:pt>
                <c:pt idx="71">
                  <c:v>101.53</c:v>
                </c:pt>
                <c:pt idx="72">
                  <c:v>104.64</c:v>
                </c:pt>
                <c:pt idx="73">
                  <c:v>107.54</c:v>
                </c:pt>
                <c:pt idx="74">
                  <c:v>98.33</c:v>
                </c:pt>
                <c:pt idx="75">
                  <c:v>108.21</c:v>
                </c:pt>
                <c:pt idx="76">
                  <c:v>91.7</c:v>
                </c:pt>
                <c:pt idx="77">
                  <c:v>81.11</c:v>
                </c:pt>
                <c:pt idx="78">
                  <c:v>88.74</c:v>
                </c:pt>
                <c:pt idx="79">
                  <c:v>67.84</c:v>
                </c:pt>
                <c:pt idx="80">
                  <c:v>104.12999999999997</c:v>
                </c:pt>
                <c:pt idx="81">
                  <c:v>62.33</c:v>
                </c:pt>
                <c:pt idx="82">
                  <c:v>80.16</c:v>
                </c:pt>
                <c:pt idx="83">
                  <c:v>67.929999999999964</c:v>
                </c:pt>
                <c:pt idx="84">
                  <c:v>80.19</c:v>
                </c:pt>
                <c:pt idx="85">
                  <c:v>88.88</c:v>
                </c:pt>
                <c:pt idx="86">
                  <c:v>87.9</c:v>
                </c:pt>
                <c:pt idx="87">
                  <c:v>92.89</c:v>
                </c:pt>
                <c:pt idx="88">
                  <c:v>130.87000000000003</c:v>
                </c:pt>
                <c:pt idx="89">
                  <c:v>129.09</c:v>
                </c:pt>
                <c:pt idx="90">
                  <c:v>83.590000000000046</c:v>
                </c:pt>
                <c:pt idx="91">
                  <c:v>132.41</c:v>
                </c:pt>
                <c:pt idx="92">
                  <c:v>135.52000000000004</c:v>
                </c:pt>
                <c:pt idx="93">
                  <c:v>123.15999999999995</c:v>
                </c:pt>
                <c:pt idx="94">
                  <c:v>153.91</c:v>
                </c:pt>
                <c:pt idx="95">
                  <c:v>137.16</c:v>
                </c:pt>
                <c:pt idx="96">
                  <c:v>133.13999999999999</c:v>
                </c:pt>
                <c:pt idx="97">
                  <c:v>116.21</c:v>
                </c:pt>
                <c:pt idx="98">
                  <c:v>107.52000000000002</c:v>
                </c:pt>
                <c:pt idx="99">
                  <c:v>113.05</c:v>
                </c:pt>
                <c:pt idx="100">
                  <c:v>108.52999999999997</c:v>
                </c:pt>
                <c:pt idx="101">
                  <c:v>115.75</c:v>
                </c:pt>
                <c:pt idx="102">
                  <c:v>113.76</c:v>
                </c:pt>
                <c:pt idx="103">
                  <c:v>115.02</c:v>
                </c:pt>
                <c:pt idx="104">
                  <c:v>105.94</c:v>
                </c:pt>
                <c:pt idx="105">
                  <c:v>105.15999999999995</c:v>
                </c:pt>
                <c:pt idx="106">
                  <c:v>132.35999999999996</c:v>
                </c:pt>
                <c:pt idx="107">
                  <c:v>100.25137187439992</c:v>
                </c:pt>
                <c:pt idx="108">
                  <c:v>109.93724060400005</c:v>
                </c:pt>
                <c:pt idx="109">
                  <c:v>99.941360016000019</c:v>
                </c:pt>
                <c:pt idx="110">
                  <c:v>122.47908500000001</c:v>
                </c:pt>
                <c:pt idx="111">
                  <c:v>132.094085764</c:v>
                </c:pt>
                <c:pt idx="112">
                  <c:v>104.80246970399986</c:v>
                </c:pt>
                <c:pt idx="113">
                  <c:v>91.901695524000203</c:v>
                </c:pt>
                <c:pt idx="114">
                  <c:v>81.15790492400005</c:v>
                </c:pt>
                <c:pt idx="115">
                  <c:v>112.66034924639989</c:v>
                </c:pt>
                <c:pt idx="116">
                  <c:v>126.24436462399993</c:v>
                </c:pt>
                <c:pt idx="117">
                  <c:v>96.05</c:v>
                </c:pt>
                <c:pt idx="118">
                  <c:v>108.64</c:v>
                </c:pt>
                <c:pt idx="119">
                  <c:v>47.43</c:v>
                </c:pt>
                <c:pt idx="120">
                  <c:v>112.57999999999997</c:v>
                </c:pt>
                <c:pt idx="121">
                  <c:v>84.52</c:v>
                </c:pt>
                <c:pt idx="122">
                  <c:v>100.02</c:v>
                </c:pt>
                <c:pt idx="123">
                  <c:v>103.74</c:v>
                </c:pt>
                <c:pt idx="124">
                  <c:v>90.82</c:v>
                </c:pt>
                <c:pt idx="125">
                  <c:v>112.32</c:v>
                </c:pt>
                <c:pt idx="126">
                  <c:v>121.33</c:v>
                </c:pt>
                <c:pt idx="127">
                  <c:v>94.3</c:v>
                </c:pt>
                <c:pt idx="128">
                  <c:v>96.71</c:v>
                </c:pt>
                <c:pt idx="129">
                  <c:v>71.7</c:v>
                </c:pt>
                <c:pt idx="130">
                  <c:v>123.26</c:v>
                </c:pt>
                <c:pt idx="131">
                  <c:v>10.582000000000003</c:v>
                </c:pt>
                <c:pt idx="132">
                  <c:v>98.54</c:v>
                </c:pt>
                <c:pt idx="133">
                  <c:v>96.4</c:v>
                </c:pt>
                <c:pt idx="134">
                  <c:v>75.849999999999994</c:v>
                </c:pt>
                <c:pt idx="135">
                  <c:v>93.429999999999964</c:v>
                </c:pt>
                <c:pt idx="136">
                  <c:v>101.32000000000004</c:v>
                </c:pt>
                <c:pt idx="137">
                  <c:v>103.77000000000002</c:v>
                </c:pt>
                <c:pt idx="138">
                  <c:v>102.79</c:v>
                </c:pt>
                <c:pt idx="139">
                  <c:v>98.42</c:v>
                </c:pt>
                <c:pt idx="140">
                  <c:v>106.72999999999998</c:v>
                </c:pt>
                <c:pt idx="141">
                  <c:v>51.9</c:v>
                </c:pt>
                <c:pt idx="142">
                  <c:v>106.95</c:v>
                </c:pt>
                <c:pt idx="143">
                  <c:v>94.49</c:v>
                </c:pt>
                <c:pt idx="144">
                  <c:v>118.64</c:v>
                </c:pt>
                <c:pt idx="145">
                  <c:v>108.14</c:v>
                </c:pt>
                <c:pt idx="146">
                  <c:v>105.49</c:v>
                </c:pt>
                <c:pt idx="147">
                  <c:v>112.61</c:v>
                </c:pt>
                <c:pt idx="148">
                  <c:v>101.15</c:v>
                </c:pt>
                <c:pt idx="149">
                  <c:v>108.59</c:v>
                </c:pt>
                <c:pt idx="150">
                  <c:v>101.02999999999997</c:v>
                </c:pt>
                <c:pt idx="151">
                  <c:v>106.19</c:v>
                </c:pt>
                <c:pt idx="152">
                  <c:v>100.08</c:v>
                </c:pt>
                <c:pt idx="153">
                  <c:v>106.7</c:v>
                </c:pt>
                <c:pt idx="154">
                  <c:v>96.25</c:v>
                </c:pt>
                <c:pt idx="155">
                  <c:v>109.8</c:v>
                </c:pt>
                <c:pt idx="156">
                  <c:v>94.179999999999964</c:v>
                </c:pt>
                <c:pt idx="157">
                  <c:v>109.09</c:v>
                </c:pt>
                <c:pt idx="158">
                  <c:v>115.05</c:v>
                </c:pt>
                <c:pt idx="159">
                  <c:v>106.24</c:v>
                </c:pt>
                <c:pt idx="160">
                  <c:v>117.12999999999997</c:v>
                </c:pt>
                <c:pt idx="161">
                  <c:v>107.35</c:v>
                </c:pt>
                <c:pt idx="162">
                  <c:v>105.93</c:v>
                </c:pt>
                <c:pt idx="163">
                  <c:v>110.02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8-4F6C-A2EE-48117F91EE75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 PR'!$AP$195:$AP$196</c:f>
              <c:numCache>
                <c:formatCode>General</c:formatCode>
                <c:ptCount val="2"/>
                <c:pt idx="0">
                  <c:v>1</c:v>
                </c:pt>
                <c:pt idx="1">
                  <c:v>164</c:v>
                </c:pt>
              </c:numCache>
            </c:numRef>
          </c:xVal>
          <c:yVal>
            <c:numRef>
              <c:f>('rolling spike PR'!$AB$199,'rolling spike PR'!$AB$199)</c:f>
              <c:numCache>
                <c:formatCode>#,##0.00</c:formatCode>
                <c:ptCount val="2"/>
                <c:pt idx="0">
                  <c:v>146.58168202358186</c:v>
                </c:pt>
                <c:pt idx="1">
                  <c:v>146.58168202358186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C8-4F6C-A2EE-48117F91EE75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 PR'!$AP$195:$AP$196</c:f>
              <c:numCache>
                <c:formatCode>General</c:formatCode>
                <c:ptCount val="2"/>
                <c:pt idx="0">
                  <c:v>1</c:v>
                </c:pt>
                <c:pt idx="1">
                  <c:v>164</c:v>
                </c:pt>
              </c:numCache>
            </c:numRef>
          </c:xVal>
          <c:yVal>
            <c:numRef>
              <c:f>('rolling spike PR'!$AB$201,'rolling spike PR'!$AB$201)</c:f>
              <c:numCache>
                <c:formatCode>#,##0.00</c:formatCode>
                <c:ptCount val="2"/>
                <c:pt idx="0">
                  <c:v>169.44020258107463</c:v>
                </c:pt>
                <c:pt idx="1">
                  <c:v>169.44020258107463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C8-4F6C-A2EE-48117F91EE75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 PR'!$AP$195:$AP$196</c:f>
              <c:numCache>
                <c:formatCode>General</c:formatCode>
                <c:ptCount val="2"/>
                <c:pt idx="0">
                  <c:v>1</c:v>
                </c:pt>
                <c:pt idx="1">
                  <c:v>164</c:v>
                </c:pt>
              </c:numCache>
            </c:numRef>
          </c:xVal>
          <c:yVal>
            <c:numRef>
              <c:f>('rolling spike PR'!$AB$200,'rolling spike PR'!$AB$200)</c:f>
              <c:numCache>
                <c:formatCode>#,##0.00</c:formatCode>
                <c:ptCount val="2"/>
                <c:pt idx="0">
                  <c:v>55.14759979361083</c:v>
                </c:pt>
                <c:pt idx="1">
                  <c:v>55.14759979361083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C8-4F6C-A2EE-48117F91EE75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 PR'!$AP$195:$AP$196</c:f>
              <c:numCache>
                <c:formatCode>General</c:formatCode>
                <c:ptCount val="2"/>
                <c:pt idx="0">
                  <c:v>1</c:v>
                </c:pt>
                <c:pt idx="1">
                  <c:v>164</c:v>
                </c:pt>
              </c:numCache>
            </c:numRef>
          </c:xVal>
          <c:yVal>
            <c:numRef>
              <c:f>('rolling spike PR'!$AB$202,'rolling spike PR'!$AB$202)</c:f>
              <c:numCache>
                <c:formatCode>#,##0.00</c:formatCode>
                <c:ptCount val="2"/>
                <c:pt idx="0">
                  <c:v>32.28907923611807</c:v>
                </c:pt>
                <c:pt idx="1">
                  <c:v>32.28907923611807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C8-4F6C-A2EE-48117F91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 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 PR'!$AP$21:$AP$193</c:f>
              <c:numCache>
                <c:formatCode>General</c:formatCode>
                <c:ptCount val="1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'rolling spike PR'!$AM$21:$AM$193</c:f>
              <c:numCache>
                <c:formatCode>General</c:formatCode>
                <c:ptCount val="173"/>
                <c:pt idx="0">
                  <c:v>90.903965263999964</c:v>
                </c:pt>
                <c:pt idx="1">
                  <c:v>84.574979823999968</c:v>
                </c:pt>
                <c:pt idx="2">
                  <c:v>6.6328611600000036</c:v>
                </c:pt>
                <c:pt idx="3">
                  <c:v>94.532210364999955</c:v>
                </c:pt>
                <c:pt idx="4">
                  <c:v>85.383179468999998</c:v>
                </c:pt>
                <c:pt idx="9">
                  <c:v>93.004997416000009</c:v>
                </c:pt>
                <c:pt idx="10">
                  <c:v>69.821951341000073</c:v>
                </c:pt>
                <c:pt idx="11">
                  <c:v>80.595073141000015</c:v>
                </c:pt>
                <c:pt idx="12">
                  <c:v>83.732707404000124</c:v>
                </c:pt>
                <c:pt idx="13">
                  <c:v>105.93690456999994</c:v>
                </c:pt>
                <c:pt idx="14">
                  <c:v>94.411381720000023</c:v>
                </c:pt>
                <c:pt idx="15">
                  <c:v>99.634350799999979</c:v>
                </c:pt>
                <c:pt idx="16">
                  <c:v>94.59462016999997</c:v>
                </c:pt>
                <c:pt idx="17">
                  <c:v>96.157420970000089</c:v>
                </c:pt>
                <c:pt idx="18">
                  <c:v>89.749535370000075</c:v>
                </c:pt>
                <c:pt idx="19">
                  <c:v>171.65</c:v>
                </c:pt>
                <c:pt idx="20">
                  <c:v>105.684</c:v>
                </c:pt>
                <c:pt idx="21">
                  <c:v>146.22999999999999</c:v>
                </c:pt>
                <c:pt idx="22">
                  <c:v>187.46</c:v>
                </c:pt>
                <c:pt idx="23">
                  <c:v>95.54</c:v>
                </c:pt>
                <c:pt idx="24">
                  <c:v>-39.39</c:v>
                </c:pt>
                <c:pt idx="25">
                  <c:v>13.93</c:v>
                </c:pt>
                <c:pt idx="26">
                  <c:v>86.14</c:v>
                </c:pt>
                <c:pt idx="27">
                  <c:v>90.33</c:v>
                </c:pt>
                <c:pt idx="28">
                  <c:v>78.959999999999994</c:v>
                </c:pt>
                <c:pt idx="29">
                  <c:v>91.5</c:v>
                </c:pt>
                <c:pt idx="30">
                  <c:v>82.34</c:v>
                </c:pt>
                <c:pt idx="31">
                  <c:v>89.31</c:v>
                </c:pt>
                <c:pt idx="32">
                  <c:v>86.8</c:v>
                </c:pt>
                <c:pt idx="33">
                  <c:v>94.61</c:v>
                </c:pt>
                <c:pt idx="34">
                  <c:v>91.74</c:v>
                </c:pt>
                <c:pt idx="35">
                  <c:v>97.14</c:v>
                </c:pt>
                <c:pt idx="36">
                  <c:v>94.881986571500008</c:v>
                </c:pt>
                <c:pt idx="37">
                  <c:v>104.2640481299</c:v>
                </c:pt>
                <c:pt idx="38">
                  <c:v>118.97959104509999</c:v>
                </c:pt>
                <c:pt idx="39">
                  <c:v>106.47467915999998</c:v>
                </c:pt>
                <c:pt idx="40">
                  <c:v>107.40984983600006</c:v>
                </c:pt>
                <c:pt idx="41">
                  <c:v>104.14965182910002</c:v>
                </c:pt>
                <c:pt idx="42">
                  <c:v>101.49165910910001</c:v>
                </c:pt>
                <c:pt idx="43">
                  <c:v>78.837465441599974</c:v>
                </c:pt>
                <c:pt idx="44">
                  <c:v>98.648718209899968</c:v>
                </c:pt>
                <c:pt idx="45">
                  <c:v>90.031710401099915</c:v>
                </c:pt>
                <c:pt idx="46">
                  <c:v>92.72</c:v>
                </c:pt>
                <c:pt idx="47">
                  <c:v>85.07</c:v>
                </c:pt>
                <c:pt idx="48">
                  <c:v>88.72</c:v>
                </c:pt>
                <c:pt idx="49">
                  <c:v>108.19</c:v>
                </c:pt>
                <c:pt idx="50">
                  <c:v>81.38</c:v>
                </c:pt>
                <c:pt idx="51">
                  <c:v>87.97</c:v>
                </c:pt>
                <c:pt idx="52">
                  <c:v>90.03</c:v>
                </c:pt>
                <c:pt idx="53">
                  <c:v>83.73</c:v>
                </c:pt>
                <c:pt idx="54">
                  <c:v>106.83</c:v>
                </c:pt>
                <c:pt idx="55">
                  <c:v>112.77</c:v>
                </c:pt>
                <c:pt idx="56">
                  <c:v>95.71</c:v>
                </c:pt>
                <c:pt idx="57">
                  <c:v>86.44</c:v>
                </c:pt>
                <c:pt idx="58">
                  <c:v>97.56</c:v>
                </c:pt>
                <c:pt idx="59">
                  <c:v>90.22</c:v>
                </c:pt>
                <c:pt idx="60">
                  <c:v>120.92</c:v>
                </c:pt>
                <c:pt idx="61">
                  <c:v>103.54</c:v>
                </c:pt>
                <c:pt idx="62">
                  <c:v>88.88</c:v>
                </c:pt>
                <c:pt idx="63">
                  <c:v>89.84</c:v>
                </c:pt>
                <c:pt idx="64">
                  <c:v>69.38</c:v>
                </c:pt>
                <c:pt idx="65">
                  <c:v>90.4</c:v>
                </c:pt>
                <c:pt idx="66">
                  <c:v>97.83</c:v>
                </c:pt>
                <c:pt idx="67">
                  <c:v>76.930000000000007</c:v>
                </c:pt>
                <c:pt idx="68">
                  <c:v>89.24</c:v>
                </c:pt>
                <c:pt idx="69">
                  <c:v>104.58</c:v>
                </c:pt>
                <c:pt idx="70">
                  <c:v>25.78</c:v>
                </c:pt>
                <c:pt idx="71">
                  <c:v>110.46</c:v>
                </c:pt>
                <c:pt idx="72">
                  <c:v>77.97</c:v>
                </c:pt>
                <c:pt idx="73">
                  <c:v>89.18</c:v>
                </c:pt>
                <c:pt idx="74">
                  <c:v>87.41</c:v>
                </c:pt>
                <c:pt idx="75">
                  <c:v>75.2</c:v>
                </c:pt>
                <c:pt idx="76">
                  <c:v>78.84</c:v>
                </c:pt>
                <c:pt idx="77">
                  <c:v>43.79</c:v>
                </c:pt>
                <c:pt idx="78">
                  <c:v>91.24</c:v>
                </c:pt>
                <c:pt idx="79">
                  <c:v>77.97</c:v>
                </c:pt>
                <c:pt idx="80">
                  <c:v>82.28</c:v>
                </c:pt>
                <c:pt idx="81">
                  <c:v>-16.5</c:v>
                </c:pt>
                <c:pt idx="82">
                  <c:v>45.39</c:v>
                </c:pt>
                <c:pt idx="83">
                  <c:v>79.88</c:v>
                </c:pt>
                <c:pt idx="84">
                  <c:v>90.46</c:v>
                </c:pt>
                <c:pt idx="85">
                  <c:v>105.84</c:v>
                </c:pt>
                <c:pt idx="86">
                  <c:v>95.22</c:v>
                </c:pt>
                <c:pt idx="87">
                  <c:v>61.3</c:v>
                </c:pt>
                <c:pt idx="88">
                  <c:v>91.71</c:v>
                </c:pt>
                <c:pt idx="89">
                  <c:v>102.45</c:v>
                </c:pt>
                <c:pt idx="90">
                  <c:v>177.93</c:v>
                </c:pt>
                <c:pt idx="91">
                  <c:v>104.37</c:v>
                </c:pt>
                <c:pt idx="92">
                  <c:v>97.29</c:v>
                </c:pt>
                <c:pt idx="93">
                  <c:v>125.35</c:v>
                </c:pt>
                <c:pt idx="94">
                  <c:v>66.400000000000006</c:v>
                </c:pt>
                <c:pt idx="95">
                  <c:v>109.07</c:v>
                </c:pt>
                <c:pt idx="96">
                  <c:v>90.49</c:v>
                </c:pt>
                <c:pt idx="97">
                  <c:v>98.68</c:v>
                </c:pt>
                <c:pt idx="98">
                  <c:v>113.25</c:v>
                </c:pt>
                <c:pt idx="99">
                  <c:v>96.46</c:v>
                </c:pt>
                <c:pt idx="100">
                  <c:v>97.94</c:v>
                </c:pt>
                <c:pt idx="101">
                  <c:v>106.2</c:v>
                </c:pt>
                <c:pt idx="102">
                  <c:v>149.34</c:v>
                </c:pt>
                <c:pt idx="103">
                  <c:v>106.71</c:v>
                </c:pt>
                <c:pt idx="104">
                  <c:v>104.17</c:v>
                </c:pt>
                <c:pt idx="105">
                  <c:v>104.5</c:v>
                </c:pt>
                <c:pt idx="106">
                  <c:v>69.63</c:v>
                </c:pt>
                <c:pt idx="107">
                  <c:v>87.99</c:v>
                </c:pt>
                <c:pt idx="108">
                  <c:v>106</c:v>
                </c:pt>
                <c:pt idx="109">
                  <c:v>96.2</c:v>
                </c:pt>
                <c:pt idx="110">
                  <c:v>97.1</c:v>
                </c:pt>
                <c:pt idx="111">
                  <c:v>106.46</c:v>
                </c:pt>
                <c:pt idx="112">
                  <c:v>122.8</c:v>
                </c:pt>
                <c:pt idx="113">
                  <c:v>81.599999999999994</c:v>
                </c:pt>
                <c:pt idx="114">
                  <c:v>89.2</c:v>
                </c:pt>
                <c:pt idx="115">
                  <c:v>97.71</c:v>
                </c:pt>
                <c:pt idx="116">
                  <c:v>99.1</c:v>
                </c:pt>
                <c:pt idx="117">
                  <c:v>96.49</c:v>
                </c:pt>
                <c:pt idx="118">
                  <c:v>82.83</c:v>
                </c:pt>
                <c:pt idx="119">
                  <c:v>125.37</c:v>
                </c:pt>
                <c:pt idx="120">
                  <c:v>97.54</c:v>
                </c:pt>
                <c:pt idx="121">
                  <c:v>107.58</c:v>
                </c:pt>
                <c:pt idx="122">
                  <c:v>113.24</c:v>
                </c:pt>
                <c:pt idx="123">
                  <c:v>168.21</c:v>
                </c:pt>
                <c:pt idx="124">
                  <c:v>106.12</c:v>
                </c:pt>
                <c:pt idx="125">
                  <c:v>107.91</c:v>
                </c:pt>
                <c:pt idx="126">
                  <c:v>98.34</c:v>
                </c:pt>
                <c:pt idx="127">
                  <c:v>102.9</c:v>
                </c:pt>
                <c:pt idx="128">
                  <c:v>73.88</c:v>
                </c:pt>
                <c:pt idx="129">
                  <c:v>64.099999999999994</c:v>
                </c:pt>
                <c:pt idx="130">
                  <c:v>95.95</c:v>
                </c:pt>
                <c:pt idx="131">
                  <c:v>102.49</c:v>
                </c:pt>
                <c:pt idx="132">
                  <c:v>88.54</c:v>
                </c:pt>
                <c:pt idx="133">
                  <c:v>82.2</c:v>
                </c:pt>
                <c:pt idx="134">
                  <c:v>71.7</c:v>
                </c:pt>
                <c:pt idx="135">
                  <c:v>74.63</c:v>
                </c:pt>
                <c:pt idx="136">
                  <c:v>97.87</c:v>
                </c:pt>
                <c:pt idx="137">
                  <c:v>69.459999999999994</c:v>
                </c:pt>
                <c:pt idx="138">
                  <c:v>76.78</c:v>
                </c:pt>
                <c:pt idx="139">
                  <c:v>85.9</c:v>
                </c:pt>
                <c:pt idx="140">
                  <c:v>85.22</c:v>
                </c:pt>
                <c:pt idx="141">
                  <c:v>69.739999999999995</c:v>
                </c:pt>
                <c:pt idx="142">
                  <c:v>138.49</c:v>
                </c:pt>
                <c:pt idx="143">
                  <c:v>71.790000000000006</c:v>
                </c:pt>
                <c:pt idx="144">
                  <c:v>75.400000000000006</c:v>
                </c:pt>
                <c:pt idx="145">
                  <c:v>74.55</c:v>
                </c:pt>
                <c:pt idx="146">
                  <c:v>82.34</c:v>
                </c:pt>
                <c:pt idx="147">
                  <c:v>98.78</c:v>
                </c:pt>
                <c:pt idx="148">
                  <c:v>88.51</c:v>
                </c:pt>
                <c:pt idx="149">
                  <c:v>96.27</c:v>
                </c:pt>
                <c:pt idx="150">
                  <c:v>74.260000000000005</c:v>
                </c:pt>
                <c:pt idx="151">
                  <c:v>102.41</c:v>
                </c:pt>
                <c:pt idx="152">
                  <c:v>48</c:v>
                </c:pt>
                <c:pt idx="153">
                  <c:v>103.88</c:v>
                </c:pt>
                <c:pt idx="154">
                  <c:v>97.3</c:v>
                </c:pt>
                <c:pt idx="155">
                  <c:v>93.9</c:v>
                </c:pt>
                <c:pt idx="156">
                  <c:v>46.52</c:v>
                </c:pt>
                <c:pt idx="157">
                  <c:v>103.7</c:v>
                </c:pt>
                <c:pt idx="158">
                  <c:v>84.9</c:v>
                </c:pt>
                <c:pt idx="159">
                  <c:v>103.36</c:v>
                </c:pt>
                <c:pt idx="160">
                  <c:v>105.08</c:v>
                </c:pt>
                <c:pt idx="161">
                  <c:v>132.1</c:v>
                </c:pt>
                <c:pt idx="162">
                  <c:v>107.72</c:v>
                </c:pt>
                <c:pt idx="163">
                  <c:v>132.08000000000001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1-43F1-839E-D03237CED0DE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 PR'!$AP$195:$AP$196</c:f>
              <c:numCache>
                <c:formatCode>General</c:formatCode>
                <c:ptCount val="2"/>
                <c:pt idx="0">
                  <c:v>1</c:v>
                </c:pt>
                <c:pt idx="1">
                  <c:v>164</c:v>
                </c:pt>
              </c:numCache>
            </c:numRef>
          </c:xVal>
          <c:yVal>
            <c:numRef>
              <c:f>('rolling spike PR'!$AM$199,'rolling spike PR'!$AM$199)</c:f>
              <c:numCache>
                <c:formatCode>#,##0.00</c:formatCode>
                <c:ptCount val="2"/>
                <c:pt idx="0">
                  <c:v>147.12678321546878</c:v>
                </c:pt>
                <c:pt idx="1">
                  <c:v>147.12678321546878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81-43F1-839E-D03237CED0DE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 PR'!$AP$195:$AP$196</c:f>
              <c:numCache>
                <c:formatCode>General</c:formatCode>
                <c:ptCount val="2"/>
                <c:pt idx="0">
                  <c:v>1</c:v>
                </c:pt>
                <c:pt idx="1">
                  <c:v>164</c:v>
                </c:pt>
              </c:numCache>
            </c:numRef>
          </c:xVal>
          <c:yVal>
            <c:numRef>
              <c:f>('rolling spike PR'!$AB$201,'rolling spike PR'!$AB$201)</c:f>
              <c:numCache>
                <c:formatCode>#,##0.00</c:formatCode>
                <c:ptCount val="2"/>
                <c:pt idx="0">
                  <c:v>169.44020258107463</c:v>
                </c:pt>
                <c:pt idx="1">
                  <c:v>169.44020258107463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81-43F1-839E-D03237CED0DE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 PR'!$AP$195:$AP$196</c:f>
              <c:numCache>
                <c:formatCode>General</c:formatCode>
                <c:ptCount val="2"/>
                <c:pt idx="0">
                  <c:v>1</c:v>
                </c:pt>
                <c:pt idx="1">
                  <c:v>164</c:v>
                </c:pt>
              </c:numCache>
            </c:numRef>
          </c:xVal>
          <c:yVal>
            <c:numRef>
              <c:f>('rolling spike PR'!$AM$200,'rolling spike PR'!$AM$200)</c:f>
              <c:numCache>
                <c:formatCode>#,##0.00</c:formatCode>
                <c:ptCount val="2"/>
                <c:pt idx="0">
                  <c:v>37.721085518497482</c:v>
                </c:pt>
                <c:pt idx="1">
                  <c:v>37.721085518497482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81-43F1-839E-D03237CED0DE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 PR'!$AP$195:$AP$196</c:f>
              <c:numCache>
                <c:formatCode>General</c:formatCode>
                <c:ptCount val="2"/>
                <c:pt idx="0">
                  <c:v>1</c:v>
                </c:pt>
                <c:pt idx="1">
                  <c:v>164</c:v>
                </c:pt>
              </c:numCache>
            </c:numRef>
          </c:xVal>
          <c:yVal>
            <c:numRef>
              <c:f>('rolling spike PR'!$AM$202,'rolling spike PR'!$AM$202)</c:f>
              <c:numCache>
                <c:formatCode>#,##0.00</c:formatCode>
                <c:ptCount val="2"/>
                <c:pt idx="0">
                  <c:v>10.369661094254653</c:v>
                </c:pt>
                <c:pt idx="1">
                  <c:v>10.369661094254653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81-43F1-839E-D03237CED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 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 RPD'!$AP$21:$AP$177</c:f>
              <c:numCache>
                <c:formatCode>General</c:formatCode>
                <c:ptCount val="1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</c:numCache>
            </c:numRef>
          </c:xVal>
          <c:yVal>
            <c:numRef>
              <c:f>'rolling dup RPD'!$Z$21:$Z$177</c:f>
              <c:numCache>
                <c:formatCode>General</c:formatCode>
                <c:ptCount val="157"/>
                <c:pt idx="0">
                  <c:v>1.7953321364452424</c:v>
                </c:pt>
                <c:pt idx="1">
                  <c:v>16.639477977161505</c:v>
                </c:pt>
                <c:pt idx="2">
                  <c:v>4.2042042042042</c:v>
                </c:pt>
                <c:pt idx="3">
                  <c:v>5.1282051282051286</c:v>
                </c:pt>
                <c:pt idx="4">
                  <c:v>4.1587901701323302</c:v>
                </c:pt>
                <c:pt idx="5">
                  <c:v>0.53619302949060521</c:v>
                </c:pt>
                <c:pt idx="6">
                  <c:v>3.0237580993520488</c:v>
                </c:pt>
                <c:pt idx="7">
                  <c:v>0</c:v>
                </c:pt>
                <c:pt idx="8">
                  <c:v>1.6528925619834751</c:v>
                </c:pt>
                <c:pt idx="9">
                  <c:v>3.1645569620253164</c:v>
                </c:pt>
                <c:pt idx="10">
                  <c:v>5.0198150594451754</c:v>
                </c:pt>
                <c:pt idx="11">
                  <c:v>1.9914651493598943</c:v>
                </c:pt>
                <c:pt idx="12">
                  <c:v>3.0395136778115504</c:v>
                </c:pt>
                <c:pt idx="13">
                  <c:v>7.6433121019108352</c:v>
                </c:pt>
                <c:pt idx="14">
                  <c:v>11.991434689507496</c:v>
                </c:pt>
                <c:pt idx="15">
                  <c:v>2.7906976744186114</c:v>
                </c:pt>
                <c:pt idx="16">
                  <c:v>0.80536912751677092</c:v>
                </c:pt>
                <c:pt idx="17">
                  <c:v>17.218543046357627</c:v>
                </c:pt>
                <c:pt idx="18">
                  <c:v>7.7348066298342664</c:v>
                </c:pt>
                <c:pt idx="19">
                  <c:v>0</c:v>
                </c:pt>
                <c:pt idx="20">
                  <c:v>0</c:v>
                </c:pt>
                <c:pt idx="21">
                  <c:v>4.3102782513516527</c:v>
                </c:pt>
                <c:pt idx="22">
                  <c:v>8.589062139648405</c:v>
                </c:pt>
                <c:pt idx="23">
                  <c:v>3.6582787783751356</c:v>
                </c:pt>
                <c:pt idx="24">
                  <c:v>18.418236420661891</c:v>
                </c:pt>
                <c:pt idx="25">
                  <c:v>2.98624755365661</c:v>
                </c:pt>
                <c:pt idx="26">
                  <c:v>10.562601858060654</c:v>
                </c:pt>
                <c:pt idx="27">
                  <c:v>4.9221662465085352</c:v>
                </c:pt>
                <c:pt idx="28">
                  <c:v>37.596098454243162</c:v>
                </c:pt>
                <c:pt idx="29">
                  <c:v>2.4096385542168655</c:v>
                </c:pt>
                <c:pt idx="30">
                  <c:v>6.1433447098976135</c:v>
                </c:pt>
                <c:pt idx="31">
                  <c:v>1.5209125475285117</c:v>
                </c:pt>
                <c:pt idx="32">
                  <c:v>6.0150375939849576</c:v>
                </c:pt>
                <c:pt idx="33">
                  <c:v>3.870967741935484</c:v>
                </c:pt>
                <c:pt idx="34">
                  <c:v>0.52310374891019551</c:v>
                </c:pt>
                <c:pt idx="35">
                  <c:v>5.0454086781029268</c:v>
                </c:pt>
                <c:pt idx="36">
                  <c:v>0.32626427406200259</c:v>
                </c:pt>
                <c:pt idx="37">
                  <c:v>61.587301587301596</c:v>
                </c:pt>
                <c:pt idx="38">
                  <c:v>7.4074074074074039</c:v>
                </c:pt>
                <c:pt idx="39">
                  <c:v>2.8873917228103942</c:v>
                </c:pt>
                <c:pt idx="40">
                  <c:v>3.4428794992175318</c:v>
                </c:pt>
                <c:pt idx="41">
                  <c:v>0.45977011494253528</c:v>
                </c:pt>
                <c:pt idx="42">
                  <c:v>3.3898305084745846</c:v>
                </c:pt>
                <c:pt idx="43">
                  <c:v>1.2500000000000067</c:v>
                </c:pt>
                <c:pt idx="44">
                  <c:v>1.0101010101010066</c:v>
                </c:pt>
                <c:pt idx="45">
                  <c:v>5.8631921824104252</c:v>
                </c:pt>
                <c:pt idx="46">
                  <c:v>2.3752969121140142</c:v>
                </c:pt>
                <c:pt idx="47">
                  <c:v>2.4062278839348941</c:v>
                </c:pt>
                <c:pt idx="48">
                  <c:v>10.977242302543512</c:v>
                </c:pt>
                <c:pt idx="49">
                  <c:v>13.377926421404682</c:v>
                </c:pt>
                <c:pt idx="50">
                  <c:v>11.64021164021165</c:v>
                </c:pt>
                <c:pt idx="51">
                  <c:v>17.040358744394602</c:v>
                </c:pt>
                <c:pt idx="52">
                  <c:v>4.329004329004329</c:v>
                </c:pt>
                <c:pt idx="53">
                  <c:v>1.1730205278592336</c:v>
                </c:pt>
                <c:pt idx="54">
                  <c:v>9.0032154340836019</c:v>
                </c:pt>
                <c:pt idx="55">
                  <c:v>3.7296037296037325</c:v>
                </c:pt>
                <c:pt idx="56">
                  <c:v>2.3931623931624029</c:v>
                </c:pt>
                <c:pt idx="57">
                  <c:v>5.8047493403694013</c:v>
                </c:pt>
                <c:pt idx="58">
                  <c:v>0.90588827377956571</c:v>
                </c:pt>
                <c:pt idx="59">
                  <c:v>3.3472803347280364</c:v>
                </c:pt>
                <c:pt idx="60">
                  <c:v>15.617128463476059</c:v>
                </c:pt>
                <c:pt idx="61">
                  <c:v>3.225806451612903</c:v>
                </c:pt>
                <c:pt idx="62">
                  <c:v>15.108834827144685</c:v>
                </c:pt>
                <c:pt idx="63">
                  <c:v>11.034482758620699</c:v>
                </c:pt>
                <c:pt idx="64">
                  <c:v>3.8338658146964839</c:v>
                </c:pt>
                <c:pt idx="65">
                  <c:v>10.101010101010102</c:v>
                </c:pt>
                <c:pt idx="66">
                  <c:v>3.4013605442176873</c:v>
                </c:pt>
                <c:pt idx="67">
                  <c:v>1.0427528675703857</c:v>
                </c:pt>
                <c:pt idx="68">
                  <c:v>2.1621621621621543</c:v>
                </c:pt>
                <c:pt idx="69">
                  <c:v>25.613079019073563</c:v>
                </c:pt>
                <c:pt idx="70">
                  <c:v>4.5340050377833858</c:v>
                </c:pt>
                <c:pt idx="71">
                  <c:v>17.904761904761916</c:v>
                </c:pt>
                <c:pt idx="72">
                  <c:v>1.5584415584415436</c:v>
                </c:pt>
                <c:pt idx="73">
                  <c:v>2.5380710659898496</c:v>
                </c:pt>
                <c:pt idx="74">
                  <c:v>2.4330900243309004</c:v>
                </c:pt>
                <c:pt idx="75">
                  <c:v>4.651162790697672</c:v>
                </c:pt>
                <c:pt idx="76">
                  <c:v>42.643730194658204</c:v>
                </c:pt>
                <c:pt idx="77">
                  <c:v>9.3023255813953423</c:v>
                </c:pt>
                <c:pt idx="78">
                  <c:v>3.6175710594315205</c:v>
                </c:pt>
                <c:pt idx="79">
                  <c:v>1.6438356164383405</c:v>
                </c:pt>
                <c:pt idx="80">
                  <c:v>0</c:v>
                </c:pt>
                <c:pt idx="81">
                  <c:v>9.2436974789915958</c:v>
                </c:pt>
                <c:pt idx="82">
                  <c:v>5.8823529411764675</c:v>
                </c:pt>
                <c:pt idx="83">
                  <c:v>6.5318818040435493</c:v>
                </c:pt>
                <c:pt idx="84">
                  <c:v>4.0816326530612264</c:v>
                </c:pt>
                <c:pt idx="85">
                  <c:v>11.650485436893215</c:v>
                </c:pt>
                <c:pt idx="86">
                  <c:v>1.6583747927031509</c:v>
                </c:pt>
                <c:pt idx="87">
                  <c:v>5.1724137931034448</c:v>
                </c:pt>
                <c:pt idx="88">
                  <c:v>1.5444015444015526</c:v>
                </c:pt>
                <c:pt idx="89">
                  <c:v>6.727828746177356</c:v>
                </c:pt>
                <c:pt idx="90">
                  <c:v>2.8359654090993476</c:v>
                </c:pt>
                <c:pt idx="91">
                  <c:v>7.6004669944260987</c:v>
                </c:pt>
                <c:pt idx="92">
                  <c:v>1.2005773263156174</c:v>
                </c:pt>
                <c:pt idx="93">
                  <c:v>8.9301402357765198</c:v>
                </c:pt>
                <c:pt idx="94">
                  <c:v>2.5140370059671011</c:v>
                </c:pt>
                <c:pt idx="95">
                  <c:v>6.0217928143293014</c:v>
                </c:pt>
                <c:pt idx="96">
                  <c:v>4.7721023723178302</c:v>
                </c:pt>
                <c:pt idx="97">
                  <c:v>35.336002224883707</c:v>
                </c:pt>
                <c:pt idx="98">
                  <c:v>35.599471848152895</c:v>
                </c:pt>
                <c:pt idx="99">
                  <c:v>7.5344208316609107</c:v>
                </c:pt>
                <c:pt idx="100">
                  <c:v>9.8901098901098923</c:v>
                </c:pt>
                <c:pt idx="101">
                  <c:v>23.463687150837988</c:v>
                </c:pt>
                <c:pt idx="102">
                  <c:v>0.95693779904305887</c:v>
                </c:pt>
                <c:pt idx="103">
                  <c:v>5.4545454545454675</c:v>
                </c:pt>
                <c:pt idx="104">
                  <c:v>1.330376940133041</c:v>
                </c:pt>
                <c:pt idx="105">
                  <c:v>6.7114093959731536</c:v>
                </c:pt>
                <c:pt idx="106">
                  <c:v>0.37105751391466207</c:v>
                </c:pt>
                <c:pt idx="107">
                  <c:v>20.671494404213306</c:v>
                </c:pt>
                <c:pt idx="108">
                  <c:v>4.5454545454545432</c:v>
                </c:pt>
                <c:pt idx="109">
                  <c:v>13.026819923371656</c:v>
                </c:pt>
                <c:pt idx="110">
                  <c:v>9.5126247798003583</c:v>
                </c:pt>
                <c:pt idx="111">
                  <c:v>5.9171597633136104</c:v>
                </c:pt>
                <c:pt idx="112">
                  <c:v>22.653721682847898</c:v>
                </c:pt>
                <c:pt idx="113">
                  <c:v>13.151927437641717</c:v>
                </c:pt>
                <c:pt idx="114">
                  <c:v>4.1791044776119577</c:v>
                </c:pt>
                <c:pt idx="115">
                  <c:v>0</c:v>
                </c:pt>
                <c:pt idx="116">
                  <c:v>1.1904761904761865</c:v>
                </c:pt>
                <c:pt idx="117">
                  <c:v>12.459016393442614</c:v>
                </c:pt>
                <c:pt idx="118">
                  <c:v>9.9337748344370862</c:v>
                </c:pt>
                <c:pt idx="119">
                  <c:v>24.44444444444445</c:v>
                </c:pt>
                <c:pt idx="120">
                  <c:v>6.6420664206642082</c:v>
                </c:pt>
                <c:pt idx="121">
                  <c:v>1.6304347826086996</c:v>
                </c:pt>
                <c:pt idx="122">
                  <c:v>0</c:v>
                </c:pt>
                <c:pt idx="123">
                  <c:v>9.6933728981206713</c:v>
                </c:pt>
                <c:pt idx="124">
                  <c:v>1.0861132660977546</c:v>
                </c:pt>
                <c:pt idx="125">
                  <c:v>83.569641367806497</c:v>
                </c:pt>
                <c:pt idx="126">
                  <c:v>161.36906341204565</c:v>
                </c:pt>
                <c:pt idx="127">
                  <c:v>8.464328899637243</c:v>
                </c:pt>
                <c:pt idx="128">
                  <c:v>4.0462427745664709</c:v>
                </c:pt>
                <c:pt idx="129">
                  <c:v>0</c:v>
                </c:pt>
                <c:pt idx="130">
                  <c:v>1.3932868904369782</c:v>
                </c:pt>
                <c:pt idx="131">
                  <c:v>0.3539823008849608</c:v>
                </c:pt>
                <c:pt idx="132">
                  <c:v>13.110846245530389</c:v>
                </c:pt>
                <c:pt idx="133">
                  <c:v>0.19627085377821671</c:v>
                </c:pt>
                <c:pt idx="134">
                  <c:v>4.7516198704103578</c:v>
                </c:pt>
                <c:pt idx="135">
                  <c:v>5.5137844611528894</c:v>
                </c:pt>
                <c:pt idx="136">
                  <c:v>20.949263502454997</c:v>
                </c:pt>
                <c:pt idx="137">
                  <c:v>5.9282371294851757</c:v>
                </c:pt>
                <c:pt idx="138">
                  <c:v>17.558886509635979</c:v>
                </c:pt>
                <c:pt idx="139">
                  <c:v>4.6315789473684275</c:v>
                </c:pt>
                <c:pt idx="140">
                  <c:v>2.1660649819494635</c:v>
                </c:pt>
                <c:pt idx="141">
                  <c:v>9.0118577075098738</c:v>
                </c:pt>
                <c:pt idx="142">
                  <c:v>1.6646848989298353</c:v>
                </c:pt>
                <c:pt idx="143">
                  <c:v>3.735144312393893</c:v>
                </c:pt>
                <c:pt idx="144">
                  <c:v>0</c:v>
                </c:pt>
                <c:pt idx="145">
                  <c:v>2.37154150197629</c:v>
                </c:pt>
                <c:pt idx="146">
                  <c:v>1.6583747927031509</c:v>
                </c:pt>
                <c:pt idx="147">
                  <c:v>9.2582264361405429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5-4C26-BABD-A38705B5C005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 RPD'!$AP$179:$AP$180</c:f>
              <c:numCache>
                <c:formatCode>General</c:formatCode>
                <c:ptCount val="2"/>
                <c:pt idx="0">
                  <c:v>1</c:v>
                </c:pt>
                <c:pt idx="1">
                  <c:v>148</c:v>
                </c:pt>
              </c:numCache>
            </c:numRef>
          </c:xVal>
          <c:yVal>
            <c:numRef>
              <c:f>('rolling dup RPD'!$Z$183,'rolling dup RPD'!$Z$183)</c:f>
              <c:numCache>
                <c:formatCode>#,##0.00</c:formatCode>
                <c:ptCount val="2"/>
                <c:pt idx="0">
                  <c:v>42.129505715757048</c:v>
                </c:pt>
                <c:pt idx="1">
                  <c:v>42.129505715757048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85-4C26-BABD-A38705B5C005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 RPD'!$AP$179:$AP$180</c:f>
              <c:numCache>
                <c:formatCode>General</c:formatCode>
                <c:ptCount val="2"/>
                <c:pt idx="0">
                  <c:v>1</c:v>
                </c:pt>
                <c:pt idx="1">
                  <c:v>148</c:v>
                </c:pt>
              </c:numCache>
            </c:numRef>
          </c:xVal>
          <c:yVal>
            <c:numRef>
              <c:f>('rolling dup RPD'!$Z$185,'rolling dup RPD'!$Z$185)</c:f>
              <c:numCache>
                <c:formatCode>#,##0.00</c:formatCode>
                <c:ptCount val="2"/>
                <c:pt idx="0">
                  <c:v>58.773104318368475</c:v>
                </c:pt>
                <c:pt idx="1">
                  <c:v>58.773104318368475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85-4C26-BABD-A38705B5C005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 RPD'!$AP$179:$AP$180</c:f>
              <c:numCache>
                <c:formatCode>General</c:formatCode>
                <c:ptCount val="2"/>
                <c:pt idx="0">
                  <c:v>1</c:v>
                </c:pt>
                <c:pt idx="1">
                  <c:v>148</c:v>
                </c:pt>
              </c:numCache>
            </c:numRef>
          </c:xVal>
          <c:yVal>
            <c:numRef>
              <c:f>('rolling dup RPD'!$Z$184,'rolling dup RPD'!$Z$184)</c:f>
              <c:numCache>
                <c:formatCode>#,##0.00</c:formatCode>
                <c:ptCount val="2"/>
                <c:pt idx="0">
                  <c:v>-24.444888694688643</c:v>
                </c:pt>
                <c:pt idx="1">
                  <c:v>-24.444888694688643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85-4C26-BABD-A38705B5C005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 RPD'!$AP$179:$AP$180</c:f>
              <c:numCache>
                <c:formatCode>General</c:formatCode>
                <c:ptCount val="2"/>
                <c:pt idx="0">
                  <c:v>1</c:v>
                </c:pt>
                <c:pt idx="1">
                  <c:v>148</c:v>
                </c:pt>
              </c:numCache>
            </c:numRef>
          </c:xVal>
          <c:yVal>
            <c:numRef>
              <c:f>('rolling dup RPD'!$Z$186,'rolling dup RPD'!$Z$186)</c:f>
              <c:numCache>
                <c:formatCode>#,##0.00</c:formatCode>
                <c:ptCount val="2"/>
                <c:pt idx="0">
                  <c:v>-41.08848729730007</c:v>
                </c:pt>
                <c:pt idx="1">
                  <c:v>-41.08848729730007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85-4C26-BABD-A38705B5C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22410</xdr:colOff>
      <xdr:row>0</xdr:row>
      <xdr:rowOff>11206</xdr:rowOff>
    </xdr:from>
    <xdr:to>
      <xdr:col>6</xdr:col>
      <xdr:colOff>287616</xdr:colOff>
      <xdr:row>14</xdr:row>
      <xdr:rowOff>102347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C272B-FABE-4B13-AFE0-C5F7459FE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403412</xdr:colOff>
      <xdr:row>0</xdr:row>
      <xdr:rowOff>179293</xdr:rowOff>
    </xdr:from>
    <xdr:to>
      <xdr:col>20</xdr:col>
      <xdr:colOff>18677</xdr:colOff>
      <xdr:row>15</xdr:row>
      <xdr:rowOff>68728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C1003-5519-46C4-99F5-F4E5F23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89646</xdr:colOff>
      <xdr:row>4</xdr:row>
      <xdr:rowOff>100853</xdr:rowOff>
    </xdr:from>
    <xdr:to>
      <xdr:col>6</xdr:col>
      <xdr:colOff>354852</xdr:colOff>
      <xdr:row>18</xdr:row>
      <xdr:rowOff>180788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F9351-D61C-43C2-8B1A-D996F23CB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470647</xdr:colOff>
      <xdr:row>4</xdr:row>
      <xdr:rowOff>123264</xdr:rowOff>
    </xdr:from>
    <xdr:to>
      <xdr:col>20</xdr:col>
      <xdr:colOff>85912</xdr:colOff>
      <xdr:row>19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D75068-7AE4-4E37-8FAE-84D40F90A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56027</xdr:colOff>
      <xdr:row>5</xdr:row>
      <xdr:rowOff>100853</xdr:rowOff>
    </xdr:from>
    <xdr:to>
      <xdr:col>6</xdr:col>
      <xdr:colOff>321233</xdr:colOff>
      <xdr:row>19</xdr:row>
      <xdr:rowOff>180788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A69F7-CF14-4526-AC59-C1ECFCD95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392206</xdr:colOff>
      <xdr:row>5</xdr:row>
      <xdr:rowOff>112058</xdr:rowOff>
    </xdr:from>
    <xdr:to>
      <xdr:col>20</xdr:col>
      <xdr:colOff>7471</xdr:colOff>
      <xdr:row>20</xdr:row>
      <xdr:rowOff>1493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80852-C5AC-464E-8FF7-E4F417D2B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89646</xdr:colOff>
      <xdr:row>4</xdr:row>
      <xdr:rowOff>100853</xdr:rowOff>
    </xdr:from>
    <xdr:to>
      <xdr:col>6</xdr:col>
      <xdr:colOff>354852</xdr:colOff>
      <xdr:row>18</xdr:row>
      <xdr:rowOff>180788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4DD39-A356-4A34-97B8-54233BE41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470647</xdr:colOff>
      <xdr:row>4</xdr:row>
      <xdr:rowOff>123264</xdr:rowOff>
    </xdr:from>
    <xdr:to>
      <xdr:col>20</xdr:col>
      <xdr:colOff>85912</xdr:colOff>
      <xdr:row>19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44CB9-C011-4DFC-8474-793F9C83B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89646</xdr:colOff>
      <xdr:row>4</xdr:row>
      <xdr:rowOff>100853</xdr:rowOff>
    </xdr:from>
    <xdr:to>
      <xdr:col>6</xdr:col>
      <xdr:colOff>354852</xdr:colOff>
      <xdr:row>18</xdr:row>
      <xdr:rowOff>180788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98C83-8790-4F0C-A23B-1720892B3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470647</xdr:colOff>
      <xdr:row>4</xdr:row>
      <xdr:rowOff>123264</xdr:rowOff>
    </xdr:from>
    <xdr:to>
      <xdr:col>20</xdr:col>
      <xdr:colOff>85912</xdr:colOff>
      <xdr:row>19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8AB363-FDB8-4771-9C17-C4FE21830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89646</xdr:colOff>
      <xdr:row>4</xdr:row>
      <xdr:rowOff>100853</xdr:rowOff>
    </xdr:from>
    <xdr:to>
      <xdr:col>6</xdr:col>
      <xdr:colOff>354852</xdr:colOff>
      <xdr:row>18</xdr:row>
      <xdr:rowOff>180788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51FA0-0D89-432F-951E-0A7FA47B5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470647</xdr:colOff>
      <xdr:row>4</xdr:row>
      <xdr:rowOff>123264</xdr:rowOff>
    </xdr:from>
    <xdr:to>
      <xdr:col>20</xdr:col>
      <xdr:colOff>85912</xdr:colOff>
      <xdr:row>19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F7C2F-3A4F-40D8-B7ED-C1D75D215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5:BR143"/>
  <sheetViews>
    <sheetView tabSelected="1" zoomScale="85" zoomScaleNormal="85" workbookViewId="0">
      <selection activeCell="AD99" sqref="AD99"/>
    </sheetView>
  </sheetViews>
  <sheetFormatPr defaultRowHeight="15" x14ac:dyDescent="0.25"/>
  <cols>
    <col min="1" max="1" width="24.5546875" style="6" customWidth="1"/>
    <col min="2" max="2" width="22.77734375" style="7" customWidth="1"/>
    <col min="3" max="3" width="23.44140625" style="6" customWidth="1"/>
    <col min="4" max="4" width="14.5546875" style="6" customWidth="1"/>
    <col min="5" max="5" width="21.21875" style="6" customWidth="1"/>
    <col min="6" max="6" width="6.44140625" style="6" customWidth="1"/>
    <col min="7" max="7" width="8.21875" style="6" customWidth="1"/>
    <col min="8" max="8" width="6.77734375" style="6" customWidth="1"/>
    <col min="9" max="9" width="9.21875" style="6" customWidth="1"/>
    <col min="10" max="10" width="7" style="6" customWidth="1"/>
    <col min="11" max="11" width="8.77734375" style="6" customWidth="1"/>
    <col min="12" max="12" width="13.21875" style="18" customWidth="1"/>
    <col min="13" max="13" width="7.21875" style="18" customWidth="1"/>
    <col min="14" max="14" width="6" style="6" customWidth="1"/>
    <col min="15" max="15" width="12" style="9" bestFit="1" customWidth="1"/>
    <col min="16" max="16" width="9.21875" style="9" bestFit="1" customWidth="1"/>
    <col min="17" max="17" width="7.21875" style="9" customWidth="1"/>
    <col min="18" max="20" width="9.21875" style="9" bestFit="1" customWidth="1"/>
    <col min="21" max="21" width="9.77734375" style="9" bestFit="1" customWidth="1"/>
    <col min="22" max="22" width="10.77734375" style="9" bestFit="1" customWidth="1"/>
    <col min="23" max="23" width="9.21875" style="9" bestFit="1" customWidth="1"/>
    <col min="24" max="24" width="6.6640625" style="9" customWidth="1"/>
    <col min="25" max="25" width="6.6640625" style="17" customWidth="1"/>
    <col min="26" max="29" width="6.6640625" style="9" customWidth="1"/>
    <col min="30" max="190" width="9.21875" style="9"/>
    <col min="191" max="191" width="24.77734375" style="9" customWidth="1"/>
    <col min="192" max="192" width="13.5546875" style="9" customWidth="1"/>
    <col min="193" max="193" width="9.21875" style="9"/>
    <col min="194" max="194" width="6.77734375" style="9" customWidth="1"/>
    <col min="195" max="195" width="6.44140625" style="9" customWidth="1"/>
    <col min="196" max="196" width="8.21875" style="9" customWidth="1"/>
    <col min="197" max="197" width="6.77734375" style="9" customWidth="1"/>
    <col min="198" max="198" width="4.77734375" style="9" customWidth="1"/>
    <col min="199" max="200" width="5" style="9" customWidth="1"/>
    <col min="201" max="201" width="9.21875" style="9"/>
    <col min="202" max="202" width="10.5546875" style="9" customWidth="1"/>
    <col min="203" max="203" width="3.77734375" style="9" customWidth="1"/>
    <col min="204" max="205" width="9.21875" style="9"/>
    <col min="206" max="206" width="3.77734375" style="9" customWidth="1"/>
    <col min="207" max="446" width="9.21875" style="9"/>
    <col min="447" max="447" width="24.77734375" style="9" customWidth="1"/>
    <col min="448" max="448" width="13.5546875" style="9" customWidth="1"/>
    <col min="449" max="449" width="9.21875" style="9"/>
    <col min="450" max="450" width="6.77734375" style="9" customWidth="1"/>
    <col min="451" max="451" width="6.44140625" style="9" customWidth="1"/>
    <col min="452" max="452" width="8.21875" style="9" customWidth="1"/>
    <col min="453" max="453" width="6.77734375" style="9" customWidth="1"/>
    <col min="454" max="454" width="4.77734375" style="9" customWidth="1"/>
    <col min="455" max="456" width="5" style="9" customWidth="1"/>
    <col min="457" max="457" width="9.21875" style="9"/>
    <col min="458" max="458" width="10.5546875" style="9" customWidth="1"/>
    <col min="459" max="459" width="3.77734375" style="9" customWidth="1"/>
    <col min="460" max="461" width="9.21875" style="9"/>
    <col min="462" max="462" width="3.77734375" style="9" customWidth="1"/>
    <col min="463" max="702" width="9.21875" style="9"/>
    <col min="703" max="703" width="24.77734375" style="9" customWidth="1"/>
    <col min="704" max="704" width="13.5546875" style="9" customWidth="1"/>
    <col min="705" max="705" width="9.21875" style="9"/>
    <col min="706" max="706" width="6.77734375" style="9" customWidth="1"/>
    <col min="707" max="707" width="6.44140625" style="9" customWidth="1"/>
    <col min="708" max="708" width="8.21875" style="9" customWidth="1"/>
    <col min="709" max="709" width="6.77734375" style="9" customWidth="1"/>
    <col min="710" max="710" width="4.77734375" style="9" customWidth="1"/>
    <col min="711" max="712" width="5" style="9" customWidth="1"/>
    <col min="713" max="713" width="9.21875" style="9"/>
    <col min="714" max="714" width="10.5546875" style="9" customWidth="1"/>
    <col min="715" max="715" width="3.77734375" style="9" customWidth="1"/>
    <col min="716" max="717" width="9.21875" style="9"/>
    <col min="718" max="718" width="3.77734375" style="9" customWidth="1"/>
    <col min="719" max="958" width="9.21875" style="9"/>
    <col min="959" max="959" width="24.77734375" style="9" customWidth="1"/>
    <col min="960" max="960" width="13.5546875" style="9" customWidth="1"/>
    <col min="961" max="961" width="9.21875" style="9"/>
    <col min="962" max="962" width="6.77734375" style="9" customWidth="1"/>
    <col min="963" max="963" width="6.44140625" style="9" customWidth="1"/>
    <col min="964" max="964" width="8.21875" style="9" customWidth="1"/>
    <col min="965" max="965" width="6.77734375" style="9" customWidth="1"/>
    <col min="966" max="966" width="4.77734375" style="9" customWidth="1"/>
    <col min="967" max="968" width="5" style="9" customWidth="1"/>
    <col min="969" max="969" width="9.21875" style="9"/>
    <col min="970" max="970" width="10.5546875" style="9" customWidth="1"/>
    <col min="971" max="971" width="3.77734375" style="9" customWidth="1"/>
    <col min="972" max="973" width="9.21875" style="9"/>
    <col min="974" max="974" width="3.77734375" style="9" customWidth="1"/>
    <col min="975" max="1214" width="9.21875" style="9"/>
    <col min="1215" max="1215" width="24.77734375" style="9" customWidth="1"/>
    <col min="1216" max="1216" width="13.5546875" style="9" customWidth="1"/>
    <col min="1217" max="1217" width="9.21875" style="9"/>
    <col min="1218" max="1218" width="6.77734375" style="9" customWidth="1"/>
    <col min="1219" max="1219" width="6.44140625" style="9" customWidth="1"/>
    <col min="1220" max="1220" width="8.21875" style="9" customWidth="1"/>
    <col min="1221" max="1221" width="6.77734375" style="9" customWidth="1"/>
    <col min="1222" max="1222" width="4.77734375" style="9" customWidth="1"/>
    <col min="1223" max="1224" width="5" style="9" customWidth="1"/>
    <col min="1225" max="1225" width="9.21875" style="9"/>
    <col min="1226" max="1226" width="10.5546875" style="9" customWidth="1"/>
    <col min="1227" max="1227" width="3.77734375" style="9" customWidth="1"/>
    <col min="1228" max="1229" width="9.21875" style="9"/>
    <col min="1230" max="1230" width="3.77734375" style="9" customWidth="1"/>
    <col min="1231" max="1470" width="9.21875" style="9"/>
    <col min="1471" max="1471" width="24.77734375" style="9" customWidth="1"/>
    <col min="1472" max="1472" width="13.5546875" style="9" customWidth="1"/>
    <col min="1473" max="1473" width="9.21875" style="9"/>
    <col min="1474" max="1474" width="6.77734375" style="9" customWidth="1"/>
    <col min="1475" max="1475" width="6.44140625" style="9" customWidth="1"/>
    <col min="1476" max="1476" width="8.21875" style="9" customWidth="1"/>
    <col min="1477" max="1477" width="6.77734375" style="9" customWidth="1"/>
    <col min="1478" max="1478" width="4.77734375" style="9" customWidth="1"/>
    <col min="1479" max="1480" width="5" style="9" customWidth="1"/>
    <col min="1481" max="1481" width="9.21875" style="9"/>
    <col min="1482" max="1482" width="10.5546875" style="9" customWidth="1"/>
    <col min="1483" max="1483" width="3.77734375" style="9" customWidth="1"/>
    <col min="1484" max="1485" width="9.21875" style="9"/>
    <col min="1486" max="1486" width="3.77734375" style="9" customWidth="1"/>
    <col min="1487" max="1726" width="9.21875" style="9"/>
    <col min="1727" max="1727" width="24.77734375" style="9" customWidth="1"/>
    <col min="1728" max="1728" width="13.5546875" style="9" customWidth="1"/>
    <col min="1729" max="1729" width="9.21875" style="9"/>
    <col min="1730" max="1730" width="6.77734375" style="9" customWidth="1"/>
    <col min="1731" max="1731" width="6.44140625" style="9" customWidth="1"/>
    <col min="1732" max="1732" width="8.21875" style="9" customWidth="1"/>
    <col min="1733" max="1733" width="6.77734375" style="9" customWidth="1"/>
    <col min="1734" max="1734" width="4.77734375" style="9" customWidth="1"/>
    <col min="1735" max="1736" width="5" style="9" customWidth="1"/>
    <col min="1737" max="1737" width="9.21875" style="9"/>
    <col min="1738" max="1738" width="10.5546875" style="9" customWidth="1"/>
    <col min="1739" max="1739" width="3.77734375" style="9" customWidth="1"/>
    <col min="1740" max="1741" width="9.21875" style="9"/>
    <col min="1742" max="1742" width="3.77734375" style="9" customWidth="1"/>
    <col min="1743" max="1982" width="9.21875" style="9"/>
    <col min="1983" max="1983" width="24.77734375" style="9" customWidth="1"/>
    <col min="1984" max="1984" width="13.5546875" style="9" customWidth="1"/>
    <col min="1985" max="1985" width="9.21875" style="9"/>
    <col min="1986" max="1986" width="6.77734375" style="9" customWidth="1"/>
    <col min="1987" max="1987" width="6.44140625" style="9" customWidth="1"/>
    <col min="1988" max="1988" width="8.21875" style="9" customWidth="1"/>
    <col min="1989" max="1989" width="6.77734375" style="9" customWidth="1"/>
    <col min="1990" max="1990" width="4.77734375" style="9" customWidth="1"/>
    <col min="1991" max="1992" width="5" style="9" customWidth="1"/>
    <col min="1993" max="1993" width="9.21875" style="9"/>
    <col min="1994" max="1994" width="10.5546875" style="9" customWidth="1"/>
    <col min="1995" max="1995" width="3.77734375" style="9" customWidth="1"/>
    <col min="1996" max="1997" width="9.21875" style="9"/>
    <col min="1998" max="1998" width="3.77734375" style="9" customWidth="1"/>
    <col min="1999" max="2238" width="9.21875" style="9"/>
    <col min="2239" max="2239" width="24.77734375" style="9" customWidth="1"/>
    <col min="2240" max="2240" width="13.5546875" style="9" customWidth="1"/>
    <col min="2241" max="2241" width="9.21875" style="9"/>
    <col min="2242" max="2242" width="6.77734375" style="9" customWidth="1"/>
    <col min="2243" max="2243" width="6.44140625" style="9" customWidth="1"/>
    <col min="2244" max="2244" width="8.21875" style="9" customWidth="1"/>
    <col min="2245" max="2245" width="6.77734375" style="9" customWidth="1"/>
    <col min="2246" max="2246" width="4.77734375" style="9" customWidth="1"/>
    <col min="2247" max="2248" width="5" style="9" customWidth="1"/>
    <col min="2249" max="2249" width="9.21875" style="9"/>
    <col min="2250" max="2250" width="10.5546875" style="9" customWidth="1"/>
    <col min="2251" max="2251" width="3.77734375" style="9" customWidth="1"/>
    <col min="2252" max="2253" width="9.21875" style="9"/>
    <col min="2254" max="2254" width="3.77734375" style="9" customWidth="1"/>
    <col min="2255" max="2494" width="9.21875" style="9"/>
    <col min="2495" max="2495" width="24.77734375" style="9" customWidth="1"/>
    <col min="2496" max="2496" width="13.5546875" style="9" customWidth="1"/>
    <col min="2497" max="2497" width="9.21875" style="9"/>
    <col min="2498" max="2498" width="6.77734375" style="9" customWidth="1"/>
    <col min="2499" max="2499" width="6.44140625" style="9" customWidth="1"/>
    <col min="2500" max="2500" width="8.21875" style="9" customWidth="1"/>
    <col min="2501" max="2501" width="6.77734375" style="9" customWidth="1"/>
    <col min="2502" max="2502" width="4.77734375" style="9" customWidth="1"/>
    <col min="2503" max="2504" width="5" style="9" customWidth="1"/>
    <col min="2505" max="2505" width="9.21875" style="9"/>
    <col min="2506" max="2506" width="10.5546875" style="9" customWidth="1"/>
    <col min="2507" max="2507" width="3.77734375" style="9" customWidth="1"/>
    <col min="2508" max="2509" width="9.21875" style="9"/>
    <col min="2510" max="2510" width="3.77734375" style="9" customWidth="1"/>
    <col min="2511" max="2750" width="9.21875" style="9"/>
    <col min="2751" max="2751" width="24.77734375" style="9" customWidth="1"/>
    <col min="2752" max="2752" width="13.5546875" style="9" customWidth="1"/>
    <col min="2753" max="2753" width="9.21875" style="9"/>
    <col min="2754" max="2754" width="6.77734375" style="9" customWidth="1"/>
    <col min="2755" max="2755" width="6.44140625" style="9" customWidth="1"/>
    <col min="2756" max="2756" width="8.21875" style="9" customWidth="1"/>
    <col min="2757" max="2757" width="6.77734375" style="9" customWidth="1"/>
    <col min="2758" max="2758" width="4.77734375" style="9" customWidth="1"/>
    <col min="2759" max="2760" width="5" style="9" customWidth="1"/>
    <col min="2761" max="2761" width="9.21875" style="9"/>
    <col min="2762" max="2762" width="10.5546875" style="9" customWidth="1"/>
    <col min="2763" max="2763" width="3.77734375" style="9" customWidth="1"/>
    <col min="2764" max="2765" width="9.21875" style="9"/>
    <col min="2766" max="2766" width="3.77734375" style="9" customWidth="1"/>
    <col min="2767" max="3006" width="9.21875" style="9"/>
    <col min="3007" max="3007" width="24.77734375" style="9" customWidth="1"/>
    <col min="3008" max="3008" width="13.5546875" style="9" customWidth="1"/>
    <col min="3009" max="3009" width="9.21875" style="9"/>
    <col min="3010" max="3010" width="6.77734375" style="9" customWidth="1"/>
    <col min="3011" max="3011" width="6.44140625" style="9" customWidth="1"/>
    <col min="3012" max="3012" width="8.21875" style="9" customWidth="1"/>
    <col min="3013" max="3013" width="6.77734375" style="9" customWidth="1"/>
    <col min="3014" max="3014" width="4.77734375" style="9" customWidth="1"/>
    <col min="3015" max="3016" width="5" style="9" customWidth="1"/>
    <col min="3017" max="3017" width="9.21875" style="9"/>
    <col min="3018" max="3018" width="10.5546875" style="9" customWidth="1"/>
    <col min="3019" max="3019" width="3.77734375" style="9" customWidth="1"/>
    <col min="3020" max="3021" width="9.21875" style="9"/>
    <col min="3022" max="3022" width="3.77734375" style="9" customWidth="1"/>
    <col min="3023" max="3262" width="9.21875" style="9"/>
    <col min="3263" max="3263" width="24.77734375" style="9" customWidth="1"/>
    <col min="3264" max="3264" width="13.5546875" style="9" customWidth="1"/>
    <col min="3265" max="3265" width="9.21875" style="9"/>
    <col min="3266" max="3266" width="6.77734375" style="9" customWidth="1"/>
    <col min="3267" max="3267" width="6.44140625" style="9" customWidth="1"/>
    <col min="3268" max="3268" width="8.21875" style="9" customWidth="1"/>
    <col min="3269" max="3269" width="6.77734375" style="9" customWidth="1"/>
    <col min="3270" max="3270" width="4.77734375" style="9" customWidth="1"/>
    <col min="3271" max="3272" width="5" style="9" customWidth="1"/>
    <col min="3273" max="3273" width="9.21875" style="9"/>
    <col min="3274" max="3274" width="10.5546875" style="9" customWidth="1"/>
    <col min="3275" max="3275" width="3.77734375" style="9" customWidth="1"/>
    <col min="3276" max="3277" width="9.21875" style="9"/>
    <col min="3278" max="3278" width="3.77734375" style="9" customWidth="1"/>
    <col min="3279" max="3518" width="9.21875" style="9"/>
    <col min="3519" max="3519" width="24.77734375" style="9" customWidth="1"/>
    <col min="3520" max="3520" width="13.5546875" style="9" customWidth="1"/>
    <col min="3521" max="3521" width="9.21875" style="9"/>
    <col min="3522" max="3522" width="6.77734375" style="9" customWidth="1"/>
    <col min="3523" max="3523" width="6.44140625" style="9" customWidth="1"/>
    <col min="3524" max="3524" width="8.21875" style="9" customWidth="1"/>
    <col min="3525" max="3525" width="6.77734375" style="9" customWidth="1"/>
    <col min="3526" max="3526" width="4.77734375" style="9" customWidth="1"/>
    <col min="3527" max="3528" width="5" style="9" customWidth="1"/>
    <col min="3529" max="3529" width="9.21875" style="9"/>
    <col min="3530" max="3530" width="10.5546875" style="9" customWidth="1"/>
    <col min="3531" max="3531" width="3.77734375" style="9" customWidth="1"/>
    <col min="3532" max="3533" width="9.21875" style="9"/>
    <col min="3534" max="3534" width="3.77734375" style="9" customWidth="1"/>
    <col min="3535" max="3774" width="9.21875" style="9"/>
    <col min="3775" max="3775" width="24.77734375" style="9" customWidth="1"/>
    <col min="3776" max="3776" width="13.5546875" style="9" customWidth="1"/>
    <col min="3777" max="3777" width="9.21875" style="9"/>
    <col min="3778" max="3778" width="6.77734375" style="9" customWidth="1"/>
    <col min="3779" max="3779" width="6.44140625" style="9" customWidth="1"/>
    <col min="3780" max="3780" width="8.21875" style="9" customWidth="1"/>
    <col min="3781" max="3781" width="6.77734375" style="9" customWidth="1"/>
    <col min="3782" max="3782" width="4.77734375" style="9" customWidth="1"/>
    <col min="3783" max="3784" width="5" style="9" customWidth="1"/>
    <col min="3785" max="3785" width="9.21875" style="9"/>
    <col min="3786" max="3786" width="10.5546875" style="9" customWidth="1"/>
    <col min="3787" max="3787" width="3.77734375" style="9" customWidth="1"/>
    <col min="3788" max="3789" width="9.21875" style="9"/>
    <col min="3790" max="3790" width="3.77734375" style="9" customWidth="1"/>
    <col min="3791" max="4030" width="9.21875" style="9"/>
    <col min="4031" max="4031" width="24.77734375" style="9" customWidth="1"/>
    <col min="4032" max="4032" width="13.5546875" style="9" customWidth="1"/>
    <col min="4033" max="4033" width="9.21875" style="9"/>
    <col min="4034" max="4034" width="6.77734375" style="9" customWidth="1"/>
    <col min="4035" max="4035" width="6.44140625" style="9" customWidth="1"/>
    <col min="4036" max="4036" width="8.21875" style="9" customWidth="1"/>
    <col min="4037" max="4037" width="6.77734375" style="9" customWidth="1"/>
    <col min="4038" max="4038" width="4.77734375" style="9" customWidth="1"/>
    <col min="4039" max="4040" width="5" style="9" customWidth="1"/>
    <col min="4041" max="4041" width="9.21875" style="9"/>
    <col min="4042" max="4042" width="10.5546875" style="9" customWidth="1"/>
    <col min="4043" max="4043" width="3.77734375" style="9" customWidth="1"/>
    <col min="4044" max="4045" width="9.21875" style="9"/>
    <col min="4046" max="4046" width="3.77734375" style="9" customWidth="1"/>
    <col min="4047" max="4286" width="9.21875" style="9"/>
    <col min="4287" max="4287" width="24.77734375" style="9" customWidth="1"/>
    <col min="4288" max="4288" width="13.5546875" style="9" customWidth="1"/>
    <col min="4289" max="4289" width="9.21875" style="9"/>
    <col min="4290" max="4290" width="6.77734375" style="9" customWidth="1"/>
    <col min="4291" max="4291" width="6.44140625" style="9" customWidth="1"/>
    <col min="4292" max="4292" width="8.21875" style="9" customWidth="1"/>
    <col min="4293" max="4293" width="6.77734375" style="9" customWidth="1"/>
    <col min="4294" max="4294" width="4.77734375" style="9" customWidth="1"/>
    <col min="4295" max="4296" width="5" style="9" customWidth="1"/>
    <col min="4297" max="4297" width="9.21875" style="9"/>
    <col min="4298" max="4298" width="10.5546875" style="9" customWidth="1"/>
    <col min="4299" max="4299" width="3.77734375" style="9" customWidth="1"/>
    <col min="4300" max="4301" width="9.21875" style="9"/>
    <col min="4302" max="4302" width="3.77734375" style="9" customWidth="1"/>
    <col min="4303" max="4542" width="9.21875" style="9"/>
    <col min="4543" max="4543" width="24.77734375" style="9" customWidth="1"/>
    <col min="4544" max="4544" width="13.5546875" style="9" customWidth="1"/>
    <col min="4545" max="4545" width="9.21875" style="9"/>
    <col min="4546" max="4546" width="6.77734375" style="9" customWidth="1"/>
    <col min="4547" max="4547" width="6.44140625" style="9" customWidth="1"/>
    <col min="4548" max="4548" width="8.21875" style="9" customWidth="1"/>
    <col min="4549" max="4549" width="6.77734375" style="9" customWidth="1"/>
    <col min="4550" max="4550" width="4.77734375" style="9" customWidth="1"/>
    <col min="4551" max="4552" width="5" style="9" customWidth="1"/>
    <col min="4553" max="4553" width="9.21875" style="9"/>
    <col min="4554" max="4554" width="10.5546875" style="9" customWidth="1"/>
    <col min="4555" max="4555" width="3.77734375" style="9" customWidth="1"/>
    <col min="4556" max="4557" width="9.21875" style="9"/>
    <col min="4558" max="4558" width="3.77734375" style="9" customWidth="1"/>
    <col min="4559" max="4798" width="9.21875" style="9"/>
    <col min="4799" max="4799" width="24.77734375" style="9" customWidth="1"/>
    <col min="4800" max="4800" width="13.5546875" style="9" customWidth="1"/>
    <col min="4801" max="4801" width="9.21875" style="9"/>
    <col min="4802" max="4802" width="6.77734375" style="9" customWidth="1"/>
    <col min="4803" max="4803" width="6.44140625" style="9" customWidth="1"/>
    <col min="4804" max="4804" width="8.21875" style="9" customWidth="1"/>
    <col min="4805" max="4805" width="6.77734375" style="9" customWidth="1"/>
    <col min="4806" max="4806" width="4.77734375" style="9" customWidth="1"/>
    <col min="4807" max="4808" width="5" style="9" customWidth="1"/>
    <col min="4809" max="4809" width="9.21875" style="9"/>
    <col min="4810" max="4810" width="10.5546875" style="9" customWidth="1"/>
    <col min="4811" max="4811" width="3.77734375" style="9" customWidth="1"/>
    <col min="4812" max="4813" width="9.21875" style="9"/>
    <col min="4814" max="4814" width="3.77734375" style="9" customWidth="1"/>
    <col min="4815" max="5054" width="9.21875" style="9"/>
    <col min="5055" max="5055" width="24.77734375" style="9" customWidth="1"/>
    <col min="5056" max="5056" width="13.5546875" style="9" customWidth="1"/>
    <col min="5057" max="5057" width="9.21875" style="9"/>
    <col min="5058" max="5058" width="6.77734375" style="9" customWidth="1"/>
    <col min="5059" max="5059" width="6.44140625" style="9" customWidth="1"/>
    <col min="5060" max="5060" width="8.21875" style="9" customWidth="1"/>
    <col min="5061" max="5061" width="6.77734375" style="9" customWidth="1"/>
    <col min="5062" max="5062" width="4.77734375" style="9" customWidth="1"/>
    <col min="5063" max="5064" width="5" style="9" customWidth="1"/>
    <col min="5065" max="5065" width="9.21875" style="9"/>
    <col min="5066" max="5066" width="10.5546875" style="9" customWidth="1"/>
    <col min="5067" max="5067" width="3.77734375" style="9" customWidth="1"/>
    <col min="5068" max="5069" width="9.21875" style="9"/>
    <col min="5070" max="5070" width="3.77734375" style="9" customWidth="1"/>
    <col min="5071" max="5310" width="9.21875" style="9"/>
    <col min="5311" max="5311" width="24.77734375" style="9" customWidth="1"/>
    <col min="5312" max="5312" width="13.5546875" style="9" customWidth="1"/>
    <col min="5313" max="5313" width="9.21875" style="9"/>
    <col min="5314" max="5314" width="6.77734375" style="9" customWidth="1"/>
    <col min="5315" max="5315" width="6.44140625" style="9" customWidth="1"/>
    <col min="5316" max="5316" width="8.21875" style="9" customWidth="1"/>
    <col min="5317" max="5317" width="6.77734375" style="9" customWidth="1"/>
    <col min="5318" max="5318" width="4.77734375" style="9" customWidth="1"/>
    <col min="5319" max="5320" width="5" style="9" customWidth="1"/>
    <col min="5321" max="5321" width="9.21875" style="9"/>
    <col min="5322" max="5322" width="10.5546875" style="9" customWidth="1"/>
    <col min="5323" max="5323" width="3.77734375" style="9" customWidth="1"/>
    <col min="5324" max="5325" width="9.21875" style="9"/>
    <col min="5326" max="5326" width="3.77734375" style="9" customWidth="1"/>
    <col min="5327" max="5566" width="9.21875" style="9"/>
    <col min="5567" max="5567" width="24.77734375" style="9" customWidth="1"/>
    <col min="5568" max="5568" width="13.5546875" style="9" customWidth="1"/>
    <col min="5569" max="5569" width="9.21875" style="9"/>
    <col min="5570" max="5570" width="6.77734375" style="9" customWidth="1"/>
    <col min="5571" max="5571" width="6.44140625" style="9" customWidth="1"/>
    <col min="5572" max="5572" width="8.21875" style="9" customWidth="1"/>
    <col min="5573" max="5573" width="6.77734375" style="9" customWidth="1"/>
    <col min="5574" max="5574" width="4.77734375" style="9" customWidth="1"/>
    <col min="5575" max="5576" width="5" style="9" customWidth="1"/>
    <col min="5577" max="5577" width="9.21875" style="9"/>
    <col min="5578" max="5578" width="10.5546875" style="9" customWidth="1"/>
    <col min="5579" max="5579" width="3.77734375" style="9" customWidth="1"/>
    <col min="5580" max="5581" width="9.21875" style="9"/>
    <col min="5582" max="5582" width="3.77734375" style="9" customWidth="1"/>
    <col min="5583" max="5822" width="9.21875" style="9"/>
    <col min="5823" max="5823" width="24.77734375" style="9" customWidth="1"/>
    <col min="5824" max="5824" width="13.5546875" style="9" customWidth="1"/>
    <col min="5825" max="5825" width="9.21875" style="9"/>
    <col min="5826" max="5826" width="6.77734375" style="9" customWidth="1"/>
    <col min="5827" max="5827" width="6.44140625" style="9" customWidth="1"/>
    <col min="5828" max="5828" width="8.21875" style="9" customWidth="1"/>
    <col min="5829" max="5829" width="6.77734375" style="9" customWidth="1"/>
    <col min="5830" max="5830" width="4.77734375" style="9" customWidth="1"/>
    <col min="5831" max="5832" width="5" style="9" customWidth="1"/>
    <col min="5833" max="5833" width="9.21875" style="9"/>
    <col min="5834" max="5834" width="10.5546875" style="9" customWidth="1"/>
    <col min="5835" max="5835" width="3.77734375" style="9" customWidth="1"/>
    <col min="5836" max="5837" width="9.21875" style="9"/>
    <col min="5838" max="5838" width="3.77734375" style="9" customWidth="1"/>
    <col min="5839" max="6078" width="9.21875" style="9"/>
    <col min="6079" max="6079" width="24.77734375" style="9" customWidth="1"/>
    <col min="6080" max="6080" width="13.5546875" style="9" customWidth="1"/>
    <col min="6081" max="6081" width="9.21875" style="9"/>
    <col min="6082" max="6082" width="6.77734375" style="9" customWidth="1"/>
    <col min="6083" max="6083" width="6.44140625" style="9" customWidth="1"/>
    <col min="6084" max="6084" width="8.21875" style="9" customWidth="1"/>
    <col min="6085" max="6085" width="6.77734375" style="9" customWidth="1"/>
    <col min="6086" max="6086" width="4.77734375" style="9" customWidth="1"/>
    <col min="6087" max="6088" width="5" style="9" customWidth="1"/>
    <col min="6089" max="6089" width="9.21875" style="9"/>
    <col min="6090" max="6090" width="10.5546875" style="9" customWidth="1"/>
    <col min="6091" max="6091" width="3.77734375" style="9" customWidth="1"/>
    <col min="6092" max="6093" width="9.21875" style="9"/>
    <col min="6094" max="6094" width="3.77734375" style="9" customWidth="1"/>
    <col min="6095" max="6334" width="9.21875" style="9"/>
    <col min="6335" max="6335" width="24.77734375" style="9" customWidth="1"/>
    <col min="6336" max="6336" width="13.5546875" style="9" customWidth="1"/>
    <col min="6337" max="6337" width="9.21875" style="9"/>
    <col min="6338" max="6338" width="6.77734375" style="9" customWidth="1"/>
    <col min="6339" max="6339" width="6.44140625" style="9" customWidth="1"/>
    <col min="6340" max="6340" width="8.21875" style="9" customWidth="1"/>
    <col min="6341" max="6341" width="6.77734375" style="9" customWidth="1"/>
    <col min="6342" max="6342" width="4.77734375" style="9" customWidth="1"/>
    <col min="6343" max="6344" width="5" style="9" customWidth="1"/>
    <col min="6345" max="6345" width="9.21875" style="9"/>
    <col min="6346" max="6346" width="10.5546875" style="9" customWidth="1"/>
    <col min="6347" max="6347" width="3.77734375" style="9" customWidth="1"/>
    <col min="6348" max="6349" width="9.21875" style="9"/>
    <col min="6350" max="6350" width="3.77734375" style="9" customWidth="1"/>
    <col min="6351" max="6590" width="9.21875" style="9"/>
    <col min="6591" max="6591" width="24.77734375" style="9" customWidth="1"/>
    <col min="6592" max="6592" width="13.5546875" style="9" customWidth="1"/>
    <col min="6593" max="6593" width="9.21875" style="9"/>
    <col min="6594" max="6594" width="6.77734375" style="9" customWidth="1"/>
    <col min="6595" max="6595" width="6.44140625" style="9" customWidth="1"/>
    <col min="6596" max="6596" width="8.21875" style="9" customWidth="1"/>
    <col min="6597" max="6597" width="6.77734375" style="9" customWidth="1"/>
    <col min="6598" max="6598" width="4.77734375" style="9" customWidth="1"/>
    <col min="6599" max="6600" width="5" style="9" customWidth="1"/>
    <col min="6601" max="6601" width="9.21875" style="9"/>
    <col min="6602" max="6602" width="10.5546875" style="9" customWidth="1"/>
    <col min="6603" max="6603" width="3.77734375" style="9" customWidth="1"/>
    <col min="6604" max="6605" width="9.21875" style="9"/>
    <col min="6606" max="6606" width="3.77734375" style="9" customWidth="1"/>
    <col min="6607" max="6846" width="9.21875" style="9"/>
    <col min="6847" max="6847" width="24.77734375" style="9" customWidth="1"/>
    <col min="6848" max="6848" width="13.5546875" style="9" customWidth="1"/>
    <col min="6849" max="6849" width="9.21875" style="9"/>
    <col min="6850" max="6850" width="6.77734375" style="9" customWidth="1"/>
    <col min="6851" max="6851" width="6.44140625" style="9" customWidth="1"/>
    <col min="6852" max="6852" width="8.21875" style="9" customWidth="1"/>
    <col min="6853" max="6853" width="6.77734375" style="9" customWidth="1"/>
    <col min="6854" max="6854" width="4.77734375" style="9" customWidth="1"/>
    <col min="6855" max="6856" width="5" style="9" customWidth="1"/>
    <col min="6857" max="6857" width="9.21875" style="9"/>
    <col min="6858" max="6858" width="10.5546875" style="9" customWidth="1"/>
    <col min="6859" max="6859" width="3.77734375" style="9" customWidth="1"/>
    <col min="6860" max="6861" width="9.21875" style="9"/>
    <col min="6862" max="6862" width="3.77734375" style="9" customWidth="1"/>
    <col min="6863" max="7102" width="9.21875" style="9"/>
    <col min="7103" max="7103" width="24.77734375" style="9" customWidth="1"/>
    <col min="7104" max="7104" width="13.5546875" style="9" customWidth="1"/>
    <col min="7105" max="7105" width="9.21875" style="9"/>
    <col min="7106" max="7106" width="6.77734375" style="9" customWidth="1"/>
    <col min="7107" max="7107" width="6.44140625" style="9" customWidth="1"/>
    <col min="7108" max="7108" width="8.21875" style="9" customWidth="1"/>
    <col min="7109" max="7109" width="6.77734375" style="9" customWidth="1"/>
    <col min="7110" max="7110" width="4.77734375" style="9" customWidth="1"/>
    <col min="7111" max="7112" width="5" style="9" customWidth="1"/>
    <col min="7113" max="7113" width="9.21875" style="9"/>
    <col min="7114" max="7114" width="10.5546875" style="9" customWidth="1"/>
    <col min="7115" max="7115" width="3.77734375" style="9" customWidth="1"/>
    <col min="7116" max="7117" width="9.21875" style="9"/>
    <col min="7118" max="7118" width="3.77734375" style="9" customWidth="1"/>
    <col min="7119" max="7358" width="9.21875" style="9"/>
    <col min="7359" max="7359" width="24.77734375" style="9" customWidth="1"/>
    <col min="7360" max="7360" width="13.5546875" style="9" customWidth="1"/>
    <col min="7361" max="7361" width="9.21875" style="9"/>
    <col min="7362" max="7362" width="6.77734375" style="9" customWidth="1"/>
    <col min="7363" max="7363" width="6.44140625" style="9" customWidth="1"/>
    <col min="7364" max="7364" width="8.21875" style="9" customWidth="1"/>
    <col min="7365" max="7365" width="6.77734375" style="9" customWidth="1"/>
    <col min="7366" max="7366" width="4.77734375" style="9" customWidth="1"/>
    <col min="7367" max="7368" width="5" style="9" customWidth="1"/>
    <col min="7369" max="7369" width="9.21875" style="9"/>
    <col min="7370" max="7370" width="10.5546875" style="9" customWidth="1"/>
    <col min="7371" max="7371" width="3.77734375" style="9" customWidth="1"/>
    <col min="7372" max="7373" width="9.21875" style="9"/>
    <col min="7374" max="7374" width="3.77734375" style="9" customWidth="1"/>
    <col min="7375" max="7614" width="9.21875" style="9"/>
    <col min="7615" max="7615" width="24.77734375" style="9" customWidth="1"/>
    <col min="7616" max="7616" width="13.5546875" style="9" customWidth="1"/>
    <col min="7617" max="7617" width="9.21875" style="9"/>
    <col min="7618" max="7618" width="6.77734375" style="9" customWidth="1"/>
    <col min="7619" max="7619" width="6.44140625" style="9" customWidth="1"/>
    <col min="7620" max="7620" width="8.21875" style="9" customWidth="1"/>
    <col min="7621" max="7621" width="6.77734375" style="9" customWidth="1"/>
    <col min="7622" max="7622" width="4.77734375" style="9" customWidth="1"/>
    <col min="7623" max="7624" width="5" style="9" customWidth="1"/>
    <col min="7625" max="7625" width="9.21875" style="9"/>
    <col min="7626" max="7626" width="10.5546875" style="9" customWidth="1"/>
    <col min="7627" max="7627" width="3.77734375" style="9" customWidth="1"/>
    <col min="7628" max="7629" width="9.21875" style="9"/>
    <col min="7630" max="7630" width="3.77734375" style="9" customWidth="1"/>
    <col min="7631" max="7870" width="9.21875" style="9"/>
    <col min="7871" max="7871" width="24.77734375" style="9" customWidth="1"/>
    <col min="7872" max="7872" width="13.5546875" style="9" customWidth="1"/>
    <col min="7873" max="7873" width="9.21875" style="9"/>
    <col min="7874" max="7874" width="6.77734375" style="9" customWidth="1"/>
    <col min="7875" max="7875" width="6.44140625" style="9" customWidth="1"/>
    <col min="7876" max="7876" width="8.21875" style="9" customWidth="1"/>
    <col min="7877" max="7877" width="6.77734375" style="9" customWidth="1"/>
    <col min="7878" max="7878" width="4.77734375" style="9" customWidth="1"/>
    <col min="7879" max="7880" width="5" style="9" customWidth="1"/>
    <col min="7881" max="7881" width="9.21875" style="9"/>
    <col min="7882" max="7882" width="10.5546875" style="9" customWidth="1"/>
    <col min="7883" max="7883" width="3.77734375" style="9" customWidth="1"/>
    <col min="7884" max="7885" width="9.21875" style="9"/>
    <col min="7886" max="7886" width="3.77734375" style="9" customWidth="1"/>
    <col min="7887" max="8126" width="9.21875" style="9"/>
    <col min="8127" max="8127" width="24.77734375" style="9" customWidth="1"/>
    <col min="8128" max="8128" width="13.5546875" style="9" customWidth="1"/>
    <col min="8129" max="8129" width="9.21875" style="9"/>
    <col min="8130" max="8130" width="6.77734375" style="9" customWidth="1"/>
    <col min="8131" max="8131" width="6.44140625" style="9" customWidth="1"/>
    <col min="8132" max="8132" width="8.21875" style="9" customWidth="1"/>
    <col min="8133" max="8133" width="6.77734375" style="9" customWidth="1"/>
    <col min="8134" max="8134" width="4.77734375" style="9" customWidth="1"/>
    <col min="8135" max="8136" width="5" style="9" customWidth="1"/>
    <col min="8137" max="8137" width="9.21875" style="9"/>
    <col min="8138" max="8138" width="10.5546875" style="9" customWidth="1"/>
    <col min="8139" max="8139" width="3.77734375" style="9" customWidth="1"/>
    <col min="8140" max="8141" width="9.21875" style="9"/>
    <col min="8142" max="8142" width="3.77734375" style="9" customWidth="1"/>
    <col min="8143" max="8382" width="9.21875" style="9"/>
    <col min="8383" max="8383" width="24.77734375" style="9" customWidth="1"/>
    <col min="8384" max="8384" width="13.5546875" style="9" customWidth="1"/>
    <col min="8385" max="8385" width="9.21875" style="9"/>
    <col min="8386" max="8386" width="6.77734375" style="9" customWidth="1"/>
    <col min="8387" max="8387" width="6.44140625" style="9" customWidth="1"/>
    <col min="8388" max="8388" width="8.21875" style="9" customWidth="1"/>
    <col min="8389" max="8389" width="6.77734375" style="9" customWidth="1"/>
    <col min="8390" max="8390" width="4.77734375" style="9" customWidth="1"/>
    <col min="8391" max="8392" width="5" style="9" customWidth="1"/>
    <col min="8393" max="8393" width="9.21875" style="9"/>
    <col min="8394" max="8394" width="10.5546875" style="9" customWidth="1"/>
    <col min="8395" max="8395" width="3.77734375" style="9" customWidth="1"/>
    <col min="8396" max="8397" width="9.21875" style="9"/>
    <col min="8398" max="8398" width="3.77734375" style="9" customWidth="1"/>
    <col min="8399" max="8638" width="9.21875" style="9"/>
    <col min="8639" max="8639" width="24.77734375" style="9" customWidth="1"/>
    <col min="8640" max="8640" width="13.5546875" style="9" customWidth="1"/>
    <col min="8641" max="8641" width="9.21875" style="9"/>
    <col min="8642" max="8642" width="6.77734375" style="9" customWidth="1"/>
    <col min="8643" max="8643" width="6.44140625" style="9" customWidth="1"/>
    <col min="8644" max="8644" width="8.21875" style="9" customWidth="1"/>
    <col min="8645" max="8645" width="6.77734375" style="9" customWidth="1"/>
    <col min="8646" max="8646" width="4.77734375" style="9" customWidth="1"/>
    <col min="8647" max="8648" width="5" style="9" customWidth="1"/>
    <col min="8649" max="8649" width="9.21875" style="9"/>
    <col min="8650" max="8650" width="10.5546875" style="9" customWidth="1"/>
    <col min="8651" max="8651" width="3.77734375" style="9" customWidth="1"/>
    <col min="8652" max="8653" width="9.21875" style="9"/>
    <col min="8654" max="8654" width="3.77734375" style="9" customWidth="1"/>
    <col min="8655" max="8894" width="9.21875" style="9"/>
    <col min="8895" max="8895" width="24.77734375" style="9" customWidth="1"/>
    <col min="8896" max="8896" width="13.5546875" style="9" customWidth="1"/>
    <col min="8897" max="8897" width="9.21875" style="9"/>
    <col min="8898" max="8898" width="6.77734375" style="9" customWidth="1"/>
    <col min="8899" max="8899" width="6.44140625" style="9" customWidth="1"/>
    <col min="8900" max="8900" width="8.21875" style="9" customWidth="1"/>
    <col min="8901" max="8901" width="6.77734375" style="9" customWidth="1"/>
    <col min="8902" max="8902" width="4.77734375" style="9" customWidth="1"/>
    <col min="8903" max="8904" width="5" style="9" customWidth="1"/>
    <col min="8905" max="8905" width="9.21875" style="9"/>
    <col min="8906" max="8906" width="10.5546875" style="9" customWidth="1"/>
    <col min="8907" max="8907" width="3.77734375" style="9" customWidth="1"/>
    <col min="8908" max="8909" width="9.21875" style="9"/>
    <col min="8910" max="8910" width="3.77734375" style="9" customWidth="1"/>
    <col min="8911" max="9150" width="9.21875" style="9"/>
    <col min="9151" max="9151" width="24.77734375" style="9" customWidth="1"/>
    <col min="9152" max="9152" width="13.5546875" style="9" customWidth="1"/>
    <col min="9153" max="9153" width="9.21875" style="9"/>
    <col min="9154" max="9154" width="6.77734375" style="9" customWidth="1"/>
    <col min="9155" max="9155" width="6.44140625" style="9" customWidth="1"/>
    <col min="9156" max="9156" width="8.21875" style="9" customWidth="1"/>
    <col min="9157" max="9157" width="6.77734375" style="9" customWidth="1"/>
    <col min="9158" max="9158" width="4.77734375" style="9" customWidth="1"/>
    <col min="9159" max="9160" width="5" style="9" customWidth="1"/>
    <col min="9161" max="9161" width="9.21875" style="9"/>
    <col min="9162" max="9162" width="10.5546875" style="9" customWidth="1"/>
    <col min="9163" max="9163" width="3.77734375" style="9" customWidth="1"/>
    <col min="9164" max="9165" width="9.21875" style="9"/>
    <col min="9166" max="9166" width="3.77734375" style="9" customWidth="1"/>
    <col min="9167" max="9406" width="9.21875" style="9"/>
    <col min="9407" max="9407" width="24.77734375" style="9" customWidth="1"/>
    <col min="9408" max="9408" width="13.5546875" style="9" customWidth="1"/>
    <col min="9409" max="9409" width="9.21875" style="9"/>
    <col min="9410" max="9410" width="6.77734375" style="9" customWidth="1"/>
    <col min="9411" max="9411" width="6.44140625" style="9" customWidth="1"/>
    <col min="9412" max="9412" width="8.21875" style="9" customWidth="1"/>
    <col min="9413" max="9413" width="6.77734375" style="9" customWidth="1"/>
    <col min="9414" max="9414" width="4.77734375" style="9" customWidth="1"/>
    <col min="9415" max="9416" width="5" style="9" customWidth="1"/>
    <col min="9417" max="9417" width="9.21875" style="9"/>
    <col min="9418" max="9418" width="10.5546875" style="9" customWidth="1"/>
    <col min="9419" max="9419" width="3.77734375" style="9" customWidth="1"/>
    <col min="9420" max="9421" width="9.21875" style="9"/>
    <col min="9422" max="9422" width="3.77734375" style="9" customWidth="1"/>
    <col min="9423" max="9662" width="9.21875" style="9"/>
    <col min="9663" max="9663" width="24.77734375" style="9" customWidth="1"/>
    <col min="9664" max="9664" width="13.5546875" style="9" customWidth="1"/>
    <col min="9665" max="9665" width="9.21875" style="9"/>
    <col min="9666" max="9666" width="6.77734375" style="9" customWidth="1"/>
    <col min="9667" max="9667" width="6.44140625" style="9" customWidth="1"/>
    <col min="9668" max="9668" width="8.21875" style="9" customWidth="1"/>
    <col min="9669" max="9669" width="6.77734375" style="9" customWidth="1"/>
    <col min="9670" max="9670" width="4.77734375" style="9" customWidth="1"/>
    <col min="9671" max="9672" width="5" style="9" customWidth="1"/>
    <col min="9673" max="9673" width="9.21875" style="9"/>
    <col min="9674" max="9674" width="10.5546875" style="9" customWidth="1"/>
    <col min="9675" max="9675" width="3.77734375" style="9" customWidth="1"/>
    <col min="9676" max="9677" width="9.21875" style="9"/>
    <col min="9678" max="9678" width="3.77734375" style="9" customWidth="1"/>
    <col min="9679" max="9918" width="9.21875" style="9"/>
    <col min="9919" max="9919" width="24.77734375" style="9" customWidth="1"/>
    <col min="9920" max="9920" width="13.5546875" style="9" customWidth="1"/>
    <col min="9921" max="9921" width="9.21875" style="9"/>
    <col min="9922" max="9922" width="6.77734375" style="9" customWidth="1"/>
    <col min="9923" max="9923" width="6.44140625" style="9" customWidth="1"/>
    <col min="9924" max="9924" width="8.21875" style="9" customWidth="1"/>
    <col min="9925" max="9925" width="6.77734375" style="9" customWidth="1"/>
    <col min="9926" max="9926" width="4.77734375" style="9" customWidth="1"/>
    <col min="9927" max="9928" width="5" style="9" customWidth="1"/>
    <col min="9929" max="9929" width="9.21875" style="9"/>
    <col min="9930" max="9930" width="10.5546875" style="9" customWidth="1"/>
    <col min="9931" max="9931" width="3.77734375" style="9" customWidth="1"/>
    <col min="9932" max="9933" width="9.21875" style="9"/>
    <col min="9934" max="9934" width="3.77734375" style="9" customWidth="1"/>
    <col min="9935" max="10174" width="9.21875" style="9"/>
    <col min="10175" max="10175" width="24.77734375" style="9" customWidth="1"/>
    <col min="10176" max="10176" width="13.5546875" style="9" customWidth="1"/>
    <col min="10177" max="10177" width="9.21875" style="9"/>
    <col min="10178" max="10178" width="6.77734375" style="9" customWidth="1"/>
    <col min="10179" max="10179" width="6.44140625" style="9" customWidth="1"/>
    <col min="10180" max="10180" width="8.21875" style="9" customWidth="1"/>
    <col min="10181" max="10181" width="6.77734375" style="9" customWidth="1"/>
    <col min="10182" max="10182" width="4.77734375" style="9" customWidth="1"/>
    <col min="10183" max="10184" width="5" style="9" customWidth="1"/>
    <col min="10185" max="10185" width="9.21875" style="9"/>
    <col min="10186" max="10186" width="10.5546875" style="9" customWidth="1"/>
    <col min="10187" max="10187" width="3.77734375" style="9" customWidth="1"/>
    <col min="10188" max="10189" width="9.21875" style="9"/>
    <col min="10190" max="10190" width="3.77734375" style="9" customWidth="1"/>
    <col min="10191" max="10430" width="9.21875" style="9"/>
    <col min="10431" max="10431" width="24.77734375" style="9" customWidth="1"/>
    <col min="10432" max="10432" width="13.5546875" style="9" customWidth="1"/>
    <col min="10433" max="10433" width="9.21875" style="9"/>
    <col min="10434" max="10434" width="6.77734375" style="9" customWidth="1"/>
    <col min="10435" max="10435" width="6.44140625" style="9" customWidth="1"/>
    <col min="10436" max="10436" width="8.21875" style="9" customWidth="1"/>
    <col min="10437" max="10437" width="6.77734375" style="9" customWidth="1"/>
    <col min="10438" max="10438" width="4.77734375" style="9" customWidth="1"/>
    <col min="10439" max="10440" width="5" style="9" customWidth="1"/>
    <col min="10441" max="10441" width="9.21875" style="9"/>
    <col min="10442" max="10442" width="10.5546875" style="9" customWidth="1"/>
    <col min="10443" max="10443" width="3.77734375" style="9" customWidth="1"/>
    <col min="10444" max="10445" width="9.21875" style="9"/>
    <col min="10446" max="10446" width="3.77734375" style="9" customWidth="1"/>
    <col min="10447" max="10686" width="9.21875" style="9"/>
    <col min="10687" max="10687" width="24.77734375" style="9" customWidth="1"/>
    <col min="10688" max="10688" width="13.5546875" style="9" customWidth="1"/>
    <col min="10689" max="10689" width="9.21875" style="9"/>
    <col min="10690" max="10690" width="6.77734375" style="9" customWidth="1"/>
    <col min="10691" max="10691" width="6.44140625" style="9" customWidth="1"/>
    <col min="10692" max="10692" width="8.21875" style="9" customWidth="1"/>
    <col min="10693" max="10693" width="6.77734375" style="9" customWidth="1"/>
    <col min="10694" max="10694" width="4.77734375" style="9" customWidth="1"/>
    <col min="10695" max="10696" width="5" style="9" customWidth="1"/>
    <col min="10697" max="10697" width="9.21875" style="9"/>
    <col min="10698" max="10698" width="10.5546875" style="9" customWidth="1"/>
    <col min="10699" max="10699" width="3.77734375" style="9" customWidth="1"/>
    <col min="10700" max="10701" width="9.21875" style="9"/>
    <col min="10702" max="10702" width="3.77734375" style="9" customWidth="1"/>
    <col min="10703" max="10942" width="9.21875" style="9"/>
    <col min="10943" max="10943" width="24.77734375" style="9" customWidth="1"/>
    <col min="10944" max="10944" width="13.5546875" style="9" customWidth="1"/>
    <col min="10945" max="10945" width="9.21875" style="9"/>
    <col min="10946" max="10946" width="6.77734375" style="9" customWidth="1"/>
    <col min="10947" max="10947" width="6.44140625" style="9" customWidth="1"/>
    <col min="10948" max="10948" width="8.21875" style="9" customWidth="1"/>
    <col min="10949" max="10949" width="6.77734375" style="9" customWidth="1"/>
    <col min="10950" max="10950" width="4.77734375" style="9" customWidth="1"/>
    <col min="10951" max="10952" width="5" style="9" customWidth="1"/>
    <col min="10953" max="10953" width="9.21875" style="9"/>
    <col min="10954" max="10954" width="10.5546875" style="9" customWidth="1"/>
    <col min="10955" max="10955" width="3.77734375" style="9" customWidth="1"/>
    <col min="10956" max="10957" width="9.21875" style="9"/>
    <col min="10958" max="10958" width="3.77734375" style="9" customWidth="1"/>
    <col min="10959" max="11198" width="9.21875" style="9"/>
    <col min="11199" max="11199" width="24.77734375" style="9" customWidth="1"/>
    <col min="11200" max="11200" width="13.5546875" style="9" customWidth="1"/>
    <col min="11201" max="11201" width="9.21875" style="9"/>
    <col min="11202" max="11202" width="6.77734375" style="9" customWidth="1"/>
    <col min="11203" max="11203" width="6.44140625" style="9" customWidth="1"/>
    <col min="11204" max="11204" width="8.21875" style="9" customWidth="1"/>
    <col min="11205" max="11205" width="6.77734375" style="9" customWidth="1"/>
    <col min="11206" max="11206" width="4.77734375" style="9" customWidth="1"/>
    <col min="11207" max="11208" width="5" style="9" customWidth="1"/>
    <col min="11209" max="11209" width="9.21875" style="9"/>
    <col min="11210" max="11210" width="10.5546875" style="9" customWidth="1"/>
    <col min="11211" max="11211" width="3.77734375" style="9" customWidth="1"/>
    <col min="11212" max="11213" width="9.21875" style="9"/>
    <col min="11214" max="11214" width="3.77734375" style="9" customWidth="1"/>
    <col min="11215" max="11454" width="9.21875" style="9"/>
    <col min="11455" max="11455" width="24.77734375" style="9" customWidth="1"/>
    <col min="11456" max="11456" width="13.5546875" style="9" customWidth="1"/>
    <col min="11457" max="11457" width="9.21875" style="9"/>
    <col min="11458" max="11458" width="6.77734375" style="9" customWidth="1"/>
    <col min="11459" max="11459" width="6.44140625" style="9" customWidth="1"/>
    <col min="11460" max="11460" width="8.21875" style="9" customWidth="1"/>
    <col min="11461" max="11461" width="6.77734375" style="9" customWidth="1"/>
    <col min="11462" max="11462" width="4.77734375" style="9" customWidth="1"/>
    <col min="11463" max="11464" width="5" style="9" customWidth="1"/>
    <col min="11465" max="11465" width="9.21875" style="9"/>
    <col min="11466" max="11466" width="10.5546875" style="9" customWidth="1"/>
    <col min="11467" max="11467" width="3.77734375" style="9" customWidth="1"/>
    <col min="11468" max="11469" width="9.21875" style="9"/>
    <col min="11470" max="11470" width="3.77734375" style="9" customWidth="1"/>
    <col min="11471" max="11710" width="9.21875" style="9"/>
    <col min="11711" max="11711" width="24.77734375" style="9" customWidth="1"/>
    <col min="11712" max="11712" width="13.5546875" style="9" customWidth="1"/>
    <col min="11713" max="11713" width="9.21875" style="9"/>
    <col min="11714" max="11714" width="6.77734375" style="9" customWidth="1"/>
    <col min="11715" max="11715" width="6.44140625" style="9" customWidth="1"/>
    <col min="11716" max="11716" width="8.21875" style="9" customWidth="1"/>
    <col min="11717" max="11717" width="6.77734375" style="9" customWidth="1"/>
    <col min="11718" max="11718" width="4.77734375" style="9" customWidth="1"/>
    <col min="11719" max="11720" width="5" style="9" customWidth="1"/>
    <col min="11721" max="11721" width="9.21875" style="9"/>
    <col min="11722" max="11722" width="10.5546875" style="9" customWidth="1"/>
    <col min="11723" max="11723" width="3.77734375" style="9" customWidth="1"/>
    <col min="11724" max="11725" width="9.21875" style="9"/>
    <col min="11726" max="11726" width="3.77734375" style="9" customWidth="1"/>
    <col min="11727" max="11966" width="9.21875" style="9"/>
    <col min="11967" max="11967" width="24.77734375" style="9" customWidth="1"/>
    <col min="11968" max="11968" width="13.5546875" style="9" customWidth="1"/>
    <col min="11969" max="11969" width="9.21875" style="9"/>
    <col min="11970" max="11970" width="6.77734375" style="9" customWidth="1"/>
    <col min="11971" max="11971" width="6.44140625" style="9" customWidth="1"/>
    <col min="11972" max="11972" width="8.21875" style="9" customWidth="1"/>
    <col min="11973" max="11973" width="6.77734375" style="9" customWidth="1"/>
    <col min="11974" max="11974" width="4.77734375" style="9" customWidth="1"/>
    <col min="11975" max="11976" width="5" style="9" customWidth="1"/>
    <col min="11977" max="11977" width="9.21875" style="9"/>
    <col min="11978" max="11978" width="10.5546875" style="9" customWidth="1"/>
    <col min="11979" max="11979" width="3.77734375" style="9" customWidth="1"/>
    <col min="11980" max="11981" width="9.21875" style="9"/>
    <col min="11982" max="11982" width="3.77734375" style="9" customWidth="1"/>
    <col min="11983" max="12222" width="9.21875" style="9"/>
    <col min="12223" max="12223" width="24.77734375" style="9" customWidth="1"/>
    <col min="12224" max="12224" width="13.5546875" style="9" customWidth="1"/>
    <col min="12225" max="12225" width="9.21875" style="9"/>
    <col min="12226" max="12226" width="6.77734375" style="9" customWidth="1"/>
    <col min="12227" max="12227" width="6.44140625" style="9" customWidth="1"/>
    <col min="12228" max="12228" width="8.21875" style="9" customWidth="1"/>
    <col min="12229" max="12229" width="6.77734375" style="9" customWidth="1"/>
    <col min="12230" max="12230" width="4.77734375" style="9" customWidth="1"/>
    <col min="12231" max="12232" width="5" style="9" customWidth="1"/>
    <col min="12233" max="12233" width="9.21875" style="9"/>
    <col min="12234" max="12234" width="10.5546875" style="9" customWidth="1"/>
    <col min="12235" max="12235" width="3.77734375" style="9" customWidth="1"/>
    <col min="12236" max="12237" width="9.21875" style="9"/>
    <col min="12238" max="12238" width="3.77734375" style="9" customWidth="1"/>
    <col min="12239" max="12478" width="9.21875" style="9"/>
    <col min="12479" max="12479" width="24.77734375" style="9" customWidth="1"/>
    <col min="12480" max="12480" width="13.5546875" style="9" customWidth="1"/>
    <col min="12481" max="12481" width="9.21875" style="9"/>
    <col min="12482" max="12482" width="6.77734375" style="9" customWidth="1"/>
    <col min="12483" max="12483" width="6.44140625" style="9" customWidth="1"/>
    <col min="12484" max="12484" width="8.21875" style="9" customWidth="1"/>
    <col min="12485" max="12485" width="6.77734375" style="9" customWidth="1"/>
    <col min="12486" max="12486" width="4.77734375" style="9" customWidth="1"/>
    <col min="12487" max="12488" width="5" style="9" customWidth="1"/>
    <col min="12489" max="12489" width="9.21875" style="9"/>
    <col min="12490" max="12490" width="10.5546875" style="9" customWidth="1"/>
    <col min="12491" max="12491" width="3.77734375" style="9" customWidth="1"/>
    <col min="12492" max="12493" width="9.21875" style="9"/>
    <col min="12494" max="12494" width="3.77734375" style="9" customWidth="1"/>
    <col min="12495" max="12734" width="9.21875" style="9"/>
    <col min="12735" max="12735" width="24.77734375" style="9" customWidth="1"/>
    <col min="12736" max="12736" width="13.5546875" style="9" customWidth="1"/>
    <col min="12737" max="12737" width="9.21875" style="9"/>
    <col min="12738" max="12738" width="6.77734375" style="9" customWidth="1"/>
    <col min="12739" max="12739" width="6.44140625" style="9" customWidth="1"/>
    <col min="12740" max="12740" width="8.21875" style="9" customWidth="1"/>
    <col min="12741" max="12741" width="6.77734375" style="9" customWidth="1"/>
    <col min="12742" max="12742" width="4.77734375" style="9" customWidth="1"/>
    <col min="12743" max="12744" width="5" style="9" customWidth="1"/>
    <col min="12745" max="12745" width="9.21875" style="9"/>
    <col min="12746" max="12746" width="10.5546875" style="9" customWidth="1"/>
    <col min="12747" max="12747" width="3.77734375" style="9" customWidth="1"/>
    <col min="12748" max="12749" width="9.21875" style="9"/>
    <col min="12750" max="12750" width="3.77734375" style="9" customWidth="1"/>
    <col min="12751" max="12990" width="9.21875" style="9"/>
    <col min="12991" max="12991" width="24.77734375" style="9" customWidth="1"/>
    <col min="12992" max="12992" width="13.5546875" style="9" customWidth="1"/>
    <col min="12993" max="12993" width="9.21875" style="9"/>
    <col min="12994" max="12994" width="6.77734375" style="9" customWidth="1"/>
    <col min="12995" max="12995" width="6.44140625" style="9" customWidth="1"/>
    <col min="12996" max="12996" width="8.21875" style="9" customWidth="1"/>
    <col min="12997" max="12997" width="6.77734375" style="9" customWidth="1"/>
    <col min="12998" max="12998" width="4.77734375" style="9" customWidth="1"/>
    <col min="12999" max="13000" width="5" style="9" customWidth="1"/>
    <col min="13001" max="13001" width="9.21875" style="9"/>
    <col min="13002" max="13002" width="10.5546875" style="9" customWidth="1"/>
    <col min="13003" max="13003" width="3.77734375" style="9" customWidth="1"/>
    <col min="13004" max="13005" width="9.21875" style="9"/>
    <col min="13006" max="13006" width="3.77734375" style="9" customWidth="1"/>
    <col min="13007" max="13246" width="9.21875" style="9"/>
    <col min="13247" max="13247" width="24.77734375" style="9" customWidth="1"/>
    <col min="13248" max="13248" width="13.5546875" style="9" customWidth="1"/>
    <col min="13249" max="13249" width="9.21875" style="9"/>
    <col min="13250" max="13250" width="6.77734375" style="9" customWidth="1"/>
    <col min="13251" max="13251" width="6.44140625" style="9" customWidth="1"/>
    <col min="13252" max="13252" width="8.21875" style="9" customWidth="1"/>
    <col min="13253" max="13253" width="6.77734375" style="9" customWidth="1"/>
    <col min="13254" max="13254" width="4.77734375" style="9" customWidth="1"/>
    <col min="13255" max="13256" width="5" style="9" customWidth="1"/>
    <col min="13257" max="13257" width="9.21875" style="9"/>
    <col min="13258" max="13258" width="10.5546875" style="9" customWidth="1"/>
    <col min="13259" max="13259" width="3.77734375" style="9" customWidth="1"/>
    <col min="13260" max="13261" width="9.21875" style="9"/>
    <col min="13262" max="13262" width="3.77734375" style="9" customWidth="1"/>
    <col min="13263" max="13502" width="9.21875" style="9"/>
    <col min="13503" max="13503" width="24.77734375" style="9" customWidth="1"/>
    <col min="13504" max="13504" width="13.5546875" style="9" customWidth="1"/>
    <col min="13505" max="13505" width="9.21875" style="9"/>
    <col min="13506" max="13506" width="6.77734375" style="9" customWidth="1"/>
    <col min="13507" max="13507" width="6.44140625" style="9" customWidth="1"/>
    <col min="13508" max="13508" width="8.21875" style="9" customWidth="1"/>
    <col min="13509" max="13509" width="6.77734375" style="9" customWidth="1"/>
    <col min="13510" max="13510" width="4.77734375" style="9" customWidth="1"/>
    <col min="13511" max="13512" width="5" style="9" customWidth="1"/>
    <col min="13513" max="13513" width="9.21875" style="9"/>
    <col min="13514" max="13514" width="10.5546875" style="9" customWidth="1"/>
    <col min="13515" max="13515" width="3.77734375" style="9" customWidth="1"/>
    <col min="13516" max="13517" width="9.21875" style="9"/>
    <col min="13518" max="13518" width="3.77734375" style="9" customWidth="1"/>
    <col min="13519" max="13758" width="9.21875" style="9"/>
    <col min="13759" max="13759" width="24.77734375" style="9" customWidth="1"/>
    <col min="13760" max="13760" width="13.5546875" style="9" customWidth="1"/>
    <col min="13761" max="13761" width="9.21875" style="9"/>
    <col min="13762" max="13762" width="6.77734375" style="9" customWidth="1"/>
    <col min="13763" max="13763" width="6.44140625" style="9" customWidth="1"/>
    <col min="13764" max="13764" width="8.21875" style="9" customWidth="1"/>
    <col min="13765" max="13765" width="6.77734375" style="9" customWidth="1"/>
    <col min="13766" max="13766" width="4.77734375" style="9" customWidth="1"/>
    <col min="13767" max="13768" width="5" style="9" customWidth="1"/>
    <col min="13769" max="13769" width="9.21875" style="9"/>
    <col min="13770" max="13770" width="10.5546875" style="9" customWidth="1"/>
    <col min="13771" max="13771" width="3.77734375" style="9" customWidth="1"/>
    <col min="13772" max="13773" width="9.21875" style="9"/>
    <col min="13774" max="13774" width="3.77734375" style="9" customWidth="1"/>
    <col min="13775" max="14014" width="9.21875" style="9"/>
    <col min="14015" max="14015" width="24.77734375" style="9" customWidth="1"/>
    <col min="14016" max="14016" width="13.5546875" style="9" customWidth="1"/>
    <col min="14017" max="14017" width="9.21875" style="9"/>
    <col min="14018" max="14018" width="6.77734375" style="9" customWidth="1"/>
    <col min="14019" max="14019" width="6.44140625" style="9" customWidth="1"/>
    <col min="14020" max="14020" width="8.21875" style="9" customWidth="1"/>
    <col min="14021" max="14021" width="6.77734375" style="9" customWidth="1"/>
    <col min="14022" max="14022" width="4.77734375" style="9" customWidth="1"/>
    <col min="14023" max="14024" width="5" style="9" customWidth="1"/>
    <col min="14025" max="14025" width="9.21875" style="9"/>
    <col min="14026" max="14026" width="10.5546875" style="9" customWidth="1"/>
    <col min="14027" max="14027" width="3.77734375" style="9" customWidth="1"/>
    <col min="14028" max="14029" width="9.21875" style="9"/>
    <col min="14030" max="14030" width="3.77734375" style="9" customWidth="1"/>
    <col min="14031" max="14270" width="9.21875" style="9"/>
    <col min="14271" max="14271" width="24.77734375" style="9" customWidth="1"/>
    <col min="14272" max="14272" width="13.5546875" style="9" customWidth="1"/>
    <col min="14273" max="14273" width="9.21875" style="9"/>
    <col min="14274" max="14274" width="6.77734375" style="9" customWidth="1"/>
    <col min="14275" max="14275" width="6.44140625" style="9" customWidth="1"/>
    <col min="14276" max="14276" width="8.21875" style="9" customWidth="1"/>
    <col min="14277" max="14277" width="6.77734375" style="9" customWidth="1"/>
    <col min="14278" max="14278" width="4.77734375" style="9" customWidth="1"/>
    <col min="14279" max="14280" width="5" style="9" customWidth="1"/>
    <col min="14281" max="14281" width="9.21875" style="9"/>
    <col min="14282" max="14282" width="10.5546875" style="9" customWidth="1"/>
    <col min="14283" max="14283" width="3.77734375" style="9" customWidth="1"/>
    <col min="14284" max="14285" width="9.21875" style="9"/>
    <col min="14286" max="14286" width="3.77734375" style="9" customWidth="1"/>
    <col min="14287" max="14526" width="9.21875" style="9"/>
    <col min="14527" max="14527" width="24.77734375" style="9" customWidth="1"/>
    <col min="14528" max="14528" width="13.5546875" style="9" customWidth="1"/>
    <col min="14529" max="14529" width="9.21875" style="9"/>
    <col min="14530" max="14530" width="6.77734375" style="9" customWidth="1"/>
    <col min="14531" max="14531" width="6.44140625" style="9" customWidth="1"/>
    <col min="14532" max="14532" width="8.21875" style="9" customWidth="1"/>
    <col min="14533" max="14533" width="6.77734375" style="9" customWidth="1"/>
    <col min="14534" max="14534" width="4.77734375" style="9" customWidth="1"/>
    <col min="14535" max="14536" width="5" style="9" customWidth="1"/>
    <col min="14537" max="14537" width="9.21875" style="9"/>
    <col min="14538" max="14538" width="10.5546875" style="9" customWidth="1"/>
    <col min="14539" max="14539" width="3.77734375" style="9" customWidth="1"/>
    <col min="14540" max="14541" width="9.21875" style="9"/>
    <col min="14542" max="14542" width="3.77734375" style="9" customWidth="1"/>
    <col min="14543" max="14782" width="9.21875" style="9"/>
    <col min="14783" max="14783" width="24.77734375" style="9" customWidth="1"/>
    <col min="14784" max="14784" width="13.5546875" style="9" customWidth="1"/>
    <col min="14785" max="14785" width="9.21875" style="9"/>
    <col min="14786" max="14786" width="6.77734375" style="9" customWidth="1"/>
    <col min="14787" max="14787" width="6.44140625" style="9" customWidth="1"/>
    <col min="14788" max="14788" width="8.21875" style="9" customWidth="1"/>
    <col min="14789" max="14789" width="6.77734375" style="9" customWidth="1"/>
    <col min="14790" max="14790" width="4.77734375" style="9" customWidth="1"/>
    <col min="14791" max="14792" width="5" style="9" customWidth="1"/>
    <col min="14793" max="14793" width="9.21875" style="9"/>
    <col min="14794" max="14794" width="10.5546875" style="9" customWidth="1"/>
    <col min="14795" max="14795" width="3.77734375" style="9" customWidth="1"/>
    <col min="14796" max="14797" width="9.21875" style="9"/>
    <col min="14798" max="14798" width="3.77734375" style="9" customWidth="1"/>
    <col min="14799" max="15038" width="9.21875" style="9"/>
    <col min="15039" max="15039" width="24.77734375" style="9" customWidth="1"/>
    <col min="15040" max="15040" width="13.5546875" style="9" customWidth="1"/>
    <col min="15041" max="15041" width="9.21875" style="9"/>
    <col min="15042" max="15042" width="6.77734375" style="9" customWidth="1"/>
    <col min="15043" max="15043" width="6.44140625" style="9" customWidth="1"/>
    <col min="15044" max="15044" width="8.21875" style="9" customWidth="1"/>
    <col min="15045" max="15045" width="6.77734375" style="9" customWidth="1"/>
    <col min="15046" max="15046" width="4.77734375" style="9" customWidth="1"/>
    <col min="15047" max="15048" width="5" style="9" customWidth="1"/>
    <col min="15049" max="15049" width="9.21875" style="9"/>
    <col min="15050" max="15050" width="10.5546875" style="9" customWidth="1"/>
    <col min="15051" max="15051" width="3.77734375" style="9" customWidth="1"/>
    <col min="15052" max="15053" width="9.21875" style="9"/>
    <col min="15054" max="15054" width="3.77734375" style="9" customWidth="1"/>
    <col min="15055" max="15294" width="9.21875" style="9"/>
    <col min="15295" max="15295" width="24.77734375" style="9" customWidth="1"/>
    <col min="15296" max="15296" width="13.5546875" style="9" customWidth="1"/>
    <col min="15297" max="15297" width="9.21875" style="9"/>
    <col min="15298" max="15298" width="6.77734375" style="9" customWidth="1"/>
    <col min="15299" max="15299" width="6.44140625" style="9" customWidth="1"/>
    <col min="15300" max="15300" width="8.21875" style="9" customWidth="1"/>
    <col min="15301" max="15301" width="6.77734375" style="9" customWidth="1"/>
    <col min="15302" max="15302" width="4.77734375" style="9" customWidth="1"/>
    <col min="15303" max="15304" width="5" style="9" customWidth="1"/>
    <col min="15305" max="15305" width="9.21875" style="9"/>
    <col min="15306" max="15306" width="10.5546875" style="9" customWidth="1"/>
    <col min="15307" max="15307" width="3.77734375" style="9" customWidth="1"/>
    <col min="15308" max="15309" width="9.21875" style="9"/>
    <col min="15310" max="15310" width="3.77734375" style="9" customWidth="1"/>
    <col min="15311" max="15550" width="9.21875" style="9"/>
    <col min="15551" max="15551" width="24.77734375" style="9" customWidth="1"/>
    <col min="15552" max="15552" width="13.5546875" style="9" customWidth="1"/>
    <col min="15553" max="15553" width="9.21875" style="9"/>
    <col min="15554" max="15554" width="6.77734375" style="9" customWidth="1"/>
    <col min="15555" max="15555" width="6.44140625" style="9" customWidth="1"/>
    <col min="15556" max="15556" width="8.21875" style="9" customWidth="1"/>
    <col min="15557" max="15557" width="6.77734375" style="9" customWidth="1"/>
    <col min="15558" max="15558" width="4.77734375" style="9" customWidth="1"/>
    <col min="15559" max="15560" width="5" style="9" customWidth="1"/>
    <col min="15561" max="15561" width="9.21875" style="9"/>
    <col min="15562" max="15562" width="10.5546875" style="9" customWidth="1"/>
    <col min="15563" max="15563" width="3.77734375" style="9" customWidth="1"/>
    <col min="15564" max="15565" width="9.21875" style="9"/>
    <col min="15566" max="15566" width="3.77734375" style="9" customWidth="1"/>
    <col min="15567" max="15806" width="9.21875" style="9"/>
    <col min="15807" max="15807" width="24.77734375" style="9" customWidth="1"/>
    <col min="15808" max="15808" width="13.5546875" style="9" customWidth="1"/>
    <col min="15809" max="15809" width="9.21875" style="9"/>
    <col min="15810" max="15810" width="6.77734375" style="9" customWidth="1"/>
    <col min="15811" max="15811" width="6.44140625" style="9" customWidth="1"/>
    <col min="15812" max="15812" width="8.21875" style="9" customWidth="1"/>
    <col min="15813" max="15813" width="6.77734375" style="9" customWidth="1"/>
    <col min="15814" max="15814" width="4.77734375" style="9" customWidth="1"/>
    <col min="15815" max="15816" width="5" style="9" customWidth="1"/>
    <col min="15817" max="15817" width="9.21875" style="9"/>
    <col min="15818" max="15818" width="10.5546875" style="9" customWidth="1"/>
    <col min="15819" max="15819" width="3.77734375" style="9" customWidth="1"/>
    <col min="15820" max="15821" width="9.21875" style="9"/>
    <col min="15822" max="15822" width="3.77734375" style="9" customWidth="1"/>
    <col min="15823" max="16062" width="9.21875" style="9"/>
    <col min="16063" max="16063" width="24.77734375" style="9" customWidth="1"/>
    <col min="16064" max="16064" width="13.5546875" style="9" customWidth="1"/>
    <col min="16065" max="16065" width="9.21875" style="9"/>
    <col min="16066" max="16066" width="6.77734375" style="9" customWidth="1"/>
    <col min="16067" max="16067" width="6.44140625" style="9" customWidth="1"/>
    <col min="16068" max="16068" width="8.21875" style="9" customWidth="1"/>
    <col min="16069" max="16069" width="6.77734375" style="9" customWidth="1"/>
    <col min="16070" max="16070" width="4.77734375" style="9" customWidth="1"/>
    <col min="16071" max="16072" width="5" style="9" customWidth="1"/>
    <col min="16073" max="16073" width="9.21875" style="9"/>
    <col min="16074" max="16074" width="10.5546875" style="9" customWidth="1"/>
    <col min="16075" max="16075" width="3.77734375" style="9" customWidth="1"/>
    <col min="16076" max="16077" width="9.21875" style="9"/>
    <col min="16078" max="16078" width="3.77734375" style="9" customWidth="1"/>
    <col min="16079" max="16384" width="9.21875" style="9"/>
  </cols>
  <sheetData>
    <row r="15" spans="42:61" ht="15.6" x14ac:dyDescent="0.3">
      <c r="AP15" s="2"/>
      <c r="AQ15" s="3"/>
      <c r="AR15" s="3"/>
      <c r="AS15" s="3"/>
      <c r="AT15" s="3"/>
      <c r="AU15" s="2"/>
      <c r="AV15" s="2"/>
      <c r="AW15" s="2"/>
      <c r="AX15" s="2"/>
      <c r="AY15" s="2"/>
      <c r="AZ15" s="3"/>
      <c r="BA15" s="3"/>
      <c r="BB15" s="3"/>
      <c r="BC15" s="3"/>
      <c r="BD15" s="3"/>
      <c r="BE15" s="3"/>
      <c r="BF15" s="3"/>
      <c r="BG15" s="2"/>
      <c r="BH15" s="2"/>
      <c r="BI15" s="3"/>
    </row>
    <row r="17" spans="1:70" s="3" customFormat="1" ht="100.8" x14ac:dyDescent="0.3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3" t="s">
        <v>14</v>
      </c>
      <c r="R17" s="3" t="s">
        <v>30</v>
      </c>
      <c r="S17" s="3" t="s">
        <v>15</v>
      </c>
      <c r="T17" s="3" t="s">
        <v>16</v>
      </c>
      <c r="U17" s="3" t="s">
        <v>31</v>
      </c>
      <c r="V17" s="3" t="s">
        <v>32</v>
      </c>
      <c r="W17" s="3" t="s">
        <v>104</v>
      </c>
      <c r="X17" s="2" t="s">
        <v>17</v>
      </c>
      <c r="Y17" s="2" t="s">
        <v>18</v>
      </c>
      <c r="Z17" s="2" t="s">
        <v>19</v>
      </c>
      <c r="AA17" s="2" t="s">
        <v>20</v>
      </c>
      <c r="AB17" s="2" t="s">
        <v>21</v>
      </c>
      <c r="AC17" s="2" t="s">
        <v>22</v>
      </c>
      <c r="AD17" s="3" t="s">
        <v>15</v>
      </c>
      <c r="AE17" s="3" t="s">
        <v>16</v>
      </c>
      <c r="AF17" s="3" t="s">
        <v>33</v>
      </c>
      <c r="AG17" s="3" t="s">
        <v>34</v>
      </c>
      <c r="AH17" s="3" t="s">
        <v>105</v>
      </c>
      <c r="AI17" s="8" t="s">
        <v>23</v>
      </c>
      <c r="AJ17" s="8" t="s">
        <v>24</v>
      </c>
      <c r="AK17" s="8" t="s">
        <v>25</v>
      </c>
      <c r="AL17" s="8" t="s">
        <v>26</v>
      </c>
      <c r="AM17" s="8" t="s">
        <v>27</v>
      </c>
      <c r="AN17" s="8" t="s">
        <v>28</v>
      </c>
      <c r="AP17" s="2" t="s">
        <v>58</v>
      </c>
      <c r="AS17" s="3" t="s">
        <v>258</v>
      </c>
      <c r="AT17" s="3" t="s">
        <v>259</v>
      </c>
    </row>
    <row r="18" spans="1:70" customFormat="1" ht="14.4" x14ac:dyDescent="0.3">
      <c r="A18" s="1">
        <v>43916</v>
      </c>
      <c r="B18" t="s">
        <v>45</v>
      </c>
      <c r="C18" t="s">
        <v>327</v>
      </c>
      <c r="D18">
        <v>10</v>
      </c>
      <c r="E18">
        <v>1</v>
      </c>
      <c r="F18">
        <v>1</v>
      </c>
      <c r="G18" t="s">
        <v>11</v>
      </c>
      <c r="H18" t="s">
        <v>12</v>
      </c>
      <c r="I18">
        <v>5.8500000000000003E-2</v>
      </c>
      <c r="J18">
        <v>1.33</v>
      </c>
      <c r="K18">
        <v>23</v>
      </c>
      <c r="L18" t="s">
        <v>13</v>
      </c>
      <c r="M18" t="s">
        <v>12</v>
      </c>
      <c r="N18">
        <v>1.25</v>
      </c>
      <c r="O18">
        <v>19.399999999999999</v>
      </c>
      <c r="P18">
        <v>569</v>
      </c>
      <c r="Q18" s="4"/>
      <c r="R18" s="4">
        <v>1.5</v>
      </c>
      <c r="S18" s="4">
        <v>1</v>
      </c>
      <c r="T18" s="4"/>
      <c r="U18" s="4">
        <f t="shared" ref="U18:U19" si="0">K18</f>
        <v>23</v>
      </c>
      <c r="V18" s="4">
        <f t="shared" ref="V18" si="1">IF(R18=1,U18,(U18-7.5))</f>
        <v>15.5</v>
      </c>
      <c r="W18" s="4">
        <f t="shared" ref="W18:W19" si="2">IF(R18=1,U18,(V18*R18))</f>
        <v>23.25</v>
      </c>
      <c r="X18" s="4"/>
      <c r="Y18" s="4"/>
      <c r="AD18" s="4">
        <v>1</v>
      </c>
      <c r="AE18" s="4"/>
      <c r="AF18" s="4">
        <f t="shared" ref="AF18:AF19" si="3">P18</f>
        <v>569</v>
      </c>
      <c r="AG18" s="4">
        <f t="shared" ref="AG18" si="4">IF(R18=1,AF18,(AF18-341))</f>
        <v>228</v>
      </c>
      <c r="AH18" s="4">
        <f t="shared" ref="AH18:AH19" si="5">IF(R18=1,AF18,(AG18*R18))</f>
        <v>342</v>
      </c>
      <c r="AI18" s="4"/>
      <c r="AJ18" s="4"/>
      <c r="AO18" s="4"/>
      <c r="AP18" s="4">
        <v>1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customFormat="1" ht="14.4" x14ac:dyDescent="0.3">
      <c r="A19" s="1">
        <v>43921</v>
      </c>
      <c r="B19" t="s">
        <v>39</v>
      </c>
      <c r="C19" t="s">
        <v>328</v>
      </c>
      <c r="D19">
        <v>10</v>
      </c>
      <c r="E19">
        <v>1</v>
      </c>
      <c r="F19">
        <v>1</v>
      </c>
      <c r="G19" t="s">
        <v>11</v>
      </c>
      <c r="H19" t="s">
        <v>12</v>
      </c>
      <c r="I19">
        <v>7.4300000000000005E-2</v>
      </c>
      <c r="J19">
        <v>1.32</v>
      </c>
      <c r="K19">
        <v>21.9</v>
      </c>
      <c r="L19" t="s">
        <v>13</v>
      </c>
      <c r="M19" t="s">
        <v>12</v>
      </c>
      <c r="N19">
        <v>1.04</v>
      </c>
      <c r="O19">
        <v>18</v>
      </c>
      <c r="P19">
        <v>487</v>
      </c>
      <c r="Q19" s="4"/>
      <c r="R19" s="4">
        <v>1.5</v>
      </c>
      <c r="S19" s="4">
        <v>1</v>
      </c>
      <c r="T19" s="4"/>
      <c r="U19" s="4">
        <f t="shared" si="0"/>
        <v>21.9</v>
      </c>
      <c r="V19" s="4">
        <f t="shared" ref="V19" si="6">IF(R19=1,U19,(U19-6.8))</f>
        <v>15.099999999999998</v>
      </c>
      <c r="W19" s="4">
        <f t="shared" si="2"/>
        <v>22.65</v>
      </c>
      <c r="X19" s="4"/>
      <c r="Y19" s="4"/>
      <c r="Z19" s="4"/>
      <c r="AA19" s="4"/>
      <c r="AB19" s="4"/>
      <c r="AC19" s="4"/>
      <c r="AD19" s="4">
        <v>1</v>
      </c>
      <c r="AE19" s="4"/>
      <c r="AF19" s="4">
        <f t="shared" si="3"/>
        <v>487</v>
      </c>
      <c r="AG19" s="4">
        <f t="shared" ref="AG19" si="7">IF(R19=1,AF19,(AF19-379))</f>
        <v>108</v>
      </c>
      <c r="AH19" s="4">
        <f t="shared" si="5"/>
        <v>162</v>
      </c>
      <c r="AI19" s="4"/>
      <c r="AJ19" s="4"/>
      <c r="AK19" s="4"/>
      <c r="AL19" s="4"/>
      <c r="AM19" s="4"/>
      <c r="AN19" s="4"/>
      <c r="AO19" s="4"/>
      <c r="AP19" s="4">
        <v>2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customFormat="1" ht="14.4" x14ac:dyDescent="0.3">
      <c r="A20" s="1">
        <v>44119</v>
      </c>
      <c r="B20" t="s">
        <v>115</v>
      </c>
      <c r="C20" t="s">
        <v>116</v>
      </c>
      <c r="D20">
        <v>28</v>
      </c>
      <c r="E20">
        <v>1</v>
      </c>
      <c r="F20">
        <v>1</v>
      </c>
      <c r="G20" t="s">
        <v>42</v>
      </c>
      <c r="H20" t="s">
        <v>109</v>
      </c>
      <c r="I20">
        <v>5.5100000000000003E-2</v>
      </c>
      <c r="J20">
        <v>1.31</v>
      </c>
      <c r="K20">
        <v>24</v>
      </c>
      <c r="L20" t="s">
        <v>43</v>
      </c>
      <c r="M20" t="s">
        <v>110</v>
      </c>
      <c r="N20">
        <v>0.42199999999999999</v>
      </c>
      <c r="O20">
        <v>7.07</v>
      </c>
      <c r="P20">
        <v>8.16</v>
      </c>
      <c r="Q20" s="4"/>
      <c r="R20" s="4">
        <v>1</v>
      </c>
      <c r="S20" s="4">
        <v>1</v>
      </c>
      <c r="T20" s="4"/>
      <c r="U20" s="4">
        <v>24</v>
      </c>
      <c r="V20" s="4">
        <v>24</v>
      </c>
      <c r="W20" s="4">
        <v>24</v>
      </c>
      <c r="X20" s="4"/>
      <c r="Y20" s="4"/>
      <c r="Z20" s="4"/>
      <c r="AA20" s="4"/>
      <c r="AB20" s="4"/>
      <c r="AC20" s="4"/>
      <c r="AD20" s="4">
        <v>2</v>
      </c>
      <c r="AE20" s="4" t="s">
        <v>117</v>
      </c>
      <c r="AF20" s="4">
        <v>127.46810978999997</v>
      </c>
      <c r="AG20" s="4">
        <v>127.46810978999997</v>
      </c>
      <c r="AH20" s="4"/>
      <c r="AJ20" s="4">
        <v>105.68690316525036</v>
      </c>
      <c r="AM20" s="9"/>
      <c r="AO20" s="2"/>
      <c r="AP20" s="2">
        <v>3</v>
      </c>
      <c r="AQ20" s="10"/>
      <c r="AS20">
        <f t="shared" ref="AS20:AS51" si="8">100*(W20/W$128)</f>
        <v>98.4</v>
      </c>
    </row>
    <row r="21" spans="1:70" customFormat="1" ht="14.4" x14ac:dyDescent="0.3">
      <c r="A21" s="1">
        <v>44119</v>
      </c>
      <c r="B21" t="s">
        <v>115</v>
      </c>
      <c r="C21" t="s">
        <v>118</v>
      </c>
      <c r="D21">
        <v>29</v>
      </c>
      <c r="E21">
        <v>1</v>
      </c>
      <c r="F21">
        <v>1</v>
      </c>
      <c r="G21" t="s">
        <v>42</v>
      </c>
      <c r="H21" t="s">
        <v>109</v>
      </c>
      <c r="I21">
        <v>5.6300000000000003E-2</v>
      </c>
      <c r="J21">
        <v>1.31</v>
      </c>
      <c r="K21">
        <v>23.8</v>
      </c>
      <c r="L21" t="s">
        <v>43</v>
      </c>
      <c r="M21" t="s">
        <v>110</v>
      </c>
      <c r="N21">
        <v>0.51200000000000001</v>
      </c>
      <c r="O21">
        <v>8.69</v>
      </c>
      <c r="P21">
        <v>22.1</v>
      </c>
      <c r="Q21" s="4"/>
      <c r="R21" s="4">
        <v>1</v>
      </c>
      <c r="S21" s="4">
        <v>1</v>
      </c>
      <c r="T21" s="4"/>
      <c r="U21" s="4">
        <v>23.8</v>
      </c>
      <c r="V21" s="4">
        <v>23.8</v>
      </c>
      <c r="W21" s="4">
        <v>23.8</v>
      </c>
      <c r="X21" s="4"/>
      <c r="Y21" s="4"/>
      <c r="Z21" s="4"/>
      <c r="AA21" s="4"/>
      <c r="AB21" s="4"/>
      <c r="AC21" s="4"/>
      <c r="AD21" s="4">
        <v>2</v>
      </c>
      <c r="AE21" s="4" t="s">
        <v>117</v>
      </c>
      <c r="AF21" s="4">
        <v>292.51807730999997</v>
      </c>
      <c r="AG21" s="4">
        <v>292.51807730999997</v>
      </c>
      <c r="AH21" s="4">
        <v>251.64358121458605</v>
      </c>
      <c r="AM21" s="9"/>
      <c r="AO21" s="2"/>
      <c r="AP21" s="2">
        <v>4</v>
      </c>
      <c r="AQ21" s="10"/>
      <c r="AS21">
        <f t="shared" si="8"/>
        <v>97.58</v>
      </c>
      <c r="AT21">
        <f t="shared" ref="AT21:AT52" si="9">100*AH21/AH$123</f>
        <v>103.17490004698075</v>
      </c>
    </row>
    <row r="22" spans="1:70" customFormat="1" ht="14.4" x14ac:dyDescent="0.3">
      <c r="A22" s="1">
        <v>44119</v>
      </c>
      <c r="B22" t="s">
        <v>115</v>
      </c>
      <c r="C22" t="s">
        <v>95</v>
      </c>
      <c r="D22">
        <v>30</v>
      </c>
      <c r="E22">
        <v>1</v>
      </c>
      <c r="F22">
        <v>1</v>
      </c>
      <c r="G22" t="s">
        <v>42</v>
      </c>
      <c r="H22" t="s">
        <v>109</v>
      </c>
      <c r="I22">
        <v>5.5500000000000001E-2</v>
      </c>
      <c r="J22">
        <v>1.27</v>
      </c>
      <c r="K22">
        <v>22.9</v>
      </c>
      <c r="L22" t="s">
        <v>43</v>
      </c>
      <c r="M22" t="s">
        <v>110</v>
      </c>
      <c r="N22">
        <v>0.495</v>
      </c>
      <c r="O22">
        <v>8.41</v>
      </c>
      <c r="P22">
        <v>19.7</v>
      </c>
      <c r="Q22" s="4"/>
      <c r="R22" s="4">
        <v>1</v>
      </c>
      <c r="S22" s="4">
        <v>1</v>
      </c>
      <c r="T22" s="4"/>
      <c r="U22" s="4">
        <v>22.9</v>
      </c>
      <c r="V22" s="4">
        <v>22.9</v>
      </c>
      <c r="W22" s="4">
        <v>22.9</v>
      </c>
      <c r="X22" s="4"/>
      <c r="Y22" s="4"/>
      <c r="Z22" s="4"/>
      <c r="AA22" s="4"/>
      <c r="AB22" s="4"/>
      <c r="AC22" s="4"/>
      <c r="AD22" s="4">
        <v>2</v>
      </c>
      <c r="AE22" s="4" t="s">
        <v>117</v>
      </c>
      <c r="AF22" s="4">
        <v>264.23964250999995</v>
      </c>
      <c r="AG22" s="4">
        <v>264.23964250999995</v>
      </c>
      <c r="AH22" s="4">
        <v>227.2878064954233</v>
      </c>
      <c r="AM22" s="9"/>
      <c r="AO22" s="2"/>
      <c r="AP22" s="4">
        <v>5</v>
      </c>
      <c r="AQ22" s="10"/>
      <c r="AS22">
        <f t="shared" si="8"/>
        <v>93.89</v>
      </c>
      <c r="AT22">
        <f t="shared" si="9"/>
        <v>93.188932552449074</v>
      </c>
    </row>
    <row r="23" spans="1:70" customFormat="1" ht="14.4" x14ac:dyDescent="0.3">
      <c r="A23" s="1">
        <v>44119</v>
      </c>
      <c r="B23" t="s">
        <v>115</v>
      </c>
      <c r="C23" t="s">
        <v>111</v>
      </c>
      <c r="D23">
        <v>31</v>
      </c>
      <c r="E23">
        <v>1</v>
      </c>
      <c r="F23">
        <v>1</v>
      </c>
      <c r="G23" t="s">
        <v>42</v>
      </c>
      <c r="H23" t="s">
        <v>109</v>
      </c>
      <c r="I23">
        <v>5.57E-2</v>
      </c>
      <c r="J23">
        <v>1.28</v>
      </c>
      <c r="K23">
        <v>23.1</v>
      </c>
      <c r="L23" t="s">
        <v>43</v>
      </c>
      <c r="M23" t="s">
        <v>110</v>
      </c>
      <c r="N23">
        <v>0.48299999999999998</v>
      </c>
      <c r="O23">
        <v>8.16</v>
      </c>
      <c r="P23">
        <v>17.5</v>
      </c>
      <c r="Q23" s="4"/>
      <c r="R23" s="4">
        <v>1</v>
      </c>
      <c r="S23" s="4">
        <v>1</v>
      </c>
      <c r="T23" s="4"/>
      <c r="U23" s="4">
        <v>23.1</v>
      </c>
      <c r="V23" s="4">
        <v>23.1</v>
      </c>
      <c r="W23" s="4">
        <v>23.1</v>
      </c>
      <c r="X23" s="4"/>
      <c r="Y23" s="4"/>
      <c r="Z23" s="4"/>
      <c r="AA23" s="4"/>
      <c r="AB23" s="4"/>
      <c r="AC23" s="4"/>
      <c r="AD23" s="4">
        <v>2</v>
      </c>
      <c r="AE23" s="4" t="s">
        <v>117</v>
      </c>
      <c r="AF23" s="4">
        <v>238.90320575999999</v>
      </c>
      <c r="AG23" s="4">
        <v>238.90320575999999</v>
      </c>
      <c r="AH23" s="4">
        <v>205.5903123585334</v>
      </c>
      <c r="AM23" s="9"/>
      <c r="AO23" s="2"/>
      <c r="AP23" s="4">
        <v>6</v>
      </c>
      <c r="AQ23" s="10"/>
      <c r="AS23">
        <f t="shared" si="8"/>
        <v>94.710000000000008</v>
      </c>
      <c r="AT23">
        <f t="shared" si="9"/>
        <v>84.292870995708654</v>
      </c>
    </row>
    <row r="24" spans="1:70" customFormat="1" ht="14.4" x14ac:dyDescent="0.3">
      <c r="A24" s="1">
        <v>44119</v>
      </c>
      <c r="B24" t="s">
        <v>115</v>
      </c>
      <c r="C24" t="s">
        <v>112</v>
      </c>
      <c r="D24">
        <v>32</v>
      </c>
      <c r="E24">
        <v>1</v>
      </c>
      <c r="F24">
        <v>1</v>
      </c>
      <c r="G24" t="s">
        <v>42</v>
      </c>
      <c r="H24" t="s">
        <v>109</v>
      </c>
      <c r="I24">
        <v>5.7299999999999997E-2</v>
      </c>
      <c r="J24">
        <v>1.32</v>
      </c>
      <c r="K24">
        <v>24.1</v>
      </c>
      <c r="L24" t="s">
        <v>43</v>
      </c>
      <c r="M24" t="s">
        <v>110</v>
      </c>
      <c r="N24">
        <v>0.51700000000000002</v>
      </c>
      <c r="O24">
        <v>8.6999999999999993</v>
      </c>
      <c r="P24">
        <v>22.2</v>
      </c>
      <c r="Q24" s="4"/>
      <c r="R24" s="4">
        <v>1</v>
      </c>
      <c r="S24" s="4">
        <v>1</v>
      </c>
      <c r="T24" s="4"/>
      <c r="U24" s="4">
        <v>24.1</v>
      </c>
      <c r="V24" s="4">
        <v>24.1</v>
      </c>
      <c r="W24" s="4">
        <v>24.1</v>
      </c>
      <c r="X24" s="4"/>
      <c r="Y24" s="4"/>
      <c r="Z24" s="4"/>
      <c r="AA24" s="4"/>
      <c r="AB24" s="4"/>
      <c r="AC24" s="4"/>
      <c r="AD24" s="4">
        <v>2</v>
      </c>
      <c r="AE24" s="4" t="s">
        <v>117</v>
      </c>
      <c r="AF24" s="4">
        <v>293.52609899999993</v>
      </c>
      <c r="AG24" s="4">
        <v>293.52609899999993</v>
      </c>
      <c r="AH24" s="4">
        <v>254.98932883751976</v>
      </c>
      <c r="AM24" s="9"/>
      <c r="AO24" s="2"/>
      <c r="AP24" s="2">
        <v>7</v>
      </c>
      <c r="AQ24" s="10"/>
      <c r="AS24">
        <f t="shared" si="8"/>
        <v>98.81</v>
      </c>
      <c r="AT24">
        <f t="shared" si="9"/>
        <v>104.546670290086</v>
      </c>
    </row>
    <row r="25" spans="1:70" customFormat="1" ht="14.4" x14ac:dyDescent="0.3">
      <c r="A25" s="1">
        <v>44133</v>
      </c>
      <c r="B25" t="s">
        <v>108</v>
      </c>
      <c r="C25" t="s">
        <v>95</v>
      </c>
      <c r="D25">
        <v>30</v>
      </c>
      <c r="E25">
        <v>1</v>
      </c>
      <c r="F25">
        <v>1</v>
      </c>
      <c r="G25" t="s">
        <v>42</v>
      </c>
      <c r="H25" t="s">
        <v>109</v>
      </c>
      <c r="I25">
        <v>4.8399999999999999E-2</v>
      </c>
      <c r="J25">
        <v>1.1599999999999999</v>
      </c>
      <c r="K25">
        <v>22.4</v>
      </c>
      <c r="L25" t="s">
        <v>43</v>
      </c>
      <c r="M25" t="s">
        <v>110</v>
      </c>
      <c r="N25">
        <v>0.309</v>
      </c>
      <c r="O25">
        <v>5.28</v>
      </c>
      <c r="P25">
        <v>230</v>
      </c>
      <c r="R25">
        <v>1</v>
      </c>
      <c r="S25">
        <v>1</v>
      </c>
      <c r="U25">
        <v>22.4</v>
      </c>
      <c r="V25">
        <v>22.4</v>
      </c>
      <c r="W25" s="2">
        <v>22.4</v>
      </c>
      <c r="Y25" s="2"/>
      <c r="Z25" s="2"/>
      <c r="AA25" s="2"/>
      <c r="AD25">
        <v>1</v>
      </c>
      <c r="AF25">
        <v>230</v>
      </c>
      <c r="AG25">
        <v>230</v>
      </c>
      <c r="AH25">
        <v>230</v>
      </c>
      <c r="AM25" s="9"/>
      <c r="AO25" s="2"/>
      <c r="AP25" s="2">
        <v>8</v>
      </c>
      <c r="AQ25" s="5"/>
      <c r="AS25">
        <f t="shared" si="8"/>
        <v>91.839999999999989</v>
      </c>
      <c r="AT25">
        <f t="shared" si="9"/>
        <v>94.300943009430085</v>
      </c>
    </row>
    <row r="26" spans="1:70" customFormat="1" ht="14.4" x14ac:dyDescent="0.3">
      <c r="A26" s="1">
        <v>44133</v>
      </c>
      <c r="B26" t="s">
        <v>108</v>
      </c>
      <c r="C26" t="s">
        <v>111</v>
      </c>
      <c r="D26">
        <v>31</v>
      </c>
      <c r="E26">
        <v>1</v>
      </c>
      <c r="F26">
        <v>1</v>
      </c>
      <c r="G26" t="s">
        <v>42</v>
      </c>
      <c r="H26" t="s">
        <v>109</v>
      </c>
      <c r="I26">
        <v>5.1200000000000002E-2</v>
      </c>
      <c r="J26">
        <v>1.21</v>
      </c>
      <c r="K26">
        <v>24.1</v>
      </c>
      <c r="L26" t="s">
        <v>43</v>
      </c>
      <c r="M26" t="s">
        <v>110</v>
      </c>
      <c r="N26">
        <v>0.33100000000000002</v>
      </c>
      <c r="O26">
        <v>5.72</v>
      </c>
      <c r="P26">
        <v>262</v>
      </c>
      <c r="R26">
        <v>1</v>
      </c>
      <c r="S26">
        <v>1</v>
      </c>
      <c r="U26">
        <v>24.1</v>
      </c>
      <c r="V26" s="2">
        <v>24.1</v>
      </c>
      <c r="W26" s="2">
        <v>24.1</v>
      </c>
      <c r="Y26" s="2"/>
      <c r="Z26" s="2"/>
      <c r="AA26" s="2"/>
      <c r="AD26">
        <v>1</v>
      </c>
      <c r="AF26">
        <v>262</v>
      </c>
      <c r="AG26">
        <v>262</v>
      </c>
      <c r="AH26">
        <v>262</v>
      </c>
      <c r="AM26" s="9"/>
      <c r="AO26" s="2"/>
      <c r="AP26" s="4">
        <v>9</v>
      </c>
      <c r="AQ26" s="5"/>
      <c r="AS26">
        <f t="shared" si="8"/>
        <v>98.81</v>
      </c>
      <c r="AT26">
        <f t="shared" si="9"/>
        <v>107.42107421074211</v>
      </c>
    </row>
    <row r="27" spans="1:70" customFormat="1" ht="14.4" x14ac:dyDescent="0.3">
      <c r="A27" s="1">
        <v>44133</v>
      </c>
      <c r="B27" t="s">
        <v>108</v>
      </c>
      <c r="C27" t="s">
        <v>112</v>
      </c>
      <c r="D27">
        <v>32</v>
      </c>
      <c r="E27">
        <v>1</v>
      </c>
      <c r="F27">
        <v>1</v>
      </c>
      <c r="G27" t="s">
        <v>42</v>
      </c>
      <c r="H27" t="s">
        <v>109</v>
      </c>
      <c r="I27">
        <v>4.7E-2</v>
      </c>
      <c r="J27">
        <v>1.05</v>
      </c>
      <c r="K27">
        <v>19.2</v>
      </c>
      <c r="L27" t="s">
        <v>43</v>
      </c>
      <c r="M27" t="s">
        <v>110</v>
      </c>
      <c r="N27">
        <v>0.32400000000000001</v>
      </c>
      <c r="O27">
        <v>5.55</v>
      </c>
      <c r="P27">
        <v>249</v>
      </c>
      <c r="R27">
        <v>1</v>
      </c>
      <c r="S27">
        <v>1</v>
      </c>
      <c r="U27">
        <v>19.2</v>
      </c>
      <c r="V27">
        <v>19.2</v>
      </c>
      <c r="W27" s="2">
        <v>19.2</v>
      </c>
      <c r="Y27" s="2"/>
      <c r="Z27" s="2"/>
      <c r="AA27" s="2"/>
      <c r="AD27">
        <v>1</v>
      </c>
      <c r="AF27">
        <v>249</v>
      </c>
      <c r="AG27">
        <v>249</v>
      </c>
      <c r="AH27">
        <v>249</v>
      </c>
      <c r="AM27" s="9"/>
      <c r="AO27" s="2"/>
      <c r="AP27" s="4">
        <v>10</v>
      </c>
      <c r="AQ27" s="5"/>
      <c r="AS27">
        <f t="shared" si="8"/>
        <v>78.72</v>
      </c>
      <c r="AT27">
        <f t="shared" si="9"/>
        <v>102.0910209102091</v>
      </c>
    </row>
    <row r="28" spans="1:70" customFormat="1" ht="14.4" x14ac:dyDescent="0.3">
      <c r="A28" s="1">
        <v>44133</v>
      </c>
      <c r="B28" t="s">
        <v>108</v>
      </c>
      <c r="C28" t="s">
        <v>113</v>
      </c>
      <c r="D28">
        <v>33</v>
      </c>
      <c r="E28">
        <v>1</v>
      </c>
      <c r="F28">
        <v>1</v>
      </c>
      <c r="G28" t="s">
        <v>42</v>
      </c>
      <c r="H28" t="s">
        <v>109</v>
      </c>
      <c r="I28">
        <v>5.1400000000000001E-2</v>
      </c>
      <c r="J28">
        <v>1.21</v>
      </c>
      <c r="K28">
        <v>24.1</v>
      </c>
      <c r="L28" t="s">
        <v>43</v>
      </c>
      <c r="M28" t="s">
        <v>110</v>
      </c>
      <c r="N28">
        <v>0.29499999999999998</v>
      </c>
      <c r="O28">
        <v>5.05</v>
      </c>
      <c r="P28">
        <v>212</v>
      </c>
      <c r="R28">
        <v>1</v>
      </c>
      <c r="S28">
        <v>1</v>
      </c>
      <c r="U28">
        <v>24.1</v>
      </c>
      <c r="V28">
        <v>24.1</v>
      </c>
      <c r="W28" s="2">
        <v>24.1</v>
      </c>
      <c r="Y28" s="2"/>
      <c r="Z28" s="2"/>
      <c r="AA28" s="2"/>
      <c r="AD28">
        <v>1</v>
      </c>
      <c r="AF28">
        <v>212</v>
      </c>
      <c r="AG28">
        <v>212</v>
      </c>
      <c r="AH28">
        <v>212</v>
      </c>
      <c r="AM28" s="9"/>
      <c r="AO28" s="2"/>
      <c r="AP28" s="2">
        <v>11</v>
      </c>
      <c r="AQ28" s="5"/>
      <c r="AS28">
        <f t="shared" si="8"/>
        <v>98.81</v>
      </c>
      <c r="AT28">
        <f t="shared" si="9"/>
        <v>86.920869208692082</v>
      </c>
    </row>
    <row r="29" spans="1:70" customFormat="1" ht="14.4" x14ac:dyDescent="0.3">
      <c r="A29" s="1">
        <v>44133</v>
      </c>
      <c r="B29" t="s">
        <v>108</v>
      </c>
      <c r="C29" t="s">
        <v>114</v>
      </c>
      <c r="D29">
        <v>34</v>
      </c>
      <c r="E29">
        <v>1</v>
      </c>
      <c r="F29">
        <v>1</v>
      </c>
      <c r="G29" t="s">
        <v>42</v>
      </c>
      <c r="H29" t="s">
        <v>109</v>
      </c>
      <c r="I29">
        <v>5.67E-2</v>
      </c>
      <c r="J29">
        <v>1.34</v>
      </c>
      <c r="K29">
        <v>27.7</v>
      </c>
      <c r="L29" t="s">
        <v>43</v>
      </c>
      <c r="M29" t="s">
        <v>110</v>
      </c>
      <c r="N29">
        <v>0.32</v>
      </c>
      <c r="O29">
        <v>5.51</v>
      </c>
      <c r="P29">
        <v>246</v>
      </c>
      <c r="R29">
        <v>1</v>
      </c>
      <c r="S29">
        <v>1</v>
      </c>
      <c r="U29">
        <v>27.7</v>
      </c>
      <c r="V29">
        <v>27.7</v>
      </c>
      <c r="W29" s="2">
        <v>27.7</v>
      </c>
      <c r="Y29" s="2"/>
      <c r="Z29" s="2"/>
      <c r="AA29" s="2"/>
      <c r="AD29">
        <v>1</v>
      </c>
      <c r="AF29">
        <v>246</v>
      </c>
      <c r="AG29">
        <v>246</v>
      </c>
      <c r="AH29">
        <v>246</v>
      </c>
      <c r="AM29" s="9"/>
      <c r="AO29" s="2"/>
      <c r="AP29" s="2">
        <v>12</v>
      </c>
      <c r="AQ29" s="5"/>
      <c r="AS29">
        <f t="shared" si="8"/>
        <v>113.57</v>
      </c>
      <c r="AT29">
        <f t="shared" si="9"/>
        <v>100.8610086100861</v>
      </c>
    </row>
    <row r="30" spans="1:70" customFormat="1" ht="14.4" x14ac:dyDescent="0.3">
      <c r="A30" s="1">
        <v>44166</v>
      </c>
      <c r="B30" t="s">
        <v>126</v>
      </c>
      <c r="C30" t="s">
        <v>127</v>
      </c>
      <c r="D30">
        <v>30</v>
      </c>
      <c r="E30">
        <v>1</v>
      </c>
      <c r="F30">
        <v>1</v>
      </c>
      <c r="G30" t="s">
        <v>42</v>
      </c>
      <c r="H30" t="s">
        <v>109</v>
      </c>
      <c r="I30">
        <v>5.7799999999999997E-2</v>
      </c>
      <c r="J30">
        <v>1.29</v>
      </c>
      <c r="K30">
        <v>18.7</v>
      </c>
      <c r="L30" t="s">
        <v>43</v>
      </c>
      <c r="M30" t="s">
        <v>110</v>
      </c>
      <c r="N30">
        <v>0.16400000000000001</v>
      </c>
      <c r="O30">
        <v>2.98</v>
      </c>
      <c r="P30">
        <v>171</v>
      </c>
      <c r="R30">
        <v>1</v>
      </c>
      <c r="S30">
        <v>2</v>
      </c>
      <c r="T30" t="s">
        <v>128</v>
      </c>
      <c r="U30">
        <v>25.496759050000001</v>
      </c>
      <c r="V30">
        <v>25.496759050000001</v>
      </c>
      <c r="W30" s="2">
        <v>25.496759050000001</v>
      </c>
      <c r="Y30" s="2"/>
      <c r="Z30" s="2"/>
      <c r="AA30" s="2"/>
      <c r="AD30">
        <v>1</v>
      </c>
      <c r="AF30">
        <v>181.08211395999999</v>
      </c>
      <c r="AG30">
        <v>181.08211395999999</v>
      </c>
      <c r="AH30">
        <v>181.08211395999999</v>
      </c>
      <c r="AM30" s="9"/>
      <c r="AO30" s="2"/>
      <c r="AP30" s="4">
        <v>13</v>
      </c>
      <c r="AQ30" s="5"/>
      <c r="AS30">
        <f t="shared" si="8"/>
        <v>104.53671210499999</v>
      </c>
      <c r="AT30">
        <f t="shared" si="9"/>
        <v>74.244409167691671</v>
      </c>
    </row>
    <row r="31" spans="1:70" customFormat="1" ht="14.4" x14ac:dyDescent="0.3">
      <c r="A31" s="1">
        <v>44166</v>
      </c>
      <c r="B31" t="s">
        <v>126</v>
      </c>
      <c r="C31" t="s">
        <v>129</v>
      </c>
      <c r="D31">
        <v>31</v>
      </c>
      <c r="E31">
        <v>1</v>
      </c>
      <c r="F31">
        <v>1</v>
      </c>
      <c r="G31" t="s">
        <v>42</v>
      </c>
      <c r="H31" t="s">
        <v>109</v>
      </c>
      <c r="I31">
        <v>5.8799999999999998E-2</v>
      </c>
      <c r="J31">
        <v>1.33</v>
      </c>
      <c r="K31">
        <v>19.600000000000001</v>
      </c>
      <c r="L31" t="s">
        <v>43</v>
      </c>
      <c r="M31" t="s">
        <v>110</v>
      </c>
      <c r="N31">
        <v>0.19700000000000001</v>
      </c>
      <c r="O31">
        <v>3.6</v>
      </c>
      <c r="P31">
        <v>226</v>
      </c>
      <c r="R31">
        <v>1</v>
      </c>
      <c r="S31">
        <v>2</v>
      </c>
      <c r="T31" t="s">
        <v>128</v>
      </c>
      <c r="U31">
        <v>26.692747449999999</v>
      </c>
      <c r="V31">
        <v>26.692747449999999</v>
      </c>
      <c r="W31" s="2">
        <v>26.692747449999999</v>
      </c>
      <c r="Y31" s="2"/>
      <c r="Z31" s="2"/>
      <c r="AA31" s="2"/>
      <c r="AD31">
        <v>1</v>
      </c>
      <c r="AF31">
        <v>239.41496399999997</v>
      </c>
      <c r="AG31">
        <v>239.41496399999997</v>
      </c>
      <c r="AH31">
        <v>239.41496399999997</v>
      </c>
      <c r="AM31" s="9"/>
      <c r="AO31" s="2"/>
      <c r="AP31" s="4">
        <v>14</v>
      </c>
      <c r="AQ31" s="5"/>
      <c r="AS31">
        <f t="shared" si="8"/>
        <v>109.44026454500001</v>
      </c>
      <c r="AT31">
        <f t="shared" si="9"/>
        <v>98.161116851168501</v>
      </c>
    </row>
    <row r="32" spans="1:70" customFormat="1" ht="14.4" x14ac:dyDescent="0.3">
      <c r="A32" s="1">
        <v>44166</v>
      </c>
      <c r="B32" t="s">
        <v>126</v>
      </c>
      <c r="C32" t="s">
        <v>130</v>
      </c>
      <c r="D32">
        <v>32</v>
      </c>
      <c r="E32">
        <v>1</v>
      </c>
      <c r="F32">
        <v>1</v>
      </c>
      <c r="G32" t="s">
        <v>42</v>
      </c>
      <c r="H32" t="s">
        <v>109</v>
      </c>
      <c r="I32">
        <v>6.0900000000000003E-2</v>
      </c>
      <c r="J32">
        <v>1.34</v>
      </c>
      <c r="K32">
        <v>19.899999999999999</v>
      </c>
      <c r="L32" t="s">
        <v>43</v>
      </c>
      <c r="M32" t="s">
        <v>110</v>
      </c>
      <c r="N32">
        <v>0.22500000000000001</v>
      </c>
      <c r="O32">
        <v>4.04</v>
      </c>
      <c r="P32">
        <v>266</v>
      </c>
      <c r="R32">
        <v>1</v>
      </c>
      <c r="S32">
        <v>2</v>
      </c>
      <c r="T32" t="s">
        <v>128</v>
      </c>
      <c r="U32">
        <v>26.991929799999994</v>
      </c>
      <c r="V32">
        <v>26.991929799999994</v>
      </c>
      <c r="W32" s="2">
        <v>26.991929799999994</v>
      </c>
      <c r="Y32" s="2"/>
      <c r="Z32" s="2"/>
      <c r="AA32" s="2"/>
      <c r="AD32">
        <v>1</v>
      </c>
      <c r="AF32">
        <v>281.12024783999993</v>
      </c>
      <c r="AG32">
        <v>281.12024783999993</v>
      </c>
      <c r="AH32">
        <v>281.12024783999993</v>
      </c>
      <c r="AM32" s="9"/>
      <c r="AO32" s="2"/>
      <c r="AP32" s="2">
        <v>15</v>
      </c>
      <c r="AQ32" s="5"/>
      <c r="AS32">
        <f t="shared" si="8"/>
        <v>110.66691217999998</v>
      </c>
      <c r="AT32">
        <f t="shared" si="9"/>
        <v>115.26045421894216</v>
      </c>
    </row>
    <row r="33" spans="1:70" customFormat="1" ht="14.4" x14ac:dyDescent="0.3">
      <c r="A33" s="1">
        <v>44166</v>
      </c>
      <c r="B33" t="s">
        <v>126</v>
      </c>
      <c r="C33" t="s">
        <v>131</v>
      </c>
      <c r="D33">
        <v>33</v>
      </c>
      <c r="E33">
        <v>1</v>
      </c>
      <c r="F33">
        <v>1</v>
      </c>
      <c r="G33" t="s">
        <v>42</v>
      </c>
      <c r="H33" t="s">
        <v>109</v>
      </c>
      <c r="I33">
        <v>5.91E-2</v>
      </c>
      <c r="J33">
        <v>1.34</v>
      </c>
      <c r="K33">
        <v>19.8</v>
      </c>
      <c r="L33" t="s">
        <v>43</v>
      </c>
      <c r="M33" t="s">
        <v>110</v>
      </c>
      <c r="N33">
        <v>0.218</v>
      </c>
      <c r="O33">
        <v>3.9</v>
      </c>
      <c r="P33">
        <v>253</v>
      </c>
      <c r="R33">
        <v>1</v>
      </c>
      <c r="S33">
        <v>2</v>
      </c>
      <c r="T33" t="s">
        <v>128</v>
      </c>
      <c r="U33">
        <v>26.991929799999994</v>
      </c>
      <c r="V33">
        <v>26.991929799999994</v>
      </c>
      <c r="W33" s="2">
        <v>26.991929799999994</v>
      </c>
      <c r="Y33" s="2"/>
      <c r="Z33" s="2"/>
      <c r="AA33" s="2"/>
      <c r="AD33">
        <v>1</v>
      </c>
      <c r="AF33">
        <v>267.82266900000002</v>
      </c>
      <c r="AG33">
        <v>267.82266900000002</v>
      </c>
      <c r="AH33">
        <v>267.82266900000002</v>
      </c>
      <c r="AM33" s="9"/>
      <c r="AO33" s="2"/>
      <c r="AP33" s="2">
        <v>16</v>
      </c>
      <c r="AQ33" s="5"/>
      <c r="AS33">
        <f t="shared" si="8"/>
        <v>110.66691217999998</v>
      </c>
      <c r="AT33">
        <f t="shared" si="9"/>
        <v>109.80839237392375</v>
      </c>
    </row>
    <row r="34" spans="1:70" customFormat="1" ht="14.4" x14ac:dyDescent="0.3">
      <c r="A34" s="1">
        <v>44166</v>
      </c>
      <c r="B34" t="s">
        <v>126</v>
      </c>
      <c r="C34" t="s">
        <v>132</v>
      </c>
      <c r="D34">
        <v>34</v>
      </c>
      <c r="E34">
        <v>1</v>
      </c>
      <c r="F34">
        <v>1</v>
      </c>
      <c r="G34" t="s">
        <v>42</v>
      </c>
      <c r="H34" t="s">
        <v>109</v>
      </c>
      <c r="I34">
        <v>5.62E-2</v>
      </c>
      <c r="J34">
        <v>1.29</v>
      </c>
      <c r="K34">
        <v>18.7</v>
      </c>
      <c r="L34" t="s">
        <v>43</v>
      </c>
      <c r="M34" t="s">
        <v>110</v>
      </c>
      <c r="N34">
        <v>0.188</v>
      </c>
      <c r="O34">
        <v>3.43</v>
      </c>
      <c r="P34">
        <v>212</v>
      </c>
      <c r="R34">
        <v>1</v>
      </c>
      <c r="S34">
        <v>2</v>
      </c>
      <c r="T34" t="s">
        <v>128</v>
      </c>
      <c r="U34">
        <v>25.496759050000001</v>
      </c>
      <c r="V34">
        <v>25.496759050000001</v>
      </c>
      <c r="W34" s="2">
        <v>25.496759050000001</v>
      </c>
      <c r="Y34" s="2"/>
      <c r="Z34" s="2"/>
      <c r="AA34" s="2"/>
      <c r="AD34">
        <v>1</v>
      </c>
      <c r="AF34">
        <v>223.36999050999995</v>
      </c>
      <c r="AG34">
        <v>223.36999050999995</v>
      </c>
      <c r="AH34">
        <v>223.36999050999995</v>
      </c>
      <c r="AM34" s="9"/>
      <c r="AO34" s="2"/>
      <c r="AP34" s="4">
        <v>17</v>
      </c>
      <c r="AQ34" s="5"/>
      <c r="AS34">
        <f t="shared" si="8"/>
        <v>104.53671210499999</v>
      </c>
      <c r="AT34">
        <f t="shared" si="9"/>
        <v>91.582611935219333</v>
      </c>
    </row>
    <row r="35" spans="1:70" customFormat="1" ht="14.4" x14ac:dyDescent="0.3">
      <c r="A35" s="1">
        <v>44210</v>
      </c>
      <c r="B35" t="s">
        <v>176</v>
      </c>
      <c r="C35" t="s">
        <v>177</v>
      </c>
      <c r="D35">
        <v>30</v>
      </c>
      <c r="E35">
        <v>1</v>
      </c>
      <c r="F35">
        <v>1</v>
      </c>
      <c r="G35" t="s">
        <v>42</v>
      </c>
      <c r="H35" t="s">
        <v>109</v>
      </c>
      <c r="I35">
        <v>4.48E-2</v>
      </c>
      <c r="J35">
        <v>1.04</v>
      </c>
      <c r="K35">
        <v>23.5</v>
      </c>
      <c r="L35" t="s">
        <v>43</v>
      </c>
      <c r="M35" t="s">
        <v>110</v>
      </c>
      <c r="N35">
        <v>0.314</v>
      </c>
      <c r="O35">
        <v>4.62</v>
      </c>
      <c r="P35">
        <v>237</v>
      </c>
      <c r="Q35" s="4"/>
      <c r="R35" s="4">
        <v>1</v>
      </c>
      <c r="S35" s="4">
        <v>1</v>
      </c>
      <c r="T35" s="4"/>
      <c r="U35" s="4">
        <f t="shared" ref="U35:U39" si="10">K35</f>
        <v>23.5</v>
      </c>
      <c r="V35" s="4">
        <f t="shared" ref="V35:V39" si="11">IF(R35=1,U35,(U35-6.8))</f>
        <v>23.5</v>
      </c>
      <c r="W35" s="4">
        <f t="shared" ref="W35:W39" si="12">IF(R35=1,U35,(V35*R35))</f>
        <v>23.5</v>
      </c>
      <c r="X35" s="4"/>
      <c r="Y35" s="4"/>
      <c r="Z35" s="4"/>
      <c r="AA35" s="4"/>
      <c r="AB35" s="4"/>
      <c r="AC35" s="4"/>
      <c r="AD35" s="4">
        <v>1</v>
      </c>
      <c r="AE35" s="4"/>
      <c r="AF35" s="4">
        <f t="shared" ref="AF35:AF39" si="13">P35</f>
        <v>237</v>
      </c>
      <c r="AG35" s="4">
        <f t="shared" ref="AG35:AG39" si="14">IF(R35=1,AF35,(AF35-379))</f>
        <v>237</v>
      </c>
      <c r="AH35" s="4">
        <f t="shared" ref="AH35:AH39" si="15">IF(R35=1,AF35,(AG35*R35))</f>
        <v>237</v>
      </c>
      <c r="AI35" s="4"/>
      <c r="AJ35" s="4"/>
      <c r="AK35" s="4"/>
      <c r="AL35" s="4"/>
      <c r="AM35" s="4"/>
      <c r="AN35" s="4"/>
      <c r="AO35" s="4"/>
      <c r="AP35" s="4">
        <v>18</v>
      </c>
      <c r="AQ35" s="4"/>
      <c r="AR35" s="4"/>
      <c r="AS35">
        <f t="shared" si="8"/>
        <v>96.350000000000009</v>
      </c>
      <c r="AT35">
        <f t="shared" si="9"/>
        <v>97.170971709717094</v>
      </c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customFormat="1" ht="14.4" x14ac:dyDescent="0.3">
      <c r="A36" s="1">
        <v>44210</v>
      </c>
      <c r="B36" t="s">
        <v>176</v>
      </c>
      <c r="C36" t="s">
        <v>177</v>
      </c>
      <c r="D36">
        <v>31</v>
      </c>
      <c r="E36">
        <v>1</v>
      </c>
      <c r="F36">
        <v>1</v>
      </c>
      <c r="G36" t="s">
        <v>42</v>
      </c>
      <c r="H36" t="s">
        <v>109</v>
      </c>
      <c r="I36">
        <v>4.6800000000000001E-2</v>
      </c>
      <c r="J36">
        <v>1.0900000000000001</v>
      </c>
      <c r="K36">
        <v>25.1</v>
      </c>
      <c r="L36" t="s">
        <v>43</v>
      </c>
      <c r="M36" t="s">
        <v>110</v>
      </c>
      <c r="N36">
        <v>0.32</v>
      </c>
      <c r="O36">
        <v>4.67</v>
      </c>
      <c r="P36">
        <v>241</v>
      </c>
      <c r="Q36" s="4"/>
      <c r="R36" s="4">
        <v>1</v>
      </c>
      <c r="S36" s="4">
        <v>1</v>
      </c>
      <c r="T36" s="4"/>
      <c r="U36" s="4">
        <f t="shared" si="10"/>
        <v>25.1</v>
      </c>
      <c r="V36" s="4">
        <f t="shared" si="11"/>
        <v>25.1</v>
      </c>
      <c r="W36" s="4">
        <f t="shared" si="12"/>
        <v>25.1</v>
      </c>
      <c r="X36" s="4"/>
      <c r="Y36" s="4"/>
      <c r="Z36" s="4"/>
      <c r="AA36" s="4"/>
      <c r="AB36" s="4"/>
      <c r="AC36" s="4"/>
      <c r="AD36" s="4">
        <v>1</v>
      </c>
      <c r="AE36" s="4"/>
      <c r="AF36" s="4">
        <f t="shared" si="13"/>
        <v>241</v>
      </c>
      <c r="AG36" s="4">
        <f t="shared" si="14"/>
        <v>241</v>
      </c>
      <c r="AH36" s="4">
        <f t="shared" si="15"/>
        <v>241</v>
      </c>
      <c r="AI36" s="4"/>
      <c r="AJ36" s="4"/>
      <c r="AK36" s="4"/>
      <c r="AL36" s="4"/>
      <c r="AM36" s="4"/>
      <c r="AN36" s="4"/>
      <c r="AO36" s="4"/>
      <c r="AP36" s="2">
        <v>19</v>
      </c>
      <c r="AQ36" s="4"/>
      <c r="AR36" s="4"/>
      <c r="AS36">
        <f t="shared" si="8"/>
        <v>102.91000000000001</v>
      </c>
      <c r="AT36">
        <f t="shared" si="9"/>
        <v>98.810988109881094</v>
      </c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customFormat="1" ht="14.4" x14ac:dyDescent="0.3">
      <c r="A37" s="1">
        <v>44210</v>
      </c>
      <c r="B37" t="s">
        <v>176</v>
      </c>
      <c r="C37" t="s">
        <v>177</v>
      </c>
      <c r="D37">
        <v>32</v>
      </c>
      <c r="E37">
        <v>1</v>
      </c>
      <c r="F37">
        <v>1</v>
      </c>
      <c r="G37" t="s">
        <v>42</v>
      </c>
      <c r="H37" t="s">
        <v>109</v>
      </c>
      <c r="I37">
        <v>5.4300000000000001E-2</v>
      </c>
      <c r="J37">
        <v>1.33</v>
      </c>
      <c r="K37">
        <v>32.700000000000003</v>
      </c>
      <c r="L37" t="s">
        <v>43</v>
      </c>
      <c r="M37" t="s">
        <v>110</v>
      </c>
      <c r="N37">
        <v>0.32</v>
      </c>
      <c r="O37">
        <v>4.67</v>
      </c>
      <c r="P37">
        <v>240</v>
      </c>
      <c r="Q37" s="4"/>
      <c r="R37" s="4">
        <v>1</v>
      </c>
      <c r="S37" s="4">
        <v>1</v>
      </c>
      <c r="T37" s="4"/>
      <c r="U37" s="4">
        <f t="shared" si="10"/>
        <v>32.700000000000003</v>
      </c>
      <c r="V37" s="4">
        <f t="shared" si="11"/>
        <v>32.700000000000003</v>
      </c>
      <c r="W37" s="4">
        <f t="shared" si="12"/>
        <v>32.700000000000003</v>
      </c>
      <c r="X37" s="4"/>
      <c r="Y37" s="4"/>
      <c r="Z37" s="4"/>
      <c r="AA37" s="4"/>
      <c r="AB37" s="4"/>
      <c r="AC37" s="4"/>
      <c r="AD37" s="4">
        <v>1</v>
      </c>
      <c r="AE37" s="4"/>
      <c r="AF37" s="4">
        <f t="shared" si="13"/>
        <v>240</v>
      </c>
      <c r="AG37" s="4">
        <f t="shared" si="14"/>
        <v>240</v>
      </c>
      <c r="AH37" s="4">
        <f t="shared" si="15"/>
        <v>240</v>
      </c>
      <c r="AI37" s="4"/>
      <c r="AJ37" s="4"/>
      <c r="AK37" s="4"/>
      <c r="AL37" s="4"/>
      <c r="AM37" s="4"/>
      <c r="AN37" s="4"/>
      <c r="AO37" s="4"/>
      <c r="AP37" s="2">
        <v>20</v>
      </c>
      <c r="AQ37" s="4"/>
      <c r="AR37" s="4"/>
      <c r="AS37">
        <f t="shared" si="8"/>
        <v>134.07</v>
      </c>
      <c r="AT37">
        <f t="shared" si="9"/>
        <v>98.400984009840101</v>
      </c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customFormat="1" ht="14.4" x14ac:dyDescent="0.3">
      <c r="A38" s="1">
        <v>44210</v>
      </c>
      <c r="B38" t="s">
        <v>176</v>
      </c>
      <c r="C38" t="s">
        <v>177</v>
      </c>
      <c r="D38">
        <v>33</v>
      </c>
      <c r="E38">
        <v>1</v>
      </c>
      <c r="F38">
        <v>1</v>
      </c>
      <c r="G38" t="s">
        <v>42</v>
      </c>
      <c r="H38" t="s">
        <v>109</v>
      </c>
      <c r="I38">
        <v>4.9799999999999997E-2</v>
      </c>
      <c r="J38">
        <v>1.1200000000000001</v>
      </c>
      <c r="K38">
        <v>26.2</v>
      </c>
      <c r="L38" t="s">
        <v>43</v>
      </c>
      <c r="M38" t="s">
        <v>110</v>
      </c>
      <c r="N38">
        <v>0.38800000000000001</v>
      </c>
      <c r="O38">
        <v>5.61</v>
      </c>
      <c r="P38">
        <v>306</v>
      </c>
      <c r="Q38" s="4"/>
      <c r="R38" s="4">
        <v>1</v>
      </c>
      <c r="S38" s="4">
        <v>1</v>
      </c>
      <c r="T38" s="4"/>
      <c r="U38" s="4">
        <f t="shared" si="10"/>
        <v>26.2</v>
      </c>
      <c r="V38" s="4">
        <f t="shared" si="11"/>
        <v>26.2</v>
      </c>
      <c r="W38" s="4">
        <f t="shared" si="12"/>
        <v>26.2</v>
      </c>
      <c r="X38" s="4"/>
      <c r="Y38" s="4"/>
      <c r="Z38" s="4"/>
      <c r="AA38" s="4"/>
      <c r="AB38" s="4"/>
      <c r="AC38" s="4"/>
      <c r="AD38" s="4">
        <v>1</v>
      </c>
      <c r="AE38" s="4"/>
      <c r="AF38" s="4">
        <f t="shared" si="13"/>
        <v>306</v>
      </c>
      <c r="AG38" s="4">
        <f t="shared" si="14"/>
        <v>306</v>
      </c>
      <c r="AH38" s="4">
        <f t="shared" si="15"/>
        <v>306</v>
      </c>
      <c r="AI38" s="4"/>
      <c r="AJ38" s="4"/>
      <c r="AK38" s="4"/>
      <c r="AL38" s="4"/>
      <c r="AM38" s="4"/>
      <c r="AN38" s="4"/>
      <c r="AO38" s="4"/>
      <c r="AP38" s="4">
        <v>21</v>
      </c>
      <c r="AQ38" s="4"/>
      <c r="AR38" s="4"/>
      <c r="AS38">
        <f t="shared" si="8"/>
        <v>107.42</v>
      </c>
      <c r="AT38">
        <f t="shared" si="9"/>
        <v>125.46125461254613</v>
      </c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customFormat="1" ht="14.4" x14ac:dyDescent="0.3">
      <c r="A39" s="1">
        <v>44210</v>
      </c>
      <c r="B39" t="s">
        <v>176</v>
      </c>
      <c r="C39" t="s">
        <v>177</v>
      </c>
      <c r="D39">
        <v>34</v>
      </c>
      <c r="E39">
        <v>1</v>
      </c>
      <c r="F39">
        <v>1</v>
      </c>
      <c r="G39" t="s">
        <v>42</v>
      </c>
      <c r="H39" t="s">
        <v>109</v>
      </c>
      <c r="I39">
        <v>4.4600000000000001E-2</v>
      </c>
      <c r="J39">
        <v>1.05</v>
      </c>
      <c r="K39">
        <v>23.8</v>
      </c>
      <c r="L39" t="s">
        <v>43</v>
      </c>
      <c r="M39" t="s">
        <v>110</v>
      </c>
      <c r="N39">
        <v>0.35</v>
      </c>
      <c r="O39">
        <v>5.12</v>
      </c>
      <c r="P39">
        <v>272</v>
      </c>
      <c r="Q39" s="4"/>
      <c r="R39" s="4">
        <v>1</v>
      </c>
      <c r="S39" s="4">
        <v>1</v>
      </c>
      <c r="T39" s="4"/>
      <c r="U39" s="4">
        <f t="shared" si="10"/>
        <v>23.8</v>
      </c>
      <c r="V39" s="4">
        <f t="shared" si="11"/>
        <v>23.8</v>
      </c>
      <c r="W39" s="4">
        <f t="shared" si="12"/>
        <v>23.8</v>
      </c>
      <c r="X39" s="4"/>
      <c r="Y39" s="4"/>
      <c r="Z39" s="4"/>
      <c r="AA39" s="4"/>
      <c r="AB39" s="4"/>
      <c r="AC39" s="4"/>
      <c r="AD39" s="4">
        <v>1</v>
      </c>
      <c r="AE39" s="4"/>
      <c r="AF39" s="4">
        <f t="shared" si="13"/>
        <v>272</v>
      </c>
      <c r="AG39" s="4">
        <f t="shared" si="14"/>
        <v>272</v>
      </c>
      <c r="AH39" s="4">
        <f t="shared" si="15"/>
        <v>272</v>
      </c>
      <c r="AI39" s="4"/>
      <c r="AJ39" s="4"/>
      <c r="AK39" s="4"/>
      <c r="AL39" s="4"/>
      <c r="AM39" s="4"/>
      <c r="AN39" s="4"/>
      <c r="AO39" s="4"/>
      <c r="AP39" s="4">
        <v>22</v>
      </c>
      <c r="AQ39" s="4"/>
      <c r="AR39" s="4"/>
      <c r="AS39">
        <f t="shared" si="8"/>
        <v>97.58</v>
      </c>
      <c r="AT39">
        <f t="shared" si="9"/>
        <v>111.52111521115211</v>
      </c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customFormat="1" ht="14.4" x14ac:dyDescent="0.3">
      <c r="A40" s="1">
        <v>44357</v>
      </c>
      <c r="B40" t="s">
        <v>178</v>
      </c>
      <c r="C40" t="s">
        <v>177</v>
      </c>
      <c r="D40">
        <v>30</v>
      </c>
      <c r="E40">
        <v>1</v>
      </c>
      <c r="F40">
        <v>1</v>
      </c>
      <c r="G40" t="s">
        <v>42</v>
      </c>
      <c r="H40" t="s">
        <v>109</v>
      </c>
      <c r="I40">
        <v>5.9200000000000003E-2</v>
      </c>
      <c r="J40">
        <v>1.17</v>
      </c>
      <c r="K40">
        <v>23.3</v>
      </c>
      <c r="L40" t="s">
        <v>43</v>
      </c>
      <c r="M40" t="s">
        <v>110</v>
      </c>
      <c r="N40">
        <v>0.252</v>
      </c>
      <c r="O40">
        <v>3.83</v>
      </c>
      <c r="P40">
        <v>178</v>
      </c>
      <c r="Q40" s="4"/>
      <c r="R40" s="4">
        <v>1</v>
      </c>
      <c r="S40" s="4">
        <v>1</v>
      </c>
      <c r="T40" s="4"/>
      <c r="U40" s="4">
        <v>23.3</v>
      </c>
      <c r="V40" s="4">
        <v>23.3</v>
      </c>
      <c r="W40" s="4">
        <v>23.3</v>
      </c>
      <c r="X40" s="4"/>
      <c r="Y40" s="4"/>
      <c r="Z40" s="4"/>
      <c r="AA40" s="4"/>
      <c r="AB40" s="4"/>
      <c r="AC40" s="4"/>
      <c r="AD40" s="4">
        <v>1</v>
      </c>
      <c r="AE40" s="4"/>
      <c r="AF40" s="4">
        <v>178</v>
      </c>
      <c r="AG40" s="4">
        <v>178</v>
      </c>
      <c r="AH40" s="4">
        <v>178</v>
      </c>
      <c r="AI40" s="4"/>
      <c r="AJ40" s="4"/>
      <c r="AK40" s="4"/>
      <c r="AL40" s="4"/>
      <c r="AM40" s="4"/>
      <c r="AN40" s="4"/>
      <c r="AO40" s="4"/>
      <c r="AP40" s="2">
        <v>23</v>
      </c>
      <c r="AQ40" s="4"/>
      <c r="AR40" s="4"/>
      <c r="AS40">
        <f t="shared" si="8"/>
        <v>95.53</v>
      </c>
      <c r="AT40">
        <f t="shared" si="9"/>
        <v>72.980729807298076</v>
      </c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customFormat="1" ht="14.4" x14ac:dyDescent="0.3">
      <c r="A41" s="1">
        <v>44357</v>
      </c>
      <c r="B41" t="s">
        <v>178</v>
      </c>
      <c r="C41" t="s">
        <v>177</v>
      </c>
      <c r="D41">
        <v>31</v>
      </c>
      <c r="E41">
        <v>1</v>
      </c>
      <c r="F41">
        <v>1</v>
      </c>
      <c r="G41" t="s">
        <v>42</v>
      </c>
      <c r="H41" t="s">
        <v>109</v>
      </c>
      <c r="I41">
        <v>6.08E-2</v>
      </c>
      <c r="J41">
        <v>1.21</v>
      </c>
      <c r="K41">
        <v>24.5</v>
      </c>
      <c r="L41" t="s">
        <v>43</v>
      </c>
      <c r="M41" t="s">
        <v>110</v>
      </c>
      <c r="N41">
        <v>0.26</v>
      </c>
      <c r="O41">
        <v>3.9</v>
      </c>
      <c r="P41">
        <v>183</v>
      </c>
      <c r="Q41" s="4"/>
      <c r="R41" s="4">
        <v>1</v>
      </c>
      <c r="S41" s="4">
        <v>1</v>
      </c>
      <c r="T41" s="4"/>
      <c r="U41" s="4">
        <v>24.5</v>
      </c>
      <c r="V41" s="4">
        <v>24.5</v>
      </c>
      <c r="W41" s="4">
        <v>24.5</v>
      </c>
      <c r="X41" s="4"/>
      <c r="Y41" s="4"/>
      <c r="Z41" s="4"/>
      <c r="AA41" s="4"/>
      <c r="AB41" s="4"/>
      <c r="AC41" s="4"/>
      <c r="AD41" s="4">
        <v>1</v>
      </c>
      <c r="AE41" s="4"/>
      <c r="AF41" s="4">
        <v>183</v>
      </c>
      <c r="AG41" s="4">
        <v>183</v>
      </c>
      <c r="AH41" s="4">
        <v>183</v>
      </c>
      <c r="AI41" s="4"/>
      <c r="AJ41" s="4"/>
      <c r="AK41" s="4"/>
      <c r="AL41" s="4"/>
      <c r="AM41" s="4"/>
      <c r="AN41" s="4"/>
      <c r="AO41" s="4"/>
      <c r="AP41" s="2">
        <v>24</v>
      </c>
      <c r="AQ41" s="4"/>
      <c r="AR41" s="4"/>
      <c r="AS41">
        <f t="shared" si="8"/>
        <v>100.44999999999999</v>
      </c>
      <c r="AT41">
        <f t="shared" si="9"/>
        <v>75.03075030750307</v>
      </c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customFormat="1" ht="14.4" x14ac:dyDescent="0.3">
      <c r="A42" s="1">
        <v>44357</v>
      </c>
      <c r="B42" t="s">
        <v>178</v>
      </c>
      <c r="C42" t="s">
        <v>177</v>
      </c>
      <c r="D42">
        <v>32</v>
      </c>
      <c r="E42">
        <v>1</v>
      </c>
      <c r="F42">
        <v>1</v>
      </c>
      <c r="G42" t="s">
        <v>42</v>
      </c>
      <c r="H42" t="s">
        <v>109</v>
      </c>
      <c r="I42">
        <v>5.9299999999999999E-2</v>
      </c>
      <c r="J42">
        <v>1.19</v>
      </c>
      <c r="K42">
        <v>23.9</v>
      </c>
      <c r="L42" t="s">
        <v>43</v>
      </c>
      <c r="M42" t="s">
        <v>110</v>
      </c>
      <c r="N42">
        <v>0.247</v>
      </c>
      <c r="O42">
        <v>3.72</v>
      </c>
      <c r="P42">
        <v>172</v>
      </c>
      <c r="Q42" s="4"/>
      <c r="R42" s="4">
        <v>1</v>
      </c>
      <c r="S42" s="4">
        <v>1</v>
      </c>
      <c r="T42" s="4"/>
      <c r="U42" s="4">
        <v>23.9</v>
      </c>
      <c r="V42" s="4">
        <v>23.9</v>
      </c>
      <c r="W42" s="4">
        <v>23.9</v>
      </c>
      <c r="X42" s="4"/>
      <c r="Y42" s="4"/>
      <c r="Z42" s="4"/>
      <c r="AA42" s="4"/>
      <c r="AB42" s="4"/>
      <c r="AC42" s="4"/>
      <c r="AD42" s="4">
        <v>1</v>
      </c>
      <c r="AE42" s="4"/>
      <c r="AF42" s="4">
        <v>172</v>
      </c>
      <c r="AG42" s="4">
        <v>172</v>
      </c>
      <c r="AH42" s="4">
        <v>172</v>
      </c>
      <c r="AI42" s="4"/>
      <c r="AJ42" s="4"/>
      <c r="AK42" s="4"/>
      <c r="AL42" s="4"/>
      <c r="AM42" s="4"/>
      <c r="AN42" s="4"/>
      <c r="AO42" s="4"/>
      <c r="AP42" s="4">
        <v>25</v>
      </c>
      <c r="AQ42" s="4"/>
      <c r="AR42" s="4"/>
      <c r="AS42">
        <f t="shared" si="8"/>
        <v>97.99</v>
      </c>
      <c r="AT42">
        <f t="shared" si="9"/>
        <v>70.520705207052075</v>
      </c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customFormat="1" ht="14.4" x14ac:dyDescent="0.3">
      <c r="A43" s="1">
        <v>44357</v>
      </c>
      <c r="B43" t="s">
        <v>178</v>
      </c>
      <c r="C43" t="s">
        <v>177</v>
      </c>
      <c r="D43">
        <v>33</v>
      </c>
      <c r="E43">
        <v>1</v>
      </c>
      <c r="F43">
        <v>1</v>
      </c>
      <c r="G43" t="s">
        <v>42</v>
      </c>
      <c r="H43" t="s">
        <v>109</v>
      </c>
      <c r="I43">
        <v>5.9700000000000003E-2</v>
      </c>
      <c r="J43">
        <v>1.23</v>
      </c>
      <c r="K43">
        <v>25</v>
      </c>
      <c r="L43" t="s">
        <v>43</v>
      </c>
      <c r="M43" t="s">
        <v>110</v>
      </c>
      <c r="N43">
        <v>0.25900000000000001</v>
      </c>
      <c r="O43">
        <v>3.93</v>
      </c>
      <c r="P43">
        <v>185</v>
      </c>
      <c r="Q43" s="4"/>
      <c r="R43" s="4">
        <v>1</v>
      </c>
      <c r="S43" s="4">
        <v>1</v>
      </c>
      <c r="T43" s="4"/>
      <c r="U43" s="4">
        <v>25</v>
      </c>
      <c r="V43" s="4">
        <v>25</v>
      </c>
      <c r="W43" s="4">
        <v>25</v>
      </c>
      <c r="X43" s="4"/>
      <c r="Y43" s="4"/>
      <c r="Z43" s="4"/>
      <c r="AA43" s="4"/>
      <c r="AB43" s="4"/>
      <c r="AC43" s="4"/>
      <c r="AD43" s="4">
        <v>1</v>
      </c>
      <c r="AE43" s="4"/>
      <c r="AF43" s="4">
        <v>185</v>
      </c>
      <c r="AG43" s="4">
        <v>185</v>
      </c>
      <c r="AH43" s="4">
        <v>185</v>
      </c>
      <c r="AI43" s="4"/>
      <c r="AJ43" s="4"/>
      <c r="AK43" s="4"/>
      <c r="AL43" s="4"/>
      <c r="AM43" s="4"/>
      <c r="AN43" s="4"/>
      <c r="AO43" s="4"/>
      <c r="AP43" s="4">
        <v>26</v>
      </c>
      <c r="AQ43" s="4"/>
      <c r="AR43" s="4"/>
      <c r="AS43">
        <f t="shared" si="8"/>
        <v>102.49999999999999</v>
      </c>
      <c r="AT43">
        <f t="shared" si="9"/>
        <v>75.85075850758507</v>
      </c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customFormat="1" ht="14.4" x14ac:dyDescent="0.3">
      <c r="A44" s="1">
        <v>44357</v>
      </c>
      <c r="B44" t="s">
        <v>178</v>
      </c>
      <c r="C44" t="s">
        <v>177</v>
      </c>
      <c r="D44">
        <v>34</v>
      </c>
      <c r="E44">
        <v>1</v>
      </c>
      <c r="F44">
        <v>1</v>
      </c>
      <c r="G44" t="s">
        <v>42</v>
      </c>
      <c r="H44" t="s">
        <v>109</v>
      </c>
      <c r="I44">
        <v>5.9900000000000002E-2</v>
      </c>
      <c r="J44">
        <v>1.18</v>
      </c>
      <c r="K44">
        <v>23.6</v>
      </c>
      <c r="L44" t="s">
        <v>43</v>
      </c>
      <c r="M44" t="s">
        <v>110</v>
      </c>
      <c r="N44">
        <v>0.27400000000000002</v>
      </c>
      <c r="O44">
        <v>4.0999999999999996</v>
      </c>
      <c r="P44">
        <v>195</v>
      </c>
      <c r="Q44" s="4"/>
      <c r="R44" s="4">
        <v>1</v>
      </c>
      <c r="S44" s="4">
        <v>1</v>
      </c>
      <c r="T44" s="4"/>
      <c r="U44" s="4">
        <v>23.6</v>
      </c>
      <c r="V44" s="4">
        <v>23.6</v>
      </c>
      <c r="W44" s="4">
        <v>23.6</v>
      </c>
      <c r="X44" s="4"/>
      <c r="Y44" s="4"/>
      <c r="Z44" s="4"/>
      <c r="AA44" s="4"/>
      <c r="AB44" s="4"/>
      <c r="AC44" s="4"/>
      <c r="AD44" s="4">
        <v>1</v>
      </c>
      <c r="AE44" s="4"/>
      <c r="AF44" s="4">
        <v>195</v>
      </c>
      <c r="AG44" s="4">
        <v>195</v>
      </c>
      <c r="AH44" s="4">
        <v>195</v>
      </c>
      <c r="AI44" s="4"/>
      <c r="AJ44" s="4"/>
      <c r="AK44" s="4"/>
      <c r="AL44" s="4"/>
      <c r="AM44" s="4"/>
      <c r="AN44" s="4"/>
      <c r="AO44" s="4"/>
      <c r="AP44" s="2">
        <v>27</v>
      </c>
      <c r="AQ44" s="4"/>
      <c r="AR44" s="4"/>
      <c r="AS44">
        <f t="shared" si="8"/>
        <v>96.76</v>
      </c>
      <c r="AT44">
        <f t="shared" si="9"/>
        <v>79.950799507995072</v>
      </c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customFormat="1" ht="14.4" x14ac:dyDescent="0.3">
      <c r="A45" s="1">
        <v>44357</v>
      </c>
      <c r="B45" t="s">
        <v>178</v>
      </c>
      <c r="C45" t="s">
        <v>177</v>
      </c>
      <c r="D45">
        <v>156</v>
      </c>
      <c r="E45">
        <v>1</v>
      </c>
      <c r="F45">
        <v>1</v>
      </c>
      <c r="G45" t="s">
        <v>42</v>
      </c>
      <c r="H45" t="s">
        <v>109</v>
      </c>
      <c r="I45">
        <v>6.0900000000000003E-2</v>
      </c>
      <c r="J45">
        <v>1.2</v>
      </c>
      <c r="K45">
        <v>24</v>
      </c>
      <c r="L45" t="s">
        <v>43</v>
      </c>
      <c r="M45" t="s">
        <v>110</v>
      </c>
      <c r="N45">
        <v>0.29299999999999998</v>
      </c>
      <c r="O45">
        <v>4.33</v>
      </c>
      <c r="P45">
        <v>210</v>
      </c>
      <c r="Q45" s="4"/>
      <c r="R45" s="4">
        <v>1</v>
      </c>
      <c r="S45" s="4">
        <v>1</v>
      </c>
      <c r="T45" s="4"/>
      <c r="U45" s="4">
        <v>24</v>
      </c>
      <c r="V45" s="4">
        <v>24</v>
      </c>
      <c r="W45" s="4">
        <v>24</v>
      </c>
      <c r="X45" s="4"/>
      <c r="Y45" s="4"/>
      <c r="Z45" s="4"/>
      <c r="AA45" s="4"/>
      <c r="AB45" s="4"/>
      <c r="AC45" s="4"/>
      <c r="AD45" s="4">
        <v>1</v>
      </c>
      <c r="AE45" s="4"/>
      <c r="AF45" s="4">
        <v>210</v>
      </c>
      <c r="AG45" s="4">
        <v>210</v>
      </c>
      <c r="AH45" s="4">
        <v>210</v>
      </c>
      <c r="AI45" s="4"/>
      <c r="AJ45" s="4"/>
      <c r="AK45" s="4"/>
      <c r="AL45" s="4"/>
      <c r="AM45" s="4"/>
      <c r="AN45" s="4"/>
      <c r="AO45" s="4"/>
      <c r="AP45" s="2">
        <v>28</v>
      </c>
      <c r="AQ45" s="4"/>
      <c r="AR45" s="4"/>
      <c r="AS45">
        <f t="shared" si="8"/>
        <v>98.4</v>
      </c>
      <c r="AT45">
        <f t="shared" si="9"/>
        <v>86.100861008610082</v>
      </c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customFormat="1" ht="14.4" x14ac:dyDescent="0.3">
      <c r="A46" s="1">
        <v>44357</v>
      </c>
      <c r="B46" t="s">
        <v>178</v>
      </c>
      <c r="C46" t="s">
        <v>177</v>
      </c>
      <c r="D46">
        <v>157</v>
      </c>
      <c r="E46">
        <v>1</v>
      </c>
      <c r="F46">
        <v>1</v>
      </c>
      <c r="G46" t="s">
        <v>42</v>
      </c>
      <c r="H46" t="s">
        <v>109</v>
      </c>
      <c r="I46">
        <v>6.25E-2</v>
      </c>
      <c r="J46">
        <v>1.25</v>
      </c>
      <c r="K46">
        <v>25.4</v>
      </c>
      <c r="L46" t="s">
        <v>43</v>
      </c>
      <c r="M46" t="s">
        <v>110</v>
      </c>
      <c r="N46">
        <v>0.307</v>
      </c>
      <c r="O46">
        <v>4.54</v>
      </c>
      <c r="P46">
        <v>224</v>
      </c>
      <c r="Q46" s="4"/>
      <c r="R46" s="4">
        <v>1</v>
      </c>
      <c r="S46" s="4">
        <v>1</v>
      </c>
      <c r="T46" s="4"/>
      <c r="U46" s="4">
        <v>25.4</v>
      </c>
      <c r="V46" s="4">
        <v>25.4</v>
      </c>
      <c r="W46" s="4">
        <v>25.4</v>
      </c>
      <c r="X46" s="4"/>
      <c r="Y46" s="4"/>
      <c r="Z46" s="4"/>
      <c r="AA46" s="4"/>
      <c r="AB46" s="4"/>
      <c r="AC46" s="4"/>
      <c r="AD46" s="4">
        <v>1</v>
      </c>
      <c r="AE46" s="4"/>
      <c r="AF46" s="4">
        <v>224</v>
      </c>
      <c r="AG46" s="4">
        <v>224</v>
      </c>
      <c r="AH46" s="4">
        <v>224</v>
      </c>
      <c r="AI46" s="4"/>
      <c r="AJ46" s="4"/>
      <c r="AK46" s="4"/>
      <c r="AL46" s="4"/>
      <c r="AM46" s="4"/>
      <c r="AN46" s="4"/>
      <c r="AO46" s="4"/>
      <c r="AP46" s="4">
        <v>29</v>
      </c>
      <c r="AQ46" s="4"/>
      <c r="AR46" s="4"/>
      <c r="AS46">
        <f t="shared" si="8"/>
        <v>104.13999999999999</v>
      </c>
      <c r="AT46">
        <f t="shared" si="9"/>
        <v>91.840918409184084</v>
      </c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customFormat="1" ht="14.4" x14ac:dyDescent="0.3">
      <c r="A47" s="1">
        <v>44357</v>
      </c>
      <c r="B47" t="s">
        <v>178</v>
      </c>
      <c r="C47" t="s">
        <v>177</v>
      </c>
      <c r="D47">
        <v>158</v>
      </c>
      <c r="E47">
        <v>1</v>
      </c>
      <c r="F47">
        <v>1</v>
      </c>
      <c r="G47" t="s">
        <v>42</v>
      </c>
      <c r="H47" t="s">
        <v>109</v>
      </c>
      <c r="I47">
        <v>6.1600000000000002E-2</v>
      </c>
      <c r="J47">
        <v>1.23</v>
      </c>
      <c r="K47">
        <v>25</v>
      </c>
      <c r="L47" t="s">
        <v>43</v>
      </c>
      <c r="M47" t="s">
        <v>110</v>
      </c>
      <c r="N47">
        <v>0.30099999999999999</v>
      </c>
      <c r="O47">
        <v>4.45</v>
      </c>
      <c r="P47">
        <v>218</v>
      </c>
      <c r="Q47" s="4"/>
      <c r="R47" s="4">
        <v>1</v>
      </c>
      <c r="S47" s="4">
        <v>1</v>
      </c>
      <c r="T47" s="4"/>
      <c r="U47" s="4">
        <v>25</v>
      </c>
      <c r="V47" s="4">
        <v>25</v>
      </c>
      <c r="W47" s="4">
        <v>25</v>
      </c>
      <c r="X47" s="4"/>
      <c r="Y47" s="4"/>
      <c r="Z47" s="4"/>
      <c r="AA47" s="4"/>
      <c r="AB47" s="4"/>
      <c r="AC47" s="4"/>
      <c r="AD47" s="4">
        <v>1</v>
      </c>
      <c r="AE47" s="4"/>
      <c r="AF47" s="4">
        <v>218</v>
      </c>
      <c r="AG47" s="4">
        <v>218</v>
      </c>
      <c r="AH47" s="4">
        <v>218</v>
      </c>
      <c r="AI47" s="4"/>
      <c r="AJ47" s="4"/>
      <c r="AK47" s="4"/>
      <c r="AL47" s="4"/>
      <c r="AM47" s="4"/>
      <c r="AN47" s="4"/>
      <c r="AO47" s="4"/>
      <c r="AP47" s="4">
        <v>30</v>
      </c>
      <c r="AQ47" s="4"/>
      <c r="AR47" s="4"/>
      <c r="AS47">
        <f t="shared" si="8"/>
        <v>102.49999999999999</v>
      </c>
      <c r="AT47">
        <f t="shared" si="9"/>
        <v>89.380893808938083</v>
      </c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4.4" x14ac:dyDescent="0.3">
      <c r="A48" s="1">
        <v>44357</v>
      </c>
      <c r="B48" t="s">
        <v>178</v>
      </c>
      <c r="C48" t="s">
        <v>177</v>
      </c>
      <c r="D48">
        <v>159</v>
      </c>
      <c r="E48">
        <v>1</v>
      </c>
      <c r="F48">
        <v>1</v>
      </c>
      <c r="G48" t="s">
        <v>42</v>
      </c>
      <c r="H48" t="s">
        <v>109</v>
      </c>
      <c r="I48">
        <v>6.2100000000000002E-2</v>
      </c>
      <c r="J48">
        <v>1.28</v>
      </c>
      <c r="K48">
        <v>26.4</v>
      </c>
      <c r="L48" t="s">
        <v>43</v>
      </c>
      <c r="M48" t="s">
        <v>110</v>
      </c>
      <c r="N48">
        <v>0.307</v>
      </c>
      <c r="O48">
        <v>4.53</v>
      </c>
      <c r="P48">
        <v>223</v>
      </c>
      <c r="R48">
        <v>1</v>
      </c>
      <c r="S48">
        <v>1</v>
      </c>
      <c r="U48">
        <v>26.4</v>
      </c>
      <c r="V48">
        <v>26.4</v>
      </c>
      <c r="W48" s="2">
        <v>26.4</v>
      </c>
      <c r="Y48" s="2"/>
      <c r="Z48" s="2"/>
      <c r="AA48" s="2"/>
      <c r="AD48">
        <v>1</v>
      </c>
      <c r="AF48">
        <v>223</v>
      </c>
      <c r="AG48">
        <v>223</v>
      </c>
      <c r="AH48">
        <v>223</v>
      </c>
      <c r="AM48" s="9"/>
      <c r="AO48" s="2"/>
      <c r="AP48" s="2">
        <v>31</v>
      </c>
      <c r="AQ48" s="5"/>
      <c r="AS48">
        <f t="shared" si="8"/>
        <v>108.24000000000001</v>
      </c>
      <c r="AT48">
        <f t="shared" si="9"/>
        <v>91.430914309143091</v>
      </c>
    </row>
    <row r="49" spans="1:70" customFormat="1" ht="14.4" x14ac:dyDescent="0.3">
      <c r="A49" s="1">
        <v>44357</v>
      </c>
      <c r="B49" t="s">
        <v>178</v>
      </c>
      <c r="C49" t="s">
        <v>177</v>
      </c>
      <c r="D49">
        <v>160</v>
      </c>
      <c r="E49">
        <v>1</v>
      </c>
      <c r="F49">
        <v>1</v>
      </c>
      <c r="G49" t="s">
        <v>42</v>
      </c>
      <c r="H49" t="s">
        <v>109</v>
      </c>
      <c r="I49">
        <v>6.1899999999999997E-2</v>
      </c>
      <c r="J49">
        <v>1.24</v>
      </c>
      <c r="K49">
        <v>25.1</v>
      </c>
      <c r="L49" t="s">
        <v>43</v>
      </c>
      <c r="M49" t="s">
        <v>110</v>
      </c>
      <c r="N49">
        <v>0.29899999999999999</v>
      </c>
      <c r="O49">
        <v>4.42</v>
      </c>
      <c r="P49">
        <v>216</v>
      </c>
      <c r="R49">
        <v>1</v>
      </c>
      <c r="S49">
        <v>1</v>
      </c>
      <c r="U49">
        <v>25.1</v>
      </c>
      <c r="V49">
        <v>25.1</v>
      </c>
      <c r="W49" s="2">
        <v>25.1</v>
      </c>
      <c r="Y49" s="2"/>
      <c r="Z49" s="2"/>
      <c r="AA49" s="2"/>
      <c r="AD49">
        <v>1</v>
      </c>
      <c r="AF49">
        <v>216</v>
      </c>
      <c r="AG49">
        <v>216</v>
      </c>
      <c r="AH49">
        <v>216</v>
      </c>
      <c r="AM49" s="9"/>
      <c r="AO49" s="2"/>
      <c r="AP49" s="2">
        <v>32</v>
      </c>
      <c r="AQ49" s="5"/>
      <c r="AS49">
        <f t="shared" si="8"/>
        <v>102.91000000000001</v>
      </c>
      <c r="AT49">
        <f t="shared" si="9"/>
        <v>88.560885608856083</v>
      </c>
    </row>
    <row r="50" spans="1:70" customFormat="1" ht="14.4" x14ac:dyDescent="0.3">
      <c r="A50" s="1">
        <v>44615</v>
      </c>
      <c r="B50" t="s">
        <v>179</v>
      </c>
      <c r="C50" t="s">
        <v>180</v>
      </c>
      <c r="D50">
        <v>30</v>
      </c>
      <c r="E50">
        <v>1</v>
      </c>
      <c r="F50">
        <v>1</v>
      </c>
      <c r="G50" t="s">
        <v>42</v>
      </c>
      <c r="H50" t="s">
        <v>109</v>
      </c>
      <c r="I50">
        <v>5.8400000000000001E-2</v>
      </c>
      <c r="J50">
        <v>1.0900000000000001</v>
      </c>
      <c r="K50">
        <v>23.7</v>
      </c>
      <c r="L50" t="s">
        <v>43</v>
      </c>
      <c r="M50" t="s">
        <v>110</v>
      </c>
      <c r="N50">
        <v>0.27400000000000002</v>
      </c>
      <c r="O50">
        <v>3.79</v>
      </c>
      <c r="P50">
        <v>174</v>
      </c>
      <c r="Q50" s="4"/>
      <c r="R50" s="4">
        <v>1</v>
      </c>
      <c r="S50" s="4">
        <v>1</v>
      </c>
      <c r="T50" s="4"/>
      <c r="U50" s="4">
        <f t="shared" ref="U50:U72" si="16">K50*F50</f>
        <v>23.7</v>
      </c>
      <c r="V50" s="4">
        <f t="shared" ref="V50:V72" si="17">IF(R50=1,U50,(U50-0))</f>
        <v>23.7</v>
      </c>
      <c r="W50" s="4">
        <f t="shared" ref="W50:W72" si="18">IF(R50=1,U50,(V50*R50))</f>
        <v>23.7</v>
      </c>
      <c r="X50" s="4"/>
      <c r="Y50" s="4"/>
      <c r="Z50" s="4"/>
      <c r="AA50" s="4"/>
      <c r="AB50" s="4"/>
      <c r="AC50" s="4"/>
      <c r="AD50" s="4">
        <v>1</v>
      </c>
      <c r="AE50" s="4"/>
      <c r="AF50" s="4">
        <f t="shared" ref="AF50:AF72" si="19">P50*F50</f>
        <v>174</v>
      </c>
      <c r="AG50" s="4">
        <f t="shared" ref="AG50:AG72" si="20">IF(R50=1,AF50,(AF50-0))</f>
        <v>174</v>
      </c>
      <c r="AH50" s="4">
        <f t="shared" ref="AH50:AH72" si="21">IF(R50=1,AF50,(AG50*R50))</f>
        <v>174</v>
      </c>
      <c r="AI50" s="4"/>
      <c r="AJ50" s="4"/>
      <c r="AK50" s="4"/>
      <c r="AL50" s="4"/>
      <c r="AM50" s="4"/>
      <c r="AN50" s="4"/>
      <c r="AO50" s="4"/>
      <c r="AP50" s="4">
        <v>33</v>
      </c>
      <c r="AQ50" s="4"/>
      <c r="AR50" s="4"/>
      <c r="AS50">
        <f t="shared" si="8"/>
        <v>97.17</v>
      </c>
      <c r="AT50">
        <f t="shared" si="9"/>
        <v>71.340713407134075</v>
      </c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customFormat="1" ht="14.4" x14ac:dyDescent="0.3">
      <c r="A51" s="1">
        <v>44615</v>
      </c>
      <c r="B51" t="s">
        <v>179</v>
      </c>
      <c r="C51" t="s">
        <v>181</v>
      </c>
      <c r="D51">
        <v>31</v>
      </c>
      <c r="E51">
        <v>1</v>
      </c>
      <c r="F51">
        <v>1</v>
      </c>
      <c r="G51" t="s">
        <v>42</v>
      </c>
      <c r="H51" t="s">
        <v>109</v>
      </c>
      <c r="I51">
        <v>5.8099999999999999E-2</v>
      </c>
      <c r="J51">
        <v>1.05</v>
      </c>
      <c r="K51">
        <v>22.6</v>
      </c>
      <c r="L51" t="s">
        <v>43</v>
      </c>
      <c r="M51" t="s">
        <v>110</v>
      </c>
      <c r="N51">
        <v>0.34200000000000003</v>
      </c>
      <c r="O51">
        <v>4.6500000000000004</v>
      </c>
      <c r="P51">
        <v>230</v>
      </c>
      <c r="Q51" s="4"/>
      <c r="R51" s="4">
        <v>1</v>
      </c>
      <c r="S51" s="4">
        <v>1</v>
      </c>
      <c r="T51" s="4"/>
      <c r="U51" s="4">
        <f t="shared" si="16"/>
        <v>22.6</v>
      </c>
      <c r="V51" s="4">
        <f t="shared" si="17"/>
        <v>22.6</v>
      </c>
      <c r="W51" s="4">
        <f t="shared" si="18"/>
        <v>22.6</v>
      </c>
      <c r="X51" s="4"/>
      <c r="Y51" s="4"/>
      <c r="Z51" s="4"/>
      <c r="AA51" s="4"/>
      <c r="AB51" s="4"/>
      <c r="AC51" s="4"/>
      <c r="AD51" s="4">
        <v>1</v>
      </c>
      <c r="AE51" s="4"/>
      <c r="AF51" s="4">
        <f t="shared" si="19"/>
        <v>230</v>
      </c>
      <c r="AG51" s="4">
        <f t="shared" si="20"/>
        <v>230</v>
      </c>
      <c r="AH51" s="4">
        <f t="shared" si="21"/>
        <v>230</v>
      </c>
      <c r="AI51" s="4"/>
      <c r="AJ51" s="4"/>
      <c r="AK51" s="4"/>
      <c r="AL51" s="4"/>
      <c r="AM51" s="4"/>
      <c r="AN51" s="4"/>
      <c r="AO51" s="4"/>
      <c r="AP51" s="4">
        <v>34</v>
      </c>
      <c r="AQ51" s="4"/>
      <c r="AR51" s="4"/>
      <c r="AS51">
        <f t="shared" si="8"/>
        <v>92.660000000000011</v>
      </c>
      <c r="AT51">
        <f t="shared" si="9"/>
        <v>94.300943009430085</v>
      </c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customFormat="1" ht="14.4" x14ac:dyDescent="0.3">
      <c r="A52" s="1">
        <v>44615</v>
      </c>
      <c r="B52" t="s">
        <v>179</v>
      </c>
      <c r="C52" t="s">
        <v>182</v>
      </c>
      <c r="D52">
        <v>32</v>
      </c>
      <c r="E52">
        <v>1</v>
      </c>
      <c r="F52">
        <v>1</v>
      </c>
      <c r="G52" t="s">
        <v>42</v>
      </c>
      <c r="H52" t="s">
        <v>109</v>
      </c>
      <c r="I52">
        <v>5.7099999999999998E-2</v>
      </c>
      <c r="J52">
        <v>1.05</v>
      </c>
      <c r="K52">
        <v>22.5</v>
      </c>
      <c r="L52" t="s">
        <v>43</v>
      </c>
      <c r="M52" t="s">
        <v>110</v>
      </c>
      <c r="N52">
        <v>0.34100000000000003</v>
      </c>
      <c r="O52">
        <v>4.6500000000000004</v>
      </c>
      <c r="P52">
        <v>230</v>
      </c>
      <c r="Q52" s="4"/>
      <c r="R52" s="4">
        <v>1</v>
      </c>
      <c r="S52" s="4">
        <v>1</v>
      </c>
      <c r="T52" s="4"/>
      <c r="U52" s="4">
        <f t="shared" si="16"/>
        <v>22.5</v>
      </c>
      <c r="V52" s="4">
        <f t="shared" si="17"/>
        <v>22.5</v>
      </c>
      <c r="W52" s="4">
        <f t="shared" si="18"/>
        <v>22.5</v>
      </c>
      <c r="X52" s="4"/>
      <c r="Y52" s="4"/>
      <c r="Z52" s="4"/>
      <c r="AA52" s="4"/>
      <c r="AB52" s="4"/>
      <c r="AC52" s="4"/>
      <c r="AD52" s="4">
        <v>1</v>
      </c>
      <c r="AE52" s="4"/>
      <c r="AF52" s="4">
        <f t="shared" si="19"/>
        <v>230</v>
      </c>
      <c r="AG52" s="4">
        <f t="shared" si="20"/>
        <v>230</v>
      </c>
      <c r="AH52" s="4">
        <f t="shared" si="21"/>
        <v>230</v>
      </c>
      <c r="AI52" s="4"/>
      <c r="AJ52" s="4"/>
      <c r="AK52" s="4"/>
      <c r="AL52" s="4"/>
      <c r="AM52" s="4"/>
      <c r="AN52" s="4"/>
      <c r="AO52" s="4"/>
      <c r="AP52" s="4">
        <v>35</v>
      </c>
      <c r="AQ52" s="4"/>
      <c r="AR52" s="4"/>
      <c r="AS52">
        <f t="shared" ref="AS52:AS57" si="22">100*(W52/W$128)</f>
        <v>92.25</v>
      </c>
      <c r="AT52">
        <f t="shared" si="9"/>
        <v>94.300943009430085</v>
      </c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customFormat="1" ht="14.4" x14ac:dyDescent="0.3">
      <c r="A53" s="1">
        <v>44615</v>
      </c>
      <c r="B53" t="s">
        <v>179</v>
      </c>
      <c r="C53" t="s">
        <v>183</v>
      </c>
      <c r="D53">
        <v>33</v>
      </c>
      <c r="E53">
        <v>1</v>
      </c>
      <c r="F53">
        <v>1</v>
      </c>
      <c r="G53" t="s">
        <v>42</v>
      </c>
      <c r="H53" t="s">
        <v>109</v>
      </c>
      <c r="I53">
        <v>5.8000000000000003E-2</v>
      </c>
      <c r="J53">
        <v>1.1399999999999999</v>
      </c>
      <c r="K53">
        <v>25</v>
      </c>
      <c r="L53" t="s">
        <v>43</v>
      </c>
      <c r="M53" t="s">
        <v>110</v>
      </c>
      <c r="N53">
        <v>0.33900000000000002</v>
      </c>
      <c r="O53">
        <v>4.6399999999999997</v>
      </c>
      <c r="P53">
        <v>229</v>
      </c>
      <c r="Q53" s="4"/>
      <c r="R53" s="4">
        <v>1</v>
      </c>
      <c r="S53" s="4">
        <v>1</v>
      </c>
      <c r="T53" s="4"/>
      <c r="U53" s="4">
        <f t="shared" si="16"/>
        <v>25</v>
      </c>
      <c r="V53" s="4">
        <f t="shared" si="17"/>
        <v>25</v>
      </c>
      <c r="W53" s="4">
        <f t="shared" si="18"/>
        <v>25</v>
      </c>
      <c r="X53" s="4"/>
      <c r="Y53" s="4"/>
      <c r="Z53" s="4"/>
      <c r="AA53" s="4"/>
      <c r="AB53" s="4"/>
      <c r="AC53" s="4"/>
      <c r="AD53" s="4">
        <v>1</v>
      </c>
      <c r="AE53" s="4"/>
      <c r="AF53" s="4">
        <f t="shared" si="19"/>
        <v>229</v>
      </c>
      <c r="AG53" s="4">
        <f t="shared" si="20"/>
        <v>229</v>
      </c>
      <c r="AH53" s="4">
        <f t="shared" si="21"/>
        <v>229</v>
      </c>
      <c r="AI53" s="4"/>
      <c r="AJ53" s="4"/>
      <c r="AK53" s="4"/>
      <c r="AL53" s="4"/>
      <c r="AM53" s="4"/>
      <c r="AN53" s="4"/>
      <c r="AO53" s="4"/>
      <c r="AP53" s="4">
        <v>36</v>
      </c>
      <c r="AQ53" s="4"/>
      <c r="AR53" s="4"/>
      <c r="AS53">
        <f t="shared" si="22"/>
        <v>102.49999999999999</v>
      </c>
      <c r="AT53">
        <f t="shared" ref="AT53:AT57" si="23">100*AH53/AH$123</f>
        <v>93.890938909389092</v>
      </c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customFormat="1" ht="14.4" x14ac:dyDescent="0.3">
      <c r="A54" s="1">
        <v>44615</v>
      </c>
      <c r="B54" t="s">
        <v>179</v>
      </c>
      <c r="C54" t="s">
        <v>184</v>
      </c>
      <c r="D54">
        <v>34</v>
      </c>
      <c r="E54">
        <v>1</v>
      </c>
      <c r="F54">
        <v>1</v>
      </c>
      <c r="G54" t="s">
        <v>42</v>
      </c>
      <c r="H54" t="s">
        <v>109</v>
      </c>
      <c r="I54">
        <v>5.8299999999999998E-2</v>
      </c>
      <c r="J54">
        <v>1.1599999999999999</v>
      </c>
      <c r="K54">
        <v>25.8</v>
      </c>
      <c r="L54" t="s">
        <v>43</v>
      </c>
      <c r="M54" t="s">
        <v>110</v>
      </c>
      <c r="N54">
        <v>0.36399999999999999</v>
      </c>
      <c r="O54">
        <v>5.0599999999999996</v>
      </c>
      <c r="P54">
        <v>257</v>
      </c>
      <c r="Q54" s="4"/>
      <c r="R54" s="4">
        <v>1</v>
      </c>
      <c r="S54" s="4">
        <v>1</v>
      </c>
      <c r="T54" s="4"/>
      <c r="U54" s="4">
        <f t="shared" si="16"/>
        <v>25.8</v>
      </c>
      <c r="V54" s="4">
        <f t="shared" si="17"/>
        <v>25.8</v>
      </c>
      <c r="W54" s="4">
        <f t="shared" si="18"/>
        <v>25.8</v>
      </c>
      <c r="X54" s="4"/>
      <c r="Y54" s="4"/>
      <c r="Z54" s="4"/>
      <c r="AA54" s="4"/>
      <c r="AB54" s="4"/>
      <c r="AC54" s="4"/>
      <c r="AD54" s="4">
        <v>1</v>
      </c>
      <c r="AE54" s="4"/>
      <c r="AF54" s="4">
        <f t="shared" si="19"/>
        <v>257</v>
      </c>
      <c r="AG54" s="4">
        <f t="shared" si="20"/>
        <v>257</v>
      </c>
      <c r="AH54" s="4">
        <f t="shared" si="21"/>
        <v>257</v>
      </c>
      <c r="AI54" s="4"/>
      <c r="AJ54" s="4"/>
      <c r="AK54" s="4"/>
      <c r="AL54" s="4"/>
      <c r="AM54" s="4"/>
      <c r="AN54" s="4"/>
      <c r="AO54" s="4"/>
      <c r="AP54" s="2">
        <v>37</v>
      </c>
      <c r="AQ54" s="4"/>
      <c r="AR54" s="4"/>
      <c r="AS54">
        <f t="shared" si="22"/>
        <v>105.78</v>
      </c>
      <c r="AT54">
        <f t="shared" si="23"/>
        <v>105.3710537105371</v>
      </c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customFormat="1" ht="14.4" x14ac:dyDescent="0.3">
      <c r="A55" s="1">
        <v>44643</v>
      </c>
      <c r="B55" t="s">
        <v>219</v>
      </c>
      <c r="C55" t="s">
        <v>220</v>
      </c>
      <c r="D55">
        <v>30</v>
      </c>
      <c r="E55">
        <v>1</v>
      </c>
      <c r="F55">
        <v>1</v>
      </c>
      <c r="G55" t="s">
        <v>42</v>
      </c>
      <c r="H55" t="s">
        <v>109</v>
      </c>
      <c r="I55">
        <v>6.6500000000000004E-2</v>
      </c>
      <c r="J55">
        <v>1.2</v>
      </c>
      <c r="K55">
        <v>21.4</v>
      </c>
      <c r="L55" t="s">
        <v>43</v>
      </c>
      <c r="M55" t="s">
        <v>110</v>
      </c>
      <c r="N55">
        <v>0.26300000000000001</v>
      </c>
      <c r="O55">
        <v>3.61</v>
      </c>
      <c r="P55">
        <v>155</v>
      </c>
      <c r="Q55" s="4"/>
      <c r="R55" s="4">
        <v>1</v>
      </c>
      <c r="S55" s="4">
        <v>1</v>
      </c>
      <c r="T55" s="4"/>
      <c r="U55" s="4">
        <f t="shared" si="16"/>
        <v>21.4</v>
      </c>
      <c r="V55" s="4">
        <f t="shared" si="17"/>
        <v>21.4</v>
      </c>
      <c r="W55" s="4">
        <f t="shared" si="18"/>
        <v>21.4</v>
      </c>
      <c r="X55" s="4"/>
      <c r="Y55" s="4"/>
      <c r="Z55" s="4"/>
      <c r="AA55" s="4"/>
      <c r="AB55" s="4"/>
      <c r="AC55" s="4"/>
      <c r="AD55" s="4">
        <v>1</v>
      </c>
      <c r="AE55" s="4"/>
      <c r="AF55" s="4">
        <f t="shared" si="19"/>
        <v>155</v>
      </c>
      <c r="AG55" s="4">
        <f t="shared" si="20"/>
        <v>155</v>
      </c>
      <c r="AH55" s="4">
        <f t="shared" si="21"/>
        <v>155</v>
      </c>
      <c r="AI55" s="4"/>
      <c r="AJ55" s="4"/>
      <c r="AK55" s="4"/>
      <c r="AL55" s="4"/>
      <c r="AM55" s="4"/>
      <c r="AN55" s="4"/>
      <c r="AO55" s="4"/>
      <c r="AP55" s="2">
        <v>38</v>
      </c>
      <c r="AQ55" s="4"/>
      <c r="AR55" s="4"/>
      <c r="AS55">
        <f t="shared" si="22"/>
        <v>87.74</v>
      </c>
      <c r="AT55">
        <f t="shared" si="23"/>
        <v>63.550635506355064</v>
      </c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customFormat="1" ht="14.4" x14ac:dyDescent="0.3">
      <c r="A56" s="1">
        <v>44643</v>
      </c>
      <c r="B56" t="s">
        <v>219</v>
      </c>
      <c r="C56" t="s">
        <v>221</v>
      </c>
      <c r="D56">
        <v>31</v>
      </c>
      <c r="E56">
        <v>1</v>
      </c>
      <c r="F56">
        <v>1</v>
      </c>
      <c r="G56" t="s">
        <v>42</v>
      </c>
      <c r="H56" t="s">
        <v>109</v>
      </c>
      <c r="I56">
        <v>5.5899999999999998E-2</v>
      </c>
      <c r="J56">
        <v>1.03</v>
      </c>
      <c r="K56">
        <v>17.399999999999999</v>
      </c>
      <c r="L56" t="s">
        <v>43</v>
      </c>
      <c r="M56" t="s">
        <v>110</v>
      </c>
      <c r="N56">
        <v>0.25600000000000001</v>
      </c>
      <c r="O56">
        <v>3.51</v>
      </c>
      <c r="P56">
        <v>148</v>
      </c>
      <c r="Q56" s="4"/>
      <c r="R56" s="4">
        <v>1</v>
      </c>
      <c r="S56" s="4">
        <v>1</v>
      </c>
      <c r="T56" s="4"/>
      <c r="U56" s="4">
        <f t="shared" si="16"/>
        <v>17.399999999999999</v>
      </c>
      <c r="V56" s="4">
        <f t="shared" si="17"/>
        <v>17.399999999999999</v>
      </c>
      <c r="W56" s="4">
        <f t="shared" si="18"/>
        <v>17.399999999999999</v>
      </c>
      <c r="X56" s="4"/>
      <c r="Y56" s="4"/>
      <c r="Z56" s="4"/>
      <c r="AA56" s="4"/>
      <c r="AB56" s="4"/>
      <c r="AC56" s="4"/>
      <c r="AD56" s="4">
        <v>1</v>
      </c>
      <c r="AE56" s="4"/>
      <c r="AF56" s="4">
        <f t="shared" si="19"/>
        <v>148</v>
      </c>
      <c r="AG56" s="4">
        <f t="shared" si="20"/>
        <v>148</v>
      </c>
      <c r="AH56" s="4">
        <f t="shared" si="21"/>
        <v>148</v>
      </c>
      <c r="AI56" s="4"/>
      <c r="AJ56" s="4"/>
      <c r="AK56" s="4"/>
      <c r="AL56" s="4"/>
      <c r="AM56" s="4"/>
      <c r="AN56" s="4"/>
      <c r="AO56" s="4"/>
      <c r="AP56" s="4">
        <v>39</v>
      </c>
      <c r="AQ56" s="4"/>
      <c r="AR56" s="4"/>
      <c r="AS56">
        <f t="shared" si="22"/>
        <v>71.339999999999989</v>
      </c>
      <c r="AT56">
        <f t="shared" si="23"/>
        <v>60.680606806068056</v>
      </c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customFormat="1" ht="14.4" x14ac:dyDescent="0.3">
      <c r="A57" s="1">
        <v>44643</v>
      </c>
      <c r="B57" t="s">
        <v>219</v>
      </c>
      <c r="C57" t="s">
        <v>222</v>
      </c>
      <c r="D57">
        <v>32</v>
      </c>
      <c r="E57">
        <v>1</v>
      </c>
      <c r="F57">
        <v>1</v>
      </c>
      <c r="G57" t="s">
        <v>42</v>
      </c>
      <c r="H57" t="s">
        <v>109</v>
      </c>
      <c r="I57">
        <v>5.5500000000000001E-2</v>
      </c>
      <c r="J57">
        <v>1.03</v>
      </c>
      <c r="K57">
        <v>17.2</v>
      </c>
      <c r="L57" t="s">
        <v>43</v>
      </c>
      <c r="M57" t="s">
        <v>110</v>
      </c>
      <c r="N57">
        <v>0.32500000000000001</v>
      </c>
      <c r="O57">
        <v>4.4400000000000004</v>
      </c>
      <c r="P57">
        <v>210</v>
      </c>
      <c r="Q57" s="4"/>
      <c r="R57" s="4">
        <v>1</v>
      </c>
      <c r="S57" s="4">
        <v>1</v>
      </c>
      <c r="T57" s="4"/>
      <c r="U57" s="4">
        <f t="shared" si="16"/>
        <v>17.2</v>
      </c>
      <c r="V57" s="4">
        <f t="shared" si="17"/>
        <v>17.2</v>
      </c>
      <c r="W57" s="4">
        <f t="shared" si="18"/>
        <v>17.2</v>
      </c>
      <c r="X57" s="4"/>
      <c r="Y57" s="4"/>
      <c r="Z57" s="4"/>
      <c r="AA57" s="4"/>
      <c r="AB57" s="4"/>
      <c r="AC57" s="4"/>
      <c r="AD57" s="4">
        <v>1</v>
      </c>
      <c r="AE57" s="4"/>
      <c r="AF57" s="4">
        <f t="shared" si="19"/>
        <v>210</v>
      </c>
      <c r="AG57" s="4">
        <f t="shared" si="20"/>
        <v>210</v>
      </c>
      <c r="AH57" s="4">
        <f t="shared" si="21"/>
        <v>210</v>
      </c>
      <c r="AI57" s="4"/>
      <c r="AJ57" s="4"/>
      <c r="AK57" s="4"/>
      <c r="AL57" s="4"/>
      <c r="AM57" s="4"/>
      <c r="AN57" s="4"/>
      <c r="AO57" s="4"/>
      <c r="AP57" s="4">
        <v>40</v>
      </c>
      <c r="AQ57" s="4"/>
      <c r="AR57" s="4"/>
      <c r="AS57">
        <f t="shared" si="22"/>
        <v>70.52</v>
      </c>
      <c r="AT57">
        <f t="shared" si="23"/>
        <v>86.100861008610082</v>
      </c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customFormat="1" ht="14.4" x14ac:dyDescent="0.3">
      <c r="A58" s="1">
        <v>44643</v>
      </c>
      <c r="B58" t="s">
        <v>219</v>
      </c>
      <c r="C58" t="s">
        <v>223</v>
      </c>
      <c r="D58">
        <v>33</v>
      </c>
      <c r="E58">
        <v>1</v>
      </c>
      <c r="F58">
        <v>1</v>
      </c>
      <c r="G58" t="s">
        <v>42</v>
      </c>
      <c r="H58" t="s">
        <v>109</v>
      </c>
      <c r="I58">
        <v>5.62E-2</v>
      </c>
      <c r="J58">
        <v>1.06</v>
      </c>
      <c r="K58">
        <v>18</v>
      </c>
      <c r="L58" t="s">
        <v>43</v>
      </c>
      <c r="M58" t="s">
        <v>110</v>
      </c>
      <c r="N58">
        <v>0.33200000000000002</v>
      </c>
      <c r="O58">
        <v>4.53</v>
      </c>
      <c r="P58">
        <v>216</v>
      </c>
      <c r="Q58" s="4"/>
      <c r="R58" s="4">
        <v>1</v>
      </c>
      <c r="S58" s="4">
        <v>1</v>
      </c>
      <c r="T58" s="4"/>
      <c r="U58" s="4">
        <f t="shared" si="16"/>
        <v>18</v>
      </c>
      <c r="V58" s="4">
        <f t="shared" si="17"/>
        <v>18</v>
      </c>
      <c r="W58" s="4">
        <f t="shared" si="18"/>
        <v>18</v>
      </c>
      <c r="X58" s="4"/>
      <c r="Y58" s="4"/>
      <c r="Z58" s="4"/>
      <c r="AA58" s="4"/>
      <c r="AB58" s="4"/>
      <c r="AC58" s="4"/>
      <c r="AD58" s="4">
        <v>1</v>
      </c>
      <c r="AE58" s="4"/>
      <c r="AF58" s="4">
        <f t="shared" si="19"/>
        <v>216</v>
      </c>
      <c r="AG58" s="4">
        <f t="shared" si="20"/>
        <v>216</v>
      </c>
      <c r="AH58" s="4">
        <f t="shared" si="21"/>
        <v>216</v>
      </c>
      <c r="AI58" s="4"/>
      <c r="AJ58" s="4"/>
      <c r="AK58" s="4"/>
      <c r="AL58" s="4"/>
      <c r="AM58" s="4"/>
      <c r="AN58" s="4"/>
      <c r="AO58" s="4"/>
      <c r="AP58" s="4">
        <v>41</v>
      </c>
      <c r="AQ58" s="4"/>
      <c r="AR58" s="4"/>
      <c r="AS58">
        <f t="shared" ref="AS58:AS93" si="24">100*(W58/W$128)</f>
        <v>73.8</v>
      </c>
      <c r="AT58">
        <f t="shared" ref="AT58:AT93" si="25">100*AH58/AH$123</f>
        <v>88.560885608856083</v>
      </c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customFormat="1" ht="14.4" x14ac:dyDescent="0.3">
      <c r="A59" s="1">
        <v>44643</v>
      </c>
      <c r="B59" t="s">
        <v>219</v>
      </c>
      <c r="C59" t="s">
        <v>224</v>
      </c>
      <c r="D59">
        <v>34</v>
      </c>
      <c r="E59">
        <v>1</v>
      </c>
      <c r="F59">
        <v>1</v>
      </c>
      <c r="G59" t="s">
        <v>42</v>
      </c>
      <c r="H59" t="s">
        <v>109</v>
      </c>
      <c r="I59">
        <v>5.6399999999999999E-2</v>
      </c>
      <c r="J59">
        <v>1.08</v>
      </c>
      <c r="K59">
        <v>18.399999999999999</v>
      </c>
      <c r="L59" t="s">
        <v>43</v>
      </c>
      <c r="M59" t="s">
        <v>110</v>
      </c>
      <c r="N59">
        <v>0.312</v>
      </c>
      <c r="O59">
        <v>4.21</v>
      </c>
      <c r="P59">
        <v>194</v>
      </c>
      <c r="Q59" s="4"/>
      <c r="R59" s="4">
        <v>1</v>
      </c>
      <c r="S59" s="4">
        <v>1</v>
      </c>
      <c r="T59" s="4"/>
      <c r="U59" s="4">
        <f t="shared" si="16"/>
        <v>18.399999999999999</v>
      </c>
      <c r="V59" s="4">
        <f t="shared" si="17"/>
        <v>18.399999999999999</v>
      </c>
      <c r="W59" s="4">
        <f t="shared" si="18"/>
        <v>18.399999999999999</v>
      </c>
      <c r="X59" s="4"/>
      <c r="Y59" s="4"/>
      <c r="Z59" s="4"/>
      <c r="AA59" s="4"/>
      <c r="AB59" s="4"/>
      <c r="AC59" s="4"/>
      <c r="AD59" s="4">
        <v>1</v>
      </c>
      <c r="AE59" s="4"/>
      <c r="AF59" s="4">
        <f t="shared" si="19"/>
        <v>194</v>
      </c>
      <c r="AG59" s="4">
        <f t="shared" si="20"/>
        <v>194</v>
      </c>
      <c r="AH59" s="4">
        <f t="shared" si="21"/>
        <v>194</v>
      </c>
      <c r="AI59" s="4"/>
      <c r="AJ59" s="4"/>
      <c r="AK59" s="4"/>
      <c r="AL59" s="4"/>
      <c r="AM59" s="4"/>
      <c r="AN59" s="4"/>
      <c r="AO59" s="4"/>
      <c r="AP59" s="4">
        <v>42</v>
      </c>
      <c r="AQ59" s="4"/>
      <c r="AR59" s="4"/>
      <c r="AS59">
        <f t="shared" si="24"/>
        <v>75.44</v>
      </c>
      <c r="AT59">
        <f t="shared" si="25"/>
        <v>79.540795407954079</v>
      </c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customFormat="1" ht="14.4" x14ac:dyDescent="0.3">
      <c r="A60" s="1">
        <v>44664</v>
      </c>
      <c r="B60" t="s">
        <v>267</v>
      </c>
      <c r="C60" t="s">
        <v>268</v>
      </c>
      <c r="D60">
        <v>30</v>
      </c>
      <c r="E60">
        <v>1</v>
      </c>
      <c r="F60">
        <v>1</v>
      </c>
      <c r="G60" t="s">
        <v>42</v>
      </c>
      <c r="H60" t="s">
        <v>109</v>
      </c>
      <c r="I60">
        <v>8.2100000000000006E-2</v>
      </c>
      <c r="J60">
        <v>1.39</v>
      </c>
      <c r="K60">
        <v>30</v>
      </c>
      <c r="L60" t="s">
        <v>43</v>
      </c>
      <c r="M60" t="s">
        <v>110</v>
      </c>
      <c r="N60">
        <v>0.32900000000000001</v>
      </c>
      <c r="O60">
        <v>4.6500000000000004</v>
      </c>
      <c r="P60">
        <v>254</v>
      </c>
      <c r="Q60" s="4"/>
      <c r="R60" s="4">
        <v>1</v>
      </c>
      <c r="S60" s="4">
        <v>1</v>
      </c>
      <c r="T60" s="4"/>
      <c r="U60" s="4">
        <f t="shared" si="16"/>
        <v>30</v>
      </c>
      <c r="V60" s="4">
        <f t="shared" si="17"/>
        <v>30</v>
      </c>
      <c r="W60" s="4">
        <f t="shared" si="18"/>
        <v>30</v>
      </c>
      <c r="X60" s="4"/>
      <c r="Y60" s="4"/>
      <c r="Z60" s="4"/>
      <c r="AA60" s="4"/>
      <c r="AB60" s="4"/>
      <c r="AC60" s="4"/>
      <c r="AD60" s="4">
        <v>1</v>
      </c>
      <c r="AE60" s="4"/>
      <c r="AF60" s="4">
        <f t="shared" si="19"/>
        <v>254</v>
      </c>
      <c r="AG60" s="4">
        <f t="shared" si="20"/>
        <v>254</v>
      </c>
      <c r="AH60" s="4">
        <f t="shared" si="21"/>
        <v>254</v>
      </c>
      <c r="AI60" s="4"/>
      <c r="AJ60" s="4"/>
      <c r="AK60" s="4"/>
      <c r="AL60" s="4"/>
      <c r="AM60" s="4"/>
      <c r="AN60" s="4"/>
      <c r="AO60" s="4"/>
      <c r="AP60" s="2">
        <v>43</v>
      </c>
      <c r="AQ60" s="4"/>
      <c r="AR60" s="4"/>
      <c r="AS60">
        <f t="shared" si="24"/>
        <v>123</v>
      </c>
      <c r="AT60">
        <f t="shared" si="25"/>
        <v>104.1410414104141</v>
      </c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customFormat="1" ht="14.4" x14ac:dyDescent="0.3">
      <c r="A61" s="1">
        <v>44664</v>
      </c>
      <c r="B61" t="s">
        <v>267</v>
      </c>
      <c r="C61" t="s">
        <v>269</v>
      </c>
      <c r="D61">
        <v>31</v>
      </c>
      <c r="E61">
        <v>1</v>
      </c>
      <c r="F61">
        <v>1</v>
      </c>
      <c r="G61" t="s">
        <v>42</v>
      </c>
      <c r="H61" t="s">
        <v>109</v>
      </c>
      <c r="I61">
        <v>8.4099999999999994E-2</v>
      </c>
      <c r="J61">
        <v>1.48</v>
      </c>
      <c r="K61">
        <v>32.4</v>
      </c>
      <c r="L61" t="s">
        <v>43</v>
      </c>
      <c r="M61" t="s">
        <v>110</v>
      </c>
      <c r="N61">
        <v>0.33500000000000002</v>
      </c>
      <c r="O61">
        <v>4.6900000000000004</v>
      </c>
      <c r="P61">
        <v>256</v>
      </c>
      <c r="Q61" s="4"/>
      <c r="R61" s="4">
        <v>1</v>
      </c>
      <c r="S61" s="4">
        <v>1</v>
      </c>
      <c r="T61" s="4"/>
      <c r="U61" s="4">
        <f t="shared" si="16"/>
        <v>32.4</v>
      </c>
      <c r="V61" s="4">
        <f t="shared" si="17"/>
        <v>32.4</v>
      </c>
      <c r="W61" s="4">
        <f t="shared" si="18"/>
        <v>32.4</v>
      </c>
      <c r="X61" s="4"/>
      <c r="Y61" s="4"/>
      <c r="Z61" s="4"/>
      <c r="AA61" s="4"/>
      <c r="AB61" s="4"/>
      <c r="AC61" s="4"/>
      <c r="AD61" s="4">
        <v>1</v>
      </c>
      <c r="AE61" s="4"/>
      <c r="AF61" s="4">
        <f t="shared" si="19"/>
        <v>256</v>
      </c>
      <c r="AG61" s="4">
        <f t="shared" si="20"/>
        <v>256</v>
      </c>
      <c r="AH61" s="4">
        <f t="shared" si="21"/>
        <v>256</v>
      </c>
      <c r="AI61" s="4"/>
      <c r="AJ61" s="4"/>
      <c r="AK61" s="4"/>
      <c r="AL61" s="4"/>
      <c r="AM61" s="4"/>
      <c r="AN61" s="4"/>
      <c r="AO61" s="4"/>
      <c r="AP61" s="2">
        <v>44</v>
      </c>
      <c r="AQ61" s="4"/>
      <c r="AR61" s="4"/>
      <c r="AS61">
        <f t="shared" si="24"/>
        <v>132.84</v>
      </c>
      <c r="AT61">
        <f t="shared" si="25"/>
        <v>104.9610496104961</v>
      </c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customFormat="1" ht="14.4" x14ac:dyDescent="0.3">
      <c r="A62" s="1">
        <v>44664</v>
      </c>
      <c r="B62" t="s">
        <v>267</v>
      </c>
      <c r="C62" t="s">
        <v>270</v>
      </c>
      <c r="D62">
        <v>32</v>
      </c>
      <c r="E62">
        <v>1</v>
      </c>
      <c r="F62">
        <v>1</v>
      </c>
      <c r="G62" t="s">
        <v>42</v>
      </c>
      <c r="H62" t="s">
        <v>109</v>
      </c>
      <c r="I62">
        <v>8.2699999999999996E-2</v>
      </c>
      <c r="J62">
        <v>1.49</v>
      </c>
      <c r="K62">
        <v>32.700000000000003</v>
      </c>
      <c r="L62" t="s">
        <v>43</v>
      </c>
      <c r="M62" t="s">
        <v>110</v>
      </c>
      <c r="N62">
        <v>0.32800000000000001</v>
      </c>
      <c r="O62">
        <v>4.5999999999999996</v>
      </c>
      <c r="P62">
        <v>250</v>
      </c>
      <c r="Q62" s="4"/>
      <c r="R62" s="4">
        <v>1</v>
      </c>
      <c r="S62" s="4">
        <v>1</v>
      </c>
      <c r="T62" s="4"/>
      <c r="U62" s="4">
        <f t="shared" si="16"/>
        <v>32.700000000000003</v>
      </c>
      <c r="V62" s="4">
        <f t="shared" si="17"/>
        <v>32.700000000000003</v>
      </c>
      <c r="W62" s="4">
        <f t="shared" si="18"/>
        <v>32.700000000000003</v>
      </c>
      <c r="X62" s="4"/>
      <c r="Y62" s="4"/>
      <c r="Z62" s="4"/>
      <c r="AA62" s="4"/>
      <c r="AB62" s="4"/>
      <c r="AC62" s="4"/>
      <c r="AD62" s="4">
        <v>1</v>
      </c>
      <c r="AE62" s="4"/>
      <c r="AF62" s="4">
        <f t="shared" si="19"/>
        <v>250</v>
      </c>
      <c r="AG62" s="4">
        <f t="shared" si="20"/>
        <v>250</v>
      </c>
      <c r="AH62" s="4">
        <f t="shared" si="21"/>
        <v>250</v>
      </c>
      <c r="AI62" s="4"/>
      <c r="AJ62" s="4"/>
      <c r="AK62" s="4"/>
      <c r="AL62" s="4"/>
      <c r="AM62" s="4"/>
      <c r="AN62" s="4"/>
      <c r="AO62" s="4"/>
      <c r="AP62" s="4">
        <v>45</v>
      </c>
      <c r="AQ62" s="4"/>
      <c r="AR62" s="4"/>
      <c r="AS62">
        <f t="shared" si="24"/>
        <v>134.07</v>
      </c>
      <c r="AT62">
        <f t="shared" si="25"/>
        <v>102.5010250102501</v>
      </c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customFormat="1" ht="14.4" x14ac:dyDescent="0.3">
      <c r="A63" s="1">
        <v>44664</v>
      </c>
      <c r="B63" t="s">
        <v>267</v>
      </c>
      <c r="C63" t="s">
        <v>271</v>
      </c>
      <c r="D63">
        <v>33</v>
      </c>
      <c r="E63">
        <v>1</v>
      </c>
      <c r="F63">
        <v>1</v>
      </c>
      <c r="G63" t="s">
        <v>42</v>
      </c>
      <c r="H63" t="s">
        <v>109</v>
      </c>
      <c r="I63">
        <v>8.4599999999999995E-2</v>
      </c>
      <c r="J63">
        <v>1.45</v>
      </c>
      <c r="K63">
        <v>31.6</v>
      </c>
      <c r="L63" t="s">
        <v>43</v>
      </c>
      <c r="M63" t="s">
        <v>110</v>
      </c>
      <c r="N63">
        <v>0.32800000000000001</v>
      </c>
      <c r="O63">
        <v>4.5999999999999996</v>
      </c>
      <c r="P63">
        <v>250</v>
      </c>
      <c r="Q63" s="4"/>
      <c r="R63" s="4">
        <v>1</v>
      </c>
      <c r="S63" s="4">
        <v>1</v>
      </c>
      <c r="T63" s="4"/>
      <c r="U63" s="4">
        <f t="shared" si="16"/>
        <v>31.6</v>
      </c>
      <c r="V63" s="4">
        <f t="shared" si="17"/>
        <v>31.6</v>
      </c>
      <c r="W63" s="4">
        <f t="shared" si="18"/>
        <v>31.6</v>
      </c>
      <c r="X63" s="4"/>
      <c r="Y63" s="4"/>
      <c r="Z63" s="4"/>
      <c r="AA63" s="4"/>
      <c r="AB63" s="4"/>
      <c r="AC63" s="4"/>
      <c r="AD63" s="4">
        <v>1</v>
      </c>
      <c r="AE63" s="4"/>
      <c r="AF63" s="4">
        <f t="shared" si="19"/>
        <v>250</v>
      </c>
      <c r="AG63" s="4">
        <f t="shared" si="20"/>
        <v>250</v>
      </c>
      <c r="AH63" s="4">
        <f t="shared" si="21"/>
        <v>250</v>
      </c>
      <c r="AI63" s="4"/>
      <c r="AJ63" s="4"/>
      <c r="AK63" s="4"/>
      <c r="AL63" s="4"/>
      <c r="AM63" s="4"/>
      <c r="AN63" s="4"/>
      <c r="AO63" s="4"/>
      <c r="AP63" s="4">
        <v>46</v>
      </c>
      <c r="AQ63" s="4"/>
      <c r="AR63" s="4"/>
      <c r="AS63">
        <f t="shared" si="24"/>
        <v>129.56</v>
      </c>
      <c r="AT63">
        <f t="shared" si="25"/>
        <v>102.5010250102501</v>
      </c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customFormat="1" ht="14.4" x14ac:dyDescent="0.3">
      <c r="A64" s="1">
        <v>44664</v>
      </c>
      <c r="B64" t="s">
        <v>267</v>
      </c>
      <c r="C64" t="s">
        <v>272</v>
      </c>
      <c r="D64">
        <v>34</v>
      </c>
      <c r="E64">
        <v>1</v>
      </c>
      <c r="F64">
        <v>1</v>
      </c>
      <c r="G64" t="s">
        <v>42</v>
      </c>
      <c r="H64" t="s">
        <v>109</v>
      </c>
      <c r="I64">
        <v>8.2500000000000004E-2</v>
      </c>
      <c r="J64">
        <v>1.42</v>
      </c>
      <c r="K64">
        <v>30.8</v>
      </c>
      <c r="L64" t="s">
        <v>43</v>
      </c>
      <c r="M64" t="s">
        <v>110</v>
      </c>
      <c r="N64">
        <v>0.33100000000000002</v>
      </c>
      <c r="O64">
        <v>4.6500000000000004</v>
      </c>
      <c r="P64">
        <v>254</v>
      </c>
      <c r="Q64" s="4"/>
      <c r="R64" s="4">
        <v>1</v>
      </c>
      <c r="S64" s="4">
        <v>1</v>
      </c>
      <c r="T64" s="4"/>
      <c r="U64" s="4">
        <f t="shared" si="16"/>
        <v>30.8</v>
      </c>
      <c r="V64" s="4">
        <f t="shared" si="17"/>
        <v>30.8</v>
      </c>
      <c r="W64" s="4">
        <f t="shared" si="18"/>
        <v>30.8</v>
      </c>
      <c r="X64" s="4"/>
      <c r="Y64" s="4"/>
      <c r="Z64" s="4"/>
      <c r="AA64" s="4"/>
      <c r="AB64" s="4"/>
      <c r="AC64" s="4"/>
      <c r="AD64" s="4">
        <v>1</v>
      </c>
      <c r="AE64" s="4"/>
      <c r="AF64" s="4">
        <f t="shared" si="19"/>
        <v>254</v>
      </c>
      <c r="AG64" s="4">
        <f t="shared" si="20"/>
        <v>254</v>
      </c>
      <c r="AH64" s="4">
        <f t="shared" si="21"/>
        <v>254</v>
      </c>
      <c r="AI64" s="4"/>
      <c r="AJ64" s="4"/>
      <c r="AK64" s="4"/>
      <c r="AL64" s="4"/>
      <c r="AM64" s="4"/>
      <c r="AN64" s="4"/>
      <c r="AO64" s="4"/>
      <c r="AP64" s="4">
        <v>47</v>
      </c>
      <c r="AQ64" s="4"/>
      <c r="AR64" s="4"/>
      <c r="AS64">
        <f t="shared" si="24"/>
        <v>126.27999999999999</v>
      </c>
      <c r="AT64">
        <f t="shared" si="25"/>
        <v>104.1410414104141</v>
      </c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customFormat="1" ht="14.4" x14ac:dyDescent="0.3">
      <c r="A65" s="1">
        <v>44664</v>
      </c>
      <c r="B65" t="s">
        <v>267</v>
      </c>
      <c r="C65" t="s">
        <v>273</v>
      </c>
      <c r="D65">
        <v>155</v>
      </c>
      <c r="E65">
        <v>1</v>
      </c>
      <c r="F65">
        <v>1</v>
      </c>
      <c r="G65" t="s">
        <v>42</v>
      </c>
      <c r="H65" t="s">
        <v>109</v>
      </c>
      <c r="I65">
        <v>7.7499999999999999E-2</v>
      </c>
      <c r="J65">
        <v>1.35</v>
      </c>
      <c r="K65">
        <v>28.9</v>
      </c>
      <c r="L65" t="s">
        <v>43</v>
      </c>
      <c r="M65" t="s">
        <v>110</v>
      </c>
      <c r="N65">
        <v>0.26700000000000002</v>
      </c>
      <c r="O65">
        <v>3.76</v>
      </c>
      <c r="P65">
        <v>191</v>
      </c>
      <c r="R65" s="4">
        <v>1</v>
      </c>
      <c r="S65" s="4">
        <v>1</v>
      </c>
      <c r="T65" s="4"/>
      <c r="U65" s="4">
        <f t="shared" si="16"/>
        <v>28.9</v>
      </c>
      <c r="V65" s="4">
        <f t="shared" si="17"/>
        <v>28.9</v>
      </c>
      <c r="W65" s="4">
        <f t="shared" si="18"/>
        <v>28.9</v>
      </c>
      <c r="X65" s="4"/>
      <c r="Y65" s="4"/>
      <c r="AD65" s="4">
        <v>1</v>
      </c>
      <c r="AE65" s="4"/>
      <c r="AF65" s="4">
        <f t="shared" si="19"/>
        <v>191</v>
      </c>
      <c r="AG65" s="4">
        <f t="shared" si="20"/>
        <v>191</v>
      </c>
      <c r="AH65" s="4">
        <f t="shared" si="21"/>
        <v>191</v>
      </c>
      <c r="AI65" s="4"/>
      <c r="AJ65" s="4"/>
      <c r="AO65" s="4"/>
      <c r="AP65" s="4">
        <v>48</v>
      </c>
      <c r="AQ65" s="4"/>
      <c r="AR65" s="4"/>
      <c r="AS65">
        <f t="shared" si="24"/>
        <v>118.48999999999998</v>
      </c>
      <c r="AT65">
        <f t="shared" si="25"/>
        <v>78.310783107831071</v>
      </c>
    </row>
    <row r="66" spans="1:70" customFormat="1" ht="14.4" x14ac:dyDescent="0.3">
      <c r="A66" s="1">
        <v>44664</v>
      </c>
      <c r="B66" t="s">
        <v>267</v>
      </c>
      <c r="C66" t="s">
        <v>274</v>
      </c>
      <c r="D66">
        <v>156</v>
      </c>
      <c r="E66">
        <v>1</v>
      </c>
      <c r="F66">
        <v>1</v>
      </c>
      <c r="G66" t="s">
        <v>42</v>
      </c>
      <c r="H66" t="s">
        <v>109</v>
      </c>
      <c r="I66">
        <v>8.1699999999999995E-2</v>
      </c>
      <c r="J66">
        <v>1.42</v>
      </c>
      <c r="K66">
        <v>30.8</v>
      </c>
      <c r="L66" t="s">
        <v>43</v>
      </c>
      <c r="M66" t="s">
        <v>110</v>
      </c>
      <c r="N66">
        <v>0.27800000000000002</v>
      </c>
      <c r="O66">
        <v>3.9</v>
      </c>
      <c r="P66">
        <v>201</v>
      </c>
      <c r="R66" s="4">
        <v>1</v>
      </c>
      <c r="S66" s="4">
        <v>1</v>
      </c>
      <c r="T66" s="4"/>
      <c r="U66" s="4">
        <f t="shared" si="16"/>
        <v>30.8</v>
      </c>
      <c r="V66" s="4">
        <f t="shared" si="17"/>
        <v>30.8</v>
      </c>
      <c r="W66" s="4">
        <f t="shared" si="18"/>
        <v>30.8</v>
      </c>
      <c r="X66" s="4"/>
      <c r="Y66" s="4"/>
      <c r="AD66" s="4">
        <v>1</v>
      </c>
      <c r="AE66" s="4"/>
      <c r="AF66" s="4">
        <f t="shared" si="19"/>
        <v>201</v>
      </c>
      <c r="AG66" s="4">
        <f t="shared" si="20"/>
        <v>201</v>
      </c>
      <c r="AH66" s="4">
        <f t="shared" si="21"/>
        <v>201</v>
      </c>
      <c r="AI66" s="4"/>
      <c r="AJ66" s="4"/>
      <c r="AO66" s="4"/>
      <c r="AP66" s="2">
        <v>49</v>
      </c>
      <c r="AQ66" s="4"/>
      <c r="AR66" s="4"/>
      <c r="AS66">
        <f t="shared" si="24"/>
        <v>126.27999999999999</v>
      </c>
      <c r="AT66">
        <f t="shared" si="25"/>
        <v>82.410824108241087</v>
      </c>
    </row>
    <row r="67" spans="1:70" customFormat="1" ht="14.4" x14ac:dyDescent="0.3">
      <c r="A67" s="1">
        <v>44664</v>
      </c>
      <c r="B67" t="s">
        <v>267</v>
      </c>
      <c r="C67" t="s">
        <v>273</v>
      </c>
      <c r="D67">
        <v>157</v>
      </c>
      <c r="E67">
        <v>1</v>
      </c>
      <c r="F67">
        <v>1</v>
      </c>
      <c r="G67" t="s">
        <v>42</v>
      </c>
      <c r="H67" t="s">
        <v>109</v>
      </c>
      <c r="I67">
        <v>7.7299999999999994E-2</v>
      </c>
      <c r="J67">
        <v>1.33</v>
      </c>
      <c r="K67">
        <v>28.2</v>
      </c>
      <c r="L67" t="s">
        <v>43</v>
      </c>
      <c r="M67" t="s">
        <v>110</v>
      </c>
      <c r="N67">
        <v>0.27</v>
      </c>
      <c r="O67">
        <v>3.83</v>
      </c>
      <c r="P67">
        <v>195</v>
      </c>
      <c r="R67" s="4">
        <v>1</v>
      </c>
      <c r="S67" s="4">
        <v>1</v>
      </c>
      <c r="T67" s="4"/>
      <c r="U67" s="4">
        <f t="shared" si="16"/>
        <v>28.2</v>
      </c>
      <c r="V67" s="4">
        <f t="shared" si="17"/>
        <v>28.2</v>
      </c>
      <c r="W67" s="4">
        <f t="shared" si="18"/>
        <v>28.2</v>
      </c>
      <c r="X67" s="4"/>
      <c r="Y67" s="4"/>
      <c r="AD67" s="4">
        <v>1</v>
      </c>
      <c r="AE67" s="4"/>
      <c r="AF67" s="4">
        <f t="shared" si="19"/>
        <v>195</v>
      </c>
      <c r="AG67" s="4">
        <f t="shared" si="20"/>
        <v>195</v>
      </c>
      <c r="AH67" s="4">
        <f t="shared" si="21"/>
        <v>195</v>
      </c>
      <c r="AI67" s="4"/>
      <c r="AJ67" s="4"/>
      <c r="AO67" s="4"/>
      <c r="AP67" s="2">
        <v>50</v>
      </c>
      <c r="AQ67" s="4"/>
      <c r="AR67" s="4"/>
      <c r="AS67">
        <f t="shared" si="24"/>
        <v>115.61999999999999</v>
      </c>
      <c r="AT67">
        <f t="shared" si="25"/>
        <v>79.950799507995072</v>
      </c>
    </row>
    <row r="68" spans="1:70" customFormat="1" ht="14.4" x14ac:dyDescent="0.3">
      <c r="A68" s="1">
        <v>44685</v>
      </c>
      <c r="B68" t="s">
        <v>308</v>
      </c>
      <c r="C68" t="s">
        <v>309</v>
      </c>
      <c r="D68">
        <v>30</v>
      </c>
      <c r="E68">
        <v>1</v>
      </c>
      <c r="F68">
        <v>1</v>
      </c>
      <c r="G68" t="s">
        <v>42</v>
      </c>
      <c r="H68" t="s">
        <v>109</v>
      </c>
      <c r="I68">
        <v>7.9100000000000004E-2</v>
      </c>
      <c r="J68">
        <v>1.31</v>
      </c>
      <c r="K68">
        <v>26.5</v>
      </c>
      <c r="L68" t="s">
        <v>43</v>
      </c>
      <c r="M68" t="s">
        <v>110</v>
      </c>
      <c r="N68">
        <v>0.373</v>
      </c>
      <c r="O68">
        <v>4.6399999999999997</v>
      </c>
      <c r="P68">
        <v>245</v>
      </c>
      <c r="Q68" s="4"/>
      <c r="R68" s="4">
        <v>1</v>
      </c>
      <c r="S68" s="4">
        <v>1</v>
      </c>
      <c r="T68" s="4"/>
      <c r="U68" s="4">
        <f t="shared" si="16"/>
        <v>26.5</v>
      </c>
      <c r="V68" s="4">
        <f t="shared" si="17"/>
        <v>26.5</v>
      </c>
      <c r="W68" s="4">
        <f t="shared" si="18"/>
        <v>26.5</v>
      </c>
      <c r="X68" s="4"/>
      <c r="Y68" s="4"/>
      <c r="Z68" s="4"/>
      <c r="AA68" s="4"/>
      <c r="AB68" s="4"/>
      <c r="AC68" s="4"/>
      <c r="AD68" s="4">
        <v>1</v>
      </c>
      <c r="AE68" s="4"/>
      <c r="AF68" s="4">
        <f t="shared" si="19"/>
        <v>245</v>
      </c>
      <c r="AG68" s="4">
        <f t="shared" si="20"/>
        <v>245</v>
      </c>
      <c r="AH68" s="4">
        <f t="shared" si="21"/>
        <v>245</v>
      </c>
      <c r="AI68" s="4"/>
      <c r="AJ68" s="4"/>
      <c r="AK68" s="4"/>
      <c r="AL68" s="4"/>
      <c r="AM68" s="4"/>
      <c r="AN68" s="4"/>
      <c r="AO68" s="4"/>
      <c r="AP68" s="4">
        <v>51</v>
      </c>
      <c r="AQ68" s="4"/>
      <c r="AR68" s="4"/>
      <c r="AS68">
        <f t="shared" si="24"/>
        <v>108.65</v>
      </c>
      <c r="AT68">
        <f t="shared" si="25"/>
        <v>100.4510045100451</v>
      </c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customFormat="1" ht="14.4" x14ac:dyDescent="0.3">
      <c r="A69" s="1">
        <v>44685</v>
      </c>
      <c r="B69" t="s">
        <v>308</v>
      </c>
      <c r="C69" t="s">
        <v>310</v>
      </c>
      <c r="D69">
        <v>31</v>
      </c>
      <c r="E69">
        <v>1</v>
      </c>
      <c r="F69">
        <v>1</v>
      </c>
      <c r="G69" t="s">
        <v>42</v>
      </c>
      <c r="H69" t="s">
        <v>109</v>
      </c>
      <c r="I69">
        <v>7.8799999999999995E-2</v>
      </c>
      <c r="J69">
        <v>1.29</v>
      </c>
      <c r="K69">
        <v>26.2</v>
      </c>
      <c r="L69" t="s">
        <v>43</v>
      </c>
      <c r="M69" t="s">
        <v>110</v>
      </c>
      <c r="N69">
        <v>0.36</v>
      </c>
      <c r="O69">
        <v>4.47</v>
      </c>
      <c r="P69">
        <v>234</v>
      </c>
      <c r="Q69" s="4"/>
      <c r="R69" s="4">
        <v>1</v>
      </c>
      <c r="S69" s="4">
        <v>1</v>
      </c>
      <c r="T69" s="4"/>
      <c r="U69" s="4">
        <f t="shared" si="16"/>
        <v>26.2</v>
      </c>
      <c r="V69" s="4">
        <f t="shared" si="17"/>
        <v>26.2</v>
      </c>
      <c r="W69" s="4">
        <f t="shared" si="18"/>
        <v>26.2</v>
      </c>
      <c r="X69" s="4"/>
      <c r="Y69" s="4"/>
      <c r="Z69" s="4"/>
      <c r="AA69" s="4"/>
      <c r="AB69" s="4"/>
      <c r="AC69" s="4"/>
      <c r="AD69" s="4">
        <v>1</v>
      </c>
      <c r="AE69" s="4"/>
      <c r="AF69" s="4">
        <f t="shared" si="19"/>
        <v>234</v>
      </c>
      <c r="AG69" s="4">
        <f t="shared" si="20"/>
        <v>234</v>
      </c>
      <c r="AH69" s="4">
        <f t="shared" si="21"/>
        <v>234</v>
      </c>
      <c r="AI69" s="4"/>
      <c r="AJ69" s="4"/>
      <c r="AK69" s="4"/>
      <c r="AL69" s="4"/>
      <c r="AM69" s="4"/>
      <c r="AN69" s="4"/>
      <c r="AO69" s="4"/>
      <c r="AP69" s="4">
        <v>52</v>
      </c>
      <c r="AQ69" s="4"/>
      <c r="AR69" s="4"/>
      <c r="AS69">
        <f t="shared" si="24"/>
        <v>107.42</v>
      </c>
      <c r="AT69">
        <f t="shared" si="25"/>
        <v>95.9409594095941</v>
      </c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customFormat="1" ht="14.4" x14ac:dyDescent="0.3">
      <c r="A70" s="1">
        <v>44685</v>
      </c>
      <c r="B70" t="s">
        <v>308</v>
      </c>
      <c r="C70" t="s">
        <v>311</v>
      </c>
      <c r="D70">
        <v>32</v>
      </c>
      <c r="E70">
        <v>1</v>
      </c>
      <c r="F70">
        <v>1</v>
      </c>
      <c r="G70" t="s">
        <v>42</v>
      </c>
      <c r="H70" t="s">
        <v>109</v>
      </c>
      <c r="I70">
        <v>7.9899999999999999E-2</v>
      </c>
      <c r="J70">
        <v>1.35</v>
      </c>
      <c r="K70">
        <v>27.7</v>
      </c>
      <c r="L70" t="s">
        <v>43</v>
      </c>
      <c r="M70" t="s">
        <v>110</v>
      </c>
      <c r="N70">
        <v>0.38500000000000001</v>
      </c>
      <c r="O70">
        <v>4.72</v>
      </c>
      <c r="P70">
        <v>251</v>
      </c>
      <c r="Q70" s="4"/>
      <c r="R70" s="4">
        <v>1</v>
      </c>
      <c r="S70" s="4">
        <v>1</v>
      </c>
      <c r="T70" s="4"/>
      <c r="U70" s="4">
        <f t="shared" si="16"/>
        <v>27.7</v>
      </c>
      <c r="V70" s="4">
        <f t="shared" si="17"/>
        <v>27.7</v>
      </c>
      <c r="W70" s="4">
        <f t="shared" si="18"/>
        <v>27.7</v>
      </c>
      <c r="X70" s="4"/>
      <c r="Y70" s="4"/>
      <c r="Z70" s="4"/>
      <c r="AA70" s="4"/>
      <c r="AB70" s="4"/>
      <c r="AC70" s="4"/>
      <c r="AD70" s="4">
        <v>1</v>
      </c>
      <c r="AE70" s="4"/>
      <c r="AF70" s="4">
        <f t="shared" si="19"/>
        <v>251</v>
      </c>
      <c r="AG70" s="4">
        <f t="shared" si="20"/>
        <v>251</v>
      </c>
      <c r="AH70" s="4">
        <f t="shared" si="21"/>
        <v>251</v>
      </c>
      <c r="AI70" s="4"/>
      <c r="AJ70" s="4"/>
      <c r="AK70" s="4"/>
      <c r="AL70" s="4"/>
      <c r="AM70" s="4"/>
      <c r="AN70" s="4"/>
      <c r="AO70" s="4"/>
      <c r="AP70" s="4">
        <v>53</v>
      </c>
      <c r="AQ70" s="4"/>
      <c r="AR70" s="4"/>
      <c r="AS70">
        <f t="shared" si="24"/>
        <v>113.57</v>
      </c>
      <c r="AT70">
        <f t="shared" si="25"/>
        <v>102.9110291102911</v>
      </c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customFormat="1" ht="14.4" x14ac:dyDescent="0.3">
      <c r="A71" s="1">
        <v>44685</v>
      </c>
      <c r="B71" t="s">
        <v>308</v>
      </c>
      <c r="C71" t="s">
        <v>312</v>
      </c>
      <c r="D71">
        <v>33</v>
      </c>
      <c r="E71">
        <v>1</v>
      </c>
      <c r="F71">
        <v>1</v>
      </c>
      <c r="G71" t="s">
        <v>42</v>
      </c>
      <c r="H71" t="s">
        <v>109</v>
      </c>
      <c r="I71">
        <v>7.8399999999999997E-2</v>
      </c>
      <c r="J71">
        <v>1.3</v>
      </c>
      <c r="K71">
        <v>26.4</v>
      </c>
      <c r="L71" t="s">
        <v>43</v>
      </c>
      <c r="M71" t="s">
        <v>110</v>
      </c>
      <c r="N71">
        <v>0.373</v>
      </c>
      <c r="O71">
        <v>4.51</v>
      </c>
      <c r="P71">
        <v>237</v>
      </c>
      <c r="Q71" s="4"/>
      <c r="R71" s="4">
        <v>1</v>
      </c>
      <c r="S71" s="4">
        <v>1</v>
      </c>
      <c r="T71" s="4"/>
      <c r="U71" s="4">
        <f t="shared" si="16"/>
        <v>26.4</v>
      </c>
      <c r="V71" s="4">
        <f t="shared" si="17"/>
        <v>26.4</v>
      </c>
      <c r="W71" s="4">
        <f t="shared" si="18"/>
        <v>26.4</v>
      </c>
      <c r="X71" s="4"/>
      <c r="Y71" s="4"/>
      <c r="Z71" s="4"/>
      <c r="AA71" s="4"/>
      <c r="AB71" s="4"/>
      <c r="AC71" s="4"/>
      <c r="AD71" s="4">
        <v>1</v>
      </c>
      <c r="AE71" s="4"/>
      <c r="AF71" s="4">
        <f t="shared" si="19"/>
        <v>237</v>
      </c>
      <c r="AG71" s="4">
        <f t="shared" si="20"/>
        <v>237</v>
      </c>
      <c r="AH71" s="4">
        <f t="shared" si="21"/>
        <v>237</v>
      </c>
      <c r="AI71" s="4"/>
      <c r="AJ71" s="4"/>
      <c r="AK71" s="4"/>
      <c r="AL71" s="4"/>
      <c r="AM71" s="4"/>
      <c r="AN71" s="4"/>
      <c r="AO71" s="4"/>
      <c r="AP71" s="4">
        <v>54</v>
      </c>
      <c r="AQ71" s="4"/>
      <c r="AR71" s="4"/>
      <c r="AS71">
        <f t="shared" si="24"/>
        <v>108.24000000000001</v>
      </c>
      <c r="AT71">
        <f t="shared" si="25"/>
        <v>97.170971709717094</v>
      </c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customFormat="1" ht="14.4" x14ac:dyDescent="0.3">
      <c r="A72" s="1">
        <v>44685</v>
      </c>
      <c r="B72" t="s">
        <v>308</v>
      </c>
      <c r="C72" t="s">
        <v>313</v>
      </c>
      <c r="D72">
        <v>34</v>
      </c>
      <c r="E72">
        <v>1</v>
      </c>
      <c r="F72">
        <v>1</v>
      </c>
      <c r="G72" t="s">
        <v>42</v>
      </c>
      <c r="H72" t="s">
        <v>109</v>
      </c>
      <c r="I72">
        <v>7.6899999999999996E-2</v>
      </c>
      <c r="J72">
        <v>1.27</v>
      </c>
      <c r="K72">
        <v>25.4</v>
      </c>
      <c r="L72" t="s">
        <v>43</v>
      </c>
      <c r="M72" t="s">
        <v>110</v>
      </c>
      <c r="N72">
        <v>0.38500000000000001</v>
      </c>
      <c r="O72">
        <v>4.74</v>
      </c>
      <c r="P72">
        <v>253</v>
      </c>
      <c r="Q72" s="4"/>
      <c r="R72" s="4">
        <v>1</v>
      </c>
      <c r="S72" s="4">
        <v>1</v>
      </c>
      <c r="T72" s="4"/>
      <c r="U72" s="4">
        <f t="shared" si="16"/>
        <v>25.4</v>
      </c>
      <c r="V72" s="4">
        <f t="shared" si="17"/>
        <v>25.4</v>
      </c>
      <c r="W72" s="4">
        <f t="shared" si="18"/>
        <v>25.4</v>
      </c>
      <c r="X72" s="4"/>
      <c r="Y72" s="4"/>
      <c r="Z72" s="4"/>
      <c r="AA72" s="4"/>
      <c r="AB72" s="4"/>
      <c r="AC72" s="4"/>
      <c r="AD72" s="4">
        <v>1</v>
      </c>
      <c r="AE72" s="4"/>
      <c r="AF72" s="4">
        <f t="shared" si="19"/>
        <v>253</v>
      </c>
      <c r="AG72" s="4">
        <f t="shared" si="20"/>
        <v>253</v>
      </c>
      <c r="AH72" s="4">
        <f t="shared" si="21"/>
        <v>253</v>
      </c>
      <c r="AI72" s="4"/>
      <c r="AJ72" s="4"/>
      <c r="AK72" s="4"/>
      <c r="AL72" s="4"/>
      <c r="AM72" s="4"/>
      <c r="AN72" s="4"/>
      <c r="AO72" s="4"/>
      <c r="AP72" s="2">
        <v>55</v>
      </c>
      <c r="AQ72" s="4"/>
      <c r="AR72" s="4"/>
      <c r="AS72">
        <f t="shared" si="24"/>
        <v>104.13999999999999</v>
      </c>
      <c r="AT72">
        <f t="shared" si="25"/>
        <v>103.7310373103731</v>
      </c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customFormat="1" ht="14.4" x14ac:dyDescent="0.3">
      <c r="A73" s="1">
        <v>44965</v>
      </c>
      <c r="B73" t="s">
        <v>364</v>
      </c>
      <c r="C73" t="s">
        <v>365</v>
      </c>
      <c r="D73">
        <v>30</v>
      </c>
      <c r="E73">
        <v>1</v>
      </c>
      <c r="F73">
        <v>1</v>
      </c>
      <c r="G73" t="s">
        <v>42</v>
      </c>
      <c r="H73" t="s">
        <v>109</v>
      </c>
      <c r="I73">
        <v>7.2400000000000006E-2</v>
      </c>
      <c r="J73">
        <v>1.02</v>
      </c>
      <c r="K73">
        <v>-43</v>
      </c>
      <c r="L73" t="s">
        <v>43</v>
      </c>
      <c r="M73" t="s">
        <v>110</v>
      </c>
      <c r="N73">
        <v>0.433</v>
      </c>
      <c r="O73">
        <v>5.75</v>
      </c>
      <c r="P73">
        <v>217</v>
      </c>
      <c r="Q73" s="4"/>
      <c r="R73" s="4">
        <v>1</v>
      </c>
      <c r="S73" s="4">
        <v>1</v>
      </c>
      <c r="T73" s="4"/>
      <c r="U73" s="32">
        <v>23.210299296000017</v>
      </c>
      <c r="V73" s="32">
        <v>23.210299296000017</v>
      </c>
      <c r="W73" s="32">
        <v>23.210299296000017</v>
      </c>
      <c r="X73" s="4"/>
      <c r="Y73" s="4"/>
      <c r="Z73" s="4"/>
      <c r="AA73" s="4"/>
      <c r="AB73" s="4"/>
      <c r="AC73" s="4"/>
      <c r="AD73" s="4">
        <v>1</v>
      </c>
      <c r="AE73" s="4"/>
      <c r="AF73" s="4">
        <v>217</v>
      </c>
      <c r="AG73" s="4">
        <v>217</v>
      </c>
      <c r="AH73" s="4">
        <v>217</v>
      </c>
      <c r="AI73" s="4"/>
      <c r="AJ73" s="4"/>
      <c r="AK73" s="4"/>
      <c r="AL73" s="4"/>
      <c r="AM73" s="4"/>
      <c r="AN73" s="4"/>
      <c r="AO73" s="4"/>
      <c r="AP73" s="2">
        <v>56</v>
      </c>
      <c r="AQ73" s="4"/>
      <c r="AR73" s="4"/>
      <c r="AS73">
        <f t="shared" si="24"/>
        <v>95.162227113600068</v>
      </c>
      <c r="AT73">
        <f t="shared" si="25"/>
        <v>88.97088970889709</v>
      </c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customFormat="1" ht="14.4" x14ac:dyDescent="0.3">
      <c r="A74" s="1">
        <v>44965</v>
      </c>
      <c r="B74" t="s">
        <v>364</v>
      </c>
      <c r="C74" t="s">
        <v>366</v>
      </c>
      <c r="D74">
        <v>31</v>
      </c>
      <c r="E74">
        <v>1</v>
      </c>
      <c r="F74">
        <v>1</v>
      </c>
      <c r="G74" t="s">
        <v>42</v>
      </c>
      <c r="H74" t="s">
        <v>109</v>
      </c>
      <c r="I74">
        <v>7.46E-2</v>
      </c>
      <c r="J74">
        <v>1.06</v>
      </c>
      <c r="K74">
        <v>-42.9</v>
      </c>
      <c r="L74" t="s">
        <v>43</v>
      </c>
      <c r="M74" t="s">
        <v>110</v>
      </c>
      <c r="N74">
        <v>0.436</v>
      </c>
      <c r="O74">
        <v>5.89</v>
      </c>
      <c r="P74">
        <v>224</v>
      </c>
      <c r="Q74" s="4"/>
      <c r="R74" s="4">
        <v>1</v>
      </c>
      <c r="S74" s="4">
        <v>1</v>
      </c>
      <c r="T74" s="4"/>
      <c r="U74" s="32">
        <v>25.906654935999995</v>
      </c>
      <c r="V74" s="32">
        <v>25.906654935999995</v>
      </c>
      <c r="W74" s="32">
        <v>25.906654935999995</v>
      </c>
      <c r="X74" s="4"/>
      <c r="Y74" s="4"/>
      <c r="Z74" s="4"/>
      <c r="AA74" s="4"/>
      <c r="AB74" s="4"/>
      <c r="AC74" s="4"/>
      <c r="AD74" s="4">
        <v>1</v>
      </c>
      <c r="AE74" s="4"/>
      <c r="AF74" s="4">
        <v>224</v>
      </c>
      <c r="AG74" s="4">
        <v>224</v>
      </c>
      <c r="AH74" s="4">
        <v>224</v>
      </c>
      <c r="AI74" s="4"/>
      <c r="AJ74" s="4"/>
      <c r="AK74" s="4"/>
      <c r="AL74" s="4"/>
      <c r="AM74" s="4"/>
      <c r="AN74" s="4"/>
      <c r="AO74" s="4"/>
      <c r="AP74" s="4">
        <v>57</v>
      </c>
      <c r="AQ74" s="4"/>
      <c r="AR74" s="4"/>
      <c r="AS74">
        <f t="shared" si="24"/>
        <v>106.2172852376</v>
      </c>
      <c r="AT74">
        <f t="shared" si="25"/>
        <v>91.840918409184084</v>
      </c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customFormat="1" ht="14.4" x14ac:dyDescent="0.3">
      <c r="A75" s="1">
        <v>44965</v>
      </c>
      <c r="B75" t="s">
        <v>364</v>
      </c>
      <c r="C75" t="s">
        <v>365</v>
      </c>
      <c r="D75">
        <v>32</v>
      </c>
      <c r="E75">
        <v>1</v>
      </c>
      <c r="F75">
        <v>1</v>
      </c>
      <c r="G75" t="s">
        <v>42</v>
      </c>
      <c r="H75" t="s">
        <v>109</v>
      </c>
      <c r="I75">
        <v>7.6100000000000001E-2</v>
      </c>
      <c r="J75">
        <v>0.93500000000000005</v>
      </c>
      <c r="K75">
        <v>-42.8</v>
      </c>
      <c r="L75" t="s">
        <v>43</v>
      </c>
      <c r="M75" t="s">
        <v>110</v>
      </c>
      <c r="N75">
        <v>0.441</v>
      </c>
      <c r="O75">
        <v>5.9</v>
      </c>
      <c r="P75">
        <v>224</v>
      </c>
      <c r="Q75" s="4"/>
      <c r="R75" s="4">
        <v>1</v>
      </c>
      <c r="S75" s="4">
        <v>1</v>
      </c>
      <c r="T75" s="4"/>
      <c r="U75" s="32">
        <v>27.710250765999987</v>
      </c>
      <c r="V75" s="32">
        <v>27.710250765999987</v>
      </c>
      <c r="W75" s="32">
        <v>27.710250765999987</v>
      </c>
      <c r="X75" s="4"/>
      <c r="Y75" s="4"/>
      <c r="Z75" s="4"/>
      <c r="AA75" s="4"/>
      <c r="AB75" s="4"/>
      <c r="AC75" s="4"/>
      <c r="AD75" s="4">
        <v>1</v>
      </c>
      <c r="AE75" s="4"/>
      <c r="AF75" s="4">
        <v>224</v>
      </c>
      <c r="AG75" s="4">
        <v>224</v>
      </c>
      <c r="AH75" s="4">
        <v>224</v>
      </c>
      <c r="AI75" s="4"/>
      <c r="AJ75" s="4"/>
      <c r="AK75" s="4"/>
      <c r="AL75" s="4"/>
      <c r="AM75" s="4"/>
      <c r="AN75" s="4"/>
      <c r="AO75" s="4"/>
      <c r="AP75" s="4">
        <v>58</v>
      </c>
      <c r="AQ75" s="4"/>
      <c r="AR75" s="4"/>
      <c r="AS75">
        <f t="shared" si="24"/>
        <v>113.61202814059995</v>
      </c>
      <c r="AT75">
        <f t="shared" si="25"/>
        <v>91.840918409184084</v>
      </c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customFormat="1" ht="14.4" x14ac:dyDescent="0.3">
      <c r="A76" s="1">
        <v>44965</v>
      </c>
      <c r="B76" t="s">
        <v>364</v>
      </c>
      <c r="C76" t="s">
        <v>365</v>
      </c>
      <c r="D76">
        <v>33</v>
      </c>
      <c r="E76">
        <v>1</v>
      </c>
      <c r="F76">
        <v>1</v>
      </c>
      <c r="G76" t="s">
        <v>42</v>
      </c>
      <c r="H76" t="s">
        <v>109</v>
      </c>
      <c r="I76">
        <v>7.0000000000000007E-2</v>
      </c>
      <c r="J76">
        <v>0.875</v>
      </c>
      <c r="K76">
        <v>-43.2</v>
      </c>
      <c r="L76" t="s">
        <v>43</v>
      </c>
      <c r="M76" t="s">
        <v>110</v>
      </c>
      <c r="N76">
        <v>0.437</v>
      </c>
      <c r="O76">
        <v>5.85</v>
      </c>
      <c r="P76">
        <v>222</v>
      </c>
      <c r="Q76" s="4"/>
      <c r="R76" s="4">
        <v>1</v>
      </c>
      <c r="S76" s="4">
        <v>1</v>
      </c>
      <c r="T76" s="4"/>
      <c r="U76" s="32">
        <v>20.199540000000013</v>
      </c>
      <c r="V76" s="32">
        <v>20.199540000000013</v>
      </c>
      <c r="W76" s="32">
        <v>20.199540000000013</v>
      </c>
      <c r="X76" s="4"/>
      <c r="Y76" s="4"/>
      <c r="Z76" s="4"/>
      <c r="AA76" s="4"/>
      <c r="AB76" s="4"/>
      <c r="AC76" s="4"/>
      <c r="AD76" s="4">
        <v>1</v>
      </c>
      <c r="AE76" s="4"/>
      <c r="AF76" s="4">
        <v>222</v>
      </c>
      <c r="AG76" s="4">
        <v>222</v>
      </c>
      <c r="AH76" s="4">
        <v>222</v>
      </c>
      <c r="AI76" s="4"/>
      <c r="AJ76" s="4"/>
      <c r="AK76" s="4"/>
      <c r="AL76" s="4"/>
      <c r="AM76" s="4"/>
      <c r="AN76" s="4"/>
      <c r="AO76" s="4"/>
      <c r="AP76" s="4">
        <v>59</v>
      </c>
      <c r="AQ76" s="4"/>
      <c r="AR76" s="4"/>
      <c r="AS76">
        <f t="shared" si="24"/>
        <v>82.818114000000051</v>
      </c>
      <c r="AT76">
        <f t="shared" si="25"/>
        <v>91.020910209102084</v>
      </c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customFormat="1" ht="14.4" x14ac:dyDescent="0.3">
      <c r="A77" s="1">
        <v>44965</v>
      </c>
      <c r="B77" t="s">
        <v>364</v>
      </c>
      <c r="C77" t="s">
        <v>365</v>
      </c>
      <c r="D77">
        <v>34</v>
      </c>
      <c r="E77">
        <v>1</v>
      </c>
      <c r="F77">
        <v>1</v>
      </c>
      <c r="G77" t="s">
        <v>42</v>
      </c>
      <c r="H77" t="s">
        <v>109</v>
      </c>
      <c r="I77">
        <v>6.9400000000000003E-2</v>
      </c>
      <c r="J77">
        <v>0.86199999999999999</v>
      </c>
      <c r="K77">
        <v>-43.2</v>
      </c>
      <c r="L77" t="s">
        <v>43</v>
      </c>
      <c r="M77" t="s">
        <v>110</v>
      </c>
      <c r="N77">
        <v>0.44600000000000001</v>
      </c>
      <c r="O77">
        <v>5.92</v>
      </c>
      <c r="P77">
        <v>225</v>
      </c>
      <c r="Q77" s="4"/>
      <c r="R77" s="4">
        <v>1</v>
      </c>
      <c r="S77" s="4">
        <v>1</v>
      </c>
      <c r="T77" s="4"/>
      <c r="U77" s="32">
        <v>19.435554455999977</v>
      </c>
      <c r="V77" s="32">
        <v>19.435554455999977</v>
      </c>
      <c r="W77" s="32">
        <v>19.435554455999977</v>
      </c>
      <c r="X77" s="4"/>
      <c r="Y77" s="4"/>
      <c r="Z77" s="4"/>
      <c r="AA77" s="4"/>
      <c r="AB77" s="4"/>
      <c r="AC77" s="4"/>
      <c r="AD77" s="4">
        <v>1</v>
      </c>
      <c r="AE77" s="4"/>
      <c r="AF77" s="4">
        <v>225</v>
      </c>
      <c r="AG77" s="4">
        <v>225</v>
      </c>
      <c r="AH77" s="4">
        <v>225</v>
      </c>
      <c r="AI77" s="4"/>
      <c r="AJ77" s="4"/>
      <c r="AK77" s="4"/>
      <c r="AL77" s="4"/>
      <c r="AM77" s="4"/>
      <c r="AN77" s="4"/>
      <c r="AO77" s="4"/>
      <c r="AP77" s="4">
        <v>60</v>
      </c>
      <c r="AQ77" s="4"/>
      <c r="AR77" s="4"/>
      <c r="AS77">
        <f t="shared" si="24"/>
        <v>79.685773269599906</v>
      </c>
      <c r="AT77">
        <f t="shared" si="25"/>
        <v>92.250922509225092</v>
      </c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customFormat="1" ht="14.4" x14ac:dyDescent="0.3">
      <c r="A78" s="1">
        <v>44979</v>
      </c>
      <c r="B78" t="s">
        <v>333</v>
      </c>
      <c r="C78" t="s">
        <v>334</v>
      </c>
      <c r="D78">
        <v>30</v>
      </c>
      <c r="E78">
        <v>1</v>
      </c>
      <c r="F78">
        <v>1</v>
      </c>
      <c r="G78" t="s">
        <v>42</v>
      </c>
      <c r="H78" t="s">
        <v>109</v>
      </c>
      <c r="I78">
        <v>0.13900000000000001</v>
      </c>
      <c r="J78">
        <v>2.38</v>
      </c>
      <c r="K78">
        <v>25.7</v>
      </c>
      <c r="L78" t="s">
        <v>43</v>
      </c>
      <c r="M78" t="s">
        <v>110</v>
      </c>
      <c r="N78">
        <v>0.52200000000000002</v>
      </c>
      <c r="O78">
        <v>7.34</v>
      </c>
      <c r="P78">
        <v>265</v>
      </c>
      <c r="R78" s="4">
        <v>1</v>
      </c>
      <c r="S78" s="4">
        <v>1</v>
      </c>
      <c r="T78" s="4"/>
      <c r="U78" s="4">
        <v>25.7</v>
      </c>
      <c r="V78" s="4">
        <v>25.7</v>
      </c>
      <c r="W78" s="4">
        <v>25.7</v>
      </c>
      <c r="X78" s="4"/>
      <c r="Y78" s="4"/>
      <c r="AD78" s="4">
        <v>1</v>
      </c>
      <c r="AE78" s="4"/>
      <c r="AF78" s="4">
        <v>265</v>
      </c>
      <c r="AG78" s="4">
        <v>265</v>
      </c>
      <c r="AH78" s="4">
        <v>265</v>
      </c>
      <c r="AI78" s="4"/>
      <c r="AJ78" s="4"/>
      <c r="AO78" s="4"/>
      <c r="AP78" s="2">
        <v>61</v>
      </c>
      <c r="AQ78" s="4"/>
      <c r="AR78" s="4"/>
      <c r="AS78">
        <f t="shared" si="24"/>
        <v>105.36999999999999</v>
      </c>
      <c r="AT78">
        <f t="shared" si="25"/>
        <v>108.65108651086511</v>
      </c>
    </row>
    <row r="79" spans="1:70" customFormat="1" ht="14.4" x14ac:dyDescent="0.3">
      <c r="A79" s="1">
        <v>44979</v>
      </c>
      <c r="B79" t="s">
        <v>333</v>
      </c>
      <c r="C79" t="s">
        <v>334</v>
      </c>
      <c r="D79">
        <v>31</v>
      </c>
      <c r="E79">
        <v>1</v>
      </c>
      <c r="F79">
        <v>1</v>
      </c>
      <c r="G79" t="s">
        <v>42</v>
      </c>
      <c r="H79" t="s">
        <v>109</v>
      </c>
      <c r="I79">
        <v>0.13500000000000001</v>
      </c>
      <c r="J79">
        <v>2.25</v>
      </c>
      <c r="K79">
        <v>21.7</v>
      </c>
      <c r="L79" t="s">
        <v>43</v>
      </c>
      <c r="M79" t="s">
        <v>110</v>
      </c>
      <c r="N79">
        <v>0.49199999999999999</v>
      </c>
      <c r="O79">
        <v>7.08</v>
      </c>
      <c r="P79">
        <v>252</v>
      </c>
      <c r="Q79" s="4"/>
      <c r="R79" s="4">
        <v>1</v>
      </c>
      <c r="S79" s="4">
        <v>1</v>
      </c>
      <c r="T79" s="4"/>
      <c r="U79" s="4">
        <v>21.7</v>
      </c>
      <c r="V79" s="4">
        <v>21.7</v>
      </c>
      <c r="W79" s="4">
        <v>21.7</v>
      </c>
      <c r="X79" s="4"/>
      <c r="Y79" s="4"/>
      <c r="Z79" s="4"/>
      <c r="AA79" s="4"/>
      <c r="AB79" s="4"/>
      <c r="AC79" s="4"/>
      <c r="AD79" s="4">
        <v>1</v>
      </c>
      <c r="AE79" s="4"/>
      <c r="AF79" s="4">
        <v>252</v>
      </c>
      <c r="AG79" s="4">
        <v>252</v>
      </c>
      <c r="AH79" s="4">
        <v>252</v>
      </c>
      <c r="AI79" s="4"/>
      <c r="AJ79" s="4"/>
      <c r="AK79" s="4"/>
      <c r="AL79" s="4"/>
      <c r="AM79" s="4"/>
      <c r="AN79" s="4"/>
      <c r="AO79" s="4"/>
      <c r="AP79" s="2">
        <v>62</v>
      </c>
      <c r="AQ79" s="4"/>
      <c r="AR79" s="4"/>
      <c r="AS79">
        <f t="shared" si="24"/>
        <v>88.97</v>
      </c>
      <c r="AT79">
        <f t="shared" si="25"/>
        <v>103.3210332103321</v>
      </c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customFormat="1" ht="14.4" x14ac:dyDescent="0.3">
      <c r="A80" s="1">
        <v>44979</v>
      </c>
      <c r="B80" t="s">
        <v>333</v>
      </c>
      <c r="C80" t="s">
        <v>334</v>
      </c>
      <c r="D80">
        <v>32</v>
      </c>
      <c r="E80">
        <v>1</v>
      </c>
      <c r="F80">
        <v>1</v>
      </c>
      <c r="G80" t="s">
        <v>42</v>
      </c>
      <c r="H80" t="s">
        <v>109</v>
      </c>
      <c r="I80">
        <v>0.13600000000000001</v>
      </c>
      <c r="J80">
        <v>2.2799999999999998</v>
      </c>
      <c r="K80">
        <v>22.4</v>
      </c>
      <c r="L80" t="s">
        <v>43</v>
      </c>
      <c r="M80" t="s">
        <v>110</v>
      </c>
      <c r="N80">
        <v>0.52</v>
      </c>
      <c r="O80">
        <v>7.14</v>
      </c>
      <c r="P80">
        <v>255</v>
      </c>
      <c r="Q80" s="4"/>
      <c r="R80" s="4">
        <v>1</v>
      </c>
      <c r="S80" s="4">
        <v>1</v>
      </c>
      <c r="T80" s="4"/>
      <c r="U80" s="4">
        <v>22.4</v>
      </c>
      <c r="V80" s="4">
        <v>22.4</v>
      </c>
      <c r="W80" s="4">
        <v>22.4</v>
      </c>
      <c r="X80" s="4"/>
      <c r="Y80" s="4"/>
      <c r="Z80" s="4"/>
      <c r="AA80" s="4"/>
      <c r="AB80" s="4"/>
      <c r="AC80" s="4"/>
      <c r="AD80" s="4">
        <v>1</v>
      </c>
      <c r="AE80" s="4"/>
      <c r="AF80" s="4">
        <v>255</v>
      </c>
      <c r="AG80" s="4">
        <v>255</v>
      </c>
      <c r="AH80" s="4">
        <v>255</v>
      </c>
      <c r="AI80" s="4"/>
      <c r="AJ80" s="4"/>
      <c r="AK80" s="4"/>
      <c r="AL80" s="4"/>
      <c r="AM80" s="4"/>
      <c r="AN80" s="4"/>
      <c r="AO80" s="4"/>
      <c r="AP80" s="4">
        <v>63</v>
      </c>
      <c r="AQ80" s="4"/>
      <c r="AR80" s="4"/>
      <c r="AS80">
        <f t="shared" si="24"/>
        <v>91.839999999999989</v>
      </c>
      <c r="AT80">
        <f t="shared" si="25"/>
        <v>104.5510455104551</v>
      </c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customFormat="1" ht="14.4" x14ac:dyDescent="0.3">
      <c r="A81" s="1">
        <v>44979</v>
      </c>
      <c r="B81" t="s">
        <v>333</v>
      </c>
      <c r="C81" t="s">
        <v>334</v>
      </c>
      <c r="D81">
        <v>33</v>
      </c>
      <c r="E81">
        <v>1</v>
      </c>
      <c r="F81">
        <v>1</v>
      </c>
      <c r="G81" t="s">
        <v>42</v>
      </c>
      <c r="H81" t="s">
        <v>109</v>
      </c>
      <c r="I81">
        <v>0.13400000000000001</v>
      </c>
      <c r="J81">
        <v>2.2400000000000002</v>
      </c>
      <c r="K81">
        <v>21.2</v>
      </c>
      <c r="L81" t="s">
        <v>43</v>
      </c>
      <c r="M81" t="s">
        <v>110</v>
      </c>
      <c r="N81">
        <v>0.48799999999999999</v>
      </c>
      <c r="O81">
        <v>6.62</v>
      </c>
      <c r="P81">
        <v>230</v>
      </c>
      <c r="Q81" s="4"/>
      <c r="R81" s="4">
        <v>1</v>
      </c>
      <c r="S81" s="4">
        <v>1</v>
      </c>
      <c r="T81" s="4"/>
      <c r="U81" s="4">
        <v>21.2</v>
      </c>
      <c r="V81" s="4">
        <v>21.2</v>
      </c>
      <c r="W81" s="4">
        <v>21.2</v>
      </c>
      <c r="X81" s="4"/>
      <c r="Y81" s="4"/>
      <c r="Z81" s="4"/>
      <c r="AA81" s="4"/>
      <c r="AB81" s="4"/>
      <c r="AC81" s="4"/>
      <c r="AD81" s="4">
        <v>1</v>
      </c>
      <c r="AE81" s="4"/>
      <c r="AF81" s="4">
        <v>230</v>
      </c>
      <c r="AG81" s="4">
        <v>230</v>
      </c>
      <c r="AH81" s="4">
        <v>230</v>
      </c>
      <c r="AI81" s="4"/>
      <c r="AJ81" s="4"/>
      <c r="AK81" s="4"/>
      <c r="AL81" s="4"/>
      <c r="AM81" s="4"/>
      <c r="AN81" s="4"/>
      <c r="AO81" s="4"/>
      <c r="AP81" s="4">
        <v>64</v>
      </c>
      <c r="AQ81" s="4"/>
      <c r="AR81" s="4"/>
      <c r="AS81">
        <f t="shared" si="24"/>
        <v>86.92</v>
      </c>
      <c r="AT81">
        <f t="shared" si="25"/>
        <v>94.300943009430085</v>
      </c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customFormat="1" ht="14.4" x14ac:dyDescent="0.3">
      <c r="A82" s="1">
        <v>44979</v>
      </c>
      <c r="B82" t="s">
        <v>333</v>
      </c>
      <c r="C82" t="s">
        <v>334</v>
      </c>
      <c r="D82">
        <v>34</v>
      </c>
      <c r="E82">
        <v>1</v>
      </c>
      <c r="F82">
        <v>1</v>
      </c>
      <c r="G82" t="s">
        <v>42</v>
      </c>
      <c r="H82" t="s">
        <v>109</v>
      </c>
      <c r="I82">
        <v>0.13500000000000001</v>
      </c>
      <c r="J82">
        <v>2.31</v>
      </c>
      <c r="K82">
        <v>23.5</v>
      </c>
      <c r="L82" t="s">
        <v>43</v>
      </c>
      <c r="M82" t="s">
        <v>110</v>
      </c>
      <c r="N82">
        <v>0.48599999999999999</v>
      </c>
      <c r="O82">
        <v>6.71</v>
      </c>
      <c r="P82">
        <v>234</v>
      </c>
      <c r="Q82" s="4"/>
      <c r="R82" s="4">
        <v>1</v>
      </c>
      <c r="S82" s="4">
        <v>1</v>
      </c>
      <c r="T82" s="4"/>
      <c r="U82" s="4">
        <v>23.5</v>
      </c>
      <c r="V82" s="4">
        <v>23.5</v>
      </c>
      <c r="W82" s="4">
        <v>23.5</v>
      </c>
      <c r="X82" s="4"/>
      <c r="Y82" s="4"/>
      <c r="Z82" s="4"/>
      <c r="AA82" s="4"/>
      <c r="AB82" s="4"/>
      <c r="AC82" s="4"/>
      <c r="AD82" s="4">
        <v>1</v>
      </c>
      <c r="AE82" s="4"/>
      <c r="AF82" s="4">
        <v>234</v>
      </c>
      <c r="AG82" s="4">
        <v>234</v>
      </c>
      <c r="AH82" s="4">
        <v>234</v>
      </c>
      <c r="AI82" s="4"/>
      <c r="AJ82" s="4"/>
      <c r="AK82" s="4"/>
      <c r="AL82" s="4"/>
      <c r="AM82" s="4"/>
      <c r="AN82" s="4"/>
      <c r="AO82" s="4"/>
      <c r="AP82" s="4">
        <v>65</v>
      </c>
      <c r="AQ82" s="4"/>
      <c r="AR82" s="4"/>
      <c r="AS82">
        <f t="shared" si="24"/>
        <v>96.350000000000009</v>
      </c>
      <c r="AT82">
        <f t="shared" si="25"/>
        <v>95.9409594095941</v>
      </c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customFormat="1" ht="14.4" x14ac:dyDescent="0.3">
      <c r="A83" s="1">
        <v>44979</v>
      </c>
      <c r="B83" t="s">
        <v>335</v>
      </c>
      <c r="C83" t="s">
        <v>334</v>
      </c>
      <c r="D83">
        <v>30</v>
      </c>
      <c r="E83">
        <v>1</v>
      </c>
      <c r="F83">
        <v>1</v>
      </c>
      <c r="G83" t="s">
        <v>42</v>
      </c>
      <c r="H83" t="s">
        <v>109</v>
      </c>
      <c r="I83">
        <v>0.13700000000000001</v>
      </c>
      <c r="J83">
        <v>2.33</v>
      </c>
      <c r="K83">
        <v>24.1</v>
      </c>
      <c r="L83" t="s">
        <v>43</v>
      </c>
      <c r="M83" t="s">
        <v>110</v>
      </c>
      <c r="N83">
        <v>0.48</v>
      </c>
      <c r="O83">
        <v>6.51</v>
      </c>
      <c r="P83">
        <v>225</v>
      </c>
      <c r="Q83" s="4"/>
      <c r="R83" s="4">
        <v>1</v>
      </c>
      <c r="S83" s="4">
        <v>1</v>
      </c>
      <c r="T83" s="4"/>
      <c r="U83" s="4">
        <v>24.1</v>
      </c>
      <c r="V83" s="4">
        <v>24.1</v>
      </c>
      <c r="W83" s="4">
        <v>24.1</v>
      </c>
      <c r="X83" s="4"/>
      <c r="Y83" s="4"/>
      <c r="Z83" s="4"/>
      <c r="AA83" s="4"/>
      <c r="AB83" s="4"/>
      <c r="AC83" s="4"/>
      <c r="AD83" s="4">
        <v>1</v>
      </c>
      <c r="AE83" s="4"/>
      <c r="AF83" s="4">
        <v>225</v>
      </c>
      <c r="AG83" s="4">
        <v>225</v>
      </c>
      <c r="AH83" s="4">
        <v>225</v>
      </c>
      <c r="AI83" s="4"/>
      <c r="AJ83" s="4"/>
      <c r="AK83" s="4"/>
      <c r="AL83" s="4"/>
      <c r="AM83" s="4"/>
      <c r="AN83" s="4"/>
      <c r="AO83" s="4"/>
      <c r="AP83" s="4">
        <v>66</v>
      </c>
      <c r="AQ83" s="4"/>
      <c r="AR83" s="4"/>
      <c r="AS83">
        <f t="shared" si="24"/>
        <v>98.81</v>
      </c>
      <c r="AT83">
        <f t="shared" si="25"/>
        <v>92.250922509225092</v>
      </c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customFormat="1" ht="14.4" x14ac:dyDescent="0.3">
      <c r="A84" s="1">
        <v>45000</v>
      </c>
      <c r="B84" t="s">
        <v>392</v>
      </c>
      <c r="C84" t="s">
        <v>393</v>
      </c>
      <c r="D84">
        <v>30</v>
      </c>
      <c r="E84">
        <v>1</v>
      </c>
      <c r="F84">
        <v>1</v>
      </c>
      <c r="G84" t="s">
        <v>42</v>
      </c>
      <c r="H84" t="s">
        <v>109</v>
      </c>
      <c r="I84">
        <v>6.3E-2</v>
      </c>
      <c r="J84">
        <v>1.1100000000000001</v>
      </c>
      <c r="K84">
        <v>22.8</v>
      </c>
      <c r="L84" t="s">
        <v>43</v>
      </c>
      <c r="M84" t="s">
        <v>110</v>
      </c>
      <c r="N84">
        <v>0.15</v>
      </c>
      <c r="O84">
        <v>2.19</v>
      </c>
      <c r="P84">
        <v>239</v>
      </c>
      <c r="Q84" s="4"/>
      <c r="R84" s="4">
        <v>1</v>
      </c>
      <c r="S84" s="4">
        <v>1</v>
      </c>
      <c r="T84" s="4"/>
      <c r="U84" s="4">
        <f t="shared" ref="U84:U93" si="26">K84*F84</f>
        <v>22.8</v>
      </c>
      <c r="V84" s="4">
        <f t="shared" ref="V84:V93" si="27">IF(R84=1,U84,(U84-0))</f>
        <v>22.8</v>
      </c>
      <c r="W84" s="4">
        <f t="shared" ref="W84:W93" si="28">IF(R84=1,U84,(V84*R84))</f>
        <v>22.8</v>
      </c>
      <c r="X84" s="4"/>
      <c r="Y84" s="4"/>
      <c r="Z84" s="4"/>
      <c r="AA84" s="4"/>
      <c r="AB84" s="4"/>
      <c r="AC84" s="4"/>
      <c r="AD84" s="4">
        <v>1</v>
      </c>
      <c r="AE84" s="4"/>
      <c r="AF84" s="5">
        <f t="shared" ref="AF84:AF93" si="29">P84*F84</f>
        <v>239</v>
      </c>
      <c r="AG84" s="32">
        <f t="shared" ref="AG84:AG93" si="30">IF(R84=1,AF84,(AF84-0))</f>
        <v>239</v>
      </c>
      <c r="AH84" s="32">
        <f t="shared" ref="AH84:AH93" si="31">IF(R84=1,AF84,(AG84*R84))</f>
        <v>239</v>
      </c>
      <c r="AI84" s="32"/>
      <c r="AJ84" s="4"/>
      <c r="AK84" s="4"/>
      <c r="AL84" s="4"/>
      <c r="AM84" s="4"/>
      <c r="AN84" s="4"/>
      <c r="AO84" s="4"/>
      <c r="AP84" s="2">
        <v>67</v>
      </c>
      <c r="AQ84" s="4"/>
      <c r="AR84" s="4"/>
      <c r="AS84">
        <f t="shared" si="24"/>
        <v>93.47999999999999</v>
      </c>
      <c r="AT84">
        <f t="shared" si="25"/>
        <v>97.990979909799094</v>
      </c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customFormat="1" ht="14.4" x14ac:dyDescent="0.3">
      <c r="A85" s="1">
        <v>45000</v>
      </c>
      <c r="B85" t="s">
        <v>392</v>
      </c>
      <c r="C85" t="s">
        <v>394</v>
      </c>
      <c r="D85">
        <v>31</v>
      </c>
      <c r="E85">
        <v>1</v>
      </c>
      <c r="F85">
        <v>1</v>
      </c>
      <c r="G85" t="s">
        <v>42</v>
      </c>
      <c r="H85" t="s">
        <v>109</v>
      </c>
      <c r="I85">
        <v>6.25E-2</v>
      </c>
      <c r="J85">
        <v>1.1100000000000001</v>
      </c>
      <c r="K85">
        <v>22.9</v>
      </c>
      <c r="L85" t="s">
        <v>43</v>
      </c>
      <c r="M85" t="s">
        <v>110</v>
      </c>
      <c r="N85">
        <v>0.14599999999999999</v>
      </c>
      <c r="O85">
        <v>2.08</v>
      </c>
      <c r="P85">
        <v>222</v>
      </c>
      <c r="Q85" s="4"/>
      <c r="R85" s="4">
        <v>1</v>
      </c>
      <c r="S85" s="4">
        <v>1</v>
      </c>
      <c r="T85" s="4"/>
      <c r="U85" s="4">
        <f t="shared" si="26"/>
        <v>22.9</v>
      </c>
      <c r="V85" s="4">
        <f t="shared" si="27"/>
        <v>22.9</v>
      </c>
      <c r="W85" s="4">
        <f t="shared" si="28"/>
        <v>22.9</v>
      </c>
      <c r="X85" s="4"/>
      <c r="Y85" s="4"/>
      <c r="Z85" s="4"/>
      <c r="AA85" s="4"/>
      <c r="AB85" s="4"/>
      <c r="AC85" s="4"/>
      <c r="AD85" s="4">
        <v>1</v>
      </c>
      <c r="AE85" s="4"/>
      <c r="AF85" s="5">
        <f t="shared" si="29"/>
        <v>222</v>
      </c>
      <c r="AG85" s="32">
        <f t="shared" si="30"/>
        <v>222</v>
      </c>
      <c r="AH85" s="32">
        <f t="shared" si="31"/>
        <v>222</v>
      </c>
      <c r="AI85" s="32"/>
      <c r="AJ85" s="4"/>
      <c r="AK85" s="4"/>
      <c r="AL85" s="4"/>
      <c r="AM85" s="4"/>
      <c r="AN85" s="4"/>
      <c r="AO85" s="4"/>
      <c r="AP85" s="2">
        <v>68</v>
      </c>
      <c r="AQ85" s="4"/>
      <c r="AR85" s="4"/>
      <c r="AS85">
        <f t="shared" si="24"/>
        <v>93.89</v>
      </c>
      <c r="AT85">
        <f t="shared" si="25"/>
        <v>91.020910209102084</v>
      </c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customFormat="1" ht="14.4" x14ac:dyDescent="0.3">
      <c r="A86" s="1">
        <v>45000</v>
      </c>
      <c r="B86" t="s">
        <v>392</v>
      </c>
      <c r="C86" t="s">
        <v>395</v>
      </c>
      <c r="D86">
        <v>32</v>
      </c>
      <c r="E86">
        <v>1</v>
      </c>
      <c r="F86">
        <v>1</v>
      </c>
      <c r="G86" t="s">
        <v>42</v>
      </c>
      <c r="H86" t="s">
        <v>109</v>
      </c>
      <c r="I86">
        <v>6.4399999999999999E-2</v>
      </c>
      <c r="J86">
        <v>1.1000000000000001</v>
      </c>
      <c r="K86">
        <v>22.7</v>
      </c>
      <c r="L86" t="s">
        <v>43</v>
      </c>
      <c r="M86" t="s">
        <v>110</v>
      </c>
      <c r="N86">
        <v>0.14000000000000001</v>
      </c>
      <c r="O86">
        <v>2.09</v>
      </c>
      <c r="P86">
        <v>223</v>
      </c>
      <c r="Q86" s="4"/>
      <c r="R86" s="4">
        <v>1</v>
      </c>
      <c r="S86" s="4">
        <v>1</v>
      </c>
      <c r="T86" s="4"/>
      <c r="U86" s="4">
        <f t="shared" si="26"/>
        <v>22.7</v>
      </c>
      <c r="V86" s="4">
        <f t="shared" si="27"/>
        <v>22.7</v>
      </c>
      <c r="W86" s="4">
        <f t="shared" si="28"/>
        <v>22.7</v>
      </c>
      <c r="X86" s="4"/>
      <c r="Y86" s="4"/>
      <c r="Z86" s="4"/>
      <c r="AA86" s="4"/>
      <c r="AB86" s="4"/>
      <c r="AC86" s="4"/>
      <c r="AD86" s="4">
        <v>1</v>
      </c>
      <c r="AE86" s="4"/>
      <c r="AF86" s="5">
        <f t="shared" si="29"/>
        <v>223</v>
      </c>
      <c r="AG86" s="32">
        <f t="shared" si="30"/>
        <v>223</v>
      </c>
      <c r="AH86" s="32">
        <f t="shared" si="31"/>
        <v>223</v>
      </c>
      <c r="AI86" s="32"/>
      <c r="AJ86" s="4"/>
      <c r="AK86" s="4"/>
      <c r="AL86" s="4"/>
      <c r="AM86" s="4"/>
      <c r="AN86" s="4"/>
      <c r="AO86" s="4"/>
      <c r="AP86" s="4">
        <v>69</v>
      </c>
      <c r="AQ86" s="4"/>
      <c r="AR86" s="4"/>
      <c r="AS86">
        <f t="shared" si="24"/>
        <v>93.07</v>
      </c>
      <c r="AT86">
        <f t="shared" si="25"/>
        <v>91.430914309143091</v>
      </c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customFormat="1" ht="14.4" x14ac:dyDescent="0.3">
      <c r="A87" s="1">
        <v>45000</v>
      </c>
      <c r="B87" t="s">
        <v>392</v>
      </c>
      <c r="C87" t="s">
        <v>396</v>
      </c>
      <c r="D87">
        <v>33</v>
      </c>
      <c r="E87">
        <v>1</v>
      </c>
      <c r="F87">
        <v>1</v>
      </c>
      <c r="G87" t="s">
        <v>42</v>
      </c>
      <c r="H87" t="s">
        <v>109</v>
      </c>
      <c r="I87">
        <v>6.2E-2</v>
      </c>
      <c r="J87">
        <v>1.1000000000000001</v>
      </c>
      <c r="K87">
        <v>22.5</v>
      </c>
      <c r="L87" t="s">
        <v>43</v>
      </c>
      <c r="M87" t="s">
        <v>110</v>
      </c>
      <c r="N87">
        <v>0.14000000000000001</v>
      </c>
      <c r="O87">
        <v>2.0299999999999998</v>
      </c>
      <c r="P87">
        <v>215</v>
      </c>
      <c r="Q87" s="4"/>
      <c r="R87" s="4">
        <v>1</v>
      </c>
      <c r="S87" s="4">
        <v>1</v>
      </c>
      <c r="T87" s="4"/>
      <c r="U87" s="4">
        <f t="shared" si="26"/>
        <v>22.5</v>
      </c>
      <c r="V87" s="4">
        <f t="shared" si="27"/>
        <v>22.5</v>
      </c>
      <c r="W87" s="4">
        <f t="shared" si="28"/>
        <v>22.5</v>
      </c>
      <c r="X87" s="4"/>
      <c r="Y87" s="4"/>
      <c r="Z87" s="4"/>
      <c r="AA87" s="4"/>
      <c r="AB87" s="4"/>
      <c r="AC87" s="4"/>
      <c r="AD87" s="4">
        <v>1</v>
      </c>
      <c r="AE87" s="4"/>
      <c r="AF87" s="5">
        <f t="shared" si="29"/>
        <v>215</v>
      </c>
      <c r="AG87" s="32">
        <f t="shared" si="30"/>
        <v>215</v>
      </c>
      <c r="AH87" s="32">
        <f t="shared" si="31"/>
        <v>215</v>
      </c>
      <c r="AI87" s="32"/>
      <c r="AJ87" s="4"/>
      <c r="AK87" s="4"/>
      <c r="AL87" s="4"/>
      <c r="AM87" s="4"/>
      <c r="AN87" s="4"/>
      <c r="AO87" s="4"/>
      <c r="AP87" s="4">
        <v>70</v>
      </c>
      <c r="AQ87" s="4"/>
      <c r="AR87" s="4"/>
      <c r="AS87">
        <f t="shared" si="24"/>
        <v>92.25</v>
      </c>
      <c r="AT87">
        <f t="shared" si="25"/>
        <v>88.15088150881509</v>
      </c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customFormat="1" ht="14.4" x14ac:dyDescent="0.3">
      <c r="A88" s="1">
        <v>45000</v>
      </c>
      <c r="B88" t="s">
        <v>392</v>
      </c>
      <c r="C88" t="s">
        <v>397</v>
      </c>
      <c r="D88">
        <v>34</v>
      </c>
      <c r="E88">
        <v>1</v>
      </c>
      <c r="F88">
        <v>1</v>
      </c>
      <c r="G88" t="s">
        <v>42</v>
      </c>
      <c r="H88" t="s">
        <v>109</v>
      </c>
      <c r="I88">
        <v>6.4399999999999999E-2</v>
      </c>
      <c r="J88">
        <v>1.17</v>
      </c>
      <c r="K88">
        <v>24.7</v>
      </c>
      <c r="L88" t="s">
        <v>43</v>
      </c>
      <c r="M88" t="s">
        <v>110</v>
      </c>
      <c r="N88">
        <v>0.14699999999999999</v>
      </c>
      <c r="O88">
        <v>2.14</v>
      </c>
      <c r="P88">
        <v>231</v>
      </c>
      <c r="Q88" s="4"/>
      <c r="R88" s="4">
        <v>1</v>
      </c>
      <c r="S88" s="4">
        <v>1</v>
      </c>
      <c r="T88" s="4"/>
      <c r="U88" s="4">
        <f t="shared" si="26"/>
        <v>24.7</v>
      </c>
      <c r="V88" s="4">
        <f t="shared" si="27"/>
        <v>24.7</v>
      </c>
      <c r="W88" s="4">
        <f t="shared" si="28"/>
        <v>24.7</v>
      </c>
      <c r="X88" s="4"/>
      <c r="Y88" s="4"/>
      <c r="Z88" s="4"/>
      <c r="AA88" s="4"/>
      <c r="AB88" s="4"/>
      <c r="AC88" s="4"/>
      <c r="AD88" s="4">
        <v>1</v>
      </c>
      <c r="AE88" s="4"/>
      <c r="AF88" s="5">
        <f t="shared" si="29"/>
        <v>231</v>
      </c>
      <c r="AG88" s="32">
        <f t="shared" si="30"/>
        <v>231</v>
      </c>
      <c r="AH88" s="32">
        <f t="shared" si="31"/>
        <v>231</v>
      </c>
      <c r="AI88" s="32"/>
      <c r="AJ88" s="4"/>
      <c r="AK88" s="4"/>
      <c r="AL88" s="4"/>
      <c r="AM88" s="4"/>
      <c r="AN88" s="4"/>
      <c r="AO88" s="4"/>
      <c r="AP88" s="4">
        <v>71</v>
      </c>
      <c r="AQ88" s="4"/>
      <c r="AR88" s="4"/>
      <c r="AS88">
        <f t="shared" si="24"/>
        <v>101.27</v>
      </c>
      <c r="AT88">
        <f t="shared" si="25"/>
        <v>94.710947109471093</v>
      </c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customFormat="1" ht="14.4" x14ac:dyDescent="0.3">
      <c r="A89" s="1">
        <v>45005</v>
      </c>
      <c r="B89" t="s">
        <v>428</v>
      </c>
      <c r="C89" t="s">
        <v>429</v>
      </c>
      <c r="D89">
        <v>30</v>
      </c>
      <c r="E89">
        <v>1</v>
      </c>
      <c r="F89">
        <v>1</v>
      </c>
      <c r="G89" t="s">
        <v>42</v>
      </c>
      <c r="H89" t="s">
        <v>109</v>
      </c>
      <c r="I89">
        <v>6.7500000000000004E-2</v>
      </c>
      <c r="J89">
        <v>1.1599999999999999</v>
      </c>
      <c r="K89">
        <v>24.7</v>
      </c>
      <c r="L89" t="s">
        <v>43</v>
      </c>
      <c r="M89" t="s">
        <v>110</v>
      </c>
      <c r="N89">
        <v>0.13200000000000001</v>
      </c>
      <c r="O89">
        <v>1.89</v>
      </c>
      <c r="P89">
        <v>193</v>
      </c>
      <c r="Q89" s="4"/>
      <c r="R89" s="4">
        <v>1</v>
      </c>
      <c r="S89" s="4">
        <v>1</v>
      </c>
      <c r="T89" s="4"/>
      <c r="U89" s="4">
        <f t="shared" si="26"/>
        <v>24.7</v>
      </c>
      <c r="V89" s="4">
        <f t="shared" si="27"/>
        <v>24.7</v>
      </c>
      <c r="W89" s="4">
        <f t="shared" si="28"/>
        <v>24.7</v>
      </c>
      <c r="X89" s="4"/>
      <c r="Y89" s="4"/>
      <c r="Z89" s="4"/>
      <c r="AA89" s="4"/>
      <c r="AB89" s="4"/>
      <c r="AC89" s="4"/>
      <c r="AD89" s="4">
        <v>1</v>
      </c>
      <c r="AE89" s="4"/>
      <c r="AF89" s="5">
        <f t="shared" si="29"/>
        <v>193</v>
      </c>
      <c r="AG89" s="32">
        <f t="shared" si="30"/>
        <v>193</v>
      </c>
      <c r="AH89" s="32">
        <f t="shared" si="31"/>
        <v>193</v>
      </c>
      <c r="AI89" s="32"/>
      <c r="AJ89" s="4"/>
      <c r="AK89" s="4"/>
      <c r="AL89" s="4"/>
      <c r="AM89" s="4"/>
      <c r="AN89" s="4"/>
      <c r="AO89" s="4"/>
      <c r="AP89" s="4">
        <v>72</v>
      </c>
      <c r="AQ89" s="4"/>
      <c r="AR89" s="4"/>
      <c r="AS89">
        <f t="shared" si="24"/>
        <v>101.27</v>
      </c>
      <c r="AT89">
        <f t="shared" si="25"/>
        <v>79.130791307913071</v>
      </c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</row>
    <row r="90" spans="1:70" customFormat="1" ht="14.4" x14ac:dyDescent="0.3">
      <c r="A90" s="1">
        <v>45005</v>
      </c>
      <c r="B90" t="s">
        <v>428</v>
      </c>
      <c r="C90" t="s">
        <v>430</v>
      </c>
      <c r="D90">
        <v>31</v>
      </c>
      <c r="E90">
        <v>1</v>
      </c>
      <c r="F90">
        <v>1</v>
      </c>
      <c r="G90" t="s">
        <v>42</v>
      </c>
      <c r="H90" t="s">
        <v>109</v>
      </c>
      <c r="I90">
        <v>6.8400000000000002E-2</v>
      </c>
      <c r="J90">
        <v>1.18</v>
      </c>
      <c r="K90">
        <v>25.5</v>
      </c>
      <c r="L90" t="s">
        <v>43</v>
      </c>
      <c r="M90" t="s">
        <v>110</v>
      </c>
      <c r="N90">
        <v>0.14000000000000001</v>
      </c>
      <c r="O90">
        <v>1.86</v>
      </c>
      <c r="P90">
        <v>189</v>
      </c>
      <c r="Q90" s="4"/>
      <c r="R90" s="4">
        <v>1</v>
      </c>
      <c r="S90" s="4">
        <v>1</v>
      </c>
      <c r="T90" s="4"/>
      <c r="U90" s="4">
        <f t="shared" si="26"/>
        <v>25.5</v>
      </c>
      <c r="V90" s="4">
        <f t="shared" si="27"/>
        <v>25.5</v>
      </c>
      <c r="W90" s="4">
        <f t="shared" si="28"/>
        <v>25.5</v>
      </c>
      <c r="X90" s="4"/>
      <c r="Y90" s="4"/>
      <c r="Z90" s="4"/>
      <c r="AA90" s="4"/>
      <c r="AB90" s="4"/>
      <c r="AC90" s="4"/>
      <c r="AD90" s="4">
        <v>1</v>
      </c>
      <c r="AE90" s="4"/>
      <c r="AF90" s="5">
        <f t="shared" si="29"/>
        <v>189</v>
      </c>
      <c r="AG90" s="32">
        <f t="shared" si="30"/>
        <v>189</v>
      </c>
      <c r="AH90" s="32">
        <f t="shared" si="31"/>
        <v>189</v>
      </c>
      <c r="AI90" s="32"/>
      <c r="AJ90" s="4"/>
      <c r="AK90" s="4"/>
      <c r="AL90" s="4"/>
      <c r="AM90" s="4"/>
      <c r="AN90" s="4"/>
      <c r="AO90" s="4"/>
      <c r="AP90" s="2">
        <v>73</v>
      </c>
      <c r="AQ90" s="4"/>
      <c r="AR90" s="4"/>
      <c r="AS90">
        <f t="shared" si="24"/>
        <v>104.55000000000001</v>
      </c>
      <c r="AT90">
        <f t="shared" si="25"/>
        <v>77.490774907749071</v>
      </c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customFormat="1" ht="14.4" x14ac:dyDescent="0.3">
      <c r="A91" s="1">
        <v>45005</v>
      </c>
      <c r="B91" t="s">
        <v>428</v>
      </c>
      <c r="C91" t="s">
        <v>431</v>
      </c>
      <c r="D91">
        <v>32</v>
      </c>
      <c r="E91">
        <v>1</v>
      </c>
      <c r="F91">
        <v>1</v>
      </c>
      <c r="G91" t="s">
        <v>42</v>
      </c>
      <c r="H91" t="s">
        <v>109</v>
      </c>
      <c r="I91">
        <v>6.7699999999999996E-2</v>
      </c>
      <c r="J91">
        <v>1.19</v>
      </c>
      <c r="K91">
        <v>25.6</v>
      </c>
      <c r="L91" t="s">
        <v>43</v>
      </c>
      <c r="M91" t="s">
        <v>110</v>
      </c>
      <c r="N91">
        <v>0.13900000000000001</v>
      </c>
      <c r="O91">
        <v>1.87</v>
      </c>
      <c r="P91">
        <v>191</v>
      </c>
      <c r="Q91" s="4"/>
      <c r="R91" s="4">
        <v>1</v>
      </c>
      <c r="S91" s="4">
        <v>1</v>
      </c>
      <c r="T91" s="4"/>
      <c r="U91" s="4">
        <f t="shared" si="26"/>
        <v>25.6</v>
      </c>
      <c r="V91" s="4">
        <f t="shared" si="27"/>
        <v>25.6</v>
      </c>
      <c r="W91" s="4">
        <f t="shared" si="28"/>
        <v>25.6</v>
      </c>
      <c r="X91" s="4"/>
      <c r="Y91" s="4"/>
      <c r="Z91" s="4"/>
      <c r="AA91" s="4"/>
      <c r="AB91" s="4"/>
      <c r="AC91" s="4"/>
      <c r="AD91" s="4">
        <v>1</v>
      </c>
      <c r="AE91" s="4"/>
      <c r="AF91" s="5">
        <f t="shared" si="29"/>
        <v>191</v>
      </c>
      <c r="AG91" s="32">
        <f t="shared" si="30"/>
        <v>191</v>
      </c>
      <c r="AH91" s="32">
        <f t="shared" si="31"/>
        <v>191</v>
      </c>
      <c r="AI91" s="32"/>
      <c r="AJ91" s="4"/>
      <c r="AK91" s="4"/>
      <c r="AL91" s="4"/>
      <c r="AM91" s="4"/>
      <c r="AN91" s="4"/>
      <c r="AO91" s="4"/>
      <c r="AP91" s="2">
        <v>74</v>
      </c>
      <c r="AQ91" s="4"/>
      <c r="AR91" s="4"/>
      <c r="AS91">
        <f t="shared" si="24"/>
        <v>104.96000000000001</v>
      </c>
      <c r="AT91">
        <f t="shared" si="25"/>
        <v>78.310783107831071</v>
      </c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customFormat="1" ht="14.4" x14ac:dyDescent="0.3">
      <c r="A92" s="1">
        <v>45005</v>
      </c>
      <c r="B92" t="s">
        <v>428</v>
      </c>
      <c r="C92" t="s">
        <v>432</v>
      </c>
      <c r="D92">
        <v>33</v>
      </c>
      <c r="E92">
        <v>1</v>
      </c>
      <c r="F92">
        <v>1</v>
      </c>
      <c r="G92" t="s">
        <v>42</v>
      </c>
      <c r="H92" t="s">
        <v>109</v>
      </c>
      <c r="I92">
        <v>6.7199999999999996E-2</v>
      </c>
      <c r="J92">
        <v>1.1599999999999999</v>
      </c>
      <c r="K92">
        <v>24.8</v>
      </c>
      <c r="L92" t="s">
        <v>43</v>
      </c>
      <c r="M92" t="s">
        <v>110</v>
      </c>
      <c r="N92">
        <v>0.128</v>
      </c>
      <c r="O92">
        <v>1.82</v>
      </c>
      <c r="P92">
        <v>183</v>
      </c>
      <c r="Q92" s="4"/>
      <c r="R92" s="4">
        <v>1</v>
      </c>
      <c r="S92" s="4">
        <v>1</v>
      </c>
      <c r="T92" s="4"/>
      <c r="U92" s="4">
        <f t="shared" si="26"/>
        <v>24.8</v>
      </c>
      <c r="V92" s="4">
        <f t="shared" si="27"/>
        <v>24.8</v>
      </c>
      <c r="W92" s="4">
        <f t="shared" si="28"/>
        <v>24.8</v>
      </c>
      <c r="X92" s="4"/>
      <c r="Y92" s="4"/>
      <c r="Z92" s="4"/>
      <c r="AA92" s="4"/>
      <c r="AB92" s="4"/>
      <c r="AC92" s="4"/>
      <c r="AD92" s="4">
        <v>1</v>
      </c>
      <c r="AE92" s="4"/>
      <c r="AF92" s="5">
        <f t="shared" si="29"/>
        <v>183</v>
      </c>
      <c r="AG92" s="32">
        <f t="shared" si="30"/>
        <v>183</v>
      </c>
      <c r="AH92" s="32">
        <f t="shared" si="31"/>
        <v>183</v>
      </c>
      <c r="AI92" s="32"/>
      <c r="AJ92" s="4"/>
      <c r="AK92" s="4"/>
      <c r="AL92" s="4"/>
      <c r="AM92" s="4"/>
      <c r="AN92" s="4"/>
      <c r="AO92" s="4"/>
      <c r="AP92" s="4">
        <v>75</v>
      </c>
      <c r="AQ92" s="4"/>
      <c r="AR92" s="4"/>
      <c r="AS92">
        <f t="shared" si="24"/>
        <v>101.67999999999999</v>
      </c>
      <c r="AT92">
        <f t="shared" si="25"/>
        <v>75.03075030750307</v>
      </c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customFormat="1" ht="14.4" x14ac:dyDescent="0.3">
      <c r="A93" s="1">
        <v>45005</v>
      </c>
      <c r="B93" t="s">
        <v>428</v>
      </c>
      <c r="C93" t="s">
        <v>433</v>
      </c>
      <c r="D93">
        <v>34</v>
      </c>
      <c r="E93">
        <v>1</v>
      </c>
      <c r="F93">
        <v>1</v>
      </c>
      <c r="G93" t="s">
        <v>42</v>
      </c>
      <c r="H93" t="s">
        <v>109</v>
      </c>
      <c r="I93">
        <v>6.8000000000000005E-2</v>
      </c>
      <c r="J93">
        <v>1.2</v>
      </c>
      <c r="K93">
        <v>25.9</v>
      </c>
      <c r="L93" t="s">
        <v>43</v>
      </c>
      <c r="M93" t="s">
        <v>110</v>
      </c>
      <c r="N93">
        <v>0.13300000000000001</v>
      </c>
      <c r="O93">
        <v>1.92</v>
      </c>
      <c r="P93">
        <v>197</v>
      </c>
      <c r="Q93" s="4"/>
      <c r="R93" s="4">
        <v>1</v>
      </c>
      <c r="S93" s="4">
        <v>1</v>
      </c>
      <c r="T93" s="4"/>
      <c r="U93" s="4">
        <f t="shared" si="26"/>
        <v>25.9</v>
      </c>
      <c r="V93" s="4">
        <f t="shared" si="27"/>
        <v>25.9</v>
      </c>
      <c r="W93" s="4">
        <f t="shared" si="28"/>
        <v>25.9</v>
      </c>
      <c r="X93" s="4"/>
      <c r="Y93" s="4"/>
      <c r="Z93" s="4"/>
      <c r="AA93" s="4"/>
      <c r="AB93" s="4"/>
      <c r="AC93" s="4"/>
      <c r="AD93" s="4">
        <v>1</v>
      </c>
      <c r="AE93" s="4"/>
      <c r="AF93" s="5">
        <f t="shared" si="29"/>
        <v>197</v>
      </c>
      <c r="AG93" s="32">
        <f t="shared" si="30"/>
        <v>197</v>
      </c>
      <c r="AH93" s="32">
        <f t="shared" si="31"/>
        <v>197</v>
      </c>
      <c r="AI93" s="32"/>
      <c r="AJ93" s="4"/>
      <c r="AK93" s="4"/>
      <c r="AL93" s="4"/>
      <c r="AM93" s="4"/>
      <c r="AN93" s="4"/>
      <c r="AO93" s="4"/>
      <c r="AP93" s="4">
        <v>76</v>
      </c>
      <c r="AQ93" s="4"/>
      <c r="AR93" s="4"/>
      <c r="AS93">
        <f t="shared" si="24"/>
        <v>106.18999999999998</v>
      </c>
      <c r="AT93">
        <f t="shared" si="25"/>
        <v>80.770807708077072</v>
      </c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customFormat="1" ht="14.4" x14ac:dyDescent="0.3">
      <c r="A94" s="1">
        <v>45007</v>
      </c>
      <c r="B94" t="s">
        <v>459</v>
      </c>
      <c r="C94" t="s">
        <v>393</v>
      </c>
      <c r="D94">
        <v>30</v>
      </c>
      <c r="E94">
        <v>1</v>
      </c>
      <c r="F94">
        <v>1</v>
      </c>
      <c r="G94" t="s">
        <v>42</v>
      </c>
      <c r="H94" t="s">
        <v>109</v>
      </c>
      <c r="I94">
        <v>6.0600000000000001E-2</v>
      </c>
      <c r="J94">
        <v>1.05</v>
      </c>
      <c r="K94">
        <v>25.2</v>
      </c>
      <c r="L94" t="s">
        <v>43</v>
      </c>
      <c r="M94" t="s">
        <v>110</v>
      </c>
      <c r="N94">
        <v>0.127</v>
      </c>
      <c r="O94">
        <v>1.83</v>
      </c>
      <c r="P94">
        <v>206</v>
      </c>
      <c r="Q94" s="4"/>
      <c r="R94" s="4">
        <v>1</v>
      </c>
      <c r="S94" s="4">
        <v>1</v>
      </c>
      <c r="T94" s="4"/>
      <c r="U94" s="4">
        <f t="shared" ref="U94:U98" si="32">K94*F94</f>
        <v>25.2</v>
      </c>
      <c r="V94" s="4">
        <f t="shared" ref="V94:V98" si="33">IF(R94=1,U94,(U94-0))</f>
        <v>25.2</v>
      </c>
      <c r="W94" s="4">
        <f t="shared" ref="W94:W98" si="34">IF(R94=1,U94,(V94*R94))</f>
        <v>25.2</v>
      </c>
      <c r="X94" s="4"/>
      <c r="Y94" s="4"/>
      <c r="Z94" s="4"/>
      <c r="AA94" s="4"/>
      <c r="AB94" s="4"/>
      <c r="AC94" s="4"/>
      <c r="AD94" s="4">
        <v>1</v>
      </c>
      <c r="AE94" s="4"/>
      <c r="AF94" s="5">
        <f t="shared" ref="AF94:AF98" si="35">P94*F94</f>
        <v>206</v>
      </c>
      <c r="AG94" s="32">
        <f t="shared" ref="AG94:AG98" si="36">IF(R94=1,AF94,(AF94-0))</f>
        <v>206</v>
      </c>
      <c r="AH94" s="32">
        <f t="shared" ref="AH94:AH98" si="37">IF(R94=1,AF94,(AG94*R94))</f>
        <v>206</v>
      </c>
      <c r="AI94" s="4"/>
      <c r="AJ94" s="4"/>
      <c r="AK94" s="4"/>
      <c r="AL94" s="4"/>
      <c r="AM94" s="4"/>
      <c r="AN94" s="4"/>
      <c r="AO94" s="4"/>
      <c r="AP94" s="2"/>
      <c r="AQ94" s="4"/>
      <c r="AR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</row>
    <row r="95" spans="1:70" customFormat="1" ht="14.4" x14ac:dyDescent="0.3">
      <c r="A95" s="1">
        <v>45007</v>
      </c>
      <c r="B95" t="s">
        <v>459</v>
      </c>
      <c r="C95" t="s">
        <v>394</v>
      </c>
      <c r="D95">
        <v>31</v>
      </c>
      <c r="E95">
        <v>1</v>
      </c>
      <c r="F95">
        <v>1</v>
      </c>
      <c r="G95" t="s">
        <v>42</v>
      </c>
      <c r="H95" t="s">
        <v>109</v>
      </c>
      <c r="I95">
        <v>5.9400000000000001E-2</v>
      </c>
      <c r="J95">
        <v>1</v>
      </c>
      <c r="K95">
        <v>23.7</v>
      </c>
      <c r="L95" t="s">
        <v>43</v>
      </c>
      <c r="M95" t="s">
        <v>110</v>
      </c>
      <c r="N95">
        <v>0.13800000000000001</v>
      </c>
      <c r="O95">
        <v>1.88</v>
      </c>
      <c r="P95">
        <v>214</v>
      </c>
      <c r="Q95" s="4"/>
      <c r="R95" s="4">
        <v>1</v>
      </c>
      <c r="S95" s="4">
        <v>1</v>
      </c>
      <c r="T95" s="4"/>
      <c r="U95" s="4">
        <f t="shared" si="32"/>
        <v>23.7</v>
      </c>
      <c r="V95" s="4">
        <f t="shared" si="33"/>
        <v>23.7</v>
      </c>
      <c r="W95" s="4">
        <f t="shared" si="34"/>
        <v>23.7</v>
      </c>
      <c r="X95" s="4"/>
      <c r="Y95" s="4"/>
      <c r="Z95" s="4"/>
      <c r="AA95" s="4"/>
      <c r="AB95" s="4"/>
      <c r="AC95" s="4"/>
      <c r="AD95" s="4">
        <v>1</v>
      </c>
      <c r="AE95" s="4"/>
      <c r="AF95" s="5">
        <f t="shared" si="35"/>
        <v>214</v>
      </c>
      <c r="AG95" s="32">
        <f t="shared" si="36"/>
        <v>214</v>
      </c>
      <c r="AH95" s="32">
        <f t="shared" si="37"/>
        <v>214</v>
      </c>
      <c r="AI95" s="4"/>
      <c r="AJ95" s="4"/>
      <c r="AK95" s="4"/>
      <c r="AL95" s="4"/>
      <c r="AM95" s="4"/>
      <c r="AN95" s="4"/>
      <c r="AO95" s="4"/>
      <c r="AP95" s="2"/>
      <c r="AQ95" s="4"/>
      <c r="AR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</row>
    <row r="96" spans="1:70" customFormat="1" ht="14.4" x14ac:dyDescent="0.3">
      <c r="A96" s="1">
        <v>45007</v>
      </c>
      <c r="B96" t="s">
        <v>459</v>
      </c>
      <c r="C96" t="s">
        <v>395</v>
      </c>
      <c r="D96">
        <v>32</v>
      </c>
      <c r="E96">
        <v>1</v>
      </c>
      <c r="F96">
        <v>1</v>
      </c>
      <c r="G96" t="s">
        <v>42</v>
      </c>
      <c r="H96" t="s">
        <v>109</v>
      </c>
      <c r="I96">
        <v>5.8099999999999999E-2</v>
      </c>
      <c r="J96">
        <v>0.99299999999999999</v>
      </c>
      <c r="K96">
        <v>23.4</v>
      </c>
      <c r="L96" t="s">
        <v>43</v>
      </c>
      <c r="M96" t="s">
        <v>110</v>
      </c>
      <c r="N96">
        <v>0.13800000000000001</v>
      </c>
      <c r="O96">
        <v>1.9</v>
      </c>
      <c r="P96">
        <v>217</v>
      </c>
      <c r="Q96" s="4"/>
      <c r="R96" s="4">
        <v>1</v>
      </c>
      <c r="S96" s="4">
        <v>1</v>
      </c>
      <c r="T96" s="4"/>
      <c r="U96" s="4">
        <f t="shared" si="32"/>
        <v>23.4</v>
      </c>
      <c r="V96" s="4">
        <f t="shared" si="33"/>
        <v>23.4</v>
      </c>
      <c r="W96" s="4">
        <f t="shared" si="34"/>
        <v>23.4</v>
      </c>
      <c r="X96" s="4"/>
      <c r="Y96" s="4"/>
      <c r="Z96" s="4"/>
      <c r="AA96" s="4"/>
      <c r="AB96" s="4"/>
      <c r="AC96" s="4"/>
      <c r="AD96" s="4">
        <v>1</v>
      </c>
      <c r="AE96" s="4"/>
      <c r="AF96" s="5">
        <f t="shared" si="35"/>
        <v>217</v>
      </c>
      <c r="AG96" s="32">
        <f t="shared" si="36"/>
        <v>217</v>
      </c>
      <c r="AH96" s="32">
        <f t="shared" si="37"/>
        <v>217</v>
      </c>
      <c r="AI96" s="4"/>
      <c r="AJ96" s="4"/>
      <c r="AK96" s="4"/>
      <c r="AL96" s="4"/>
      <c r="AM96" s="4"/>
      <c r="AN96" s="4"/>
      <c r="AO96" s="4"/>
      <c r="AP96" s="2"/>
      <c r="AQ96" s="4"/>
      <c r="AR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</row>
    <row r="97" spans="1:70" customFormat="1" ht="14.4" x14ac:dyDescent="0.3">
      <c r="A97" s="1">
        <v>45007</v>
      </c>
      <c r="B97" t="s">
        <v>459</v>
      </c>
      <c r="C97" t="s">
        <v>396</v>
      </c>
      <c r="D97">
        <v>33</v>
      </c>
      <c r="E97">
        <v>1</v>
      </c>
      <c r="F97">
        <v>1</v>
      </c>
      <c r="G97" t="s">
        <v>42</v>
      </c>
      <c r="H97" t="s">
        <v>109</v>
      </c>
      <c r="I97">
        <v>5.7700000000000001E-2</v>
      </c>
      <c r="J97">
        <v>0.99</v>
      </c>
      <c r="K97">
        <v>23.3</v>
      </c>
      <c r="L97" t="s">
        <v>43</v>
      </c>
      <c r="M97" t="s">
        <v>110</v>
      </c>
      <c r="N97">
        <v>0.13100000000000001</v>
      </c>
      <c r="O97">
        <v>1.92</v>
      </c>
      <c r="P97">
        <v>220</v>
      </c>
      <c r="Q97" s="4"/>
      <c r="R97" s="4">
        <v>1</v>
      </c>
      <c r="S97" s="4">
        <v>1</v>
      </c>
      <c r="T97" s="4"/>
      <c r="U97" s="4">
        <f t="shared" si="32"/>
        <v>23.3</v>
      </c>
      <c r="V97" s="4">
        <f t="shared" si="33"/>
        <v>23.3</v>
      </c>
      <c r="W97" s="4">
        <f t="shared" si="34"/>
        <v>23.3</v>
      </c>
      <c r="X97" s="4"/>
      <c r="Y97" s="4"/>
      <c r="Z97" s="4"/>
      <c r="AA97" s="4"/>
      <c r="AB97" s="4"/>
      <c r="AC97" s="4"/>
      <c r="AD97" s="4">
        <v>1</v>
      </c>
      <c r="AE97" s="4"/>
      <c r="AF97" s="5">
        <f t="shared" si="35"/>
        <v>220</v>
      </c>
      <c r="AG97" s="32">
        <f t="shared" si="36"/>
        <v>220</v>
      </c>
      <c r="AH97" s="32">
        <f t="shared" si="37"/>
        <v>220</v>
      </c>
      <c r="AI97" s="4"/>
      <c r="AJ97" s="4"/>
      <c r="AK97" s="4"/>
      <c r="AL97" s="4"/>
      <c r="AM97" s="4"/>
      <c r="AN97" s="4"/>
      <c r="AO97" s="4"/>
      <c r="AP97" s="2"/>
      <c r="AQ97" s="4"/>
      <c r="AR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</row>
    <row r="98" spans="1:70" customFormat="1" ht="14.4" x14ac:dyDescent="0.3">
      <c r="A98" s="1">
        <v>45007</v>
      </c>
      <c r="B98" t="s">
        <v>459</v>
      </c>
      <c r="C98" t="s">
        <v>397</v>
      </c>
      <c r="D98">
        <v>34</v>
      </c>
      <c r="E98">
        <v>1</v>
      </c>
      <c r="F98">
        <v>1</v>
      </c>
      <c r="G98" t="s">
        <v>42</v>
      </c>
      <c r="H98" t="s">
        <v>109</v>
      </c>
      <c r="I98">
        <v>5.9499999999999997E-2</v>
      </c>
      <c r="J98">
        <v>1.02</v>
      </c>
      <c r="K98">
        <v>24.2</v>
      </c>
      <c r="L98" t="s">
        <v>43</v>
      </c>
      <c r="M98" t="s">
        <v>110</v>
      </c>
      <c r="N98">
        <v>0.13500000000000001</v>
      </c>
      <c r="O98">
        <v>1.88</v>
      </c>
      <c r="P98">
        <v>214</v>
      </c>
      <c r="Q98" s="4"/>
      <c r="R98" s="4">
        <v>1</v>
      </c>
      <c r="S98" s="4">
        <v>1</v>
      </c>
      <c r="T98" s="4"/>
      <c r="U98" s="4">
        <f t="shared" si="32"/>
        <v>24.2</v>
      </c>
      <c r="V98" s="4">
        <f t="shared" si="33"/>
        <v>24.2</v>
      </c>
      <c r="W98" s="4">
        <f t="shared" si="34"/>
        <v>24.2</v>
      </c>
      <c r="X98" s="4"/>
      <c r="Y98" s="4"/>
      <c r="Z98" s="4"/>
      <c r="AA98" s="4"/>
      <c r="AB98" s="4"/>
      <c r="AC98" s="4"/>
      <c r="AD98" s="4">
        <v>1</v>
      </c>
      <c r="AE98" s="4"/>
      <c r="AF98" s="5">
        <f t="shared" si="35"/>
        <v>214</v>
      </c>
      <c r="AG98" s="32">
        <f t="shared" si="36"/>
        <v>214</v>
      </c>
      <c r="AH98" s="32">
        <f t="shared" si="37"/>
        <v>214</v>
      </c>
      <c r="AI98" s="4"/>
      <c r="AJ98" s="4"/>
      <c r="AK98" s="4"/>
      <c r="AL98" s="4"/>
      <c r="AM98" s="4"/>
      <c r="AN98" s="4"/>
      <c r="AO98" s="4"/>
      <c r="AP98" s="2"/>
      <c r="AQ98" s="4"/>
      <c r="AR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</row>
    <row r="99" spans="1:70" customFormat="1" ht="14.4" x14ac:dyDescent="0.3">
      <c r="A99" s="1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2"/>
      <c r="AQ99" s="4"/>
      <c r="AR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</row>
    <row r="100" spans="1:70" customFormat="1" ht="14.4" x14ac:dyDescent="0.3">
      <c r="A100" s="1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2"/>
      <c r="AQ100" s="4"/>
      <c r="AR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</row>
    <row r="101" spans="1:70" customFormat="1" ht="14.4" x14ac:dyDescent="0.3">
      <c r="A101" s="1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2"/>
      <c r="AQ101" s="4"/>
      <c r="AR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</row>
    <row r="102" spans="1:70" customFormat="1" ht="14.4" x14ac:dyDescent="0.3">
      <c r="A102" s="1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2"/>
      <c r="AQ102" s="4"/>
      <c r="AR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</row>
    <row r="103" spans="1:70" customFormat="1" ht="14.4" x14ac:dyDescent="0.3">
      <c r="A103" s="1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2"/>
      <c r="AQ103" s="4"/>
      <c r="AR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</row>
    <row r="104" spans="1:70" customFormat="1" ht="14.4" x14ac:dyDescent="0.3">
      <c r="A104" s="1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2"/>
      <c r="AQ104" s="4"/>
      <c r="AR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</row>
    <row r="105" spans="1:70" customFormat="1" ht="14.4" x14ac:dyDescent="0.3">
      <c r="A105" s="1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2"/>
      <c r="AQ105" s="4"/>
      <c r="AR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</row>
    <row r="106" spans="1:70" customFormat="1" ht="14.4" x14ac:dyDescent="0.3">
      <c r="A106" s="1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2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customFormat="1" ht="14.4" x14ac:dyDescent="0.3">
      <c r="A107" s="1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2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customFormat="1" ht="14.4" x14ac:dyDescent="0.3">
      <c r="A108" s="1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2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</row>
    <row r="109" spans="1:70" ht="15.6" customHeight="1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 s="1"/>
      <c r="AF109" s="9" t="s">
        <v>43</v>
      </c>
    </row>
    <row r="110" spans="1:70" s="21" customFormat="1" ht="71.25" customHeight="1" x14ac:dyDescent="0.3">
      <c r="A110" s="2" t="s">
        <v>0</v>
      </c>
      <c r="B110" s="2" t="s">
        <v>1</v>
      </c>
      <c r="C110" s="2" t="s">
        <v>2</v>
      </c>
      <c r="D110" s="2" t="s">
        <v>3</v>
      </c>
      <c r="E110" s="2" t="s">
        <v>4</v>
      </c>
      <c r="F110" s="2" t="s">
        <v>5</v>
      </c>
      <c r="G110" s="2" t="s">
        <v>6</v>
      </c>
      <c r="H110" s="2" t="s">
        <v>7</v>
      </c>
      <c r="I110" s="2" t="s">
        <v>8</v>
      </c>
      <c r="J110" s="2" t="s">
        <v>9</v>
      </c>
      <c r="K110" s="2" t="s">
        <v>10</v>
      </c>
      <c r="L110" s="2" t="s">
        <v>6</v>
      </c>
      <c r="M110" s="2" t="s">
        <v>7</v>
      </c>
      <c r="N110" s="2" t="s">
        <v>8</v>
      </c>
      <c r="O110" s="2" t="s">
        <v>9</v>
      </c>
      <c r="P110" s="2" t="s">
        <v>10</v>
      </c>
      <c r="Q110" s="3" t="s">
        <v>14</v>
      </c>
      <c r="R110" s="3" t="s">
        <v>30</v>
      </c>
      <c r="S110" s="3" t="s">
        <v>15</v>
      </c>
      <c r="T110" s="3" t="s">
        <v>16</v>
      </c>
      <c r="U110" s="3"/>
      <c r="V110" s="3" t="s">
        <v>32</v>
      </c>
      <c r="W110" s="3" t="s">
        <v>104</v>
      </c>
      <c r="X110" s="2" t="s">
        <v>17</v>
      </c>
      <c r="Y110" s="2" t="s">
        <v>18</v>
      </c>
      <c r="Z110" s="2" t="s">
        <v>19</v>
      </c>
      <c r="AA110" s="2" t="s">
        <v>20</v>
      </c>
      <c r="AB110" s="2" t="s">
        <v>21</v>
      </c>
      <c r="AC110" s="2" t="s">
        <v>22</v>
      </c>
      <c r="AD110" s="3" t="s">
        <v>15</v>
      </c>
      <c r="AE110" s="3" t="s">
        <v>16</v>
      </c>
      <c r="AF110" s="3" t="s">
        <v>33</v>
      </c>
      <c r="AG110" s="3" t="s">
        <v>34</v>
      </c>
      <c r="AH110" s="3" t="s">
        <v>105</v>
      </c>
      <c r="AO110" s="21" t="s">
        <v>60</v>
      </c>
    </row>
    <row r="111" spans="1:70" ht="15.6" customHeight="1" x14ac:dyDescent="0.3">
      <c r="A111" s="11"/>
      <c r="B111" s="12" t="s">
        <v>35</v>
      </c>
      <c r="C111"/>
      <c r="D111"/>
      <c r="E111"/>
      <c r="F111"/>
      <c r="G111" s="11"/>
      <c r="H111" s="12" t="s">
        <v>35</v>
      </c>
      <c r="I111" s="9"/>
      <c r="J111" s="9"/>
      <c r="K111" s="13">
        <f>AVERAGE(K20:K109)</f>
        <v>20.058227848101275</v>
      </c>
      <c r="L111"/>
      <c r="M111"/>
      <c r="N111"/>
      <c r="O111"/>
      <c r="P111" s="13">
        <f>AVERAGE(P20:P109)</f>
        <v>209.59063291139239</v>
      </c>
      <c r="Q111"/>
      <c r="R111"/>
      <c r="S111" s="11"/>
      <c r="T111" s="12" t="s">
        <v>35</v>
      </c>
      <c r="U111" s="13"/>
      <c r="V111" s="13"/>
      <c r="W111" s="13">
        <f>AVERAGE(W20:W109)</f>
        <v>24.697878792455707</v>
      </c>
      <c r="X111"/>
      <c r="Y111" s="1"/>
      <c r="AD111" s="11"/>
      <c r="AE111" s="12" t="s">
        <v>35</v>
      </c>
      <c r="AF111" s="13"/>
      <c r="AG111" s="13"/>
      <c r="AH111" s="13">
        <f>AVERAGE(AH20:AH109)</f>
        <v>224.00411556687257</v>
      </c>
      <c r="AO111" s="14" t="s">
        <v>61</v>
      </c>
      <c r="AP111" s="15">
        <f>MIN(AP20:AP109)</f>
        <v>3</v>
      </c>
      <c r="AQ111" s="15"/>
      <c r="AR111" s="15"/>
      <c r="AS111" s="15"/>
    </row>
    <row r="112" spans="1:70" ht="15.6" customHeight="1" x14ac:dyDescent="0.3">
      <c r="A112" s="11"/>
      <c r="B112" s="12" t="s">
        <v>62</v>
      </c>
      <c r="C112"/>
      <c r="D112"/>
      <c r="E112"/>
      <c r="F112"/>
      <c r="G112" s="11"/>
      <c r="H112" s="12" t="s">
        <v>62</v>
      </c>
      <c r="I112" s="9"/>
      <c r="J112" s="9"/>
      <c r="K112" s="13">
        <f>STDEV(K20:K109)</f>
        <v>16.829953513921314</v>
      </c>
      <c r="L112"/>
      <c r="M112"/>
      <c r="N112"/>
      <c r="O112"/>
      <c r="P112" s="13">
        <f>STDEV(P20:P109)</f>
        <v>57.489992068670745</v>
      </c>
      <c r="Q112"/>
      <c r="R112"/>
      <c r="S112" s="11"/>
      <c r="T112" s="12" t="s">
        <v>62</v>
      </c>
      <c r="U112" s="13"/>
      <c r="V112" s="13"/>
      <c r="W112" s="13">
        <f>STDEV(W20:W109)</f>
        <v>3.1959541378858227</v>
      </c>
      <c r="X112"/>
      <c r="Y112" s="1"/>
      <c r="AD112" s="11"/>
      <c r="AE112" s="12" t="s">
        <v>62</v>
      </c>
      <c r="AF112" s="13"/>
      <c r="AG112" s="13"/>
      <c r="AH112" s="13">
        <f>STDEV(AH20:AH109)</f>
        <v>29.170645054826203</v>
      </c>
      <c r="AO112" s="14" t="s">
        <v>63</v>
      </c>
      <c r="AP112" s="15">
        <f>MAX(AP20:AP109)</f>
        <v>76</v>
      </c>
      <c r="AQ112" s="15"/>
      <c r="AR112" s="15"/>
      <c r="AS112" s="15"/>
    </row>
    <row r="113" spans="1:61" ht="15.6" customHeight="1" x14ac:dyDescent="0.3">
      <c r="A113" s="11"/>
      <c r="B113" s="12" t="s">
        <v>29</v>
      </c>
      <c r="C113"/>
      <c r="D113"/>
      <c r="E113"/>
      <c r="F113"/>
      <c r="G113" s="11"/>
      <c r="H113" s="12" t="s">
        <v>29</v>
      </c>
      <c r="I113" s="9"/>
      <c r="J113"/>
      <c r="K113" s="13">
        <f>100*K112/K111</f>
        <v>83.905485775576366</v>
      </c>
      <c r="L113"/>
      <c r="M113"/>
      <c r="N113"/>
      <c r="O113"/>
      <c r="P113" s="13">
        <f>100*P112/P111</f>
        <v>27.429657170306609</v>
      </c>
      <c r="Q113"/>
      <c r="R113"/>
      <c r="S113" s="11"/>
      <c r="T113" s="12" t="s">
        <v>29</v>
      </c>
      <c r="U113" s="13"/>
      <c r="V113" s="13"/>
      <c r="W113" s="13">
        <f>100*W112/W111</f>
        <v>12.940196867684318</v>
      </c>
      <c r="X113"/>
      <c r="Y113" s="1"/>
      <c r="AD113" s="11"/>
      <c r="AE113" s="12" t="s">
        <v>29</v>
      </c>
      <c r="AF113" s="13"/>
      <c r="AG113" s="13"/>
      <c r="AH113" s="13">
        <f>100*AH112/AH111</f>
        <v>13.022370138604803</v>
      </c>
    </row>
    <row r="114" spans="1:61" ht="15.6" customHeight="1" x14ac:dyDescent="0.3">
      <c r="A114" s="11"/>
      <c r="B114" s="12"/>
      <c r="C114"/>
      <c r="D114"/>
      <c r="E114"/>
      <c r="F114"/>
      <c r="G114" s="11"/>
      <c r="H114" s="12" t="s">
        <v>38</v>
      </c>
      <c r="I114" s="9"/>
      <c r="J114"/>
      <c r="K114" s="13">
        <f>K111/K112</f>
        <v>1.1918171866315384</v>
      </c>
      <c r="L114"/>
      <c r="M114"/>
      <c r="N114"/>
      <c r="O114"/>
      <c r="P114" s="13">
        <f>P111/P112</f>
        <v>3.6456890211611128</v>
      </c>
      <c r="Q114"/>
      <c r="R114"/>
      <c r="S114" s="11"/>
      <c r="T114" s="12" t="s">
        <v>38</v>
      </c>
      <c r="U114" s="13"/>
      <c r="V114" s="13"/>
      <c r="W114" s="13">
        <f>W111/W112</f>
        <v>7.727857699733379</v>
      </c>
      <c r="X114"/>
      <c r="Y114" s="1"/>
      <c r="AD114" s="11"/>
      <c r="AE114" s="12" t="s">
        <v>38</v>
      </c>
      <c r="AF114" s="13"/>
      <c r="AG114" s="13"/>
      <c r="AH114" s="13">
        <f>AH111/AH112</f>
        <v>7.6790936623395547</v>
      </c>
      <c r="AR114"/>
      <c r="AS114"/>
    </row>
    <row r="115" spans="1:61" ht="15.6" customHeight="1" x14ac:dyDescent="0.3">
      <c r="A115" s="11" t="s">
        <v>64</v>
      </c>
      <c r="B115" s="12" t="s">
        <v>65</v>
      </c>
      <c r="C115"/>
      <c r="D115"/>
      <c r="E115"/>
      <c r="F115"/>
      <c r="G115" s="11" t="s">
        <v>64</v>
      </c>
      <c r="H115" s="12" t="s">
        <v>65</v>
      </c>
      <c r="I115" s="9"/>
      <c r="J115"/>
      <c r="K115" s="13">
        <f>K111+(2*K112)</f>
        <v>53.718134875943903</v>
      </c>
      <c r="L115"/>
      <c r="M115"/>
      <c r="N115"/>
      <c r="O115"/>
      <c r="P115" s="13">
        <f>P111+(2*P112)</f>
        <v>324.57061704873388</v>
      </c>
      <c r="Q115"/>
      <c r="R115"/>
      <c r="S115" s="11" t="s">
        <v>64</v>
      </c>
      <c r="T115" s="12" t="s">
        <v>65</v>
      </c>
      <c r="U115" s="13"/>
      <c r="V115" s="13"/>
      <c r="W115" s="13">
        <f>W111+(2*W112)</f>
        <v>31.089787068227352</v>
      </c>
      <c r="X115">
        <f>100*W115/W111</f>
        <v>125.88039373536863</v>
      </c>
      <c r="Y115" s="1"/>
      <c r="AD115" s="11" t="s">
        <v>64</v>
      </c>
      <c r="AE115" s="12" t="s">
        <v>65</v>
      </c>
      <c r="AF115" s="13"/>
      <c r="AG115" s="13"/>
      <c r="AH115" s="13">
        <f>AH111+(2*AH112)</f>
        <v>282.34540567652499</v>
      </c>
    </row>
    <row r="116" spans="1:61" ht="15.6" customHeight="1" x14ac:dyDescent="0.3">
      <c r="A116" s="11"/>
      <c r="B116" s="12" t="s">
        <v>66</v>
      </c>
      <c r="C116"/>
      <c r="D116"/>
      <c r="E116"/>
      <c r="F116"/>
      <c r="G116" s="11"/>
      <c r="H116" s="12" t="s">
        <v>66</v>
      </c>
      <c r="I116" s="9"/>
      <c r="J116"/>
      <c r="K116" s="13">
        <f>K111-(2*K112)</f>
        <v>-13.601679179741353</v>
      </c>
      <c r="L116"/>
      <c r="M116"/>
      <c r="N116"/>
      <c r="O116"/>
      <c r="P116" s="13">
        <f>P111-(2*P112)</f>
        <v>94.610648774050901</v>
      </c>
      <c r="Q116"/>
      <c r="R116"/>
      <c r="S116" s="11"/>
      <c r="T116" s="12" t="s">
        <v>66</v>
      </c>
      <c r="U116" s="13"/>
      <c r="V116" s="13"/>
      <c r="W116" s="13">
        <f>W111-(2*W112)</f>
        <v>18.305970516684063</v>
      </c>
      <c r="X116">
        <f>100*W116/W111</f>
        <v>74.119606264631372</v>
      </c>
      <c r="Y116" s="1"/>
      <c r="AD116" s="11"/>
      <c r="AE116" s="12" t="s">
        <v>66</v>
      </c>
      <c r="AF116" s="13"/>
      <c r="AG116" s="13"/>
      <c r="AH116" s="13">
        <f>AH111-(2*AH112)</f>
        <v>165.66282545722015</v>
      </c>
    </row>
    <row r="117" spans="1:61" ht="15.6" customHeight="1" x14ac:dyDescent="0.3">
      <c r="A117" s="11" t="s">
        <v>67</v>
      </c>
      <c r="B117" s="12" t="s">
        <v>68</v>
      </c>
      <c r="C117"/>
      <c r="D117"/>
      <c r="E117"/>
      <c r="F117"/>
      <c r="G117" s="11" t="s">
        <v>67</v>
      </c>
      <c r="H117" s="12" t="s">
        <v>68</v>
      </c>
      <c r="I117" s="9"/>
      <c r="J117"/>
      <c r="K117" s="13">
        <f>K111+(3*K112)</f>
        <v>70.548088389865228</v>
      </c>
      <c r="L117"/>
      <c r="M117"/>
      <c r="N117"/>
      <c r="O117"/>
      <c r="P117" s="13">
        <f>P111+(3*P112)</f>
        <v>382.06060911740462</v>
      </c>
      <c r="Q117"/>
      <c r="R117"/>
      <c r="S117" s="11" t="s">
        <v>67</v>
      </c>
      <c r="T117" s="12" t="s">
        <v>68</v>
      </c>
      <c r="U117" s="13"/>
      <c r="V117" s="13"/>
      <c r="W117" s="13">
        <f>W111+(3*W112)</f>
        <v>34.285741206113173</v>
      </c>
      <c r="X117"/>
      <c r="Y117" s="1"/>
      <c r="AD117" s="11" t="s">
        <v>67</v>
      </c>
      <c r="AE117" s="12" t="s">
        <v>68</v>
      </c>
      <c r="AF117" s="13"/>
      <c r="AG117" s="13"/>
      <c r="AH117" s="13">
        <f>AH111+(3*AH112)</f>
        <v>311.51605073135119</v>
      </c>
    </row>
    <row r="118" spans="1:61" ht="15.6" customHeight="1" x14ac:dyDescent="0.3">
      <c r="A118" s="16"/>
      <c r="B118" s="12" t="s">
        <v>69</v>
      </c>
      <c r="C118"/>
      <c r="D118"/>
      <c r="E118"/>
      <c r="F118"/>
      <c r="G118" s="16"/>
      <c r="H118" s="12" t="s">
        <v>69</v>
      </c>
      <c r="I118" s="9"/>
      <c r="J118"/>
      <c r="K118" s="13">
        <f>K111-(3*K112)</f>
        <v>-30.431632693662671</v>
      </c>
      <c r="L118"/>
      <c r="M118"/>
      <c r="N118"/>
      <c r="O118"/>
      <c r="P118" s="13">
        <f>P111-(3*P112)</f>
        <v>37.120656705380156</v>
      </c>
      <c r="Q118"/>
      <c r="R118"/>
      <c r="S118" s="16"/>
      <c r="T118" s="12" t="s">
        <v>69</v>
      </c>
      <c r="U118" s="13"/>
      <c r="V118" s="13"/>
      <c r="W118" s="13">
        <f>W111-(3*W112)</f>
        <v>15.110016378798239</v>
      </c>
      <c r="X118"/>
      <c r="Y118" s="1"/>
      <c r="AD118" s="16"/>
      <c r="AE118" s="12" t="s">
        <v>69</v>
      </c>
      <c r="AF118" s="13"/>
      <c r="AG118" s="13"/>
      <c r="AH118" s="13">
        <f>AH111-(3*AH112)</f>
        <v>136.49218040239396</v>
      </c>
    </row>
    <row r="119" spans="1:61" ht="15.6" customHeight="1" x14ac:dyDescent="0.3">
      <c r="A119"/>
      <c r="B119" s="9"/>
      <c r="C119"/>
      <c r="D119"/>
      <c r="E119"/>
      <c r="F119"/>
      <c r="G119"/>
      <c r="H119" s="9"/>
      <c r="I119" s="9"/>
      <c r="J119"/>
      <c r="K119"/>
      <c r="L119"/>
      <c r="M119"/>
      <c r="N119"/>
      <c r="O119"/>
      <c r="P119"/>
      <c r="Q119"/>
      <c r="R119"/>
      <c r="S119"/>
      <c r="U119"/>
      <c r="V119"/>
      <c r="W119"/>
      <c r="X119"/>
      <c r="Y119" s="1"/>
      <c r="AD119"/>
      <c r="AF119"/>
      <c r="AG119"/>
      <c r="AH119"/>
    </row>
    <row r="120" spans="1:61" ht="15.6" customHeight="1" x14ac:dyDescent="0.3">
      <c r="A120" t="s">
        <v>70</v>
      </c>
      <c r="B120" s="9"/>
      <c r="C120"/>
      <c r="D120"/>
      <c r="E120"/>
      <c r="F120"/>
      <c r="G120" t="s">
        <v>70</v>
      </c>
      <c r="H120" s="9"/>
      <c r="I120" s="9"/>
      <c r="J120"/>
      <c r="K120">
        <f>COUNT(K20:K109)</f>
        <v>79</v>
      </c>
      <c r="L120"/>
      <c r="M120"/>
      <c r="N120"/>
      <c r="O120"/>
      <c r="P120">
        <f>COUNT(P20:P109)</f>
        <v>79</v>
      </c>
      <c r="Q120"/>
      <c r="R120"/>
      <c r="S120" t="s">
        <v>70</v>
      </c>
      <c r="U120"/>
      <c r="V120"/>
      <c r="W120">
        <f>COUNT(W20:W109)</f>
        <v>79</v>
      </c>
      <c r="X120"/>
      <c r="Y120" s="1"/>
      <c r="AD120" t="s">
        <v>70</v>
      </c>
      <c r="AF120"/>
      <c r="AG120"/>
      <c r="AH120">
        <f>COUNT(U20:U109)</f>
        <v>79</v>
      </c>
    </row>
    <row r="121" spans="1:61" x14ac:dyDescent="0.25">
      <c r="A121" s="6" t="s">
        <v>71</v>
      </c>
      <c r="B121" s="17"/>
      <c r="G121" s="6" t="s">
        <v>71</v>
      </c>
      <c r="H121" s="17"/>
      <c r="I121" s="9"/>
      <c r="J121" s="9"/>
      <c r="K121" s="6">
        <f>_xlfn.PERCENTILE.INC(K20:K109,0.99)</f>
        <v>32.700000000000003</v>
      </c>
      <c r="P121" s="6">
        <f>_xlfn.PERCENTILE.INC(P20:P109,0.99)</f>
        <v>279.47999999999996</v>
      </c>
      <c r="S121" s="6" t="s">
        <v>71</v>
      </c>
      <c r="T121" s="17"/>
      <c r="U121" s="6"/>
      <c r="V121" s="6"/>
      <c r="W121" s="6">
        <f>_xlfn.PERCENTILE.INC(W20:W109,0.99)</f>
        <v>32.700000000000003</v>
      </c>
      <c r="AD121" s="6" t="s">
        <v>71</v>
      </c>
      <c r="AE121" s="17"/>
      <c r="AF121" s="6"/>
      <c r="AG121" s="6"/>
      <c r="AH121" s="6">
        <f>_xlfn.PERCENTILE.INC(U20:U109,0.99)</f>
        <v>32.700000000000003</v>
      </c>
    </row>
    <row r="122" spans="1:61" x14ac:dyDescent="0.25">
      <c r="A122" s="6" t="s">
        <v>72</v>
      </c>
      <c r="B122" s="17"/>
      <c r="E122" s="6" t="s">
        <v>73</v>
      </c>
      <c r="G122" s="6" t="s">
        <v>72</v>
      </c>
      <c r="H122" s="17"/>
      <c r="I122" s="9"/>
      <c r="J122" s="9"/>
      <c r="K122" s="6">
        <f>MAX(K20:K109)</f>
        <v>32.700000000000003</v>
      </c>
      <c r="P122" s="6">
        <f>MAX(P20:P109)</f>
        <v>306</v>
      </c>
      <c r="S122" s="6" t="s">
        <v>72</v>
      </c>
      <c r="T122" s="17"/>
      <c r="U122" s="6"/>
      <c r="V122" s="6"/>
      <c r="W122" s="6">
        <f>MAX(W20:W109)</f>
        <v>32.700000000000003</v>
      </c>
      <c r="AD122" s="6" t="s">
        <v>72</v>
      </c>
      <c r="AE122" s="17"/>
      <c r="AF122" s="6"/>
      <c r="AG122" s="6"/>
      <c r="AH122" s="6">
        <f>MAX(U20:U109)</f>
        <v>32.700000000000003</v>
      </c>
    </row>
    <row r="123" spans="1:61" x14ac:dyDescent="0.25">
      <c r="G123" s="6" t="s">
        <v>44</v>
      </c>
      <c r="H123" s="7"/>
      <c r="I123" s="9"/>
      <c r="J123" s="9"/>
      <c r="K123" s="9">
        <v>24.4</v>
      </c>
      <c r="L123" s="6"/>
      <c r="M123" s="7"/>
      <c r="N123" s="9"/>
      <c r="P123" s="9">
        <v>243.9</v>
      </c>
      <c r="S123" s="6" t="s">
        <v>44</v>
      </c>
      <c r="T123" s="7"/>
      <c r="W123" s="9">
        <v>24.4</v>
      </c>
      <c r="AD123" s="6" t="s">
        <v>44</v>
      </c>
      <c r="AE123" s="7"/>
      <c r="AH123" s="9">
        <v>243.9</v>
      </c>
    </row>
    <row r="124" spans="1:61" ht="15.6" x14ac:dyDescent="0.3">
      <c r="A124" s="6" t="s">
        <v>44</v>
      </c>
      <c r="G124" s="9" t="s">
        <v>36</v>
      </c>
      <c r="H124" s="9"/>
      <c r="I124"/>
      <c r="J124"/>
      <c r="K124">
        <f>K112*TINV(0.02,(K120-1))</f>
        <v>39.973007017391097</v>
      </c>
      <c r="P124">
        <f>P112*TINV(0.02,(P120-1))</f>
        <v>136.54511015077057</v>
      </c>
      <c r="S124" s="9" t="s">
        <v>36</v>
      </c>
      <c r="U124"/>
      <c r="W124">
        <f>W112*TINV(0.02,(W120-1))</f>
        <v>7.5907456948883993</v>
      </c>
      <c r="AD124" s="9" t="s">
        <v>36</v>
      </c>
      <c r="AF124"/>
      <c r="AH124">
        <f>AH112*TINV(0.02,(AH120-1))</f>
        <v>69.283518728312302</v>
      </c>
    </row>
    <row r="125" spans="1:61" x14ac:dyDescent="0.25">
      <c r="G125" s="9" t="s">
        <v>37</v>
      </c>
      <c r="H125" s="9"/>
      <c r="I125" s="9"/>
      <c r="J125" s="9"/>
      <c r="K125" s="9">
        <f>K112*10</f>
        <v>168.29953513921313</v>
      </c>
      <c r="P125" s="9">
        <f>P112*10</f>
        <v>574.89992068670745</v>
      </c>
      <c r="S125" s="9" t="s">
        <v>37</v>
      </c>
      <c r="W125" s="9">
        <f>W112*10</f>
        <v>31.959541378858226</v>
      </c>
      <c r="AD125" s="9" t="s">
        <v>37</v>
      </c>
      <c r="AH125" s="9">
        <f>AH112*10</f>
        <v>291.70645054826201</v>
      </c>
    </row>
    <row r="126" spans="1:61" x14ac:dyDescent="0.25">
      <c r="G126" s="9" t="s">
        <v>76</v>
      </c>
      <c r="H126" s="9"/>
      <c r="I126" s="9"/>
      <c r="J126" s="9"/>
      <c r="K126" s="9">
        <f>K111/K124</f>
        <v>0.5017943193359089</v>
      </c>
      <c r="P126" s="9">
        <f>P111/P124</f>
        <v>1.5349552443142513</v>
      </c>
      <c r="S126" s="9" t="s">
        <v>76</v>
      </c>
      <c r="W126" s="9">
        <f>W111/W124</f>
        <v>3.2536828113063034</v>
      </c>
      <c r="AD126" s="9" t="s">
        <v>76</v>
      </c>
      <c r="AH126" s="9">
        <f>AH111/AH124</f>
        <v>3.2331515442407026</v>
      </c>
    </row>
    <row r="127" spans="1:61" s="18" customFormat="1" x14ac:dyDescent="0.25">
      <c r="A127" s="6"/>
      <c r="B127" s="7"/>
      <c r="C127" s="6"/>
      <c r="D127" s="6"/>
      <c r="E127" s="6"/>
      <c r="F127" s="6"/>
      <c r="G127" s="9"/>
      <c r="H127" s="9"/>
      <c r="I127" s="9"/>
      <c r="J127" s="9"/>
      <c r="K127" s="9"/>
      <c r="N127" s="6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17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</row>
    <row r="128" spans="1:61" ht="15.6" x14ac:dyDescent="0.3">
      <c r="V128" s="22" t="s">
        <v>119</v>
      </c>
      <c r="W128" s="23">
        <f>(250*1000)/10250</f>
        <v>24.390243902439025</v>
      </c>
      <c r="AG128" s="22" t="s">
        <v>119</v>
      </c>
      <c r="AH128" s="23">
        <f>(250*10000)/10250</f>
        <v>243.90243902439025</v>
      </c>
    </row>
    <row r="129" spans="22:34" ht="15.6" x14ac:dyDescent="0.3">
      <c r="V129" s="22" t="s">
        <v>35</v>
      </c>
      <c r="W129" s="24">
        <f>AVERAGE(W20:W109)</f>
        <v>24.697878792455707</v>
      </c>
      <c r="AG129" s="22" t="s">
        <v>35</v>
      </c>
      <c r="AH129" s="24">
        <f>AVERAGE(AH20:AH109)</f>
        <v>224.00411556687257</v>
      </c>
    </row>
    <row r="130" spans="22:34" ht="15.6" x14ac:dyDescent="0.3">
      <c r="V130" s="22" t="s">
        <v>120</v>
      </c>
      <c r="W130" s="24">
        <f>_xlfn.STDEV.S(W20:W109)</f>
        <v>3.1959541378858227</v>
      </c>
      <c r="AG130" s="22" t="s">
        <v>120</v>
      </c>
      <c r="AH130" s="24">
        <f>_xlfn.STDEV.S(AH20:AH109)</f>
        <v>29.170645054826203</v>
      </c>
    </row>
    <row r="131" spans="22:34" ht="15.6" x14ac:dyDescent="0.3">
      <c r="V131" s="22" t="s">
        <v>121</v>
      </c>
      <c r="W131" s="24">
        <f>100*W130/W129</f>
        <v>12.940196867684318</v>
      </c>
      <c r="AG131" s="22" t="s">
        <v>121</v>
      </c>
      <c r="AH131" s="24">
        <f>100*AH130/AH129</f>
        <v>13.022370138604803</v>
      </c>
    </row>
    <row r="132" spans="22:34" ht="15.6" x14ac:dyDescent="0.3">
      <c r="V132" s="22" t="s">
        <v>122</v>
      </c>
      <c r="W132" s="24">
        <f>TINV(0.02,(W120-1))</f>
        <v>2.3751109582285199</v>
      </c>
      <c r="AG132" s="22" t="s">
        <v>122</v>
      </c>
      <c r="AH132" s="24">
        <f>TINV(0.02,(AH120-1))</f>
        <v>2.3751109582285199</v>
      </c>
    </row>
    <row r="133" spans="22:34" ht="15.6" x14ac:dyDescent="0.3">
      <c r="V133" s="22" t="s">
        <v>36</v>
      </c>
      <c r="W133" s="25">
        <f>W130*W132</f>
        <v>7.5907456948883993</v>
      </c>
      <c r="AG133" s="22" t="s">
        <v>36</v>
      </c>
      <c r="AH133" s="25">
        <f>AH130*AH132</f>
        <v>69.283518728312302</v>
      </c>
    </row>
    <row r="134" spans="22:34" ht="15.6" x14ac:dyDescent="0.3">
      <c r="V134" s="22" t="s">
        <v>37</v>
      </c>
      <c r="W134" s="25">
        <f>10*W130</f>
        <v>31.959541378858226</v>
      </c>
      <c r="AG134" s="22" t="s">
        <v>37</v>
      </c>
      <c r="AH134" s="25">
        <f>10*AH130</f>
        <v>291.70645054826201</v>
      </c>
    </row>
    <row r="135" spans="22:34" ht="15.6" x14ac:dyDescent="0.3">
      <c r="V135" s="22" t="s">
        <v>123</v>
      </c>
      <c r="W135" s="24">
        <f>100*(W129-W128)/W128</f>
        <v>1.2613030490683994</v>
      </c>
      <c r="AG135" s="22" t="s">
        <v>123</v>
      </c>
      <c r="AH135" s="24">
        <f>100*(AH129-AH128)/AH128</f>
        <v>-8.1583126175822471</v>
      </c>
    </row>
    <row r="136" spans="22:34" ht="15.6" x14ac:dyDescent="0.3">
      <c r="V136" s="22" t="s">
        <v>124</v>
      </c>
      <c r="W136" s="24">
        <f>W128/W133</f>
        <v>3.2131551869618544</v>
      </c>
      <c r="AG136" s="22" t="s">
        <v>124</v>
      </c>
      <c r="AH136" s="24">
        <f>AH128/AH133</f>
        <v>3.5203529425349602</v>
      </c>
    </row>
    <row r="137" spans="22:34" ht="15.6" x14ac:dyDescent="0.3">
      <c r="V137" s="22" t="s">
        <v>125</v>
      </c>
      <c r="W137" s="24">
        <f>100*(W129/W128)</f>
        <v>101.2613030490684</v>
      </c>
      <c r="AG137" s="22" t="s">
        <v>125</v>
      </c>
      <c r="AH137" s="24">
        <f>100*(AH129/AH128)</f>
        <v>91.84168738241776</v>
      </c>
    </row>
    <row r="138" spans="22:34" ht="15.6" x14ac:dyDescent="0.3">
      <c r="V138" s="22" t="s">
        <v>38</v>
      </c>
      <c r="W138" s="24">
        <f>W129/W130</f>
        <v>7.727857699733379</v>
      </c>
      <c r="AG138" s="22" t="s">
        <v>38</v>
      </c>
      <c r="AH138" s="24">
        <f>AH129/AH130</f>
        <v>7.6790936623395547</v>
      </c>
    </row>
    <row r="142" spans="22:34" x14ac:dyDescent="0.25">
      <c r="V142" s="9" t="s">
        <v>321</v>
      </c>
      <c r="W142" s="9">
        <f>_xlfn.STDEV.P(W20:W109)</f>
        <v>3.1756621604237316</v>
      </c>
    </row>
    <row r="143" spans="22:34" x14ac:dyDescent="0.25">
      <c r="V143" s="9" t="s">
        <v>322</v>
      </c>
      <c r="W143" s="9">
        <f>_xlfn.STDEV.S(W20:W109)</f>
        <v>3.1959541378858227</v>
      </c>
    </row>
  </sheetData>
  <conditionalFormatting sqref="K50:K54 K79:K108">
    <cfRule type="cellIs" dxfId="25" priority="10" operator="greaterThan">
      <formula>180</formula>
    </cfRule>
  </conditionalFormatting>
  <conditionalFormatting sqref="P18">
    <cfRule type="cellIs" dxfId="24" priority="1" operator="greaterThan">
      <formula>1200</formula>
    </cfRule>
  </conditionalFormatting>
  <conditionalFormatting sqref="P50:P54 P79:P108">
    <cfRule type="cellIs" dxfId="23" priority="9" operator="greaterThan">
      <formula>1800</formula>
    </cfRule>
  </conditionalFormatting>
  <conditionalFormatting sqref="U55:U67 U78">
    <cfRule type="cellIs" dxfId="22" priority="3" operator="greaterThan">
      <formula>180</formula>
    </cfRule>
  </conditionalFormatting>
  <conditionalFormatting sqref="AF55:AF67 AF78">
    <cfRule type="cellIs" dxfId="21" priority="2" operator="greaterThan">
      <formula>1800</formula>
    </cfRule>
  </conditionalFormatting>
  <conditionalFormatting sqref="AS106:AT109">
    <cfRule type="cellIs" dxfId="20" priority="6" operator="notBetween">
      <formula>-25</formula>
      <formula>25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BR153"/>
  <sheetViews>
    <sheetView topLeftCell="A84" zoomScale="85" zoomScaleNormal="85" workbookViewId="0">
      <selection activeCell="AJ103" sqref="AJ103"/>
    </sheetView>
  </sheetViews>
  <sheetFormatPr defaultRowHeight="15" x14ac:dyDescent="0.25"/>
  <cols>
    <col min="1" max="1" width="24.5546875" style="6" customWidth="1"/>
    <col min="2" max="2" width="22.77734375" style="7" customWidth="1"/>
    <col min="3" max="3" width="23.44140625" style="6" customWidth="1"/>
    <col min="4" max="4" width="14.5546875" style="6" customWidth="1"/>
    <col min="5" max="5" width="21.21875" style="6" customWidth="1"/>
    <col min="6" max="6" width="6.44140625" style="6" customWidth="1"/>
    <col min="7" max="7" width="8.21875" style="6" customWidth="1"/>
    <col min="8" max="8" width="6.77734375" style="6" customWidth="1"/>
    <col min="9" max="9" width="9.21875" style="6" customWidth="1"/>
    <col min="10" max="10" width="7" style="6" customWidth="1"/>
    <col min="11" max="11" width="8.77734375" style="6" customWidth="1"/>
    <col min="12" max="12" width="13.21875" style="18" customWidth="1"/>
    <col min="13" max="13" width="7.21875" style="18" customWidth="1"/>
    <col min="14" max="14" width="6" style="6" customWidth="1"/>
    <col min="15" max="15" width="12" style="9" bestFit="1" customWidth="1"/>
    <col min="16" max="16" width="9.21875" style="9" bestFit="1" customWidth="1"/>
    <col min="17" max="17" width="7.21875" style="9" customWidth="1"/>
    <col min="18" max="20" width="9.21875" style="9" bestFit="1" customWidth="1"/>
    <col min="21" max="21" width="9.77734375" style="9" bestFit="1" customWidth="1"/>
    <col min="22" max="22" width="10.77734375" style="9" bestFit="1" customWidth="1"/>
    <col min="23" max="23" width="9.21875" style="9" bestFit="1" customWidth="1"/>
    <col min="24" max="24" width="14.21875" style="9" customWidth="1"/>
    <col min="25" max="25" width="12.77734375" style="17" customWidth="1"/>
    <col min="26" max="27" width="12.77734375" style="9" customWidth="1"/>
    <col min="28" max="190" width="9.21875" style="9"/>
    <col min="191" max="191" width="24.77734375" style="9" customWidth="1"/>
    <col min="192" max="192" width="13.5546875" style="9" customWidth="1"/>
    <col min="193" max="193" width="9.21875" style="9"/>
    <col min="194" max="194" width="6.77734375" style="9" customWidth="1"/>
    <col min="195" max="195" width="6.44140625" style="9" customWidth="1"/>
    <col min="196" max="196" width="8.21875" style="9" customWidth="1"/>
    <col min="197" max="197" width="6.77734375" style="9" customWidth="1"/>
    <col min="198" max="198" width="4.77734375" style="9" customWidth="1"/>
    <col min="199" max="200" width="5" style="9" customWidth="1"/>
    <col min="201" max="201" width="9.21875" style="9"/>
    <col min="202" max="202" width="10.5546875" style="9" customWidth="1"/>
    <col min="203" max="203" width="3.77734375" style="9" customWidth="1"/>
    <col min="204" max="205" width="9.21875" style="9"/>
    <col min="206" max="206" width="3.77734375" style="9" customWidth="1"/>
    <col min="207" max="446" width="9.21875" style="9"/>
    <col min="447" max="447" width="24.77734375" style="9" customWidth="1"/>
    <col min="448" max="448" width="13.5546875" style="9" customWidth="1"/>
    <col min="449" max="449" width="9.21875" style="9"/>
    <col min="450" max="450" width="6.77734375" style="9" customWidth="1"/>
    <col min="451" max="451" width="6.44140625" style="9" customWidth="1"/>
    <col min="452" max="452" width="8.21875" style="9" customWidth="1"/>
    <col min="453" max="453" width="6.77734375" style="9" customWidth="1"/>
    <col min="454" max="454" width="4.77734375" style="9" customWidth="1"/>
    <col min="455" max="456" width="5" style="9" customWidth="1"/>
    <col min="457" max="457" width="9.21875" style="9"/>
    <col min="458" max="458" width="10.5546875" style="9" customWidth="1"/>
    <col min="459" max="459" width="3.77734375" style="9" customWidth="1"/>
    <col min="460" max="461" width="9.21875" style="9"/>
    <col min="462" max="462" width="3.77734375" style="9" customWidth="1"/>
    <col min="463" max="702" width="9.21875" style="9"/>
    <col min="703" max="703" width="24.77734375" style="9" customWidth="1"/>
    <col min="704" max="704" width="13.5546875" style="9" customWidth="1"/>
    <col min="705" max="705" width="9.21875" style="9"/>
    <col min="706" max="706" width="6.77734375" style="9" customWidth="1"/>
    <col min="707" max="707" width="6.44140625" style="9" customWidth="1"/>
    <col min="708" max="708" width="8.21875" style="9" customWidth="1"/>
    <col min="709" max="709" width="6.77734375" style="9" customWidth="1"/>
    <col min="710" max="710" width="4.77734375" style="9" customWidth="1"/>
    <col min="711" max="712" width="5" style="9" customWidth="1"/>
    <col min="713" max="713" width="9.21875" style="9"/>
    <col min="714" max="714" width="10.5546875" style="9" customWidth="1"/>
    <col min="715" max="715" width="3.77734375" style="9" customWidth="1"/>
    <col min="716" max="717" width="9.21875" style="9"/>
    <col min="718" max="718" width="3.77734375" style="9" customWidth="1"/>
    <col min="719" max="958" width="9.21875" style="9"/>
    <col min="959" max="959" width="24.77734375" style="9" customWidth="1"/>
    <col min="960" max="960" width="13.5546875" style="9" customWidth="1"/>
    <col min="961" max="961" width="9.21875" style="9"/>
    <col min="962" max="962" width="6.77734375" style="9" customWidth="1"/>
    <col min="963" max="963" width="6.44140625" style="9" customWidth="1"/>
    <col min="964" max="964" width="8.21875" style="9" customWidth="1"/>
    <col min="965" max="965" width="6.77734375" style="9" customWidth="1"/>
    <col min="966" max="966" width="4.77734375" style="9" customWidth="1"/>
    <col min="967" max="968" width="5" style="9" customWidth="1"/>
    <col min="969" max="969" width="9.21875" style="9"/>
    <col min="970" max="970" width="10.5546875" style="9" customWidth="1"/>
    <col min="971" max="971" width="3.77734375" style="9" customWidth="1"/>
    <col min="972" max="973" width="9.21875" style="9"/>
    <col min="974" max="974" width="3.77734375" style="9" customWidth="1"/>
    <col min="975" max="1214" width="9.21875" style="9"/>
    <col min="1215" max="1215" width="24.77734375" style="9" customWidth="1"/>
    <col min="1216" max="1216" width="13.5546875" style="9" customWidth="1"/>
    <col min="1217" max="1217" width="9.21875" style="9"/>
    <col min="1218" max="1218" width="6.77734375" style="9" customWidth="1"/>
    <col min="1219" max="1219" width="6.44140625" style="9" customWidth="1"/>
    <col min="1220" max="1220" width="8.21875" style="9" customWidth="1"/>
    <col min="1221" max="1221" width="6.77734375" style="9" customWidth="1"/>
    <col min="1222" max="1222" width="4.77734375" style="9" customWidth="1"/>
    <col min="1223" max="1224" width="5" style="9" customWidth="1"/>
    <col min="1225" max="1225" width="9.21875" style="9"/>
    <col min="1226" max="1226" width="10.5546875" style="9" customWidth="1"/>
    <col min="1227" max="1227" width="3.77734375" style="9" customWidth="1"/>
    <col min="1228" max="1229" width="9.21875" style="9"/>
    <col min="1230" max="1230" width="3.77734375" style="9" customWidth="1"/>
    <col min="1231" max="1470" width="9.21875" style="9"/>
    <col min="1471" max="1471" width="24.77734375" style="9" customWidth="1"/>
    <col min="1472" max="1472" width="13.5546875" style="9" customWidth="1"/>
    <col min="1473" max="1473" width="9.21875" style="9"/>
    <col min="1474" max="1474" width="6.77734375" style="9" customWidth="1"/>
    <col min="1475" max="1475" width="6.44140625" style="9" customWidth="1"/>
    <col min="1476" max="1476" width="8.21875" style="9" customWidth="1"/>
    <col min="1477" max="1477" width="6.77734375" style="9" customWidth="1"/>
    <col min="1478" max="1478" width="4.77734375" style="9" customWidth="1"/>
    <col min="1479" max="1480" width="5" style="9" customWidth="1"/>
    <col min="1481" max="1481" width="9.21875" style="9"/>
    <col min="1482" max="1482" width="10.5546875" style="9" customWidth="1"/>
    <col min="1483" max="1483" width="3.77734375" style="9" customWidth="1"/>
    <col min="1484" max="1485" width="9.21875" style="9"/>
    <col min="1486" max="1486" width="3.77734375" style="9" customWidth="1"/>
    <col min="1487" max="1726" width="9.21875" style="9"/>
    <col min="1727" max="1727" width="24.77734375" style="9" customWidth="1"/>
    <col min="1728" max="1728" width="13.5546875" style="9" customWidth="1"/>
    <col min="1729" max="1729" width="9.21875" style="9"/>
    <col min="1730" max="1730" width="6.77734375" style="9" customWidth="1"/>
    <col min="1731" max="1731" width="6.44140625" style="9" customWidth="1"/>
    <col min="1732" max="1732" width="8.21875" style="9" customWidth="1"/>
    <col min="1733" max="1733" width="6.77734375" style="9" customWidth="1"/>
    <col min="1734" max="1734" width="4.77734375" style="9" customWidth="1"/>
    <col min="1735" max="1736" width="5" style="9" customWidth="1"/>
    <col min="1737" max="1737" width="9.21875" style="9"/>
    <col min="1738" max="1738" width="10.5546875" style="9" customWidth="1"/>
    <col min="1739" max="1739" width="3.77734375" style="9" customWidth="1"/>
    <col min="1740" max="1741" width="9.21875" style="9"/>
    <col min="1742" max="1742" width="3.77734375" style="9" customWidth="1"/>
    <col min="1743" max="1982" width="9.21875" style="9"/>
    <col min="1983" max="1983" width="24.77734375" style="9" customWidth="1"/>
    <col min="1984" max="1984" width="13.5546875" style="9" customWidth="1"/>
    <col min="1985" max="1985" width="9.21875" style="9"/>
    <col min="1986" max="1986" width="6.77734375" style="9" customWidth="1"/>
    <col min="1987" max="1987" width="6.44140625" style="9" customWidth="1"/>
    <col min="1988" max="1988" width="8.21875" style="9" customWidth="1"/>
    <col min="1989" max="1989" width="6.77734375" style="9" customWidth="1"/>
    <col min="1990" max="1990" width="4.77734375" style="9" customWidth="1"/>
    <col min="1991" max="1992" width="5" style="9" customWidth="1"/>
    <col min="1993" max="1993" width="9.21875" style="9"/>
    <col min="1994" max="1994" width="10.5546875" style="9" customWidth="1"/>
    <col min="1995" max="1995" width="3.77734375" style="9" customWidth="1"/>
    <col min="1996" max="1997" width="9.21875" style="9"/>
    <col min="1998" max="1998" width="3.77734375" style="9" customWidth="1"/>
    <col min="1999" max="2238" width="9.21875" style="9"/>
    <col min="2239" max="2239" width="24.77734375" style="9" customWidth="1"/>
    <col min="2240" max="2240" width="13.5546875" style="9" customWidth="1"/>
    <col min="2241" max="2241" width="9.21875" style="9"/>
    <col min="2242" max="2242" width="6.77734375" style="9" customWidth="1"/>
    <col min="2243" max="2243" width="6.44140625" style="9" customWidth="1"/>
    <col min="2244" max="2244" width="8.21875" style="9" customWidth="1"/>
    <col min="2245" max="2245" width="6.77734375" style="9" customWidth="1"/>
    <col min="2246" max="2246" width="4.77734375" style="9" customWidth="1"/>
    <col min="2247" max="2248" width="5" style="9" customWidth="1"/>
    <col min="2249" max="2249" width="9.21875" style="9"/>
    <col min="2250" max="2250" width="10.5546875" style="9" customWidth="1"/>
    <col min="2251" max="2251" width="3.77734375" style="9" customWidth="1"/>
    <col min="2252" max="2253" width="9.21875" style="9"/>
    <col min="2254" max="2254" width="3.77734375" style="9" customWidth="1"/>
    <col min="2255" max="2494" width="9.21875" style="9"/>
    <col min="2495" max="2495" width="24.77734375" style="9" customWidth="1"/>
    <col min="2496" max="2496" width="13.5546875" style="9" customWidth="1"/>
    <col min="2497" max="2497" width="9.21875" style="9"/>
    <col min="2498" max="2498" width="6.77734375" style="9" customWidth="1"/>
    <col min="2499" max="2499" width="6.44140625" style="9" customWidth="1"/>
    <col min="2500" max="2500" width="8.21875" style="9" customWidth="1"/>
    <col min="2501" max="2501" width="6.77734375" style="9" customWidth="1"/>
    <col min="2502" max="2502" width="4.77734375" style="9" customWidth="1"/>
    <col min="2503" max="2504" width="5" style="9" customWidth="1"/>
    <col min="2505" max="2505" width="9.21875" style="9"/>
    <col min="2506" max="2506" width="10.5546875" style="9" customWidth="1"/>
    <col min="2507" max="2507" width="3.77734375" style="9" customWidth="1"/>
    <col min="2508" max="2509" width="9.21875" style="9"/>
    <col min="2510" max="2510" width="3.77734375" style="9" customWidth="1"/>
    <col min="2511" max="2750" width="9.21875" style="9"/>
    <col min="2751" max="2751" width="24.77734375" style="9" customWidth="1"/>
    <col min="2752" max="2752" width="13.5546875" style="9" customWidth="1"/>
    <col min="2753" max="2753" width="9.21875" style="9"/>
    <col min="2754" max="2754" width="6.77734375" style="9" customWidth="1"/>
    <col min="2755" max="2755" width="6.44140625" style="9" customWidth="1"/>
    <col min="2756" max="2756" width="8.21875" style="9" customWidth="1"/>
    <col min="2757" max="2757" width="6.77734375" style="9" customWidth="1"/>
    <col min="2758" max="2758" width="4.77734375" style="9" customWidth="1"/>
    <col min="2759" max="2760" width="5" style="9" customWidth="1"/>
    <col min="2761" max="2761" width="9.21875" style="9"/>
    <col min="2762" max="2762" width="10.5546875" style="9" customWidth="1"/>
    <col min="2763" max="2763" width="3.77734375" style="9" customWidth="1"/>
    <col min="2764" max="2765" width="9.21875" style="9"/>
    <col min="2766" max="2766" width="3.77734375" style="9" customWidth="1"/>
    <col min="2767" max="3006" width="9.21875" style="9"/>
    <col min="3007" max="3007" width="24.77734375" style="9" customWidth="1"/>
    <col min="3008" max="3008" width="13.5546875" style="9" customWidth="1"/>
    <col min="3009" max="3009" width="9.21875" style="9"/>
    <col min="3010" max="3010" width="6.77734375" style="9" customWidth="1"/>
    <col min="3011" max="3011" width="6.44140625" style="9" customWidth="1"/>
    <col min="3012" max="3012" width="8.21875" style="9" customWidth="1"/>
    <col min="3013" max="3013" width="6.77734375" style="9" customWidth="1"/>
    <col min="3014" max="3014" width="4.77734375" style="9" customWidth="1"/>
    <col min="3015" max="3016" width="5" style="9" customWidth="1"/>
    <col min="3017" max="3017" width="9.21875" style="9"/>
    <col min="3018" max="3018" width="10.5546875" style="9" customWidth="1"/>
    <col min="3019" max="3019" width="3.77734375" style="9" customWidth="1"/>
    <col min="3020" max="3021" width="9.21875" style="9"/>
    <col min="3022" max="3022" width="3.77734375" style="9" customWidth="1"/>
    <col min="3023" max="3262" width="9.21875" style="9"/>
    <col min="3263" max="3263" width="24.77734375" style="9" customWidth="1"/>
    <col min="3264" max="3264" width="13.5546875" style="9" customWidth="1"/>
    <col min="3265" max="3265" width="9.21875" style="9"/>
    <col min="3266" max="3266" width="6.77734375" style="9" customWidth="1"/>
    <col min="3267" max="3267" width="6.44140625" style="9" customWidth="1"/>
    <col min="3268" max="3268" width="8.21875" style="9" customWidth="1"/>
    <col min="3269" max="3269" width="6.77734375" style="9" customWidth="1"/>
    <col min="3270" max="3270" width="4.77734375" style="9" customWidth="1"/>
    <col min="3271" max="3272" width="5" style="9" customWidth="1"/>
    <col min="3273" max="3273" width="9.21875" style="9"/>
    <col min="3274" max="3274" width="10.5546875" style="9" customWidth="1"/>
    <col min="3275" max="3275" width="3.77734375" style="9" customWidth="1"/>
    <col min="3276" max="3277" width="9.21875" style="9"/>
    <col min="3278" max="3278" width="3.77734375" style="9" customWidth="1"/>
    <col min="3279" max="3518" width="9.21875" style="9"/>
    <col min="3519" max="3519" width="24.77734375" style="9" customWidth="1"/>
    <col min="3520" max="3520" width="13.5546875" style="9" customWidth="1"/>
    <col min="3521" max="3521" width="9.21875" style="9"/>
    <col min="3522" max="3522" width="6.77734375" style="9" customWidth="1"/>
    <col min="3523" max="3523" width="6.44140625" style="9" customWidth="1"/>
    <col min="3524" max="3524" width="8.21875" style="9" customWidth="1"/>
    <col min="3525" max="3525" width="6.77734375" style="9" customWidth="1"/>
    <col min="3526" max="3526" width="4.77734375" style="9" customWidth="1"/>
    <col min="3527" max="3528" width="5" style="9" customWidth="1"/>
    <col min="3529" max="3529" width="9.21875" style="9"/>
    <col min="3530" max="3530" width="10.5546875" style="9" customWidth="1"/>
    <col min="3531" max="3531" width="3.77734375" style="9" customWidth="1"/>
    <col min="3532" max="3533" width="9.21875" style="9"/>
    <col min="3534" max="3534" width="3.77734375" style="9" customWidth="1"/>
    <col min="3535" max="3774" width="9.21875" style="9"/>
    <col min="3775" max="3775" width="24.77734375" style="9" customWidth="1"/>
    <col min="3776" max="3776" width="13.5546875" style="9" customWidth="1"/>
    <col min="3777" max="3777" width="9.21875" style="9"/>
    <col min="3778" max="3778" width="6.77734375" style="9" customWidth="1"/>
    <col min="3779" max="3779" width="6.44140625" style="9" customWidth="1"/>
    <col min="3780" max="3780" width="8.21875" style="9" customWidth="1"/>
    <col min="3781" max="3781" width="6.77734375" style="9" customWidth="1"/>
    <col min="3782" max="3782" width="4.77734375" style="9" customWidth="1"/>
    <col min="3783" max="3784" width="5" style="9" customWidth="1"/>
    <col min="3785" max="3785" width="9.21875" style="9"/>
    <col min="3786" max="3786" width="10.5546875" style="9" customWidth="1"/>
    <col min="3787" max="3787" width="3.77734375" style="9" customWidth="1"/>
    <col min="3788" max="3789" width="9.21875" style="9"/>
    <col min="3790" max="3790" width="3.77734375" style="9" customWidth="1"/>
    <col min="3791" max="4030" width="9.21875" style="9"/>
    <col min="4031" max="4031" width="24.77734375" style="9" customWidth="1"/>
    <col min="4032" max="4032" width="13.5546875" style="9" customWidth="1"/>
    <col min="4033" max="4033" width="9.21875" style="9"/>
    <col min="4034" max="4034" width="6.77734375" style="9" customWidth="1"/>
    <col min="4035" max="4035" width="6.44140625" style="9" customWidth="1"/>
    <col min="4036" max="4036" width="8.21875" style="9" customWidth="1"/>
    <col min="4037" max="4037" width="6.77734375" style="9" customWidth="1"/>
    <col min="4038" max="4038" width="4.77734375" style="9" customWidth="1"/>
    <col min="4039" max="4040" width="5" style="9" customWidth="1"/>
    <col min="4041" max="4041" width="9.21875" style="9"/>
    <col min="4042" max="4042" width="10.5546875" style="9" customWidth="1"/>
    <col min="4043" max="4043" width="3.77734375" style="9" customWidth="1"/>
    <col min="4044" max="4045" width="9.21875" style="9"/>
    <col min="4046" max="4046" width="3.77734375" style="9" customWidth="1"/>
    <col min="4047" max="4286" width="9.21875" style="9"/>
    <col min="4287" max="4287" width="24.77734375" style="9" customWidth="1"/>
    <col min="4288" max="4288" width="13.5546875" style="9" customWidth="1"/>
    <col min="4289" max="4289" width="9.21875" style="9"/>
    <col min="4290" max="4290" width="6.77734375" style="9" customWidth="1"/>
    <col min="4291" max="4291" width="6.44140625" style="9" customWidth="1"/>
    <col min="4292" max="4292" width="8.21875" style="9" customWidth="1"/>
    <col min="4293" max="4293" width="6.77734375" style="9" customWidth="1"/>
    <col min="4294" max="4294" width="4.77734375" style="9" customWidth="1"/>
    <col min="4295" max="4296" width="5" style="9" customWidth="1"/>
    <col min="4297" max="4297" width="9.21875" style="9"/>
    <col min="4298" max="4298" width="10.5546875" style="9" customWidth="1"/>
    <col min="4299" max="4299" width="3.77734375" style="9" customWidth="1"/>
    <col min="4300" max="4301" width="9.21875" style="9"/>
    <col min="4302" max="4302" width="3.77734375" style="9" customWidth="1"/>
    <col min="4303" max="4542" width="9.21875" style="9"/>
    <col min="4543" max="4543" width="24.77734375" style="9" customWidth="1"/>
    <col min="4544" max="4544" width="13.5546875" style="9" customWidth="1"/>
    <col min="4545" max="4545" width="9.21875" style="9"/>
    <col min="4546" max="4546" width="6.77734375" style="9" customWidth="1"/>
    <col min="4547" max="4547" width="6.44140625" style="9" customWidth="1"/>
    <col min="4548" max="4548" width="8.21875" style="9" customWidth="1"/>
    <col min="4549" max="4549" width="6.77734375" style="9" customWidth="1"/>
    <col min="4550" max="4550" width="4.77734375" style="9" customWidth="1"/>
    <col min="4551" max="4552" width="5" style="9" customWidth="1"/>
    <col min="4553" max="4553" width="9.21875" style="9"/>
    <col min="4554" max="4554" width="10.5546875" style="9" customWidth="1"/>
    <col min="4555" max="4555" width="3.77734375" style="9" customWidth="1"/>
    <col min="4556" max="4557" width="9.21875" style="9"/>
    <col min="4558" max="4558" width="3.77734375" style="9" customWidth="1"/>
    <col min="4559" max="4798" width="9.21875" style="9"/>
    <col min="4799" max="4799" width="24.77734375" style="9" customWidth="1"/>
    <col min="4800" max="4800" width="13.5546875" style="9" customWidth="1"/>
    <col min="4801" max="4801" width="9.21875" style="9"/>
    <col min="4802" max="4802" width="6.77734375" style="9" customWidth="1"/>
    <col min="4803" max="4803" width="6.44140625" style="9" customWidth="1"/>
    <col min="4804" max="4804" width="8.21875" style="9" customWidth="1"/>
    <col min="4805" max="4805" width="6.77734375" style="9" customWidth="1"/>
    <col min="4806" max="4806" width="4.77734375" style="9" customWidth="1"/>
    <col min="4807" max="4808" width="5" style="9" customWidth="1"/>
    <col min="4809" max="4809" width="9.21875" style="9"/>
    <col min="4810" max="4810" width="10.5546875" style="9" customWidth="1"/>
    <col min="4811" max="4811" width="3.77734375" style="9" customWidth="1"/>
    <col min="4812" max="4813" width="9.21875" style="9"/>
    <col min="4814" max="4814" width="3.77734375" style="9" customWidth="1"/>
    <col min="4815" max="5054" width="9.21875" style="9"/>
    <col min="5055" max="5055" width="24.77734375" style="9" customWidth="1"/>
    <col min="5056" max="5056" width="13.5546875" style="9" customWidth="1"/>
    <col min="5057" max="5057" width="9.21875" style="9"/>
    <col min="5058" max="5058" width="6.77734375" style="9" customWidth="1"/>
    <col min="5059" max="5059" width="6.44140625" style="9" customWidth="1"/>
    <col min="5060" max="5060" width="8.21875" style="9" customWidth="1"/>
    <col min="5061" max="5061" width="6.77734375" style="9" customWidth="1"/>
    <col min="5062" max="5062" width="4.77734375" style="9" customWidth="1"/>
    <col min="5063" max="5064" width="5" style="9" customWidth="1"/>
    <col min="5065" max="5065" width="9.21875" style="9"/>
    <col min="5066" max="5066" width="10.5546875" style="9" customWidth="1"/>
    <col min="5067" max="5067" width="3.77734375" style="9" customWidth="1"/>
    <col min="5068" max="5069" width="9.21875" style="9"/>
    <col min="5070" max="5070" width="3.77734375" style="9" customWidth="1"/>
    <col min="5071" max="5310" width="9.21875" style="9"/>
    <col min="5311" max="5311" width="24.77734375" style="9" customWidth="1"/>
    <col min="5312" max="5312" width="13.5546875" style="9" customWidth="1"/>
    <col min="5313" max="5313" width="9.21875" style="9"/>
    <col min="5314" max="5314" width="6.77734375" style="9" customWidth="1"/>
    <col min="5315" max="5315" width="6.44140625" style="9" customWidth="1"/>
    <col min="5316" max="5316" width="8.21875" style="9" customWidth="1"/>
    <col min="5317" max="5317" width="6.77734375" style="9" customWidth="1"/>
    <col min="5318" max="5318" width="4.77734375" style="9" customWidth="1"/>
    <col min="5319" max="5320" width="5" style="9" customWidth="1"/>
    <col min="5321" max="5321" width="9.21875" style="9"/>
    <col min="5322" max="5322" width="10.5546875" style="9" customWidth="1"/>
    <col min="5323" max="5323" width="3.77734375" style="9" customWidth="1"/>
    <col min="5324" max="5325" width="9.21875" style="9"/>
    <col min="5326" max="5326" width="3.77734375" style="9" customWidth="1"/>
    <col min="5327" max="5566" width="9.21875" style="9"/>
    <col min="5567" max="5567" width="24.77734375" style="9" customWidth="1"/>
    <col min="5568" max="5568" width="13.5546875" style="9" customWidth="1"/>
    <col min="5569" max="5569" width="9.21875" style="9"/>
    <col min="5570" max="5570" width="6.77734375" style="9" customWidth="1"/>
    <col min="5571" max="5571" width="6.44140625" style="9" customWidth="1"/>
    <col min="5572" max="5572" width="8.21875" style="9" customWidth="1"/>
    <col min="5573" max="5573" width="6.77734375" style="9" customWidth="1"/>
    <col min="5574" max="5574" width="4.77734375" style="9" customWidth="1"/>
    <col min="5575" max="5576" width="5" style="9" customWidth="1"/>
    <col min="5577" max="5577" width="9.21875" style="9"/>
    <col min="5578" max="5578" width="10.5546875" style="9" customWidth="1"/>
    <col min="5579" max="5579" width="3.77734375" style="9" customWidth="1"/>
    <col min="5580" max="5581" width="9.21875" style="9"/>
    <col min="5582" max="5582" width="3.77734375" style="9" customWidth="1"/>
    <col min="5583" max="5822" width="9.21875" style="9"/>
    <col min="5823" max="5823" width="24.77734375" style="9" customWidth="1"/>
    <col min="5824" max="5824" width="13.5546875" style="9" customWidth="1"/>
    <col min="5825" max="5825" width="9.21875" style="9"/>
    <col min="5826" max="5826" width="6.77734375" style="9" customWidth="1"/>
    <col min="5827" max="5827" width="6.44140625" style="9" customWidth="1"/>
    <col min="5828" max="5828" width="8.21875" style="9" customWidth="1"/>
    <col min="5829" max="5829" width="6.77734375" style="9" customWidth="1"/>
    <col min="5830" max="5830" width="4.77734375" style="9" customWidth="1"/>
    <col min="5831" max="5832" width="5" style="9" customWidth="1"/>
    <col min="5833" max="5833" width="9.21875" style="9"/>
    <col min="5834" max="5834" width="10.5546875" style="9" customWidth="1"/>
    <col min="5835" max="5835" width="3.77734375" style="9" customWidth="1"/>
    <col min="5836" max="5837" width="9.21875" style="9"/>
    <col min="5838" max="5838" width="3.77734375" style="9" customWidth="1"/>
    <col min="5839" max="6078" width="9.21875" style="9"/>
    <col min="6079" max="6079" width="24.77734375" style="9" customWidth="1"/>
    <col min="6080" max="6080" width="13.5546875" style="9" customWidth="1"/>
    <col min="6081" max="6081" width="9.21875" style="9"/>
    <col min="6082" max="6082" width="6.77734375" style="9" customWidth="1"/>
    <col min="6083" max="6083" width="6.44140625" style="9" customWidth="1"/>
    <col min="6084" max="6084" width="8.21875" style="9" customWidth="1"/>
    <col min="6085" max="6085" width="6.77734375" style="9" customWidth="1"/>
    <col min="6086" max="6086" width="4.77734375" style="9" customWidth="1"/>
    <col min="6087" max="6088" width="5" style="9" customWidth="1"/>
    <col min="6089" max="6089" width="9.21875" style="9"/>
    <col min="6090" max="6090" width="10.5546875" style="9" customWidth="1"/>
    <col min="6091" max="6091" width="3.77734375" style="9" customWidth="1"/>
    <col min="6092" max="6093" width="9.21875" style="9"/>
    <col min="6094" max="6094" width="3.77734375" style="9" customWidth="1"/>
    <col min="6095" max="6334" width="9.21875" style="9"/>
    <col min="6335" max="6335" width="24.77734375" style="9" customWidth="1"/>
    <col min="6336" max="6336" width="13.5546875" style="9" customWidth="1"/>
    <col min="6337" max="6337" width="9.21875" style="9"/>
    <col min="6338" max="6338" width="6.77734375" style="9" customWidth="1"/>
    <col min="6339" max="6339" width="6.44140625" style="9" customWidth="1"/>
    <col min="6340" max="6340" width="8.21875" style="9" customWidth="1"/>
    <col min="6341" max="6341" width="6.77734375" style="9" customWidth="1"/>
    <col min="6342" max="6342" width="4.77734375" style="9" customWidth="1"/>
    <col min="6343" max="6344" width="5" style="9" customWidth="1"/>
    <col min="6345" max="6345" width="9.21875" style="9"/>
    <col min="6346" max="6346" width="10.5546875" style="9" customWidth="1"/>
    <col min="6347" max="6347" width="3.77734375" style="9" customWidth="1"/>
    <col min="6348" max="6349" width="9.21875" style="9"/>
    <col min="6350" max="6350" width="3.77734375" style="9" customWidth="1"/>
    <col min="6351" max="6590" width="9.21875" style="9"/>
    <col min="6591" max="6591" width="24.77734375" style="9" customWidth="1"/>
    <col min="6592" max="6592" width="13.5546875" style="9" customWidth="1"/>
    <col min="6593" max="6593" width="9.21875" style="9"/>
    <col min="6594" max="6594" width="6.77734375" style="9" customWidth="1"/>
    <col min="6595" max="6595" width="6.44140625" style="9" customWidth="1"/>
    <col min="6596" max="6596" width="8.21875" style="9" customWidth="1"/>
    <col min="6597" max="6597" width="6.77734375" style="9" customWidth="1"/>
    <col min="6598" max="6598" width="4.77734375" style="9" customWidth="1"/>
    <col min="6599" max="6600" width="5" style="9" customWidth="1"/>
    <col min="6601" max="6601" width="9.21875" style="9"/>
    <col min="6602" max="6602" width="10.5546875" style="9" customWidth="1"/>
    <col min="6603" max="6603" width="3.77734375" style="9" customWidth="1"/>
    <col min="6604" max="6605" width="9.21875" style="9"/>
    <col min="6606" max="6606" width="3.77734375" style="9" customWidth="1"/>
    <col min="6607" max="6846" width="9.21875" style="9"/>
    <col min="6847" max="6847" width="24.77734375" style="9" customWidth="1"/>
    <col min="6848" max="6848" width="13.5546875" style="9" customWidth="1"/>
    <col min="6849" max="6849" width="9.21875" style="9"/>
    <col min="6850" max="6850" width="6.77734375" style="9" customWidth="1"/>
    <col min="6851" max="6851" width="6.44140625" style="9" customWidth="1"/>
    <col min="6852" max="6852" width="8.21875" style="9" customWidth="1"/>
    <col min="6853" max="6853" width="6.77734375" style="9" customWidth="1"/>
    <col min="6854" max="6854" width="4.77734375" style="9" customWidth="1"/>
    <col min="6855" max="6856" width="5" style="9" customWidth="1"/>
    <col min="6857" max="6857" width="9.21875" style="9"/>
    <col min="6858" max="6858" width="10.5546875" style="9" customWidth="1"/>
    <col min="6859" max="6859" width="3.77734375" style="9" customWidth="1"/>
    <col min="6860" max="6861" width="9.21875" style="9"/>
    <col min="6862" max="6862" width="3.77734375" style="9" customWidth="1"/>
    <col min="6863" max="7102" width="9.21875" style="9"/>
    <col min="7103" max="7103" width="24.77734375" style="9" customWidth="1"/>
    <col min="7104" max="7104" width="13.5546875" style="9" customWidth="1"/>
    <col min="7105" max="7105" width="9.21875" style="9"/>
    <col min="7106" max="7106" width="6.77734375" style="9" customWidth="1"/>
    <col min="7107" max="7107" width="6.44140625" style="9" customWidth="1"/>
    <col min="7108" max="7108" width="8.21875" style="9" customWidth="1"/>
    <col min="7109" max="7109" width="6.77734375" style="9" customWidth="1"/>
    <col min="7110" max="7110" width="4.77734375" style="9" customWidth="1"/>
    <col min="7111" max="7112" width="5" style="9" customWidth="1"/>
    <col min="7113" max="7113" width="9.21875" style="9"/>
    <col min="7114" max="7114" width="10.5546875" style="9" customWidth="1"/>
    <col min="7115" max="7115" width="3.77734375" style="9" customWidth="1"/>
    <col min="7116" max="7117" width="9.21875" style="9"/>
    <col min="7118" max="7118" width="3.77734375" style="9" customWidth="1"/>
    <col min="7119" max="7358" width="9.21875" style="9"/>
    <col min="7359" max="7359" width="24.77734375" style="9" customWidth="1"/>
    <col min="7360" max="7360" width="13.5546875" style="9" customWidth="1"/>
    <col min="7361" max="7361" width="9.21875" style="9"/>
    <col min="7362" max="7362" width="6.77734375" style="9" customWidth="1"/>
    <col min="7363" max="7363" width="6.44140625" style="9" customWidth="1"/>
    <col min="7364" max="7364" width="8.21875" style="9" customWidth="1"/>
    <col min="7365" max="7365" width="6.77734375" style="9" customWidth="1"/>
    <col min="7366" max="7366" width="4.77734375" style="9" customWidth="1"/>
    <col min="7367" max="7368" width="5" style="9" customWidth="1"/>
    <col min="7369" max="7369" width="9.21875" style="9"/>
    <col min="7370" max="7370" width="10.5546875" style="9" customWidth="1"/>
    <col min="7371" max="7371" width="3.77734375" style="9" customWidth="1"/>
    <col min="7372" max="7373" width="9.21875" style="9"/>
    <col min="7374" max="7374" width="3.77734375" style="9" customWidth="1"/>
    <col min="7375" max="7614" width="9.21875" style="9"/>
    <col min="7615" max="7615" width="24.77734375" style="9" customWidth="1"/>
    <col min="7616" max="7616" width="13.5546875" style="9" customWidth="1"/>
    <col min="7617" max="7617" width="9.21875" style="9"/>
    <col min="7618" max="7618" width="6.77734375" style="9" customWidth="1"/>
    <col min="7619" max="7619" width="6.44140625" style="9" customWidth="1"/>
    <col min="7620" max="7620" width="8.21875" style="9" customWidth="1"/>
    <col min="7621" max="7621" width="6.77734375" style="9" customWidth="1"/>
    <col min="7622" max="7622" width="4.77734375" style="9" customWidth="1"/>
    <col min="7623" max="7624" width="5" style="9" customWidth="1"/>
    <col min="7625" max="7625" width="9.21875" style="9"/>
    <col min="7626" max="7626" width="10.5546875" style="9" customWidth="1"/>
    <col min="7627" max="7627" width="3.77734375" style="9" customWidth="1"/>
    <col min="7628" max="7629" width="9.21875" style="9"/>
    <col min="7630" max="7630" width="3.77734375" style="9" customWidth="1"/>
    <col min="7631" max="7870" width="9.21875" style="9"/>
    <col min="7871" max="7871" width="24.77734375" style="9" customWidth="1"/>
    <col min="7872" max="7872" width="13.5546875" style="9" customWidth="1"/>
    <col min="7873" max="7873" width="9.21875" style="9"/>
    <col min="7874" max="7874" width="6.77734375" style="9" customWidth="1"/>
    <col min="7875" max="7875" width="6.44140625" style="9" customWidth="1"/>
    <col min="7876" max="7876" width="8.21875" style="9" customWidth="1"/>
    <col min="7877" max="7877" width="6.77734375" style="9" customWidth="1"/>
    <col min="7878" max="7878" width="4.77734375" style="9" customWidth="1"/>
    <col min="7879" max="7880" width="5" style="9" customWidth="1"/>
    <col min="7881" max="7881" width="9.21875" style="9"/>
    <col min="7882" max="7882" width="10.5546875" style="9" customWidth="1"/>
    <col min="7883" max="7883" width="3.77734375" style="9" customWidth="1"/>
    <col min="7884" max="7885" width="9.21875" style="9"/>
    <col min="7886" max="7886" width="3.77734375" style="9" customWidth="1"/>
    <col min="7887" max="8126" width="9.21875" style="9"/>
    <col min="8127" max="8127" width="24.77734375" style="9" customWidth="1"/>
    <col min="8128" max="8128" width="13.5546875" style="9" customWidth="1"/>
    <col min="8129" max="8129" width="9.21875" style="9"/>
    <col min="8130" max="8130" width="6.77734375" style="9" customWidth="1"/>
    <col min="8131" max="8131" width="6.44140625" style="9" customWidth="1"/>
    <col min="8132" max="8132" width="8.21875" style="9" customWidth="1"/>
    <col min="8133" max="8133" width="6.77734375" style="9" customWidth="1"/>
    <col min="8134" max="8134" width="4.77734375" style="9" customWidth="1"/>
    <col min="8135" max="8136" width="5" style="9" customWidth="1"/>
    <col min="8137" max="8137" width="9.21875" style="9"/>
    <col min="8138" max="8138" width="10.5546875" style="9" customWidth="1"/>
    <col min="8139" max="8139" width="3.77734375" style="9" customWidth="1"/>
    <col min="8140" max="8141" width="9.21875" style="9"/>
    <col min="8142" max="8142" width="3.77734375" style="9" customWidth="1"/>
    <col min="8143" max="8382" width="9.21875" style="9"/>
    <col min="8383" max="8383" width="24.77734375" style="9" customWidth="1"/>
    <col min="8384" max="8384" width="13.5546875" style="9" customWidth="1"/>
    <col min="8385" max="8385" width="9.21875" style="9"/>
    <col min="8386" max="8386" width="6.77734375" style="9" customWidth="1"/>
    <col min="8387" max="8387" width="6.44140625" style="9" customWidth="1"/>
    <col min="8388" max="8388" width="8.21875" style="9" customWidth="1"/>
    <col min="8389" max="8389" width="6.77734375" style="9" customWidth="1"/>
    <col min="8390" max="8390" width="4.77734375" style="9" customWidth="1"/>
    <col min="8391" max="8392" width="5" style="9" customWidth="1"/>
    <col min="8393" max="8393" width="9.21875" style="9"/>
    <col min="8394" max="8394" width="10.5546875" style="9" customWidth="1"/>
    <col min="8395" max="8395" width="3.77734375" style="9" customWidth="1"/>
    <col min="8396" max="8397" width="9.21875" style="9"/>
    <col min="8398" max="8398" width="3.77734375" style="9" customWidth="1"/>
    <col min="8399" max="8638" width="9.21875" style="9"/>
    <col min="8639" max="8639" width="24.77734375" style="9" customWidth="1"/>
    <col min="8640" max="8640" width="13.5546875" style="9" customWidth="1"/>
    <col min="8641" max="8641" width="9.21875" style="9"/>
    <col min="8642" max="8642" width="6.77734375" style="9" customWidth="1"/>
    <col min="8643" max="8643" width="6.44140625" style="9" customWidth="1"/>
    <col min="8644" max="8644" width="8.21875" style="9" customWidth="1"/>
    <col min="8645" max="8645" width="6.77734375" style="9" customWidth="1"/>
    <col min="8646" max="8646" width="4.77734375" style="9" customWidth="1"/>
    <col min="8647" max="8648" width="5" style="9" customWidth="1"/>
    <col min="8649" max="8649" width="9.21875" style="9"/>
    <col min="8650" max="8650" width="10.5546875" style="9" customWidth="1"/>
    <col min="8651" max="8651" width="3.77734375" style="9" customWidth="1"/>
    <col min="8652" max="8653" width="9.21875" style="9"/>
    <col min="8654" max="8654" width="3.77734375" style="9" customWidth="1"/>
    <col min="8655" max="8894" width="9.21875" style="9"/>
    <col min="8895" max="8895" width="24.77734375" style="9" customWidth="1"/>
    <col min="8896" max="8896" width="13.5546875" style="9" customWidth="1"/>
    <col min="8897" max="8897" width="9.21875" style="9"/>
    <col min="8898" max="8898" width="6.77734375" style="9" customWidth="1"/>
    <col min="8899" max="8899" width="6.44140625" style="9" customWidth="1"/>
    <col min="8900" max="8900" width="8.21875" style="9" customWidth="1"/>
    <col min="8901" max="8901" width="6.77734375" style="9" customWidth="1"/>
    <col min="8902" max="8902" width="4.77734375" style="9" customWidth="1"/>
    <col min="8903" max="8904" width="5" style="9" customWidth="1"/>
    <col min="8905" max="8905" width="9.21875" style="9"/>
    <col min="8906" max="8906" width="10.5546875" style="9" customWidth="1"/>
    <col min="8907" max="8907" width="3.77734375" style="9" customWidth="1"/>
    <col min="8908" max="8909" width="9.21875" style="9"/>
    <col min="8910" max="8910" width="3.77734375" style="9" customWidth="1"/>
    <col min="8911" max="9150" width="9.21875" style="9"/>
    <col min="9151" max="9151" width="24.77734375" style="9" customWidth="1"/>
    <col min="9152" max="9152" width="13.5546875" style="9" customWidth="1"/>
    <col min="9153" max="9153" width="9.21875" style="9"/>
    <col min="9154" max="9154" width="6.77734375" style="9" customWidth="1"/>
    <col min="9155" max="9155" width="6.44140625" style="9" customWidth="1"/>
    <col min="9156" max="9156" width="8.21875" style="9" customWidth="1"/>
    <col min="9157" max="9157" width="6.77734375" style="9" customWidth="1"/>
    <col min="9158" max="9158" width="4.77734375" style="9" customWidth="1"/>
    <col min="9159" max="9160" width="5" style="9" customWidth="1"/>
    <col min="9161" max="9161" width="9.21875" style="9"/>
    <col min="9162" max="9162" width="10.5546875" style="9" customWidth="1"/>
    <col min="9163" max="9163" width="3.77734375" style="9" customWidth="1"/>
    <col min="9164" max="9165" width="9.21875" style="9"/>
    <col min="9166" max="9166" width="3.77734375" style="9" customWidth="1"/>
    <col min="9167" max="9406" width="9.21875" style="9"/>
    <col min="9407" max="9407" width="24.77734375" style="9" customWidth="1"/>
    <col min="9408" max="9408" width="13.5546875" style="9" customWidth="1"/>
    <col min="9409" max="9409" width="9.21875" style="9"/>
    <col min="9410" max="9410" width="6.77734375" style="9" customWidth="1"/>
    <col min="9411" max="9411" width="6.44140625" style="9" customWidth="1"/>
    <col min="9412" max="9412" width="8.21875" style="9" customWidth="1"/>
    <col min="9413" max="9413" width="6.77734375" style="9" customWidth="1"/>
    <col min="9414" max="9414" width="4.77734375" style="9" customWidth="1"/>
    <col min="9415" max="9416" width="5" style="9" customWidth="1"/>
    <col min="9417" max="9417" width="9.21875" style="9"/>
    <col min="9418" max="9418" width="10.5546875" style="9" customWidth="1"/>
    <col min="9419" max="9419" width="3.77734375" style="9" customWidth="1"/>
    <col min="9420" max="9421" width="9.21875" style="9"/>
    <col min="9422" max="9422" width="3.77734375" style="9" customWidth="1"/>
    <col min="9423" max="9662" width="9.21875" style="9"/>
    <col min="9663" max="9663" width="24.77734375" style="9" customWidth="1"/>
    <col min="9664" max="9664" width="13.5546875" style="9" customWidth="1"/>
    <col min="9665" max="9665" width="9.21875" style="9"/>
    <col min="9666" max="9666" width="6.77734375" style="9" customWidth="1"/>
    <col min="9667" max="9667" width="6.44140625" style="9" customWidth="1"/>
    <col min="9668" max="9668" width="8.21875" style="9" customWidth="1"/>
    <col min="9669" max="9669" width="6.77734375" style="9" customWidth="1"/>
    <col min="9670" max="9670" width="4.77734375" style="9" customWidth="1"/>
    <col min="9671" max="9672" width="5" style="9" customWidth="1"/>
    <col min="9673" max="9673" width="9.21875" style="9"/>
    <col min="9674" max="9674" width="10.5546875" style="9" customWidth="1"/>
    <col min="9675" max="9675" width="3.77734375" style="9" customWidth="1"/>
    <col min="9676" max="9677" width="9.21875" style="9"/>
    <col min="9678" max="9678" width="3.77734375" style="9" customWidth="1"/>
    <col min="9679" max="9918" width="9.21875" style="9"/>
    <col min="9919" max="9919" width="24.77734375" style="9" customWidth="1"/>
    <col min="9920" max="9920" width="13.5546875" style="9" customWidth="1"/>
    <col min="9921" max="9921" width="9.21875" style="9"/>
    <col min="9922" max="9922" width="6.77734375" style="9" customWidth="1"/>
    <col min="9923" max="9923" width="6.44140625" style="9" customWidth="1"/>
    <col min="9924" max="9924" width="8.21875" style="9" customWidth="1"/>
    <col min="9925" max="9925" width="6.77734375" style="9" customWidth="1"/>
    <col min="9926" max="9926" width="4.77734375" style="9" customWidth="1"/>
    <col min="9927" max="9928" width="5" style="9" customWidth="1"/>
    <col min="9929" max="9929" width="9.21875" style="9"/>
    <col min="9930" max="9930" width="10.5546875" style="9" customWidth="1"/>
    <col min="9931" max="9931" width="3.77734375" style="9" customWidth="1"/>
    <col min="9932" max="9933" width="9.21875" style="9"/>
    <col min="9934" max="9934" width="3.77734375" style="9" customWidth="1"/>
    <col min="9935" max="10174" width="9.21875" style="9"/>
    <col min="10175" max="10175" width="24.77734375" style="9" customWidth="1"/>
    <col min="10176" max="10176" width="13.5546875" style="9" customWidth="1"/>
    <col min="10177" max="10177" width="9.21875" style="9"/>
    <col min="10178" max="10178" width="6.77734375" style="9" customWidth="1"/>
    <col min="10179" max="10179" width="6.44140625" style="9" customWidth="1"/>
    <col min="10180" max="10180" width="8.21875" style="9" customWidth="1"/>
    <col min="10181" max="10181" width="6.77734375" style="9" customWidth="1"/>
    <col min="10182" max="10182" width="4.77734375" style="9" customWidth="1"/>
    <col min="10183" max="10184" width="5" style="9" customWidth="1"/>
    <col min="10185" max="10185" width="9.21875" style="9"/>
    <col min="10186" max="10186" width="10.5546875" style="9" customWidth="1"/>
    <col min="10187" max="10187" width="3.77734375" style="9" customWidth="1"/>
    <col min="10188" max="10189" width="9.21875" style="9"/>
    <col min="10190" max="10190" width="3.77734375" style="9" customWidth="1"/>
    <col min="10191" max="10430" width="9.21875" style="9"/>
    <col min="10431" max="10431" width="24.77734375" style="9" customWidth="1"/>
    <col min="10432" max="10432" width="13.5546875" style="9" customWidth="1"/>
    <col min="10433" max="10433" width="9.21875" style="9"/>
    <col min="10434" max="10434" width="6.77734375" style="9" customWidth="1"/>
    <col min="10435" max="10435" width="6.44140625" style="9" customWidth="1"/>
    <col min="10436" max="10436" width="8.21875" style="9" customWidth="1"/>
    <col min="10437" max="10437" width="6.77734375" style="9" customWidth="1"/>
    <col min="10438" max="10438" width="4.77734375" style="9" customWidth="1"/>
    <col min="10439" max="10440" width="5" style="9" customWidth="1"/>
    <col min="10441" max="10441" width="9.21875" style="9"/>
    <col min="10442" max="10442" width="10.5546875" style="9" customWidth="1"/>
    <col min="10443" max="10443" width="3.77734375" style="9" customWidth="1"/>
    <col min="10444" max="10445" width="9.21875" style="9"/>
    <col min="10446" max="10446" width="3.77734375" style="9" customWidth="1"/>
    <col min="10447" max="10686" width="9.21875" style="9"/>
    <col min="10687" max="10687" width="24.77734375" style="9" customWidth="1"/>
    <col min="10688" max="10688" width="13.5546875" style="9" customWidth="1"/>
    <col min="10689" max="10689" width="9.21875" style="9"/>
    <col min="10690" max="10690" width="6.77734375" style="9" customWidth="1"/>
    <col min="10691" max="10691" width="6.44140625" style="9" customWidth="1"/>
    <col min="10692" max="10692" width="8.21875" style="9" customWidth="1"/>
    <col min="10693" max="10693" width="6.77734375" style="9" customWidth="1"/>
    <col min="10694" max="10694" width="4.77734375" style="9" customWidth="1"/>
    <col min="10695" max="10696" width="5" style="9" customWidth="1"/>
    <col min="10697" max="10697" width="9.21875" style="9"/>
    <col min="10698" max="10698" width="10.5546875" style="9" customWidth="1"/>
    <col min="10699" max="10699" width="3.77734375" style="9" customWidth="1"/>
    <col min="10700" max="10701" width="9.21875" style="9"/>
    <col min="10702" max="10702" width="3.77734375" style="9" customWidth="1"/>
    <col min="10703" max="10942" width="9.21875" style="9"/>
    <col min="10943" max="10943" width="24.77734375" style="9" customWidth="1"/>
    <col min="10944" max="10944" width="13.5546875" style="9" customWidth="1"/>
    <col min="10945" max="10945" width="9.21875" style="9"/>
    <col min="10946" max="10946" width="6.77734375" style="9" customWidth="1"/>
    <col min="10947" max="10947" width="6.44140625" style="9" customWidth="1"/>
    <col min="10948" max="10948" width="8.21875" style="9" customWidth="1"/>
    <col min="10949" max="10949" width="6.77734375" style="9" customWidth="1"/>
    <col min="10950" max="10950" width="4.77734375" style="9" customWidth="1"/>
    <col min="10951" max="10952" width="5" style="9" customWidth="1"/>
    <col min="10953" max="10953" width="9.21875" style="9"/>
    <col min="10954" max="10954" width="10.5546875" style="9" customWidth="1"/>
    <col min="10955" max="10955" width="3.77734375" style="9" customWidth="1"/>
    <col min="10956" max="10957" width="9.21875" style="9"/>
    <col min="10958" max="10958" width="3.77734375" style="9" customWidth="1"/>
    <col min="10959" max="11198" width="9.21875" style="9"/>
    <col min="11199" max="11199" width="24.77734375" style="9" customWidth="1"/>
    <col min="11200" max="11200" width="13.5546875" style="9" customWidth="1"/>
    <col min="11201" max="11201" width="9.21875" style="9"/>
    <col min="11202" max="11202" width="6.77734375" style="9" customWidth="1"/>
    <col min="11203" max="11203" width="6.44140625" style="9" customWidth="1"/>
    <col min="11204" max="11204" width="8.21875" style="9" customWidth="1"/>
    <col min="11205" max="11205" width="6.77734375" style="9" customWidth="1"/>
    <col min="11206" max="11206" width="4.77734375" style="9" customWidth="1"/>
    <col min="11207" max="11208" width="5" style="9" customWidth="1"/>
    <col min="11209" max="11209" width="9.21875" style="9"/>
    <col min="11210" max="11210" width="10.5546875" style="9" customWidth="1"/>
    <col min="11211" max="11211" width="3.77734375" style="9" customWidth="1"/>
    <col min="11212" max="11213" width="9.21875" style="9"/>
    <col min="11214" max="11214" width="3.77734375" style="9" customWidth="1"/>
    <col min="11215" max="11454" width="9.21875" style="9"/>
    <col min="11455" max="11455" width="24.77734375" style="9" customWidth="1"/>
    <col min="11456" max="11456" width="13.5546875" style="9" customWidth="1"/>
    <col min="11457" max="11457" width="9.21875" style="9"/>
    <col min="11458" max="11458" width="6.77734375" style="9" customWidth="1"/>
    <col min="11459" max="11459" width="6.44140625" style="9" customWidth="1"/>
    <col min="11460" max="11460" width="8.21875" style="9" customWidth="1"/>
    <col min="11461" max="11461" width="6.77734375" style="9" customWidth="1"/>
    <col min="11462" max="11462" width="4.77734375" style="9" customWidth="1"/>
    <col min="11463" max="11464" width="5" style="9" customWidth="1"/>
    <col min="11465" max="11465" width="9.21875" style="9"/>
    <col min="11466" max="11466" width="10.5546875" style="9" customWidth="1"/>
    <col min="11467" max="11467" width="3.77734375" style="9" customWidth="1"/>
    <col min="11468" max="11469" width="9.21875" style="9"/>
    <col min="11470" max="11470" width="3.77734375" style="9" customWidth="1"/>
    <col min="11471" max="11710" width="9.21875" style="9"/>
    <col min="11711" max="11711" width="24.77734375" style="9" customWidth="1"/>
    <col min="11712" max="11712" width="13.5546875" style="9" customWidth="1"/>
    <col min="11713" max="11713" width="9.21875" style="9"/>
    <col min="11714" max="11714" width="6.77734375" style="9" customWidth="1"/>
    <col min="11715" max="11715" width="6.44140625" style="9" customWidth="1"/>
    <col min="11716" max="11716" width="8.21875" style="9" customWidth="1"/>
    <col min="11717" max="11717" width="6.77734375" style="9" customWidth="1"/>
    <col min="11718" max="11718" width="4.77734375" style="9" customWidth="1"/>
    <col min="11719" max="11720" width="5" style="9" customWidth="1"/>
    <col min="11721" max="11721" width="9.21875" style="9"/>
    <col min="11722" max="11722" width="10.5546875" style="9" customWidth="1"/>
    <col min="11723" max="11723" width="3.77734375" style="9" customWidth="1"/>
    <col min="11724" max="11725" width="9.21875" style="9"/>
    <col min="11726" max="11726" width="3.77734375" style="9" customWidth="1"/>
    <col min="11727" max="11966" width="9.21875" style="9"/>
    <col min="11967" max="11967" width="24.77734375" style="9" customWidth="1"/>
    <col min="11968" max="11968" width="13.5546875" style="9" customWidth="1"/>
    <col min="11969" max="11969" width="9.21875" style="9"/>
    <col min="11970" max="11970" width="6.77734375" style="9" customWidth="1"/>
    <col min="11971" max="11971" width="6.44140625" style="9" customWidth="1"/>
    <col min="11972" max="11972" width="8.21875" style="9" customWidth="1"/>
    <col min="11973" max="11973" width="6.77734375" style="9" customWidth="1"/>
    <col min="11974" max="11974" width="4.77734375" style="9" customWidth="1"/>
    <col min="11975" max="11976" width="5" style="9" customWidth="1"/>
    <col min="11977" max="11977" width="9.21875" style="9"/>
    <col min="11978" max="11978" width="10.5546875" style="9" customWidth="1"/>
    <col min="11979" max="11979" width="3.77734375" style="9" customWidth="1"/>
    <col min="11980" max="11981" width="9.21875" style="9"/>
    <col min="11982" max="11982" width="3.77734375" style="9" customWidth="1"/>
    <col min="11983" max="12222" width="9.21875" style="9"/>
    <col min="12223" max="12223" width="24.77734375" style="9" customWidth="1"/>
    <col min="12224" max="12224" width="13.5546875" style="9" customWidth="1"/>
    <col min="12225" max="12225" width="9.21875" style="9"/>
    <col min="12226" max="12226" width="6.77734375" style="9" customWidth="1"/>
    <col min="12227" max="12227" width="6.44140625" style="9" customWidth="1"/>
    <col min="12228" max="12228" width="8.21875" style="9" customWidth="1"/>
    <col min="12229" max="12229" width="6.77734375" style="9" customWidth="1"/>
    <col min="12230" max="12230" width="4.77734375" style="9" customWidth="1"/>
    <col min="12231" max="12232" width="5" style="9" customWidth="1"/>
    <col min="12233" max="12233" width="9.21875" style="9"/>
    <col min="12234" max="12234" width="10.5546875" style="9" customWidth="1"/>
    <col min="12235" max="12235" width="3.77734375" style="9" customWidth="1"/>
    <col min="12236" max="12237" width="9.21875" style="9"/>
    <col min="12238" max="12238" width="3.77734375" style="9" customWidth="1"/>
    <col min="12239" max="12478" width="9.21875" style="9"/>
    <col min="12479" max="12479" width="24.77734375" style="9" customWidth="1"/>
    <col min="12480" max="12480" width="13.5546875" style="9" customWidth="1"/>
    <col min="12481" max="12481" width="9.21875" style="9"/>
    <col min="12482" max="12482" width="6.77734375" style="9" customWidth="1"/>
    <col min="12483" max="12483" width="6.44140625" style="9" customWidth="1"/>
    <col min="12484" max="12484" width="8.21875" style="9" customWidth="1"/>
    <col min="12485" max="12485" width="6.77734375" style="9" customWidth="1"/>
    <col min="12486" max="12486" width="4.77734375" style="9" customWidth="1"/>
    <col min="12487" max="12488" width="5" style="9" customWidth="1"/>
    <col min="12489" max="12489" width="9.21875" style="9"/>
    <col min="12490" max="12490" width="10.5546875" style="9" customWidth="1"/>
    <col min="12491" max="12491" width="3.77734375" style="9" customWidth="1"/>
    <col min="12492" max="12493" width="9.21875" style="9"/>
    <col min="12494" max="12494" width="3.77734375" style="9" customWidth="1"/>
    <col min="12495" max="12734" width="9.21875" style="9"/>
    <col min="12735" max="12735" width="24.77734375" style="9" customWidth="1"/>
    <col min="12736" max="12736" width="13.5546875" style="9" customWidth="1"/>
    <col min="12737" max="12737" width="9.21875" style="9"/>
    <col min="12738" max="12738" width="6.77734375" style="9" customWidth="1"/>
    <col min="12739" max="12739" width="6.44140625" style="9" customWidth="1"/>
    <col min="12740" max="12740" width="8.21875" style="9" customWidth="1"/>
    <col min="12741" max="12741" width="6.77734375" style="9" customWidth="1"/>
    <col min="12742" max="12742" width="4.77734375" style="9" customWidth="1"/>
    <col min="12743" max="12744" width="5" style="9" customWidth="1"/>
    <col min="12745" max="12745" width="9.21875" style="9"/>
    <col min="12746" max="12746" width="10.5546875" style="9" customWidth="1"/>
    <col min="12747" max="12747" width="3.77734375" style="9" customWidth="1"/>
    <col min="12748" max="12749" width="9.21875" style="9"/>
    <col min="12750" max="12750" width="3.77734375" style="9" customWidth="1"/>
    <col min="12751" max="12990" width="9.21875" style="9"/>
    <col min="12991" max="12991" width="24.77734375" style="9" customWidth="1"/>
    <col min="12992" max="12992" width="13.5546875" style="9" customWidth="1"/>
    <col min="12993" max="12993" width="9.21875" style="9"/>
    <col min="12994" max="12994" width="6.77734375" style="9" customWidth="1"/>
    <col min="12995" max="12995" width="6.44140625" style="9" customWidth="1"/>
    <col min="12996" max="12996" width="8.21875" style="9" customWidth="1"/>
    <col min="12997" max="12997" width="6.77734375" style="9" customWidth="1"/>
    <col min="12998" max="12998" width="4.77734375" style="9" customWidth="1"/>
    <col min="12999" max="13000" width="5" style="9" customWidth="1"/>
    <col min="13001" max="13001" width="9.21875" style="9"/>
    <col min="13002" max="13002" width="10.5546875" style="9" customWidth="1"/>
    <col min="13003" max="13003" width="3.77734375" style="9" customWidth="1"/>
    <col min="13004" max="13005" width="9.21875" style="9"/>
    <col min="13006" max="13006" width="3.77734375" style="9" customWidth="1"/>
    <col min="13007" max="13246" width="9.21875" style="9"/>
    <col min="13247" max="13247" width="24.77734375" style="9" customWidth="1"/>
    <col min="13248" max="13248" width="13.5546875" style="9" customWidth="1"/>
    <col min="13249" max="13249" width="9.21875" style="9"/>
    <col min="13250" max="13250" width="6.77734375" style="9" customWidth="1"/>
    <col min="13251" max="13251" width="6.44140625" style="9" customWidth="1"/>
    <col min="13252" max="13252" width="8.21875" style="9" customWidth="1"/>
    <col min="13253" max="13253" width="6.77734375" style="9" customWidth="1"/>
    <col min="13254" max="13254" width="4.77734375" style="9" customWidth="1"/>
    <col min="13255" max="13256" width="5" style="9" customWidth="1"/>
    <col min="13257" max="13257" width="9.21875" style="9"/>
    <col min="13258" max="13258" width="10.5546875" style="9" customWidth="1"/>
    <col min="13259" max="13259" width="3.77734375" style="9" customWidth="1"/>
    <col min="13260" max="13261" width="9.21875" style="9"/>
    <col min="13262" max="13262" width="3.77734375" style="9" customWidth="1"/>
    <col min="13263" max="13502" width="9.21875" style="9"/>
    <col min="13503" max="13503" width="24.77734375" style="9" customWidth="1"/>
    <col min="13504" max="13504" width="13.5546875" style="9" customWidth="1"/>
    <col min="13505" max="13505" width="9.21875" style="9"/>
    <col min="13506" max="13506" width="6.77734375" style="9" customWidth="1"/>
    <col min="13507" max="13507" width="6.44140625" style="9" customWidth="1"/>
    <col min="13508" max="13508" width="8.21875" style="9" customWidth="1"/>
    <col min="13509" max="13509" width="6.77734375" style="9" customWidth="1"/>
    <col min="13510" max="13510" width="4.77734375" style="9" customWidth="1"/>
    <col min="13511" max="13512" width="5" style="9" customWidth="1"/>
    <col min="13513" max="13513" width="9.21875" style="9"/>
    <col min="13514" max="13514" width="10.5546875" style="9" customWidth="1"/>
    <col min="13515" max="13515" width="3.77734375" style="9" customWidth="1"/>
    <col min="13516" max="13517" width="9.21875" style="9"/>
    <col min="13518" max="13518" width="3.77734375" style="9" customWidth="1"/>
    <col min="13519" max="13758" width="9.21875" style="9"/>
    <col min="13759" max="13759" width="24.77734375" style="9" customWidth="1"/>
    <col min="13760" max="13760" width="13.5546875" style="9" customWidth="1"/>
    <col min="13761" max="13761" width="9.21875" style="9"/>
    <col min="13762" max="13762" width="6.77734375" style="9" customWidth="1"/>
    <col min="13763" max="13763" width="6.44140625" style="9" customWidth="1"/>
    <col min="13764" max="13764" width="8.21875" style="9" customWidth="1"/>
    <col min="13765" max="13765" width="6.77734375" style="9" customWidth="1"/>
    <col min="13766" max="13766" width="4.77734375" style="9" customWidth="1"/>
    <col min="13767" max="13768" width="5" style="9" customWidth="1"/>
    <col min="13769" max="13769" width="9.21875" style="9"/>
    <col min="13770" max="13770" width="10.5546875" style="9" customWidth="1"/>
    <col min="13771" max="13771" width="3.77734375" style="9" customWidth="1"/>
    <col min="13772" max="13773" width="9.21875" style="9"/>
    <col min="13774" max="13774" width="3.77734375" style="9" customWidth="1"/>
    <col min="13775" max="14014" width="9.21875" style="9"/>
    <col min="14015" max="14015" width="24.77734375" style="9" customWidth="1"/>
    <col min="14016" max="14016" width="13.5546875" style="9" customWidth="1"/>
    <col min="14017" max="14017" width="9.21875" style="9"/>
    <col min="14018" max="14018" width="6.77734375" style="9" customWidth="1"/>
    <col min="14019" max="14019" width="6.44140625" style="9" customWidth="1"/>
    <col min="14020" max="14020" width="8.21875" style="9" customWidth="1"/>
    <col min="14021" max="14021" width="6.77734375" style="9" customWidth="1"/>
    <col min="14022" max="14022" width="4.77734375" style="9" customWidth="1"/>
    <col min="14023" max="14024" width="5" style="9" customWidth="1"/>
    <col min="14025" max="14025" width="9.21875" style="9"/>
    <col min="14026" max="14026" width="10.5546875" style="9" customWidth="1"/>
    <col min="14027" max="14027" width="3.77734375" style="9" customWidth="1"/>
    <col min="14028" max="14029" width="9.21875" style="9"/>
    <col min="14030" max="14030" width="3.77734375" style="9" customWidth="1"/>
    <col min="14031" max="14270" width="9.21875" style="9"/>
    <col min="14271" max="14271" width="24.77734375" style="9" customWidth="1"/>
    <col min="14272" max="14272" width="13.5546875" style="9" customWidth="1"/>
    <col min="14273" max="14273" width="9.21875" style="9"/>
    <col min="14274" max="14274" width="6.77734375" style="9" customWidth="1"/>
    <col min="14275" max="14275" width="6.44140625" style="9" customWidth="1"/>
    <col min="14276" max="14276" width="8.21875" style="9" customWidth="1"/>
    <col min="14277" max="14277" width="6.77734375" style="9" customWidth="1"/>
    <col min="14278" max="14278" width="4.77734375" style="9" customWidth="1"/>
    <col min="14279" max="14280" width="5" style="9" customWidth="1"/>
    <col min="14281" max="14281" width="9.21875" style="9"/>
    <col min="14282" max="14282" width="10.5546875" style="9" customWidth="1"/>
    <col min="14283" max="14283" width="3.77734375" style="9" customWidth="1"/>
    <col min="14284" max="14285" width="9.21875" style="9"/>
    <col min="14286" max="14286" width="3.77734375" style="9" customWidth="1"/>
    <col min="14287" max="14526" width="9.21875" style="9"/>
    <col min="14527" max="14527" width="24.77734375" style="9" customWidth="1"/>
    <col min="14528" max="14528" width="13.5546875" style="9" customWidth="1"/>
    <col min="14529" max="14529" width="9.21875" style="9"/>
    <col min="14530" max="14530" width="6.77734375" style="9" customWidth="1"/>
    <col min="14531" max="14531" width="6.44140625" style="9" customWidth="1"/>
    <col min="14532" max="14532" width="8.21875" style="9" customWidth="1"/>
    <col min="14533" max="14533" width="6.77734375" style="9" customWidth="1"/>
    <col min="14534" max="14534" width="4.77734375" style="9" customWidth="1"/>
    <col min="14535" max="14536" width="5" style="9" customWidth="1"/>
    <col min="14537" max="14537" width="9.21875" style="9"/>
    <col min="14538" max="14538" width="10.5546875" style="9" customWidth="1"/>
    <col min="14539" max="14539" width="3.77734375" style="9" customWidth="1"/>
    <col min="14540" max="14541" width="9.21875" style="9"/>
    <col min="14542" max="14542" width="3.77734375" style="9" customWidth="1"/>
    <col min="14543" max="14782" width="9.21875" style="9"/>
    <col min="14783" max="14783" width="24.77734375" style="9" customWidth="1"/>
    <col min="14784" max="14784" width="13.5546875" style="9" customWidth="1"/>
    <col min="14785" max="14785" width="9.21875" style="9"/>
    <col min="14786" max="14786" width="6.77734375" style="9" customWidth="1"/>
    <col min="14787" max="14787" width="6.44140625" style="9" customWidth="1"/>
    <col min="14788" max="14788" width="8.21875" style="9" customWidth="1"/>
    <col min="14789" max="14789" width="6.77734375" style="9" customWidth="1"/>
    <col min="14790" max="14790" width="4.77734375" style="9" customWidth="1"/>
    <col min="14791" max="14792" width="5" style="9" customWidth="1"/>
    <col min="14793" max="14793" width="9.21875" style="9"/>
    <col min="14794" max="14794" width="10.5546875" style="9" customWidth="1"/>
    <col min="14795" max="14795" width="3.77734375" style="9" customWidth="1"/>
    <col min="14796" max="14797" width="9.21875" style="9"/>
    <col min="14798" max="14798" width="3.77734375" style="9" customWidth="1"/>
    <col min="14799" max="15038" width="9.21875" style="9"/>
    <col min="15039" max="15039" width="24.77734375" style="9" customWidth="1"/>
    <col min="15040" max="15040" width="13.5546875" style="9" customWidth="1"/>
    <col min="15041" max="15041" width="9.21875" style="9"/>
    <col min="15042" max="15042" width="6.77734375" style="9" customWidth="1"/>
    <col min="15043" max="15043" width="6.44140625" style="9" customWidth="1"/>
    <col min="15044" max="15044" width="8.21875" style="9" customWidth="1"/>
    <col min="15045" max="15045" width="6.77734375" style="9" customWidth="1"/>
    <col min="15046" max="15046" width="4.77734375" style="9" customWidth="1"/>
    <col min="15047" max="15048" width="5" style="9" customWidth="1"/>
    <col min="15049" max="15049" width="9.21875" style="9"/>
    <col min="15050" max="15050" width="10.5546875" style="9" customWidth="1"/>
    <col min="15051" max="15051" width="3.77734375" style="9" customWidth="1"/>
    <col min="15052" max="15053" width="9.21875" style="9"/>
    <col min="15054" max="15054" width="3.77734375" style="9" customWidth="1"/>
    <col min="15055" max="15294" width="9.21875" style="9"/>
    <col min="15295" max="15295" width="24.77734375" style="9" customWidth="1"/>
    <col min="15296" max="15296" width="13.5546875" style="9" customWidth="1"/>
    <col min="15297" max="15297" width="9.21875" style="9"/>
    <col min="15298" max="15298" width="6.77734375" style="9" customWidth="1"/>
    <col min="15299" max="15299" width="6.44140625" style="9" customWidth="1"/>
    <col min="15300" max="15300" width="8.21875" style="9" customWidth="1"/>
    <col min="15301" max="15301" width="6.77734375" style="9" customWidth="1"/>
    <col min="15302" max="15302" width="4.77734375" style="9" customWidth="1"/>
    <col min="15303" max="15304" width="5" style="9" customWidth="1"/>
    <col min="15305" max="15305" width="9.21875" style="9"/>
    <col min="15306" max="15306" width="10.5546875" style="9" customWidth="1"/>
    <col min="15307" max="15307" width="3.77734375" style="9" customWidth="1"/>
    <col min="15308" max="15309" width="9.21875" style="9"/>
    <col min="15310" max="15310" width="3.77734375" style="9" customWidth="1"/>
    <col min="15311" max="15550" width="9.21875" style="9"/>
    <col min="15551" max="15551" width="24.77734375" style="9" customWidth="1"/>
    <col min="15552" max="15552" width="13.5546875" style="9" customWidth="1"/>
    <col min="15553" max="15553" width="9.21875" style="9"/>
    <col min="15554" max="15554" width="6.77734375" style="9" customWidth="1"/>
    <col min="15555" max="15555" width="6.44140625" style="9" customWidth="1"/>
    <col min="15556" max="15556" width="8.21875" style="9" customWidth="1"/>
    <col min="15557" max="15557" width="6.77734375" style="9" customWidth="1"/>
    <col min="15558" max="15558" width="4.77734375" style="9" customWidth="1"/>
    <col min="15559" max="15560" width="5" style="9" customWidth="1"/>
    <col min="15561" max="15561" width="9.21875" style="9"/>
    <col min="15562" max="15562" width="10.5546875" style="9" customWidth="1"/>
    <col min="15563" max="15563" width="3.77734375" style="9" customWidth="1"/>
    <col min="15564" max="15565" width="9.21875" style="9"/>
    <col min="15566" max="15566" width="3.77734375" style="9" customWidth="1"/>
    <col min="15567" max="15806" width="9.21875" style="9"/>
    <col min="15807" max="15807" width="24.77734375" style="9" customWidth="1"/>
    <col min="15808" max="15808" width="13.5546875" style="9" customWidth="1"/>
    <col min="15809" max="15809" width="9.21875" style="9"/>
    <col min="15810" max="15810" width="6.77734375" style="9" customWidth="1"/>
    <col min="15811" max="15811" width="6.44140625" style="9" customWidth="1"/>
    <col min="15812" max="15812" width="8.21875" style="9" customWidth="1"/>
    <col min="15813" max="15813" width="6.77734375" style="9" customWidth="1"/>
    <col min="15814" max="15814" width="4.77734375" style="9" customWidth="1"/>
    <col min="15815" max="15816" width="5" style="9" customWidth="1"/>
    <col min="15817" max="15817" width="9.21875" style="9"/>
    <col min="15818" max="15818" width="10.5546875" style="9" customWidth="1"/>
    <col min="15819" max="15819" width="3.77734375" style="9" customWidth="1"/>
    <col min="15820" max="15821" width="9.21875" style="9"/>
    <col min="15822" max="15822" width="3.77734375" style="9" customWidth="1"/>
    <col min="15823" max="16062" width="9.21875" style="9"/>
    <col min="16063" max="16063" width="24.77734375" style="9" customWidth="1"/>
    <col min="16064" max="16064" width="13.5546875" style="9" customWidth="1"/>
    <col min="16065" max="16065" width="9.21875" style="9"/>
    <col min="16066" max="16066" width="6.77734375" style="9" customWidth="1"/>
    <col min="16067" max="16067" width="6.44140625" style="9" customWidth="1"/>
    <col min="16068" max="16068" width="8.21875" style="9" customWidth="1"/>
    <col min="16069" max="16069" width="6.77734375" style="9" customWidth="1"/>
    <col min="16070" max="16070" width="4.77734375" style="9" customWidth="1"/>
    <col min="16071" max="16072" width="5" style="9" customWidth="1"/>
    <col min="16073" max="16073" width="9.21875" style="9"/>
    <col min="16074" max="16074" width="10.5546875" style="9" customWidth="1"/>
    <col min="16075" max="16075" width="3.77734375" style="9" customWidth="1"/>
    <col min="16076" max="16077" width="9.21875" style="9"/>
    <col min="16078" max="16078" width="3.77734375" style="9" customWidth="1"/>
    <col min="16079" max="16384" width="9.21875" style="9"/>
  </cols>
  <sheetData>
    <row r="2" spans="1:1" x14ac:dyDescent="0.25">
      <c r="A2" s="6" t="s">
        <v>107</v>
      </c>
    </row>
    <row r="3" spans="1:1" x14ac:dyDescent="0.25">
      <c r="A3" s="6" t="s">
        <v>257</v>
      </c>
    </row>
    <row r="4" spans="1:1" x14ac:dyDescent="0.25">
      <c r="A4" s="9"/>
    </row>
    <row r="18" spans="1:61" ht="15.6" x14ac:dyDescent="0.3">
      <c r="AP18" s="2"/>
      <c r="AQ18" s="3"/>
      <c r="AR18" s="3"/>
      <c r="AS18" s="3"/>
      <c r="AT18" s="3"/>
      <c r="AU18" s="2"/>
      <c r="AV18" s="2"/>
      <c r="AW18" s="2"/>
      <c r="AX18" s="2"/>
      <c r="AY18" s="2"/>
      <c r="AZ18" s="3"/>
      <c r="BA18" s="3"/>
      <c r="BB18" s="3"/>
      <c r="BC18" s="3"/>
      <c r="BD18" s="3"/>
      <c r="BE18" s="3"/>
      <c r="BF18" s="3"/>
      <c r="BG18" s="2"/>
      <c r="BH18" s="2"/>
      <c r="BI18" s="3"/>
    </row>
    <row r="20" spans="1:61" s="3" customFormat="1" ht="79.8" x14ac:dyDescent="0.3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6</v>
      </c>
      <c r="M20" s="2" t="s">
        <v>7</v>
      </c>
      <c r="N20" s="2" t="s">
        <v>8</v>
      </c>
      <c r="O20" s="2" t="s">
        <v>9</v>
      </c>
      <c r="P20" s="2" t="s">
        <v>10</v>
      </c>
      <c r="Q20" s="3" t="s">
        <v>14</v>
      </c>
      <c r="R20" s="3" t="s">
        <v>30</v>
      </c>
      <c r="S20" s="3" t="s">
        <v>15</v>
      </c>
      <c r="T20" s="3" t="s">
        <v>16</v>
      </c>
      <c r="U20" s="3" t="s">
        <v>31</v>
      </c>
      <c r="V20" s="3" t="s">
        <v>32</v>
      </c>
      <c r="W20" s="3" t="s">
        <v>104</v>
      </c>
      <c r="X20" s="2" t="s">
        <v>17</v>
      </c>
      <c r="Y20" s="2" t="s">
        <v>18</v>
      </c>
      <c r="Z20" s="2" t="s">
        <v>19</v>
      </c>
      <c r="AA20" s="2" t="s">
        <v>20</v>
      </c>
      <c r="AB20" s="2" t="s">
        <v>21</v>
      </c>
      <c r="AC20" s="2" t="s">
        <v>22</v>
      </c>
      <c r="AD20" s="3" t="s">
        <v>15</v>
      </c>
      <c r="AE20" s="3" t="s">
        <v>16</v>
      </c>
      <c r="AF20" s="3" t="s">
        <v>33</v>
      </c>
      <c r="AG20" s="3" t="s">
        <v>34</v>
      </c>
      <c r="AH20" s="3" t="s">
        <v>105</v>
      </c>
      <c r="AI20" s="8" t="s">
        <v>23</v>
      </c>
      <c r="AJ20" s="8" t="s">
        <v>24</v>
      </c>
      <c r="AK20" s="8" t="s">
        <v>25</v>
      </c>
      <c r="AL20" s="8" t="s">
        <v>26</v>
      </c>
      <c r="AM20" s="8" t="s">
        <v>27</v>
      </c>
      <c r="AN20" s="8" t="s">
        <v>28</v>
      </c>
      <c r="AP20" s="2" t="s">
        <v>58</v>
      </c>
    </row>
    <row r="21" spans="1:61" customFormat="1" ht="14.4" x14ac:dyDescent="0.3">
      <c r="A21" s="1">
        <v>43916</v>
      </c>
      <c r="B21" t="s">
        <v>45</v>
      </c>
      <c r="C21" t="s">
        <v>51</v>
      </c>
      <c r="D21">
        <v>14</v>
      </c>
      <c r="E21">
        <v>1</v>
      </c>
      <c r="F21">
        <v>1</v>
      </c>
      <c r="G21" t="s">
        <v>11</v>
      </c>
      <c r="H21" t="s">
        <v>12</v>
      </c>
      <c r="I21">
        <v>9.4399999999999998E-2</v>
      </c>
      <c r="J21">
        <v>1.96</v>
      </c>
      <c r="K21">
        <v>34.799999999999997</v>
      </c>
      <c r="L21" t="s">
        <v>13</v>
      </c>
      <c r="M21" t="s">
        <v>12</v>
      </c>
      <c r="N21">
        <v>1.49</v>
      </c>
      <c r="O21">
        <v>23.2</v>
      </c>
      <c r="P21">
        <v>684</v>
      </c>
      <c r="R21" s="4">
        <v>1.5</v>
      </c>
      <c r="S21" s="4">
        <v>1</v>
      </c>
      <c r="T21" s="4"/>
      <c r="U21" s="4">
        <f>(-2.418*J21^2)+(40.489*J21)-25.853</f>
        <v>44.216451199999987</v>
      </c>
      <c r="V21" s="4">
        <f>IF(R21=1,U21,(U21-U$12))</f>
        <v>44.216451199999987</v>
      </c>
      <c r="W21" s="4">
        <f t="shared" ref="W21:W30" si="0">U21</f>
        <v>44.216451199999987</v>
      </c>
      <c r="X21" s="4"/>
      <c r="Y21" s="4"/>
      <c r="AB21" s="4"/>
      <c r="AC21" s="4"/>
      <c r="AD21" s="4">
        <v>1</v>
      </c>
      <c r="AE21" s="4"/>
      <c r="AF21" s="4">
        <f>(-0.03519*O21^2)+(40.2247*O21)-512.361</f>
        <v>401.9113744</v>
      </c>
      <c r="AG21" s="4">
        <f>IF(R21=1,AF21,(AF21-AF$12))</f>
        <v>401.9113744</v>
      </c>
      <c r="AH21" s="4">
        <f t="shared" ref="AH21:AH30" si="1">AF21</f>
        <v>401.9113744</v>
      </c>
      <c r="AM21" s="9"/>
      <c r="AO21" s="2"/>
      <c r="AP21" s="2">
        <v>1</v>
      </c>
      <c r="AQ21" s="5"/>
    </row>
    <row r="22" spans="1:61" customFormat="1" ht="14.4" x14ac:dyDescent="0.3">
      <c r="A22" s="1">
        <v>43916</v>
      </c>
      <c r="B22" t="s">
        <v>45</v>
      </c>
      <c r="C22" t="s">
        <v>52</v>
      </c>
      <c r="D22">
        <v>15</v>
      </c>
      <c r="E22">
        <v>1</v>
      </c>
      <c r="F22">
        <v>1</v>
      </c>
      <c r="G22" t="s">
        <v>11</v>
      </c>
      <c r="H22" t="s">
        <v>12</v>
      </c>
      <c r="I22">
        <v>7.8700000000000006E-2</v>
      </c>
      <c r="J22">
        <v>1.78</v>
      </c>
      <c r="K22">
        <v>31.5</v>
      </c>
      <c r="L22" t="s">
        <v>13</v>
      </c>
      <c r="M22" t="s">
        <v>12</v>
      </c>
      <c r="N22">
        <v>1.51</v>
      </c>
      <c r="O22">
        <v>23.4</v>
      </c>
      <c r="P22">
        <v>689</v>
      </c>
      <c r="R22" s="4">
        <v>1.5</v>
      </c>
      <c r="S22" s="4">
        <v>1</v>
      </c>
      <c r="T22" s="4"/>
      <c r="U22" s="4">
        <f t="shared" ref="U22:U25" si="2">(-2.418*J22^2)+(40.489*J22)-25.853</f>
        <v>38.556228799999992</v>
      </c>
      <c r="V22" s="4">
        <f t="shared" ref="V22:V25" si="3">IF(R22=1,U22,(U22-U$12))</f>
        <v>38.556228799999992</v>
      </c>
      <c r="W22" s="4">
        <f t="shared" si="0"/>
        <v>38.556228799999992</v>
      </c>
      <c r="X22" s="4"/>
      <c r="Y22" s="4"/>
      <c r="Z22" s="4"/>
      <c r="AA22" s="4"/>
      <c r="AD22" s="4">
        <v>1</v>
      </c>
      <c r="AE22" s="4"/>
      <c r="AF22" s="4">
        <f t="shared" ref="AF22:AF25" si="4">(-0.03519*O22^2)+(40.2247*O22)-512.361</f>
        <v>409.62834359999988</v>
      </c>
      <c r="AG22" s="4">
        <f t="shared" ref="AG22:AG25" si="5">IF(R22=1,AF22,(AF22-AF$12))</f>
        <v>409.62834359999988</v>
      </c>
      <c r="AH22" s="4">
        <f t="shared" si="1"/>
        <v>409.62834359999988</v>
      </c>
      <c r="AM22" s="9"/>
      <c r="AO22" s="2"/>
      <c r="AP22" s="2">
        <v>2</v>
      </c>
      <c r="AQ22" s="5"/>
    </row>
    <row r="23" spans="1:61" customFormat="1" ht="14.4" x14ac:dyDescent="0.3">
      <c r="A23" s="1">
        <v>43916</v>
      </c>
      <c r="B23" t="s">
        <v>45</v>
      </c>
      <c r="C23" t="s">
        <v>53</v>
      </c>
      <c r="D23">
        <v>16</v>
      </c>
      <c r="E23">
        <v>1</v>
      </c>
      <c r="F23">
        <v>1</v>
      </c>
      <c r="G23" t="s">
        <v>11</v>
      </c>
      <c r="H23" t="s">
        <v>12</v>
      </c>
      <c r="I23">
        <v>8.0100000000000005E-2</v>
      </c>
      <c r="J23">
        <v>1.81</v>
      </c>
      <c r="K23">
        <v>32</v>
      </c>
      <c r="L23" t="s">
        <v>13</v>
      </c>
      <c r="M23" t="s">
        <v>12</v>
      </c>
      <c r="N23">
        <v>1.47</v>
      </c>
      <c r="O23">
        <v>23</v>
      </c>
      <c r="P23">
        <v>676</v>
      </c>
      <c r="R23" s="4">
        <v>1.5</v>
      </c>
      <c r="S23" s="4">
        <v>1</v>
      </c>
      <c r="T23" s="4"/>
      <c r="U23" s="4">
        <f t="shared" si="2"/>
        <v>39.510480199999996</v>
      </c>
      <c r="V23" s="4">
        <f t="shared" si="3"/>
        <v>39.510480199999996</v>
      </c>
      <c r="W23" s="4">
        <f t="shared" si="0"/>
        <v>39.510480199999996</v>
      </c>
      <c r="X23" s="4"/>
      <c r="Y23" s="4"/>
      <c r="Z23" s="4"/>
      <c r="AA23" s="4"/>
      <c r="AB23" s="4"/>
      <c r="AC23" s="4"/>
      <c r="AD23" s="4">
        <v>1</v>
      </c>
      <c r="AE23" s="4"/>
      <c r="AF23" s="4">
        <f t="shared" si="4"/>
        <v>394.19159000000002</v>
      </c>
      <c r="AG23" s="4">
        <f t="shared" si="5"/>
        <v>394.19159000000002</v>
      </c>
      <c r="AH23" s="4">
        <f t="shared" si="1"/>
        <v>394.19159000000002</v>
      </c>
      <c r="AM23" s="9"/>
      <c r="AO23" s="2"/>
      <c r="AP23" s="2">
        <v>3</v>
      </c>
      <c r="AQ23" s="5"/>
    </row>
    <row r="24" spans="1:61" customFormat="1" ht="14.4" x14ac:dyDescent="0.3">
      <c r="A24" s="1">
        <v>43916</v>
      </c>
      <c r="B24" t="s">
        <v>45</v>
      </c>
      <c r="C24" t="s">
        <v>54</v>
      </c>
      <c r="D24">
        <v>17</v>
      </c>
      <c r="E24">
        <v>1</v>
      </c>
      <c r="F24">
        <v>1</v>
      </c>
      <c r="G24" t="s">
        <v>11</v>
      </c>
      <c r="H24" t="s">
        <v>12</v>
      </c>
      <c r="I24">
        <v>7.8E-2</v>
      </c>
      <c r="J24">
        <v>1.68</v>
      </c>
      <c r="K24">
        <v>29.7</v>
      </c>
      <c r="L24" t="s">
        <v>13</v>
      </c>
      <c r="M24" t="s">
        <v>12</v>
      </c>
      <c r="N24">
        <v>1.47</v>
      </c>
      <c r="O24">
        <v>22.9</v>
      </c>
      <c r="P24">
        <v>675</v>
      </c>
      <c r="R24" s="4">
        <v>1.5</v>
      </c>
      <c r="S24" s="4">
        <v>1</v>
      </c>
      <c r="T24" s="4"/>
      <c r="U24" s="4">
        <f t="shared" si="2"/>
        <v>35.343956799999994</v>
      </c>
      <c r="V24" s="4">
        <f t="shared" si="3"/>
        <v>35.343956799999994</v>
      </c>
      <c r="W24" s="4">
        <f t="shared" si="0"/>
        <v>35.343956799999994</v>
      </c>
      <c r="AD24" s="4">
        <v>1</v>
      </c>
      <c r="AE24" s="4"/>
      <c r="AF24" s="4">
        <f t="shared" si="4"/>
        <v>390.33064209999986</v>
      </c>
      <c r="AG24" s="4">
        <f t="shared" si="5"/>
        <v>390.33064209999986</v>
      </c>
      <c r="AH24" s="4">
        <f t="shared" si="1"/>
        <v>390.33064209999986</v>
      </c>
      <c r="AM24" s="9"/>
      <c r="AO24" s="2"/>
      <c r="AP24" s="2">
        <v>4</v>
      </c>
      <c r="AQ24" s="5"/>
    </row>
    <row r="25" spans="1:61" customFormat="1" ht="14.4" x14ac:dyDescent="0.3">
      <c r="A25" s="1">
        <v>43916</v>
      </c>
      <c r="B25" t="s">
        <v>45</v>
      </c>
      <c r="C25" t="s">
        <v>55</v>
      </c>
      <c r="D25">
        <v>18</v>
      </c>
      <c r="E25">
        <v>1</v>
      </c>
      <c r="F25">
        <v>1</v>
      </c>
      <c r="G25" t="s">
        <v>11</v>
      </c>
      <c r="H25" t="s">
        <v>12</v>
      </c>
      <c r="I25">
        <v>8.0199999999999994E-2</v>
      </c>
      <c r="J25">
        <v>1.81</v>
      </c>
      <c r="K25">
        <v>32.1</v>
      </c>
      <c r="L25" t="s">
        <v>13</v>
      </c>
      <c r="M25" t="s">
        <v>12</v>
      </c>
      <c r="N25">
        <v>1.47</v>
      </c>
      <c r="O25">
        <v>23</v>
      </c>
      <c r="P25">
        <v>677</v>
      </c>
      <c r="R25" s="4">
        <v>1.5</v>
      </c>
      <c r="S25" s="4">
        <v>1</v>
      </c>
      <c r="T25" s="4"/>
      <c r="U25" s="4">
        <f t="shared" si="2"/>
        <v>39.510480199999996</v>
      </c>
      <c r="V25" s="4">
        <f t="shared" si="3"/>
        <v>39.510480199999996</v>
      </c>
      <c r="W25" s="4">
        <f t="shared" si="0"/>
        <v>39.510480199999996</v>
      </c>
      <c r="AD25" s="4">
        <v>1</v>
      </c>
      <c r="AE25" s="4"/>
      <c r="AF25" s="4">
        <f t="shared" si="4"/>
        <v>394.19159000000002</v>
      </c>
      <c r="AG25" s="4">
        <f t="shared" si="5"/>
        <v>394.19159000000002</v>
      </c>
      <c r="AH25" s="4">
        <f t="shared" si="1"/>
        <v>394.19159000000002</v>
      </c>
      <c r="AM25" s="9"/>
      <c r="AO25" s="2"/>
      <c r="AP25" s="2">
        <v>5</v>
      </c>
      <c r="AQ25" s="5"/>
    </row>
    <row r="26" spans="1:61" customFormat="1" ht="14.4" x14ac:dyDescent="0.3">
      <c r="A26" s="1">
        <v>43921</v>
      </c>
      <c r="B26" t="s">
        <v>39</v>
      </c>
      <c r="C26" t="s">
        <v>41</v>
      </c>
      <c r="D26">
        <v>14</v>
      </c>
      <c r="E26">
        <v>1</v>
      </c>
      <c r="F26">
        <v>1</v>
      </c>
      <c r="G26" t="s">
        <v>11</v>
      </c>
      <c r="H26" t="s">
        <v>12</v>
      </c>
      <c r="I26">
        <v>9.6100000000000005E-2</v>
      </c>
      <c r="J26">
        <v>1.98</v>
      </c>
      <c r="K26">
        <v>33.200000000000003</v>
      </c>
      <c r="L26" t="s">
        <v>13</v>
      </c>
      <c r="M26" t="s">
        <v>12</v>
      </c>
      <c r="N26">
        <v>1.24</v>
      </c>
      <c r="O26">
        <v>21.5</v>
      </c>
      <c r="P26">
        <v>582</v>
      </c>
      <c r="Q26" s="4"/>
      <c r="R26" s="4">
        <v>1.5</v>
      </c>
      <c r="S26" s="4">
        <v>1</v>
      </c>
      <c r="T26" s="4"/>
      <c r="U26" s="4">
        <f>(-0.25*J26^2)+(28.116*J26)-12.712</f>
        <v>41.977580000000003</v>
      </c>
      <c r="V26" s="4">
        <f>IF(R26=1,U26,(U26-U$12))</f>
        <v>41.977580000000003</v>
      </c>
      <c r="W26" s="4">
        <f t="shared" si="0"/>
        <v>41.977580000000003</v>
      </c>
      <c r="X26" s="4"/>
      <c r="Y26" s="4"/>
      <c r="AB26" s="4"/>
      <c r="AC26" s="4"/>
      <c r="AD26" s="4">
        <v>1</v>
      </c>
      <c r="AE26" s="4"/>
      <c r="AF26" s="4">
        <f>(-0.1483*O26^2)+(50.9038*O26)-621.97</f>
        <v>403.91002499999991</v>
      </c>
      <c r="AG26" s="4">
        <f>IF(R26=1,AF26,(AF26-AF$12))</f>
        <v>403.91002499999991</v>
      </c>
      <c r="AH26" s="4">
        <f t="shared" si="1"/>
        <v>403.91002499999991</v>
      </c>
      <c r="AM26" s="9"/>
      <c r="AO26" s="2"/>
      <c r="AP26" s="2">
        <v>6</v>
      </c>
      <c r="AQ26" s="5"/>
    </row>
    <row r="27" spans="1:61" customFormat="1" ht="14.4" x14ac:dyDescent="0.3">
      <c r="A27" s="1">
        <v>43921</v>
      </c>
      <c r="B27" t="s">
        <v>39</v>
      </c>
      <c r="C27" t="s">
        <v>41</v>
      </c>
      <c r="D27">
        <v>15</v>
      </c>
      <c r="E27">
        <v>1</v>
      </c>
      <c r="F27">
        <v>1</v>
      </c>
      <c r="G27" t="s">
        <v>11</v>
      </c>
      <c r="H27" t="s">
        <v>12</v>
      </c>
      <c r="I27">
        <v>9.4700000000000006E-2</v>
      </c>
      <c r="J27">
        <v>2.04</v>
      </c>
      <c r="K27">
        <v>34.200000000000003</v>
      </c>
      <c r="L27" t="s">
        <v>13</v>
      </c>
      <c r="M27" t="s">
        <v>12</v>
      </c>
      <c r="N27">
        <v>1.25</v>
      </c>
      <c r="O27">
        <v>21.7</v>
      </c>
      <c r="P27">
        <v>587</v>
      </c>
      <c r="Q27" s="4"/>
      <c r="R27" s="4">
        <v>1.5</v>
      </c>
      <c r="S27" s="4">
        <v>1</v>
      </c>
      <c r="T27" s="4"/>
      <c r="U27" s="4">
        <f t="shared" ref="U27:U30" si="6">(-0.25*J27^2)+(28.116*J27)-12.712</f>
        <v>43.604240000000004</v>
      </c>
      <c r="V27" s="4">
        <f t="shared" ref="V27:V30" si="7">IF(R27=1,U27,(U27-U$12))</f>
        <v>43.604240000000004</v>
      </c>
      <c r="W27" s="4">
        <f t="shared" si="0"/>
        <v>43.604240000000004</v>
      </c>
      <c r="X27" s="4"/>
      <c r="Y27" s="4"/>
      <c r="AD27" s="4">
        <v>1</v>
      </c>
      <c r="AE27" s="4"/>
      <c r="AF27" s="4">
        <f t="shared" ref="AF27:AF30" si="8">(-0.1483*O27^2)+(50.9038*O27)-621.97</f>
        <v>412.8094729999998</v>
      </c>
      <c r="AG27" s="4">
        <f t="shared" ref="AG27:AG30" si="9">IF(R27=1,AF27,(AF27-AF$12))</f>
        <v>412.8094729999998</v>
      </c>
      <c r="AH27" s="4">
        <f t="shared" si="1"/>
        <v>412.8094729999998</v>
      </c>
      <c r="AM27" s="9"/>
      <c r="AO27" s="2"/>
      <c r="AP27" s="2">
        <v>7</v>
      </c>
      <c r="AQ27" s="5"/>
    </row>
    <row r="28" spans="1:61" customFormat="1" ht="14.4" x14ac:dyDescent="0.3">
      <c r="A28" s="1">
        <v>43921</v>
      </c>
      <c r="B28" t="s">
        <v>39</v>
      </c>
      <c r="C28" t="s">
        <v>41</v>
      </c>
      <c r="D28">
        <v>16</v>
      </c>
      <c r="E28">
        <v>1</v>
      </c>
      <c r="F28">
        <v>1</v>
      </c>
      <c r="G28" t="s">
        <v>11</v>
      </c>
      <c r="H28" t="s">
        <v>12</v>
      </c>
      <c r="I28">
        <v>8.5099999999999995E-2</v>
      </c>
      <c r="J28">
        <v>1.84</v>
      </c>
      <c r="K28">
        <v>30.8</v>
      </c>
      <c r="L28" t="s">
        <v>13</v>
      </c>
      <c r="M28" t="s">
        <v>12</v>
      </c>
      <c r="N28">
        <v>1.22</v>
      </c>
      <c r="O28">
        <v>21.2</v>
      </c>
      <c r="P28">
        <v>575</v>
      </c>
      <c r="Q28" s="4"/>
      <c r="R28" s="4">
        <v>1.5</v>
      </c>
      <c r="S28" s="4">
        <v>1</v>
      </c>
      <c r="T28" s="4"/>
      <c r="U28" s="4">
        <f t="shared" si="6"/>
        <v>38.175039999999996</v>
      </c>
      <c r="V28" s="4">
        <f t="shared" si="7"/>
        <v>38.175039999999996</v>
      </c>
      <c r="W28" s="4">
        <f t="shared" si="0"/>
        <v>38.175039999999996</v>
      </c>
      <c r="X28" s="4"/>
      <c r="Y28" s="4"/>
      <c r="AD28" s="4">
        <v>1</v>
      </c>
      <c r="AE28" s="4"/>
      <c r="AF28" s="4">
        <f t="shared" si="8"/>
        <v>390.53860799999984</v>
      </c>
      <c r="AG28" s="4">
        <f t="shared" si="9"/>
        <v>390.53860799999984</v>
      </c>
      <c r="AH28" s="4">
        <f t="shared" si="1"/>
        <v>390.53860799999984</v>
      </c>
      <c r="AM28" s="9"/>
      <c r="AO28" s="2"/>
      <c r="AP28" s="2">
        <v>8</v>
      </c>
      <c r="AQ28" s="5"/>
    </row>
    <row r="29" spans="1:61" customFormat="1" ht="14.4" x14ac:dyDescent="0.3">
      <c r="A29" s="1">
        <v>43921</v>
      </c>
      <c r="B29" t="s">
        <v>39</v>
      </c>
      <c r="C29" t="s">
        <v>41</v>
      </c>
      <c r="D29">
        <v>17</v>
      </c>
      <c r="E29">
        <v>1</v>
      </c>
      <c r="F29">
        <v>1</v>
      </c>
      <c r="G29" t="s">
        <v>11</v>
      </c>
      <c r="H29" t="s">
        <v>12</v>
      </c>
      <c r="I29">
        <v>8.1900000000000001E-2</v>
      </c>
      <c r="J29">
        <v>1.65</v>
      </c>
      <c r="K29">
        <v>27.5</v>
      </c>
      <c r="L29" t="s">
        <v>13</v>
      </c>
      <c r="M29" t="s">
        <v>12</v>
      </c>
      <c r="N29">
        <v>1.23</v>
      </c>
      <c r="O29">
        <v>21.3</v>
      </c>
      <c r="P29">
        <v>577</v>
      </c>
      <c r="Q29" s="4"/>
      <c r="R29" s="4">
        <v>1.5</v>
      </c>
      <c r="S29" s="4">
        <v>1</v>
      </c>
      <c r="T29" s="4"/>
      <c r="U29" s="4">
        <f t="shared" si="6"/>
        <v>32.998774999999995</v>
      </c>
      <c r="V29" s="4">
        <f t="shared" si="7"/>
        <v>32.998774999999995</v>
      </c>
      <c r="W29" s="4">
        <f t="shared" si="0"/>
        <v>32.998774999999995</v>
      </c>
      <c r="X29" s="4"/>
      <c r="Y29" s="4"/>
      <c r="Z29" s="4"/>
      <c r="AA29" s="4"/>
      <c r="AD29" s="4">
        <v>1</v>
      </c>
      <c r="AE29" s="4"/>
      <c r="AF29" s="4">
        <f t="shared" si="8"/>
        <v>394.99871299999984</v>
      </c>
      <c r="AG29" s="4">
        <f t="shared" si="9"/>
        <v>394.99871299999984</v>
      </c>
      <c r="AH29" s="4">
        <f t="shared" si="1"/>
        <v>394.99871299999984</v>
      </c>
      <c r="AM29" s="9"/>
      <c r="AO29" s="2"/>
      <c r="AP29" s="2">
        <v>9</v>
      </c>
      <c r="AQ29" s="5"/>
    </row>
    <row r="30" spans="1:61" customFormat="1" ht="14.4" x14ac:dyDescent="0.3">
      <c r="A30" s="1">
        <v>43921</v>
      </c>
      <c r="B30" t="s">
        <v>39</v>
      </c>
      <c r="C30" t="s">
        <v>41</v>
      </c>
      <c r="D30">
        <v>18</v>
      </c>
      <c r="E30">
        <v>1</v>
      </c>
      <c r="F30">
        <v>1</v>
      </c>
      <c r="G30" t="s">
        <v>11</v>
      </c>
      <c r="H30" t="s">
        <v>12</v>
      </c>
      <c r="I30">
        <v>8.7099999999999997E-2</v>
      </c>
      <c r="J30">
        <v>1.88</v>
      </c>
      <c r="K30">
        <v>31.4</v>
      </c>
      <c r="L30" t="s">
        <v>13</v>
      </c>
      <c r="M30" t="s">
        <v>12</v>
      </c>
      <c r="N30">
        <v>1.23</v>
      </c>
      <c r="O30">
        <v>21.5</v>
      </c>
      <c r="P30">
        <v>583</v>
      </c>
      <c r="Q30" s="4"/>
      <c r="R30" s="4">
        <v>1.5</v>
      </c>
      <c r="S30" s="4">
        <v>1</v>
      </c>
      <c r="T30" s="4"/>
      <c r="U30" s="4">
        <f t="shared" si="6"/>
        <v>39.262479999999996</v>
      </c>
      <c r="V30" s="4">
        <f t="shared" si="7"/>
        <v>39.262479999999996</v>
      </c>
      <c r="W30" s="4">
        <f t="shared" si="0"/>
        <v>39.262479999999996</v>
      </c>
      <c r="X30" s="4"/>
      <c r="Y30" s="4"/>
      <c r="Z30" s="4"/>
      <c r="AA30" s="4"/>
      <c r="AB30" s="4"/>
      <c r="AC30" s="4"/>
      <c r="AD30" s="4">
        <v>1</v>
      </c>
      <c r="AE30" s="4"/>
      <c r="AF30" s="4">
        <f t="shared" si="8"/>
        <v>403.91002499999991</v>
      </c>
      <c r="AG30" s="4">
        <f t="shared" si="9"/>
        <v>403.91002499999991</v>
      </c>
      <c r="AH30" s="4">
        <f t="shared" si="1"/>
        <v>403.91002499999991</v>
      </c>
      <c r="AM30" s="9"/>
      <c r="AO30" s="2"/>
      <c r="AP30" s="2">
        <v>10</v>
      </c>
      <c r="AQ30" s="5"/>
    </row>
    <row r="31" spans="1:61" customFormat="1" ht="14.4" x14ac:dyDescent="0.3">
      <c r="A31" s="1">
        <v>44119</v>
      </c>
      <c r="B31" t="s">
        <v>115</v>
      </c>
      <c r="C31" t="s">
        <v>142</v>
      </c>
      <c r="D31">
        <v>23</v>
      </c>
      <c r="E31">
        <v>1</v>
      </c>
      <c r="F31">
        <v>1</v>
      </c>
      <c r="G31" t="s">
        <v>42</v>
      </c>
      <c r="H31" t="s">
        <v>109</v>
      </c>
      <c r="I31">
        <v>8.3599999999999994E-2</v>
      </c>
      <c r="J31">
        <v>1.83</v>
      </c>
      <c r="K31">
        <v>38.9</v>
      </c>
      <c r="L31" t="s">
        <v>43</v>
      </c>
      <c r="M31" t="s">
        <v>110</v>
      </c>
      <c r="N31">
        <v>0.58799999999999997</v>
      </c>
      <c r="O31">
        <v>9.89</v>
      </c>
      <c r="P31">
        <v>32.5</v>
      </c>
      <c r="Q31" s="4"/>
      <c r="R31" s="4">
        <v>1</v>
      </c>
      <c r="S31" s="4">
        <v>1</v>
      </c>
      <c r="T31" s="4"/>
      <c r="U31" s="4">
        <v>38.9</v>
      </c>
      <c r="V31" s="4">
        <v>38.9</v>
      </c>
      <c r="W31" s="4">
        <v>38.9</v>
      </c>
      <c r="X31" s="4"/>
      <c r="Y31" s="4"/>
      <c r="Z31" s="4"/>
      <c r="AA31" s="4"/>
      <c r="AB31" s="4"/>
      <c r="AC31" s="4"/>
      <c r="AD31" s="4">
        <v>1</v>
      </c>
      <c r="AE31" s="4"/>
      <c r="AF31" s="4">
        <v>306.69801985000009</v>
      </c>
      <c r="AG31" s="4">
        <v>306.69801985000009</v>
      </c>
      <c r="AH31" s="4">
        <v>352.18464869408649</v>
      </c>
      <c r="AM31" s="9"/>
      <c r="AO31" s="2"/>
      <c r="AP31" s="2">
        <v>11</v>
      </c>
      <c r="AQ31" s="5"/>
    </row>
    <row r="32" spans="1:61" customFormat="1" ht="14.4" x14ac:dyDescent="0.3">
      <c r="A32" s="1">
        <v>44119</v>
      </c>
      <c r="B32" t="s">
        <v>115</v>
      </c>
      <c r="C32" t="s">
        <v>143</v>
      </c>
      <c r="D32">
        <v>24</v>
      </c>
      <c r="E32">
        <v>1</v>
      </c>
      <c r="F32">
        <v>1</v>
      </c>
      <c r="G32" t="s">
        <v>42</v>
      </c>
      <c r="H32" t="s">
        <v>109</v>
      </c>
      <c r="I32">
        <v>8.2699999999999996E-2</v>
      </c>
      <c r="J32">
        <v>1.88</v>
      </c>
      <c r="K32">
        <v>40.4</v>
      </c>
      <c r="L32" t="s">
        <v>43</v>
      </c>
      <c r="M32" t="s">
        <v>110</v>
      </c>
      <c r="N32">
        <v>0.61</v>
      </c>
      <c r="O32">
        <v>10.4</v>
      </c>
      <c r="P32">
        <v>36.5</v>
      </c>
      <c r="Q32" s="4"/>
      <c r="R32" s="4">
        <v>1</v>
      </c>
      <c r="S32" s="4">
        <v>1</v>
      </c>
      <c r="T32" s="4"/>
      <c r="U32" s="4">
        <v>40.4</v>
      </c>
      <c r="V32" s="4">
        <v>40.4</v>
      </c>
      <c r="W32" s="4">
        <v>40.4</v>
      </c>
      <c r="X32" s="4"/>
      <c r="Y32" s="4"/>
      <c r="Z32" s="4"/>
      <c r="AA32" s="4"/>
      <c r="AB32" s="4"/>
      <c r="AC32" s="4"/>
      <c r="AD32" s="4">
        <v>1</v>
      </c>
      <c r="AE32" s="4"/>
      <c r="AF32" s="4">
        <v>350.54055999999997</v>
      </c>
      <c r="AG32" s="4">
        <v>350.54055999999997</v>
      </c>
      <c r="AH32" s="4">
        <v>398.68001420913583</v>
      </c>
      <c r="AM32" s="9"/>
      <c r="AO32" s="2"/>
      <c r="AP32" s="2">
        <v>12</v>
      </c>
      <c r="AQ32" s="5"/>
    </row>
    <row r="33" spans="1:43" customFormat="1" ht="14.4" x14ac:dyDescent="0.3">
      <c r="A33" s="1">
        <v>44119</v>
      </c>
      <c r="B33" t="s">
        <v>115</v>
      </c>
      <c r="C33" t="s">
        <v>144</v>
      </c>
      <c r="D33">
        <v>25</v>
      </c>
      <c r="E33">
        <v>1</v>
      </c>
      <c r="F33">
        <v>1</v>
      </c>
      <c r="G33" t="s">
        <v>42</v>
      </c>
      <c r="H33" t="s">
        <v>109</v>
      </c>
      <c r="I33">
        <v>8.0299999999999996E-2</v>
      </c>
      <c r="J33">
        <v>1.82</v>
      </c>
      <c r="K33">
        <v>38.6</v>
      </c>
      <c r="L33" t="s">
        <v>43</v>
      </c>
      <c r="M33" t="s">
        <v>110</v>
      </c>
      <c r="N33">
        <v>0.60199999999999998</v>
      </c>
      <c r="O33">
        <v>10.199999999999999</v>
      </c>
      <c r="P33">
        <v>34.9</v>
      </c>
      <c r="Q33" s="4"/>
      <c r="R33" s="4">
        <v>1</v>
      </c>
      <c r="S33" s="4">
        <v>1</v>
      </c>
      <c r="T33" s="4"/>
      <c r="U33" s="4">
        <v>38.6</v>
      </c>
      <c r="V33" s="4">
        <v>38.6</v>
      </c>
      <c r="W33" s="4">
        <v>38.6</v>
      </c>
      <c r="X33" s="4"/>
      <c r="Y33" s="4"/>
      <c r="Z33" s="4"/>
      <c r="AA33" s="4"/>
      <c r="AB33" s="4"/>
      <c r="AC33" s="4"/>
      <c r="AD33" s="4">
        <v>1</v>
      </c>
      <c r="AE33" s="4"/>
      <c r="AF33" s="4">
        <v>333.29913999999991</v>
      </c>
      <c r="AG33" s="4">
        <v>333.29913999999991</v>
      </c>
      <c r="AH33" s="4">
        <v>381.74252420749525</v>
      </c>
      <c r="AM33" s="9"/>
      <c r="AO33" s="2"/>
      <c r="AP33" s="2">
        <v>13</v>
      </c>
      <c r="AQ33" s="5"/>
    </row>
    <row r="34" spans="1:43" customFormat="1" ht="14.4" x14ac:dyDescent="0.3">
      <c r="A34" s="1">
        <v>44119</v>
      </c>
      <c r="B34" t="s">
        <v>115</v>
      </c>
      <c r="C34" t="s">
        <v>145</v>
      </c>
      <c r="D34">
        <v>26</v>
      </c>
      <c r="E34">
        <v>1</v>
      </c>
      <c r="F34">
        <v>1</v>
      </c>
      <c r="G34" t="s">
        <v>42</v>
      </c>
      <c r="H34" t="s">
        <v>109</v>
      </c>
      <c r="I34">
        <v>8.3599999999999994E-2</v>
      </c>
      <c r="J34">
        <v>1.85</v>
      </c>
      <c r="K34">
        <v>39.5</v>
      </c>
      <c r="L34" t="s">
        <v>43</v>
      </c>
      <c r="M34" t="s">
        <v>110</v>
      </c>
      <c r="N34">
        <v>0.64300000000000002</v>
      </c>
      <c r="O34">
        <v>10.8</v>
      </c>
      <c r="P34">
        <v>40.6</v>
      </c>
      <c r="Q34" s="4"/>
      <c r="R34" s="4">
        <v>1</v>
      </c>
      <c r="S34" s="4">
        <v>1</v>
      </c>
      <c r="T34" s="4"/>
      <c r="U34" s="4">
        <v>39.5</v>
      </c>
      <c r="V34" s="4">
        <v>39.5</v>
      </c>
      <c r="W34" s="4">
        <v>39.5</v>
      </c>
      <c r="X34" s="4"/>
      <c r="Y34" s="4"/>
      <c r="Z34" s="4"/>
      <c r="AA34" s="4"/>
      <c r="AB34" s="4"/>
      <c r="AC34" s="4"/>
      <c r="AD34" s="4">
        <v>1</v>
      </c>
      <c r="AE34" s="4"/>
      <c r="AF34" s="4">
        <v>385.21024000000006</v>
      </c>
      <c r="AG34" s="4">
        <v>385.21024000000006</v>
      </c>
      <c r="AH34" s="4">
        <v>436.46071315099857</v>
      </c>
      <c r="AM34" s="9"/>
      <c r="AO34" s="2"/>
      <c r="AP34" s="2">
        <v>14</v>
      </c>
      <c r="AQ34" s="5"/>
    </row>
    <row r="35" spans="1:43" customFormat="1" ht="14.4" x14ac:dyDescent="0.3">
      <c r="A35" s="1">
        <v>44119</v>
      </c>
      <c r="B35" t="s">
        <v>115</v>
      </c>
      <c r="C35" t="s">
        <v>146</v>
      </c>
      <c r="D35">
        <v>27</v>
      </c>
      <c r="E35">
        <v>1</v>
      </c>
      <c r="F35">
        <v>1</v>
      </c>
      <c r="G35" t="s">
        <v>42</v>
      </c>
      <c r="H35" t="s">
        <v>109</v>
      </c>
      <c r="I35">
        <v>8.2199999999999995E-2</v>
      </c>
      <c r="J35">
        <v>1.82</v>
      </c>
      <c r="K35">
        <v>38.4</v>
      </c>
      <c r="L35" t="s">
        <v>43</v>
      </c>
      <c r="M35" t="s">
        <v>110</v>
      </c>
      <c r="N35">
        <v>0.60799999999999998</v>
      </c>
      <c r="O35">
        <v>10.3</v>
      </c>
      <c r="P35">
        <v>35.6</v>
      </c>
      <c r="Q35" s="4"/>
      <c r="R35" s="4">
        <v>1</v>
      </c>
      <c r="S35" s="4">
        <v>1</v>
      </c>
      <c r="T35" s="4"/>
      <c r="U35" s="4">
        <v>38.4</v>
      </c>
      <c r="V35" s="4">
        <v>38.4</v>
      </c>
      <c r="W35" s="4">
        <v>38.4</v>
      </c>
      <c r="X35" s="4"/>
      <c r="Y35" s="4"/>
      <c r="Z35" s="4"/>
      <c r="AA35" s="4"/>
      <c r="AB35" s="4"/>
      <c r="AC35" s="4"/>
      <c r="AD35" s="4">
        <v>1</v>
      </c>
      <c r="AE35" s="4"/>
      <c r="AF35" s="4">
        <v>341.91206500000004</v>
      </c>
      <c r="AG35" s="4">
        <v>341.91206500000004</v>
      </c>
      <c r="AH35" s="4">
        <v>392.60238384500951</v>
      </c>
      <c r="AM35" s="9"/>
      <c r="AO35" s="2"/>
      <c r="AP35" s="2">
        <v>15</v>
      </c>
      <c r="AQ35" s="5"/>
    </row>
    <row r="36" spans="1:43" customFormat="1" ht="14.4" x14ac:dyDescent="0.3">
      <c r="A36" s="1">
        <v>44133</v>
      </c>
      <c r="B36" t="s">
        <v>108</v>
      </c>
      <c r="C36" t="s">
        <v>144</v>
      </c>
      <c r="D36">
        <v>25</v>
      </c>
      <c r="E36">
        <v>1</v>
      </c>
      <c r="F36">
        <v>1</v>
      </c>
      <c r="G36" t="s">
        <v>42</v>
      </c>
      <c r="H36" t="s">
        <v>109</v>
      </c>
      <c r="I36">
        <v>7.6600000000000001E-2</v>
      </c>
      <c r="J36">
        <v>1.69</v>
      </c>
      <c r="K36">
        <v>38.299999999999997</v>
      </c>
      <c r="L36" t="s">
        <v>43</v>
      </c>
      <c r="M36" t="s">
        <v>110</v>
      </c>
      <c r="N36">
        <v>0.36799999999999999</v>
      </c>
      <c r="O36">
        <v>6.26</v>
      </c>
      <c r="P36">
        <v>302</v>
      </c>
      <c r="Q36" s="4"/>
      <c r="R36" s="4">
        <v>1</v>
      </c>
      <c r="S36" s="4">
        <v>1</v>
      </c>
      <c r="T36" s="4"/>
      <c r="U36" s="4">
        <v>38.299999999999997</v>
      </c>
      <c r="V36" s="4">
        <v>38.299999999999997</v>
      </c>
      <c r="W36" s="4">
        <v>38.299999999999997</v>
      </c>
      <c r="X36" s="4"/>
      <c r="Y36" s="4"/>
      <c r="Z36" s="4"/>
      <c r="AA36" s="4"/>
      <c r="AB36" s="4"/>
      <c r="AC36" s="4"/>
      <c r="AD36" s="4">
        <v>1</v>
      </c>
      <c r="AE36" s="4"/>
      <c r="AF36" s="4">
        <v>302</v>
      </c>
      <c r="AG36" s="4">
        <v>302</v>
      </c>
      <c r="AH36" s="4">
        <v>302</v>
      </c>
      <c r="AM36" s="9"/>
      <c r="AO36" s="2"/>
      <c r="AP36" s="2">
        <v>16</v>
      </c>
      <c r="AQ36" s="5"/>
    </row>
    <row r="37" spans="1:43" customFormat="1" ht="14.4" x14ac:dyDescent="0.3">
      <c r="A37" s="1">
        <v>44133</v>
      </c>
      <c r="B37" t="s">
        <v>108</v>
      </c>
      <c r="C37" t="s">
        <v>145</v>
      </c>
      <c r="D37">
        <v>26</v>
      </c>
      <c r="E37">
        <v>1</v>
      </c>
      <c r="F37">
        <v>1</v>
      </c>
      <c r="G37" t="s">
        <v>42</v>
      </c>
      <c r="H37" t="s">
        <v>109</v>
      </c>
      <c r="I37">
        <v>7.3200000000000001E-2</v>
      </c>
      <c r="J37">
        <v>1.67</v>
      </c>
      <c r="K37">
        <v>37.5</v>
      </c>
      <c r="L37" t="s">
        <v>43</v>
      </c>
      <c r="M37" t="s">
        <v>110</v>
      </c>
      <c r="N37">
        <v>0.35099999999999998</v>
      </c>
      <c r="O37">
        <v>6.03</v>
      </c>
      <c r="P37">
        <v>285</v>
      </c>
      <c r="Q37" s="4"/>
      <c r="R37" s="4">
        <v>1</v>
      </c>
      <c r="S37" s="4">
        <v>1</v>
      </c>
      <c r="T37" s="4"/>
      <c r="U37" s="4">
        <v>37.5</v>
      </c>
      <c r="V37" s="4">
        <v>37.5</v>
      </c>
      <c r="W37" s="4">
        <v>37.5</v>
      </c>
      <c r="X37" s="4"/>
      <c r="Y37" s="4"/>
      <c r="Z37" s="4"/>
      <c r="AA37" s="4"/>
      <c r="AB37" s="4"/>
      <c r="AC37" s="4"/>
      <c r="AD37" s="4">
        <v>1</v>
      </c>
      <c r="AE37" s="4"/>
      <c r="AF37" s="4">
        <v>285</v>
      </c>
      <c r="AG37" s="4">
        <v>285</v>
      </c>
      <c r="AH37" s="4">
        <v>285</v>
      </c>
      <c r="AM37" s="9"/>
      <c r="AO37" s="2"/>
      <c r="AP37" s="2">
        <v>17</v>
      </c>
      <c r="AQ37" s="5"/>
    </row>
    <row r="38" spans="1:43" customFormat="1" ht="14.4" x14ac:dyDescent="0.3">
      <c r="A38" s="1">
        <v>44133</v>
      </c>
      <c r="B38" t="s">
        <v>108</v>
      </c>
      <c r="C38" t="s">
        <v>146</v>
      </c>
      <c r="D38">
        <v>27</v>
      </c>
      <c r="E38">
        <v>1</v>
      </c>
      <c r="F38">
        <v>1</v>
      </c>
      <c r="G38" t="s">
        <v>42</v>
      </c>
      <c r="H38" t="s">
        <v>109</v>
      </c>
      <c r="I38">
        <v>7.6799999999999993E-2</v>
      </c>
      <c r="J38">
        <v>1.74</v>
      </c>
      <c r="K38">
        <v>39.6</v>
      </c>
      <c r="L38" t="s">
        <v>43</v>
      </c>
      <c r="M38" t="s">
        <v>110</v>
      </c>
      <c r="N38">
        <v>0.42799999999999999</v>
      </c>
      <c r="O38">
        <v>7.26</v>
      </c>
      <c r="P38">
        <v>376</v>
      </c>
      <c r="Q38" s="4"/>
      <c r="R38" s="4">
        <v>1</v>
      </c>
      <c r="S38" s="4">
        <v>1</v>
      </c>
      <c r="T38" s="4"/>
      <c r="U38" s="4">
        <v>39.6</v>
      </c>
      <c r="V38" s="4">
        <v>39.6</v>
      </c>
      <c r="W38" s="4">
        <v>39.6</v>
      </c>
      <c r="X38" s="4"/>
      <c r="Y38" s="4"/>
      <c r="Z38" s="4"/>
      <c r="AA38" s="4"/>
      <c r="AB38" s="4"/>
      <c r="AC38" s="4"/>
      <c r="AD38" s="4">
        <v>1</v>
      </c>
      <c r="AE38" s="4"/>
      <c r="AF38" s="4">
        <v>376</v>
      </c>
      <c r="AG38" s="4">
        <v>376</v>
      </c>
      <c r="AH38" s="4">
        <v>376</v>
      </c>
      <c r="AM38" s="9"/>
      <c r="AO38" s="2"/>
      <c r="AP38" s="2">
        <v>18</v>
      </c>
      <c r="AQ38" s="5"/>
    </row>
    <row r="39" spans="1:43" customFormat="1" ht="14.4" x14ac:dyDescent="0.3">
      <c r="A39" s="1">
        <v>44133</v>
      </c>
      <c r="B39" t="s">
        <v>108</v>
      </c>
      <c r="C39" t="s">
        <v>116</v>
      </c>
      <c r="D39">
        <v>28</v>
      </c>
      <c r="E39">
        <v>1</v>
      </c>
      <c r="F39">
        <v>1</v>
      </c>
      <c r="G39" t="s">
        <v>42</v>
      </c>
      <c r="H39" t="s">
        <v>109</v>
      </c>
      <c r="I39">
        <v>7.4300000000000005E-2</v>
      </c>
      <c r="J39">
        <v>1.69</v>
      </c>
      <c r="K39">
        <v>38.200000000000003</v>
      </c>
      <c r="L39" t="s">
        <v>43</v>
      </c>
      <c r="M39" t="s">
        <v>110</v>
      </c>
      <c r="N39">
        <v>0.38100000000000001</v>
      </c>
      <c r="O39">
        <v>6.5</v>
      </c>
      <c r="P39">
        <v>320</v>
      </c>
      <c r="Q39" s="4"/>
      <c r="R39" s="4">
        <v>1</v>
      </c>
      <c r="S39" s="4">
        <v>1</v>
      </c>
      <c r="T39" s="4"/>
      <c r="U39" s="4">
        <v>38.200000000000003</v>
      </c>
      <c r="V39" s="4">
        <v>38.200000000000003</v>
      </c>
      <c r="W39" s="4">
        <v>38.200000000000003</v>
      </c>
      <c r="X39" s="4"/>
      <c r="Y39" s="4"/>
      <c r="Z39" s="4"/>
      <c r="AA39" s="4"/>
      <c r="AB39" s="4"/>
      <c r="AC39" s="4"/>
      <c r="AD39" s="4">
        <v>1</v>
      </c>
      <c r="AE39" s="4"/>
      <c r="AF39" s="4">
        <v>320</v>
      </c>
      <c r="AG39" s="4">
        <v>320</v>
      </c>
      <c r="AH39" s="4">
        <v>320</v>
      </c>
      <c r="AM39" s="9"/>
      <c r="AO39" s="2"/>
      <c r="AP39" s="2">
        <v>19</v>
      </c>
      <c r="AQ39" s="5"/>
    </row>
    <row r="40" spans="1:43" customFormat="1" ht="14.4" x14ac:dyDescent="0.3">
      <c r="A40" s="1">
        <v>44133</v>
      </c>
      <c r="B40" t="s">
        <v>108</v>
      </c>
      <c r="C40" t="s">
        <v>118</v>
      </c>
      <c r="D40">
        <v>29</v>
      </c>
      <c r="E40">
        <v>1</v>
      </c>
      <c r="F40">
        <v>1</v>
      </c>
      <c r="G40" t="s">
        <v>42</v>
      </c>
      <c r="H40" t="s">
        <v>109</v>
      </c>
      <c r="I40">
        <v>7.4099999999999999E-2</v>
      </c>
      <c r="J40">
        <v>1.67</v>
      </c>
      <c r="K40">
        <v>37.5</v>
      </c>
      <c r="L40" t="s">
        <v>43</v>
      </c>
      <c r="M40" t="s">
        <v>110</v>
      </c>
      <c r="N40">
        <v>0.435</v>
      </c>
      <c r="O40">
        <v>7.39</v>
      </c>
      <c r="P40">
        <v>386</v>
      </c>
      <c r="Q40" s="4"/>
      <c r="R40" s="4">
        <v>1</v>
      </c>
      <c r="S40" s="4">
        <v>1</v>
      </c>
      <c r="T40" s="4"/>
      <c r="U40" s="4">
        <v>37.5</v>
      </c>
      <c r="V40" s="4">
        <v>37.5</v>
      </c>
      <c r="W40" s="4">
        <v>37.5</v>
      </c>
      <c r="X40" s="4"/>
      <c r="Y40" s="4"/>
      <c r="Z40" s="4"/>
      <c r="AA40" s="4"/>
      <c r="AB40" s="4"/>
      <c r="AC40" s="4"/>
      <c r="AD40" s="4">
        <v>1</v>
      </c>
      <c r="AE40" s="4"/>
      <c r="AF40" s="4">
        <v>386</v>
      </c>
      <c r="AG40" s="4">
        <v>386</v>
      </c>
      <c r="AH40" s="4">
        <v>386</v>
      </c>
      <c r="AM40" s="9"/>
      <c r="AO40" s="2"/>
      <c r="AP40" s="2">
        <v>20</v>
      </c>
      <c r="AQ40" s="5"/>
    </row>
    <row r="41" spans="1:43" customFormat="1" ht="14.4" x14ac:dyDescent="0.3">
      <c r="A41" s="1">
        <v>44166</v>
      </c>
      <c r="B41" t="s">
        <v>126</v>
      </c>
      <c r="C41" t="s">
        <v>133</v>
      </c>
      <c r="D41">
        <v>25</v>
      </c>
      <c r="E41">
        <v>1</v>
      </c>
      <c r="F41">
        <v>1</v>
      </c>
      <c r="G41" t="s">
        <v>42</v>
      </c>
      <c r="H41" t="s">
        <v>109</v>
      </c>
      <c r="I41">
        <v>8.7999999999999995E-2</v>
      </c>
      <c r="J41">
        <v>1.9</v>
      </c>
      <c r="K41">
        <v>35.4</v>
      </c>
      <c r="L41" t="s">
        <v>43</v>
      </c>
      <c r="M41" t="s">
        <v>110</v>
      </c>
      <c r="N41">
        <v>0.25</v>
      </c>
      <c r="O41">
        <v>4.4000000000000004</v>
      </c>
      <c r="P41">
        <v>297</v>
      </c>
      <c r="Q41" s="4"/>
      <c r="R41" s="4">
        <v>1</v>
      </c>
      <c r="S41" s="4">
        <v>2</v>
      </c>
      <c r="T41" s="4" t="s">
        <v>128</v>
      </c>
      <c r="U41" s="4">
        <v>43.864404999999991</v>
      </c>
      <c r="V41" s="4">
        <v>43.864404999999991</v>
      </c>
      <c r="W41" s="4">
        <v>43.864404999999991</v>
      </c>
      <c r="X41" s="4"/>
      <c r="Y41" s="4"/>
      <c r="Z41" s="4"/>
      <c r="AA41" s="4"/>
      <c r="AB41" s="4"/>
      <c r="AC41" s="4"/>
      <c r="AD41" s="4">
        <v>1</v>
      </c>
      <c r="AE41" s="4"/>
      <c r="AF41" s="4">
        <v>315.43280400000003</v>
      </c>
      <c r="AG41" s="4">
        <v>315.43280400000003</v>
      </c>
      <c r="AH41" s="4">
        <v>315.43280400000003</v>
      </c>
      <c r="AM41" s="9"/>
      <c r="AO41" s="2"/>
      <c r="AP41" s="2">
        <v>21</v>
      </c>
      <c r="AQ41" s="5"/>
    </row>
    <row r="42" spans="1:43" customFormat="1" ht="14.4" x14ac:dyDescent="0.3">
      <c r="A42" s="1">
        <v>44166</v>
      </c>
      <c r="B42" t="s">
        <v>126</v>
      </c>
      <c r="C42" t="s">
        <v>134</v>
      </c>
      <c r="D42">
        <v>26</v>
      </c>
      <c r="E42">
        <v>1</v>
      </c>
      <c r="F42">
        <v>1</v>
      </c>
      <c r="G42" t="s">
        <v>42</v>
      </c>
      <c r="H42" t="s">
        <v>109</v>
      </c>
      <c r="I42">
        <v>8.5300000000000001E-2</v>
      </c>
      <c r="J42">
        <v>1.86</v>
      </c>
      <c r="K42">
        <v>34.299999999999997</v>
      </c>
      <c r="L42" t="s">
        <v>43</v>
      </c>
      <c r="M42" t="s">
        <v>110</v>
      </c>
      <c r="N42">
        <v>0.19400000000000001</v>
      </c>
      <c r="O42">
        <v>3.51</v>
      </c>
      <c r="P42">
        <v>219</v>
      </c>
      <c r="Q42" s="4"/>
      <c r="R42" s="4">
        <v>1</v>
      </c>
      <c r="S42" s="4">
        <v>2</v>
      </c>
      <c r="T42" s="4" t="s">
        <v>128</v>
      </c>
      <c r="U42" s="4">
        <v>42.651521799999998</v>
      </c>
      <c r="V42" s="4">
        <v>42.651521799999998</v>
      </c>
      <c r="W42" s="4">
        <v>42.651521799999998</v>
      </c>
      <c r="X42" s="4"/>
      <c r="Y42" s="4"/>
      <c r="Z42" s="4"/>
      <c r="AA42" s="4"/>
      <c r="AB42" s="4"/>
      <c r="AC42" s="4"/>
      <c r="AD42" s="4">
        <v>1</v>
      </c>
      <c r="AE42" s="4"/>
      <c r="AF42" s="4">
        <v>230.91581498999997</v>
      </c>
      <c r="AG42" s="4">
        <v>230.91581498999997</v>
      </c>
      <c r="AH42" s="4">
        <v>230.91581498999997</v>
      </c>
      <c r="AM42" s="9"/>
      <c r="AO42" s="2"/>
      <c r="AP42" s="2">
        <v>22</v>
      </c>
      <c r="AQ42" s="5"/>
    </row>
    <row r="43" spans="1:43" customFormat="1" ht="14.4" x14ac:dyDescent="0.3">
      <c r="A43" s="1">
        <v>44166</v>
      </c>
      <c r="B43" t="s">
        <v>126</v>
      </c>
      <c r="C43" t="s">
        <v>135</v>
      </c>
      <c r="D43">
        <v>27</v>
      </c>
      <c r="E43">
        <v>1</v>
      </c>
      <c r="F43">
        <v>1</v>
      </c>
      <c r="G43" t="s">
        <v>42</v>
      </c>
      <c r="H43" t="s">
        <v>109</v>
      </c>
      <c r="I43">
        <v>8.6699999999999999E-2</v>
      </c>
      <c r="J43">
        <v>1.88</v>
      </c>
      <c r="K43">
        <v>34.799999999999997</v>
      </c>
      <c r="L43" t="s">
        <v>43</v>
      </c>
      <c r="M43" t="s">
        <v>110</v>
      </c>
      <c r="N43">
        <v>0.28000000000000003</v>
      </c>
      <c r="O43">
        <v>5.09</v>
      </c>
      <c r="P43">
        <v>358</v>
      </c>
      <c r="Q43" s="4"/>
      <c r="R43" s="4">
        <v>1</v>
      </c>
      <c r="S43" s="4">
        <v>2</v>
      </c>
      <c r="T43" s="4" t="s">
        <v>128</v>
      </c>
      <c r="U43" s="4">
        <v>43.257815199999996</v>
      </c>
      <c r="V43" s="4">
        <v>43.257815199999996</v>
      </c>
      <c r="W43" s="4">
        <v>43.257815199999996</v>
      </c>
      <c r="X43" s="4"/>
      <c r="Y43" s="4"/>
      <c r="Z43" s="4"/>
      <c r="AA43" s="4"/>
      <c r="AB43" s="4"/>
      <c r="AC43" s="4"/>
      <c r="AD43" s="4">
        <v>1</v>
      </c>
      <c r="AE43" s="4"/>
      <c r="AF43" s="4">
        <v>381.67663418999996</v>
      </c>
      <c r="AG43" s="4">
        <v>381.67663418999996</v>
      </c>
      <c r="AH43" s="4">
        <v>381.67663418999996</v>
      </c>
      <c r="AM43" s="9"/>
      <c r="AO43" s="2"/>
      <c r="AP43" s="2">
        <v>23</v>
      </c>
      <c r="AQ43" s="5"/>
    </row>
    <row r="44" spans="1:43" customFormat="1" ht="14.4" x14ac:dyDescent="0.3">
      <c r="A44" s="1">
        <v>44166</v>
      </c>
      <c r="B44" t="s">
        <v>126</v>
      </c>
      <c r="C44" t="s">
        <v>136</v>
      </c>
      <c r="D44">
        <v>28</v>
      </c>
      <c r="E44">
        <v>1</v>
      </c>
      <c r="F44">
        <v>1</v>
      </c>
      <c r="G44" t="s">
        <v>42</v>
      </c>
      <c r="H44" t="s">
        <v>109</v>
      </c>
      <c r="I44">
        <v>8.4699999999999998E-2</v>
      </c>
      <c r="J44">
        <v>1.81</v>
      </c>
      <c r="K44">
        <v>32.9</v>
      </c>
      <c r="L44" t="s">
        <v>43</v>
      </c>
      <c r="M44" t="s">
        <v>110</v>
      </c>
      <c r="N44">
        <v>0.23200000000000001</v>
      </c>
      <c r="O44">
        <v>4.2</v>
      </c>
      <c r="P44">
        <v>280</v>
      </c>
      <c r="Q44" s="4"/>
      <c r="R44" s="4">
        <v>1</v>
      </c>
      <c r="S44" s="4">
        <v>2</v>
      </c>
      <c r="T44" s="4" t="s">
        <v>128</v>
      </c>
      <c r="U44" s="4">
        <v>41.137085049999996</v>
      </c>
      <c r="V44" s="4">
        <v>41.137085049999996</v>
      </c>
      <c r="W44" s="4">
        <v>41.137085049999996</v>
      </c>
      <c r="X44" s="4"/>
      <c r="Y44" s="4"/>
      <c r="Z44" s="4"/>
      <c r="AA44" s="4"/>
      <c r="AB44" s="4"/>
      <c r="AC44" s="4"/>
      <c r="AD44" s="4">
        <v>1</v>
      </c>
      <c r="AE44" s="4"/>
      <c r="AF44" s="4">
        <v>296.34915599999999</v>
      </c>
      <c r="AG44" s="4">
        <v>296.34915599999999</v>
      </c>
      <c r="AH44" s="4">
        <v>296.34915599999999</v>
      </c>
      <c r="AM44" s="9"/>
      <c r="AO44" s="2"/>
      <c r="AP44" s="2">
        <v>24</v>
      </c>
      <c r="AQ44" s="5"/>
    </row>
    <row r="45" spans="1:43" customFormat="1" ht="14.4" x14ac:dyDescent="0.3">
      <c r="A45" s="1">
        <v>44166</v>
      </c>
      <c r="B45" t="s">
        <v>126</v>
      </c>
      <c r="C45" t="s">
        <v>137</v>
      </c>
      <c r="D45">
        <v>29</v>
      </c>
      <c r="E45">
        <v>1</v>
      </c>
      <c r="F45">
        <v>1</v>
      </c>
      <c r="G45" t="s">
        <v>42</v>
      </c>
      <c r="H45" t="s">
        <v>109</v>
      </c>
      <c r="I45">
        <v>8.4199999999999997E-2</v>
      </c>
      <c r="J45">
        <v>1.88</v>
      </c>
      <c r="K45">
        <v>34.799999999999997</v>
      </c>
      <c r="L45" t="s">
        <v>43</v>
      </c>
      <c r="M45" t="s">
        <v>110</v>
      </c>
      <c r="N45">
        <v>0.20799999999999999</v>
      </c>
      <c r="O45">
        <v>3.79</v>
      </c>
      <c r="P45">
        <v>243</v>
      </c>
      <c r="Q45" s="4"/>
      <c r="R45" s="4">
        <v>1</v>
      </c>
      <c r="S45" s="4">
        <v>2</v>
      </c>
      <c r="T45" s="4" t="s">
        <v>128</v>
      </c>
      <c r="U45" s="4">
        <v>43.257815199999996</v>
      </c>
      <c r="V45" s="4">
        <v>43.257815199999996</v>
      </c>
      <c r="W45" s="4">
        <v>43.257815199999996</v>
      </c>
      <c r="X45" s="4"/>
      <c r="Y45" s="4"/>
      <c r="Z45" s="4"/>
      <c r="AA45" s="4"/>
      <c r="AB45" s="4"/>
      <c r="AC45" s="4"/>
      <c r="AD45" s="4">
        <v>1</v>
      </c>
      <c r="AE45" s="4"/>
      <c r="AF45" s="4">
        <v>257.39271858999996</v>
      </c>
      <c r="AG45" s="4">
        <v>257.39271858999996</v>
      </c>
      <c r="AH45" s="4">
        <v>257.39271858999996</v>
      </c>
      <c r="AM45" s="9"/>
      <c r="AO45" s="2"/>
      <c r="AP45" s="2">
        <v>25</v>
      </c>
      <c r="AQ45" s="5"/>
    </row>
    <row r="46" spans="1:43" customFormat="1" ht="14.4" x14ac:dyDescent="0.3">
      <c r="A46" s="1">
        <v>44166</v>
      </c>
      <c r="B46" t="s">
        <v>126</v>
      </c>
      <c r="C46" t="s">
        <v>133</v>
      </c>
      <c r="D46">
        <v>25</v>
      </c>
      <c r="E46">
        <v>1</v>
      </c>
      <c r="F46">
        <v>1</v>
      </c>
      <c r="G46" t="s">
        <v>42</v>
      </c>
      <c r="H46" t="s">
        <v>109</v>
      </c>
      <c r="I46">
        <v>8.7999999999999995E-2</v>
      </c>
      <c r="J46">
        <v>1.9</v>
      </c>
      <c r="K46">
        <v>35.4</v>
      </c>
      <c r="L46" t="s">
        <v>43</v>
      </c>
      <c r="M46" t="s">
        <v>110</v>
      </c>
      <c r="N46">
        <v>0.25</v>
      </c>
      <c r="O46">
        <v>4.4000000000000004</v>
      </c>
      <c r="P46">
        <v>297</v>
      </c>
      <c r="Q46" s="4"/>
      <c r="R46" s="4">
        <v>1</v>
      </c>
      <c r="S46" s="4">
        <v>2</v>
      </c>
      <c r="T46" s="4" t="s">
        <v>128</v>
      </c>
      <c r="U46" s="4">
        <v>43.864404999999991</v>
      </c>
      <c r="V46" s="4">
        <v>43.864404999999991</v>
      </c>
      <c r="W46" s="4">
        <v>43.864404999999991</v>
      </c>
      <c r="X46" s="4"/>
      <c r="Y46" s="4"/>
      <c r="Z46" s="4"/>
      <c r="AA46" s="4"/>
      <c r="AB46" s="4"/>
      <c r="AC46" s="4"/>
      <c r="AD46" s="4">
        <v>1</v>
      </c>
      <c r="AE46" s="4"/>
      <c r="AF46" s="4">
        <v>315.43280400000003</v>
      </c>
      <c r="AG46" s="4">
        <v>315.43280400000003</v>
      </c>
      <c r="AH46" s="4">
        <v>315.43280400000003</v>
      </c>
      <c r="AM46" s="9"/>
      <c r="AO46" s="2"/>
      <c r="AP46" s="2">
        <v>26</v>
      </c>
      <c r="AQ46" s="5"/>
    </row>
    <row r="47" spans="1:43" customFormat="1" ht="14.4" x14ac:dyDescent="0.3">
      <c r="A47" s="1">
        <v>44166</v>
      </c>
      <c r="B47" t="s">
        <v>126</v>
      </c>
      <c r="C47" t="s">
        <v>134</v>
      </c>
      <c r="D47">
        <v>26</v>
      </c>
      <c r="E47">
        <v>1</v>
      </c>
      <c r="F47">
        <v>1</v>
      </c>
      <c r="G47" t="s">
        <v>42</v>
      </c>
      <c r="H47" t="s">
        <v>109</v>
      </c>
      <c r="I47">
        <v>8.5300000000000001E-2</v>
      </c>
      <c r="J47">
        <v>1.86</v>
      </c>
      <c r="K47">
        <v>34.299999999999997</v>
      </c>
      <c r="L47" t="s">
        <v>43</v>
      </c>
      <c r="M47" t="s">
        <v>110</v>
      </c>
      <c r="N47">
        <v>0.19400000000000001</v>
      </c>
      <c r="O47">
        <v>3.51</v>
      </c>
      <c r="P47">
        <v>219</v>
      </c>
      <c r="Q47" s="4"/>
      <c r="R47" s="4">
        <v>1</v>
      </c>
      <c r="S47" s="4">
        <v>2</v>
      </c>
      <c r="T47" s="4" t="s">
        <v>128</v>
      </c>
      <c r="U47" s="4">
        <v>42.651521799999998</v>
      </c>
      <c r="V47" s="4">
        <v>42.651521799999998</v>
      </c>
      <c r="W47" s="4">
        <v>42.651521799999998</v>
      </c>
      <c r="X47" s="4"/>
      <c r="Y47" s="4"/>
      <c r="Z47" s="4"/>
      <c r="AA47" s="4"/>
      <c r="AB47" s="4"/>
      <c r="AC47" s="4"/>
      <c r="AD47" s="4">
        <v>1</v>
      </c>
      <c r="AE47" s="4"/>
      <c r="AF47" s="4">
        <v>230.91581498999997</v>
      </c>
      <c r="AG47" s="4">
        <v>230.91581498999997</v>
      </c>
      <c r="AH47" s="4">
        <v>230.91581498999997</v>
      </c>
      <c r="AM47" s="9"/>
      <c r="AO47" s="2"/>
      <c r="AP47" s="2">
        <v>27</v>
      </c>
      <c r="AQ47" s="5"/>
    </row>
    <row r="48" spans="1:43" customFormat="1" ht="14.4" x14ac:dyDescent="0.3">
      <c r="A48" s="1">
        <v>44166</v>
      </c>
      <c r="B48" t="s">
        <v>126</v>
      </c>
      <c r="C48" t="s">
        <v>135</v>
      </c>
      <c r="D48">
        <v>27</v>
      </c>
      <c r="E48">
        <v>1</v>
      </c>
      <c r="F48">
        <v>1</v>
      </c>
      <c r="G48" t="s">
        <v>42</v>
      </c>
      <c r="H48" t="s">
        <v>109</v>
      </c>
      <c r="I48">
        <v>8.6699999999999999E-2</v>
      </c>
      <c r="J48">
        <v>1.88</v>
      </c>
      <c r="K48">
        <v>34.799999999999997</v>
      </c>
      <c r="L48" t="s">
        <v>43</v>
      </c>
      <c r="M48" t="s">
        <v>110</v>
      </c>
      <c r="N48">
        <v>0.28000000000000003</v>
      </c>
      <c r="O48">
        <v>5.09</v>
      </c>
      <c r="P48">
        <v>358</v>
      </c>
      <c r="R48">
        <v>1</v>
      </c>
      <c r="S48">
        <v>2</v>
      </c>
      <c r="T48" t="s">
        <v>128</v>
      </c>
      <c r="U48">
        <v>43.257815199999996</v>
      </c>
      <c r="V48">
        <v>43.257815199999996</v>
      </c>
      <c r="W48" s="2">
        <v>43.257815199999996</v>
      </c>
      <c r="Y48" s="2"/>
      <c r="Z48" s="2"/>
      <c r="AA48" s="2"/>
      <c r="AD48">
        <v>1</v>
      </c>
      <c r="AF48">
        <v>381.67663418999996</v>
      </c>
      <c r="AG48">
        <v>381.67663418999996</v>
      </c>
      <c r="AH48">
        <v>381.67663418999996</v>
      </c>
      <c r="AM48" s="9"/>
      <c r="AO48" s="2"/>
      <c r="AP48" s="2">
        <v>28</v>
      </c>
      <c r="AQ48" s="5"/>
    </row>
    <row r="49" spans="1:70" customFormat="1" ht="14.4" x14ac:dyDescent="0.3">
      <c r="A49" s="1">
        <v>44166</v>
      </c>
      <c r="B49" t="s">
        <v>126</v>
      </c>
      <c r="C49" t="s">
        <v>136</v>
      </c>
      <c r="D49">
        <v>28</v>
      </c>
      <c r="E49">
        <v>1</v>
      </c>
      <c r="F49">
        <v>1</v>
      </c>
      <c r="G49" t="s">
        <v>42</v>
      </c>
      <c r="H49" t="s">
        <v>109</v>
      </c>
      <c r="I49">
        <v>8.4699999999999998E-2</v>
      </c>
      <c r="J49">
        <v>1.81</v>
      </c>
      <c r="K49">
        <v>32.9</v>
      </c>
      <c r="L49" t="s">
        <v>43</v>
      </c>
      <c r="M49" t="s">
        <v>110</v>
      </c>
      <c r="N49">
        <v>0.23200000000000001</v>
      </c>
      <c r="O49">
        <v>4.2</v>
      </c>
      <c r="P49">
        <v>280</v>
      </c>
      <c r="R49">
        <v>1</v>
      </c>
      <c r="S49">
        <v>2</v>
      </c>
      <c r="T49" t="s">
        <v>128</v>
      </c>
      <c r="U49">
        <v>41.137085049999996</v>
      </c>
      <c r="V49">
        <v>41.137085049999996</v>
      </c>
      <c r="W49" s="2">
        <v>41.137085049999996</v>
      </c>
      <c r="Y49" s="2"/>
      <c r="Z49" s="2"/>
      <c r="AA49" s="2"/>
      <c r="AD49">
        <v>1</v>
      </c>
      <c r="AF49">
        <v>296.34915599999999</v>
      </c>
      <c r="AG49">
        <v>296.34915599999999</v>
      </c>
      <c r="AH49">
        <v>296.34915599999999</v>
      </c>
      <c r="AM49" s="9"/>
      <c r="AO49" s="2"/>
      <c r="AP49" s="2">
        <v>29</v>
      </c>
      <c r="AQ49" s="5"/>
    </row>
    <row r="50" spans="1:70" customFormat="1" ht="14.4" x14ac:dyDescent="0.3">
      <c r="A50" s="1">
        <v>44166</v>
      </c>
      <c r="B50" t="s">
        <v>126</v>
      </c>
      <c r="C50" t="s">
        <v>137</v>
      </c>
      <c r="D50">
        <v>29</v>
      </c>
      <c r="E50">
        <v>1</v>
      </c>
      <c r="F50">
        <v>1</v>
      </c>
      <c r="G50" t="s">
        <v>42</v>
      </c>
      <c r="H50" t="s">
        <v>109</v>
      </c>
      <c r="I50">
        <v>8.4199999999999997E-2</v>
      </c>
      <c r="J50">
        <v>1.88</v>
      </c>
      <c r="K50">
        <v>34.799999999999997</v>
      </c>
      <c r="L50" t="s">
        <v>43</v>
      </c>
      <c r="M50" t="s">
        <v>110</v>
      </c>
      <c r="N50">
        <v>0.20799999999999999</v>
      </c>
      <c r="O50">
        <v>3.79</v>
      </c>
      <c r="P50">
        <v>243</v>
      </c>
      <c r="R50">
        <v>1</v>
      </c>
      <c r="S50">
        <v>2</v>
      </c>
      <c r="T50" t="s">
        <v>128</v>
      </c>
      <c r="U50">
        <v>43.257815199999996</v>
      </c>
      <c r="V50">
        <v>43.257815199999996</v>
      </c>
      <c r="W50" s="2">
        <v>43.257815199999996</v>
      </c>
      <c r="Y50" s="2"/>
      <c r="Z50" s="2"/>
      <c r="AA50" s="2"/>
      <c r="AD50">
        <v>1</v>
      </c>
      <c r="AF50">
        <v>257.39271858999996</v>
      </c>
      <c r="AG50">
        <v>257.39271858999996</v>
      </c>
      <c r="AH50">
        <v>257.39271858999996</v>
      </c>
      <c r="AM50" s="9"/>
      <c r="AO50" s="2"/>
      <c r="AP50" s="2">
        <v>30</v>
      </c>
      <c r="AQ50" s="5"/>
    </row>
    <row r="51" spans="1:70" customFormat="1" ht="14.4" x14ac:dyDescent="0.3">
      <c r="A51" s="1">
        <v>44210</v>
      </c>
      <c r="B51" t="s">
        <v>176</v>
      </c>
      <c r="C51" t="s">
        <v>41</v>
      </c>
      <c r="D51">
        <v>25</v>
      </c>
      <c r="E51">
        <v>1</v>
      </c>
      <c r="F51">
        <v>1</v>
      </c>
      <c r="G51" t="s">
        <v>42</v>
      </c>
      <c r="H51" t="s">
        <v>109</v>
      </c>
      <c r="I51">
        <v>7.8799999999999995E-2</v>
      </c>
      <c r="J51">
        <v>1.63</v>
      </c>
      <c r="K51">
        <v>42</v>
      </c>
      <c r="L51" t="s">
        <v>43</v>
      </c>
      <c r="M51" t="s">
        <v>110</v>
      </c>
      <c r="N51">
        <v>0.48499999999999999</v>
      </c>
      <c r="O51">
        <v>7.01</v>
      </c>
      <c r="P51">
        <v>402</v>
      </c>
      <c r="Q51" s="4"/>
      <c r="R51" s="4">
        <v>1</v>
      </c>
      <c r="S51" s="4">
        <v>1</v>
      </c>
      <c r="T51" s="4"/>
      <c r="U51" s="4">
        <f t="shared" ref="U51:U60" si="10">K51</f>
        <v>42</v>
      </c>
      <c r="V51" s="4">
        <f t="shared" ref="V51:V60" si="11">IF(R51=1,U51,(U51-6.8))</f>
        <v>42</v>
      </c>
      <c r="W51" s="4">
        <f t="shared" ref="W51:W60" si="12">IF(R51=1,U51,(V51*R51))</f>
        <v>42</v>
      </c>
      <c r="X51" s="4"/>
      <c r="Y51" s="4"/>
      <c r="Z51" s="4"/>
      <c r="AA51" s="4"/>
      <c r="AB51" s="4"/>
      <c r="AC51" s="4"/>
      <c r="AD51" s="4">
        <v>1</v>
      </c>
      <c r="AE51" s="4"/>
      <c r="AF51" s="4">
        <f t="shared" ref="AF51:AF60" si="13">P51</f>
        <v>402</v>
      </c>
      <c r="AG51" s="4">
        <f t="shared" ref="AG51:AG60" si="14">IF(R51=1,AF51,(AF51-379))</f>
        <v>402</v>
      </c>
      <c r="AH51" s="4">
        <f t="shared" ref="AH51:AH60" si="15">IF(R51=1,AF51,(AG51*R51))</f>
        <v>402</v>
      </c>
      <c r="AI51" s="4"/>
      <c r="AJ51" s="4"/>
      <c r="AK51" s="4"/>
      <c r="AL51" s="4"/>
      <c r="AM51" s="4"/>
      <c r="AN51" s="4"/>
      <c r="AO51" s="4"/>
      <c r="AP51" s="2">
        <v>31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customFormat="1" ht="14.4" x14ac:dyDescent="0.3">
      <c r="A52" s="1">
        <v>44210</v>
      </c>
      <c r="B52" t="s">
        <v>176</v>
      </c>
      <c r="C52" t="s">
        <v>41</v>
      </c>
      <c r="D52">
        <v>26</v>
      </c>
      <c r="E52">
        <v>1</v>
      </c>
      <c r="F52">
        <v>1</v>
      </c>
      <c r="G52" t="s">
        <v>42</v>
      </c>
      <c r="H52" t="s">
        <v>109</v>
      </c>
      <c r="I52">
        <v>7.6399999999999996E-2</v>
      </c>
      <c r="J52">
        <v>1.6</v>
      </c>
      <c r="K52">
        <v>41.2</v>
      </c>
      <c r="L52" t="s">
        <v>43</v>
      </c>
      <c r="M52" t="s">
        <v>110</v>
      </c>
      <c r="N52">
        <v>0.47399999999999998</v>
      </c>
      <c r="O52">
        <v>6.82</v>
      </c>
      <c r="P52">
        <v>389</v>
      </c>
      <c r="Q52" s="4"/>
      <c r="R52" s="4">
        <v>1</v>
      </c>
      <c r="S52" s="4">
        <v>1</v>
      </c>
      <c r="T52" s="4"/>
      <c r="U52" s="4">
        <f t="shared" si="10"/>
        <v>41.2</v>
      </c>
      <c r="V52" s="4">
        <f t="shared" si="11"/>
        <v>41.2</v>
      </c>
      <c r="W52" s="4">
        <f t="shared" si="12"/>
        <v>41.2</v>
      </c>
      <c r="X52" s="4"/>
      <c r="Y52" s="4"/>
      <c r="Z52" s="4"/>
      <c r="AA52" s="4"/>
      <c r="AB52" s="4"/>
      <c r="AC52" s="4"/>
      <c r="AD52" s="4">
        <v>1</v>
      </c>
      <c r="AE52" s="4"/>
      <c r="AF52" s="4">
        <f t="shared" si="13"/>
        <v>389</v>
      </c>
      <c r="AG52" s="4">
        <f t="shared" si="14"/>
        <v>389</v>
      </c>
      <c r="AH52" s="4">
        <f t="shared" si="15"/>
        <v>389</v>
      </c>
      <c r="AI52" s="4"/>
      <c r="AJ52" s="4"/>
      <c r="AK52" s="4"/>
      <c r="AL52" s="4"/>
      <c r="AM52" s="4"/>
      <c r="AN52" s="4"/>
      <c r="AO52" s="4"/>
      <c r="AP52" s="2">
        <v>32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customFormat="1" ht="14.4" x14ac:dyDescent="0.3">
      <c r="A53" s="1">
        <v>44210</v>
      </c>
      <c r="B53" t="s">
        <v>176</v>
      </c>
      <c r="C53" t="s">
        <v>41</v>
      </c>
      <c r="D53">
        <v>27</v>
      </c>
      <c r="E53">
        <v>1</v>
      </c>
      <c r="F53">
        <v>1</v>
      </c>
      <c r="G53" t="s">
        <v>42</v>
      </c>
      <c r="H53" t="s">
        <v>109</v>
      </c>
      <c r="I53">
        <v>7.7499999999999999E-2</v>
      </c>
      <c r="J53">
        <v>1.61</v>
      </c>
      <c r="K53">
        <v>41.6</v>
      </c>
      <c r="L53" t="s">
        <v>43</v>
      </c>
      <c r="M53" t="s">
        <v>110</v>
      </c>
      <c r="N53">
        <v>0.495</v>
      </c>
      <c r="O53">
        <v>7.14</v>
      </c>
      <c r="P53">
        <v>411</v>
      </c>
      <c r="Q53" s="4"/>
      <c r="R53" s="4">
        <v>1</v>
      </c>
      <c r="S53" s="4">
        <v>1</v>
      </c>
      <c r="T53" s="4"/>
      <c r="U53" s="4">
        <f t="shared" si="10"/>
        <v>41.6</v>
      </c>
      <c r="V53" s="4">
        <f t="shared" si="11"/>
        <v>41.6</v>
      </c>
      <c r="W53" s="4">
        <f t="shared" si="12"/>
        <v>41.6</v>
      </c>
      <c r="X53" s="4"/>
      <c r="Y53" s="4"/>
      <c r="Z53" s="4"/>
      <c r="AA53" s="4"/>
      <c r="AB53" s="4"/>
      <c r="AC53" s="4"/>
      <c r="AD53" s="4">
        <v>1</v>
      </c>
      <c r="AE53" s="4"/>
      <c r="AF53" s="4">
        <f t="shared" si="13"/>
        <v>411</v>
      </c>
      <c r="AG53" s="4">
        <f t="shared" si="14"/>
        <v>411</v>
      </c>
      <c r="AH53" s="4">
        <f t="shared" si="15"/>
        <v>411</v>
      </c>
      <c r="AI53" s="4"/>
      <c r="AJ53" s="4"/>
      <c r="AK53" s="4"/>
      <c r="AL53" s="4"/>
      <c r="AM53" s="4"/>
      <c r="AN53" s="4"/>
      <c r="AO53" s="4"/>
      <c r="AP53" s="2">
        <v>33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customFormat="1" ht="14.4" x14ac:dyDescent="0.3">
      <c r="A54" s="1">
        <v>44210</v>
      </c>
      <c r="B54" t="s">
        <v>176</v>
      </c>
      <c r="C54" t="s">
        <v>41</v>
      </c>
      <c r="D54">
        <v>28</v>
      </c>
      <c r="E54">
        <v>1</v>
      </c>
      <c r="F54">
        <v>1</v>
      </c>
      <c r="G54" t="s">
        <v>42</v>
      </c>
      <c r="H54" t="s">
        <v>109</v>
      </c>
      <c r="I54">
        <v>7.5499999999999998E-2</v>
      </c>
      <c r="J54">
        <v>1.61</v>
      </c>
      <c r="K54">
        <v>41.6</v>
      </c>
      <c r="L54" t="s">
        <v>43</v>
      </c>
      <c r="M54" t="s">
        <v>110</v>
      </c>
      <c r="N54">
        <v>0.48799999999999999</v>
      </c>
      <c r="O54">
        <v>7.07</v>
      </c>
      <c r="P54">
        <v>407</v>
      </c>
      <c r="Q54" s="4"/>
      <c r="R54" s="4">
        <v>1</v>
      </c>
      <c r="S54" s="4">
        <v>1</v>
      </c>
      <c r="T54" s="4"/>
      <c r="U54" s="4">
        <f t="shared" si="10"/>
        <v>41.6</v>
      </c>
      <c r="V54" s="4">
        <f t="shared" si="11"/>
        <v>41.6</v>
      </c>
      <c r="W54" s="4">
        <f t="shared" si="12"/>
        <v>41.6</v>
      </c>
      <c r="X54" s="4"/>
      <c r="Y54" s="4"/>
      <c r="Z54" s="4"/>
      <c r="AA54" s="4"/>
      <c r="AB54" s="4"/>
      <c r="AC54" s="4"/>
      <c r="AD54" s="4">
        <v>1</v>
      </c>
      <c r="AE54" s="4"/>
      <c r="AF54" s="4">
        <f t="shared" si="13"/>
        <v>407</v>
      </c>
      <c r="AG54" s="4">
        <f t="shared" si="14"/>
        <v>407</v>
      </c>
      <c r="AH54" s="4">
        <f t="shared" si="15"/>
        <v>407</v>
      </c>
      <c r="AI54" s="4"/>
      <c r="AJ54" s="4"/>
      <c r="AK54" s="4"/>
      <c r="AL54" s="4"/>
      <c r="AM54" s="4"/>
      <c r="AN54" s="4"/>
      <c r="AO54" s="4"/>
      <c r="AP54" s="2">
        <v>34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customFormat="1" ht="14.4" x14ac:dyDescent="0.3">
      <c r="A55" s="1">
        <v>44210</v>
      </c>
      <c r="B55" t="s">
        <v>176</v>
      </c>
      <c r="C55" t="s">
        <v>41</v>
      </c>
      <c r="D55">
        <v>29</v>
      </c>
      <c r="E55">
        <v>1</v>
      </c>
      <c r="F55">
        <v>1</v>
      </c>
      <c r="G55" t="s">
        <v>42</v>
      </c>
      <c r="H55" t="s">
        <v>109</v>
      </c>
      <c r="I55">
        <v>7.5899999999999995E-2</v>
      </c>
      <c r="J55">
        <v>1.6</v>
      </c>
      <c r="K55">
        <v>41.1</v>
      </c>
      <c r="L55" t="s">
        <v>43</v>
      </c>
      <c r="M55" t="s">
        <v>110</v>
      </c>
      <c r="N55">
        <v>0.505</v>
      </c>
      <c r="O55">
        <v>7.24</v>
      </c>
      <c r="P55">
        <v>418</v>
      </c>
      <c r="Q55" s="4"/>
      <c r="R55" s="4">
        <v>1</v>
      </c>
      <c r="S55" s="4">
        <v>1</v>
      </c>
      <c r="T55" s="4"/>
      <c r="U55" s="4">
        <f t="shared" si="10"/>
        <v>41.1</v>
      </c>
      <c r="V55" s="4">
        <f t="shared" si="11"/>
        <v>41.1</v>
      </c>
      <c r="W55" s="4">
        <f t="shared" si="12"/>
        <v>41.1</v>
      </c>
      <c r="X55" s="4"/>
      <c r="Y55" s="4"/>
      <c r="Z55" s="4"/>
      <c r="AA55" s="4"/>
      <c r="AB55" s="4"/>
      <c r="AC55" s="4"/>
      <c r="AD55" s="4">
        <v>1</v>
      </c>
      <c r="AE55" s="4"/>
      <c r="AF55" s="4">
        <f t="shared" si="13"/>
        <v>418</v>
      </c>
      <c r="AG55" s="4">
        <f t="shared" si="14"/>
        <v>418</v>
      </c>
      <c r="AH55" s="4">
        <f t="shared" si="15"/>
        <v>418</v>
      </c>
      <c r="AI55" s="4"/>
      <c r="AJ55" s="4"/>
      <c r="AK55" s="4"/>
      <c r="AL55" s="4"/>
      <c r="AM55" s="4"/>
      <c r="AN55" s="4"/>
      <c r="AO55" s="4"/>
      <c r="AP55" s="2">
        <v>35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customFormat="1" ht="14.4" x14ac:dyDescent="0.3">
      <c r="A56" s="1">
        <v>44357</v>
      </c>
      <c r="B56" t="s">
        <v>178</v>
      </c>
      <c r="C56" t="s">
        <v>77</v>
      </c>
      <c r="D56">
        <v>25</v>
      </c>
      <c r="E56">
        <v>1</v>
      </c>
      <c r="F56">
        <v>1</v>
      </c>
      <c r="G56" t="s">
        <v>42</v>
      </c>
      <c r="H56" t="s">
        <v>109</v>
      </c>
      <c r="I56">
        <v>8.5699999999999998E-2</v>
      </c>
      <c r="J56">
        <v>1.69</v>
      </c>
      <c r="K56">
        <v>37.799999999999997</v>
      </c>
      <c r="L56" t="s">
        <v>43</v>
      </c>
      <c r="M56" t="s">
        <v>110</v>
      </c>
      <c r="N56">
        <v>0.373</v>
      </c>
      <c r="O56">
        <v>5.56</v>
      </c>
      <c r="P56">
        <v>289</v>
      </c>
      <c r="Q56" s="4"/>
      <c r="R56" s="4">
        <v>1</v>
      </c>
      <c r="S56" s="4">
        <v>1</v>
      </c>
      <c r="T56" s="4"/>
      <c r="U56" s="4">
        <f t="shared" si="10"/>
        <v>37.799999999999997</v>
      </c>
      <c r="V56" s="4">
        <f t="shared" si="11"/>
        <v>37.799999999999997</v>
      </c>
      <c r="W56" s="4">
        <f t="shared" si="12"/>
        <v>37.799999999999997</v>
      </c>
      <c r="X56" s="4"/>
      <c r="Y56" s="4"/>
      <c r="Z56" s="4"/>
      <c r="AA56" s="4"/>
      <c r="AB56" s="4"/>
      <c r="AC56" s="4"/>
      <c r="AD56" s="4">
        <v>1</v>
      </c>
      <c r="AE56" s="4"/>
      <c r="AF56" s="4">
        <f t="shared" si="13"/>
        <v>289</v>
      </c>
      <c r="AG56" s="4">
        <f t="shared" si="14"/>
        <v>289</v>
      </c>
      <c r="AH56" s="4">
        <f t="shared" si="15"/>
        <v>289</v>
      </c>
      <c r="AI56" s="4"/>
      <c r="AJ56" s="4"/>
      <c r="AK56" s="4"/>
      <c r="AL56" s="4"/>
      <c r="AM56" s="4"/>
      <c r="AN56" s="4"/>
      <c r="AO56" s="4"/>
      <c r="AP56" s="2">
        <v>36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customFormat="1" ht="14.4" x14ac:dyDescent="0.3">
      <c r="A57" s="1">
        <v>44357</v>
      </c>
      <c r="B57" t="s">
        <v>178</v>
      </c>
      <c r="C57" t="s">
        <v>77</v>
      </c>
      <c r="D57">
        <v>26</v>
      </c>
      <c r="E57">
        <v>1</v>
      </c>
      <c r="F57">
        <v>1</v>
      </c>
      <c r="G57" t="s">
        <v>42</v>
      </c>
      <c r="H57" t="s">
        <v>109</v>
      </c>
      <c r="I57">
        <v>8.6900000000000005E-2</v>
      </c>
      <c r="J57">
        <v>1.71</v>
      </c>
      <c r="K57">
        <v>38.299999999999997</v>
      </c>
      <c r="L57" t="s">
        <v>43</v>
      </c>
      <c r="M57" t="s">
        <v>110</v>
      </c>
      <c r="N57">
        <v>0.39600000000000002</v>
      </c>
      <c r="O57">
        <v>5.96</v>
      </c>
      <c r="P57">
        <v>314</v>
      </c>
      <c r="Q57" s="4"/>
      <c r="R57" s="4">
        <v>1</v>
      </c>
      <c r="S57" s="4">
        <v>1</v>
      </c>
      <c r="T57" s="4"/>
      <c r="U57" s="4">
        <f t="shared" si="10"/>
        <v>38.299999999999997</v>
      </c>
      <c r="V57" s="4">
        <f t="shared" si="11"/>
        <v>38.299999999999997</v>
      </c>
      <c r="W57" s="4">
        <f t="shared" si="12"/>
        <v>38.299999999999997</v>
      </c>
      <c r="X57" s="4"/>
      <c r="Y57" s="4"/>
      <c r="Z57" s="4"/>
      <c r="AA57" s="4"/>
      <c r="AB57" s="4"/>
      <c r="AC57" s="4"/>
      <c r="AD57" s="4">
        <v>1</v>
      </c>
      <c r="AE57" s="4"/>
      <c r="AF57" s="4">
        <f t="shared" si="13"/>
        <v>314</v>
      </c>
      <c r="AG57" s="4">
        <f t="shared" si="14"/>
        <v>314</v>
      </c>
      <c r="AH57" s="4">
        <f t="shared" si="15"/>
        <v>314</v>
      </c>
      <c r="AI57" s="4"/>
      <c r="AJ57" s="4"/>
      <c r="AK57" s="4"/>
      <c r="AL57" s="4"/>
      <c r="AM57" s="4"/>
      <c r="AN57" s="4"/>
      <c r="AO57" s="4"/>
      <c r="AP57" s="2">
        <v>37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customFormat="1" ht="14.4" x14ac:dyDescent="0.3">
      <c r="A58" s="1">
        <v>44357</v>
      </c>
      <c r="B58" t="s">
        <v>178</v>
      </c>
      <c r="C58" t="s">
        <v>77</v>
      </c>
      <c r="D58">
        <v>27</v>
      </c>
      <c r="E58">
        <v>1</v>
      </c>
      <c r="F58">
        <v>1</v>
      </c>
      <c r="G58" t="s">
        <v>42</v>
      </c>
      <c r="H58" t="s">
        <v>109</v>
      </c>
      <c r="I58">
        <v>8.6800000000000002E-2</v>
      </c>
      <c r="J58">
        <v>1.69</v>
      </c>
      <c r="K58">
        <v>37.700000000000003</v>
      </c>
      <c r="L58" t="s">
        <v>43</v>
      </c>
      <c r="M58" t="s">
        <v>110</v>
      </c>
      <c r="N58">
        <v>0.36499999999999999</v>
      </c>
      <c r="O58">
        <v>5.58</v>
      </c>
      <c r="P58">
        <v>290</v>
      </c>
      <c r="Q58" s="4"/>
      <c r="R58" s="4">
        <v>1</v>
      </c>
      <c r="S58" s="4">
        <v>1</v>
      </c>
      <c r="T58" s="4"/>
      <c r="U58" s="4">
        <f t="shared" si="10"/>
        <v>37.700000000000003</v>
      </c>
      <c r="V58" s="4">
        <f t="shared" si="11"/>
        <v>37.700000000000003</v>
      </c>
      <c r="W58" s="4">
        <f t="shared" si="12"/>
        <v>37.700000000000003</v>
      </c>
      <c r="X58" s="4"/>
      <c r="Y58" s="4"/>
      <c r="Z58" s="4"/>
      <c r="AA58" s="4"/>
      <c r="AB58" s="4"/>
      <c r="AC58" s="4"/>
      <c r="AD58" s="4">
        <v>1</v>
      </c>
      <c r="AE58" s="4"/>
      <c r="AF58" s="4">
        <f t="shared" si="13"/>
        <v>290</v>
      </c>
      <c r="AG58" s="4">
        <f t="shared" si="14"/>
        <v>290</v>
      </c>
      <c r="AH58" s="4">
        <f t="shared" si="15"/>
        <v>290</v>
      </c>
      <c r="AI58" s="4"/>
      <c r="AJ58" s="4"/>
      <c r="AK58" s="4"/>
      <c r="AL58" s="4"/>
      <c r="AM58" s="4"/>
      <c r="AN58" s="4"/>
      <c r="AO58" s="4"/>
      <c r="AP58" s="2">
        <v>38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customFormat="1" ht="14.4" x14ac:dyDescent="0.3">
      <c r="A59" s="1">
        <v>44357</v>
      </c>
      <c r="B59" t="s">
        <v>178</v>
      </c>
      <c r="C59" t="s">
        <v>77</v>
      </c>
      <c r="D59">
        <v>28</v>
      </c>
      <c r="E59">
        <v>1</v>
      </c>
      <c r="F59">
        <v>1</v>
      </c>
      <c r="G59" t="s">
        <v>42</v>
      </c>
      <c r="H59" t="s">
        <v>109</v>
      </c>
      <c r="I59">
        <v>8.6599999999999996E-2</v>
      </c>
      <c r="J59">
        <v>1.69</v>
      </c>
      <c r="K59">
        <v>37.6</v>
      </c>
      <c r="L59" t="s">
        <v>43</v>
      </c>
      <c r="M59" t="s">
        <v>110</v>
      </c>
      <c r="N59">
        <v>0.40300000000000002</v>
      </c>
      <c r="O59">
        <v>5.97</v>
      </c>
      <c r="P59">
        <v>315</v>
      </c>
      <c r="Q59" s="4"/>
      <c r="R59" s="4">
        <v>1</v>
      </c>
      <c r="S59" s="4">
        <v>1</v>
      </c>
      <c r="T59" s="4"/>
      <c r="U59" s="4">
        <f t="shared" si="10"/>
        <v>37.6</v>
      </c>
      <c r="V59" s="4">
        <f t="shared" si="11"/>
        <v>37.6</v>
      </c>
      <c r="W59" s="4">
        <f t="shared" si="12"/>
        <v>37.6</v>
      </c>
      <c r="X59" s="4"/>
      <c r="Y59" s="4"/>
      <c r="Z59" s="4"/>
      <c r="AA59" s="4"/>
      <c r="AB59" s="4"/>
      <c r="AC59" s="4"/>
      <c r="AD59" s="4">
        <v>1</v>
      </c>
      <c r="AE59" s="4"/>
      <c r="AF59" s="4">
        <f t="shared" si="13"/>
        <v>315</v>
      </c>
      <c r="AG59" s="4">
        <f t="shared" si="14"/>
        <v>315</v>
      </c>
      <c r="AH59" s="4">
        <f t="shared" si="15"/>
        <v>315</v>
      </c>
      <c r="AI59" s="4"/>
      <c r="AJ59" s="4"/>
      <c r="AK59" s="4"/>
      <c r="AL59" s="4"/>
      <c r="AM59" s="4"/>
      <c r="AN59" s="4"/>
      <c r="AO59" s="4"/>
      <c r="AP59" s="2">
        <v>39</v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customFormat="1" ht="14.4" x14ac:dyDescent="0.3">
      <c r="A60" s="1">
        <v>44357</v>
      </c>
      <c r="B60" t="s">
        <v>178</v>
      </c>
      <c r="C60" t="s">
        <v>77</v>
      </c>
      <c r="D60">
        <v>29</v>
      </c>
      <c r="E60">
        <v>1</v>
      </c>
      <c r="F60">
        <v>1</v>
      </c>
      <c r="G60" t="s">
        <v>42</v>
      </c>
      <c r="H60" t="s">
        <v>109</v>
      </c>
      <c r="I60">
        <v>8.6800000000000002E-2</v>
      </c>
      <c r="J60">
        <v>1.69</v>
      </c>
      <c r="K60">
        <v>37.700000000000003</v>
      </c>
      <c r="L60" t="s">
        <v>43</v>
      </c>
      <c r="M60" t="s">
        <v>110</v>
      </c>
      <c r="N60">
        <v>0.36299999999999999</v>
      </c>
      <c r="O60">
        <v>5.41</v>
      </c>
      <c r="P60">
        <v>279</v>
      </c>
      <c r="Q60" s="4"/>
      <c r="R60" s="4">
        <v>1</v>
      </c>
      <c r="S60" s="4">
        <v>1</v>
      </c>
      <c r="T60" s="4"/>
      <c r="U60" s="4">
        <f t="shared" si="10"/>
        <v>37.700000000000003</v>
      </c>
      <c r="V60" s="4">
        <f t="shared" si="11"/>
        <v>37.700000000000003</v>
      </c>
      <c r="W60" s="4">
        <f t="shared" si="12"/>
        <v>37.700000000000003</v>
      </c>
      <c r="X60" s="4"/>
      <c r="Y60" s="4"/>
      <c r="Z60" s="4"/>
      <c r="AA60" s="4"/>
      <c r="AB60" s="4"/>
      <c r="AC60" s="4"/>
      <c r="AD60" s="4">
        <v>1</v>
      </c>
      <c r="AE60" s="4"/>
      <c r="AF60" s="4">
        <f t="shared" si="13"/>
        <v>279</v>
      </c>
      <c r="AG60" s="4">
        <f t="shared" si="14"/>
        <v>279</v>
      </c>
      <c r="AH60" s="4">
        <f t="shared" si="15"/>
        <v>279</v>
      </c>
      <c r="AI60" s="4"/>
      <c r="AJ60" s="4"/>
      <c r="AK60" s="4"/>
      <c r="AL60" s="4"/>
      <c r="AM60" s="4"/>
      <c r="AN60" s="4"/>
      <c r="AO60" s="4"/>
      <c r="AP60" s="2">
        <v>40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customFormat="1" ht="14.4" x14ac:dyDescent="0.3">
      <c r="A61" s="1">
        <v>44615</v>
      </c>
      <c r="B61" t="s">
        <v>179</v>
      </c>
      <c r="C61" t="s">
        <v>185</v>
      </c>
      <c r="D61">
        <v>25</v>
      </c>
      <c r="E61">
        <v>1</v>
      </c>
      <c r="F61">
        <v>1</v>
      </c>
      <c r="G61" t="s">
        <v>42</v>
      </c>
      <c r="H61" t="s">
        <v>109</v>
      </c>
      <c r="I61">
        <v>8.6499999999999994E-2</v>
      </c>
      <c r="J61">
        <v>1.61</v>
      </c>
      <c r="K61">
        <v>38.6</v>
      </c>
      <c r="L61" t="s">
        <v>43</v>
      </c>
      <c r="M61" t="s">
        <v>110</v>
      </c>
      <c r="N61">
        <v>0.439</v>
      </c>
      <c r="O61">
        <v>5.98</v>
      </c>
      <c r="P61">
        <v>317</v>
      </c>
      <c r="Q61" s="4"/>
      <c r="R61" s="4">
        <v>1</v>
      </c>
      <c r="S61" s="4">
        <v>1</v>
      </c>
      <c r="T61" s="4"/>
      <c r="U61" s="4">
        <f t="shared" ref="U61:U80" si="16">K61*F61</f>
        <v>38.6</v>
      </c>
      <c r="V61" s="4">
        <f t="shared" ref="V61:V80" si="17">IF(R61=1,U61,(U61-0))</f>
        <v>38.6</v>
      </c>
      <c r="W61" s="4">
        <f t="shared" ref="W61:W80" si="18">IF(R61=1,U61,(V61*R61))</f>
        <v>38.6</v>
      </c>
      <c r="X61" s="4"/>
      <c r="Y61" s="4"/>
      <c r="Z61" s="4"/>
      <c r="AA61" s="4"/>
      <c r="AB61" s="4"/>
      <c r="AC61" s="4"/>
      <c r="AD61" s="4">
        <v>1</v>
      </c>
      <c r="AE61" s="4"/>
      <c r="AF61" s="4">
        <f t="shared" ref="AF61:AF80" si="19">P61*F61</f>
        <v>317</v>
      </c>
      <c r="AG61" s="4">
        <f t="shared" ref="AG61:AG80" si="20">IF(R61=1,AF61,(AF61-0))</f>
        <v>317</v>
      </c>
      <c r="AH61" s="4">
        <f t="shared" ref="AH61:AH80" si="21">IF(R61=1,AF61,(AG61*R61))</f>
        <v>317</v>
      </c>
      <c r="AI61" s="4"/>
      <c r="AJ61" s="4"/>
      <c r="AK61" s="4"/>
      <c r="AL61" s="4"/>
      <c r="AM61" s="4"/>
      <c r="AN61" s="4"/>
      <c r="AO61" s="4"/>
      <c r="AP61" s="2">
        <v>41</v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customFormat="1" ht="14.4" x14ac:dyDescent="0.3">
      <c r="A62" s="1">
        <v>44615</v>
      </c>
      <c r="B62" t="s">
        <v>179</v>
      </c>
      <c r="C62" t="s">
        <v>186</v>
      </c>
      <c r="D62">
        <v>26</v>
      </c>
      <c r="E62">
        <v>1</v>
      </c>
      <c r="F62">
        <v>1</v>
      </c>
      <c r="G62" t="s">
        <v>42</v>
      </c>
      <c r="H62" t="s">
        <v>109</v>
      </c>
      <c r="I62">
        <v>8.6900000000000005E-2</v>
      </c>
      <c r="J62">
        <v>1.66</v>
      </c>
      <c r="K62">
        <v>39.799999999999997</v>
      </c>
      <c r="L62" t="s">
        <v>43</v>
      </c>
      <c r="M62" t="s">
        <v>110</v>
      </c>
      <c r="N62">
        <v>0.45800000000000002</v>
      </c>
      <c r="O62">
        <v>6.22</v>
      </c>
      <c r="P62">
        <v>333</v>
      </c>
      <c r="Q62" s="4"/>
      <c r="R62" s="4">
        <v>1</v>
      </c>
      <c r="S62" s="4">
        <v>1</v>
      </c>
      <c r="T62" s="4"/>
      <c r="U62" s="4">
        <f t="shared" si="16"/>
        <v>39.799999999999997</v>
      </c>
      <c r="V62" s="4">
        <f t="shared" si="17"/>
        <v>39.799999999999997</v>
      </c>
      <c r="W62" s="4">
        <f t="shared" si="18"/>
        <v>39.799999999999997</v>
      </c>
      <c r="X62" s="4"/>
      <c r="Y62" s="4"/>
      <c r="Z62" s="4"/>
      <c r="AA62" s="4"/>
      <c r="AB62" s="4"/>
      <c r="AC62" s="4"/>
      <c r="AD62" s="4">
        <v>1</v>
      </c>
      <c r="AE62" s="4"/>
      <c r="AF62" s="4">
        <f t="shared" si="19"/>
        <v>333</v>
      </c>
      <c r="AG62" s="4">
        <f t="shared" si="20"/>
        <v>333</v>
      </c>
      <c r="AH62" s="4">
        <f t="shared" si="21"/>
        <v>333</v>
      </c>
      <c r="AI62" s="4"/>
      <c r="AJ62" s="4"/>
      <c r="AK62" s="4"/>
      <c r="AL62" s="4"/>
      <c r="AM62" s="4"/>
      <c r="AN62" s="4"/>
      <c r="AO62" s="4"/>
      <c r="AP62" s="2">
        <v>42</v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customFormat="1" ht="14.4" x14ac:dyDescent="0.3">
      <c r="A63" s="1">
        <v>44615</v>
      </c>
      <c r="B63" t="s">
        <v>179</v>
      </c>
      <c r="C63" t="s">
        <v>187</v>
      </c>
      <c r="D63">
        <v>27</v>
      </c>
      <c r="E63">
        <v>1</v>
      </c>
      <c r="F63">
        <v>1</v>
      </c>
      <c r="G63" t="s">
        <v>42</v>
      </c>
      <c r="H63" t="s">
        <v>109</v>
      </c>
      <c r="I63">
        <v>8.6999999999999994E-2</v>
      </c>
      <c r="J63">
        <v>1.61</v>
      </c>
      <c r="K63">
        <v>38.4</v>
      </c>
      <c r="L63" t="s">
        <v>43</v>
      </c>
      <c r="M63" t="s">
        <v>110</v>
      </c>
      <c r="N63">
        <v>0.41499999999999998</v>
      </c>
      <c r="O63">
        <v>5.67</v>
      </c>
      <c r="P63">
        <v>297</v>
      </c>
      <c r="Q63" s="4"/>
      <c r="R63" s="4">
        <v>1</v>
      </c>
      <c r="S63" s="4">
        <v>1</v>
      </c>
      <c r="T63" s="4"/>
      <c r="U63" s="4">
        <f t="shared" si="16"/>
        <v>38.4</v>
      </c>
      <c r="V63" s="4">
        <f t="shared" si="17"/>
        <v>38.4</v>
      </c>
      <c r="W63" s="4">
        <f t="shared" si="18"/>
        <v>38.4</v>
      </c>
      <c r="X63" s="4"/>
      <c r="Y63" s="4"/>
      <c r="Z63" s="4"/>
      <c r="AA63" s="4"/>
      <c r="AB63" s="4"/>
      <c r="AC63" s="4"/>
      <c r="AD63" s="4">
        <v>1</v>
      </c>
      <c r="AE63" s="4"/>
      <c r="AF63" s="4">
        <f t="shared" si="19"/>
        <v>297</v>
      </c>
      <c r="AG63" s="4">
        <f t="shared" si="20"/>
        <v>297</v>
      </c>
      <c r="AH63" s="4">
        <f t="shared" si="21"/>
        <v>297</v>
      </c>
      <c r="AI63" s="4"/>
      <c r="AJ63" s="4"/>
      <c r="AK63" s="4"/>
      <c r="AL63" s="4"/>
      <c r="AM63" s="4"/>
      <c r="AN63" s="4"/>
      <c r="AO63" s="4"/>
      <c r="AP63" s="2">
        <v>43</v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customFormat="1" ht="14.4" x14ac:dyDescent="0.3">
      <c r="A64" s="1">
        <v>44615</v>
      </c>
      <c r="B64" t="s">
        <v>179</v>
      </c>
      <c r="C64" t="s">
        <v>188</v>
      </c>
      <c r="D64">
        <v>28</v>
      </c>
      <c r="E64">
        <v>1</v>
      </c>
      <c r="F64">
        <v>1</v>
      </c>
      <c r="G64" t="s">
        <v>42</v>
      </c>
      <c r="H64" t="s">
        <v>109</v>
      </c>
      <c r="I64">
        <v>8.5099999999999995E-2</v>
      </c>
      <c r="J64">
        <v>1.56</v>
      </c>
      <c r="K64">
        <v>37.1</v>
      </c>
      <c r="L64" t="s">
        <v>43</v>
      </c>
      <c r="M64" t="s">
        <v>110</v>
      </c>
      <c r="N64">
        <v>0.48899999999999999</v>
      </c>
      <c r="O64">
        <v>6.6</v>
      </c>
      <c r="P64">
        <v>357</v>
      </c>
      <c r="Q64" s="4"/>
      <c r="R64" s="4">
        <v>1</v>
      </c>
      <c r="S64" s="4">
        <v>1</v>
      </c>
      <c r="T64" s="4"/>
      <c r="U64" s="4">
        <f t="shared" si="16"/>
        <v>37.1</v>
      </c>
      <c r="V64" s="4">
        <f t="shared" si="17"/>
        <v>37.1</v>
      </c>
      <c r="W64" s="4">
        <f t="shared" si="18"/>
        <v>37.1</v>
      </c>
      <c r="X64" s="4"/>
      <c r="Y64" s="4"/>
      <c r="Z64" s="4"/>
      <c r="AA64" s="4"/>
      <c r="AB64" s="4"/>
      <c r="AC64" s="4"/>
      <c r="AD64" s="4">
        <v>1</v>
      </c>
      <c r="AE64" s="4"/>
      <c r="AF64" s="4">
        <f t="shared" si="19"/>
        <v>357</v>
      </c>
      <c r="AG64" s="4">
        <f t="shared" si="20"/>
        <v>357</v>
      </c>
      <c r="AH64" s="4">
        <f t="shared" si="21"/>
        <v>357</v>
      </c>
      <c r="AI64" s="4"/>
      <c r="AJ64" s="4"/>
      <c r="AK64" s="4"/>
      <c r="AL64" s="4"/>
      <c r="AM64" s="4"/>
      <c r="AN64" s="4"/>
      <c r="AO64" s="4"/>
      <c r="AP64" s="2">
        <v>44</v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customFormat="1" ht="14.4" x14ac:dyDescent="0.3">
      <c r="A65" s="1">
        <v>44615</v>
      </c>
      <c r="B65" t="s">
        <v>179</v>
      </c>
      <c r="C65" t="s">
        <v>189</v>
      </c>
      <c r="D65">
        <v>29</v>
      </c>
      <c r="E65">
        <v>1</v>
      </c>
      <c r="F65">
        <v>1</v>
      </c>
      <c r="G65" t="s">
        <v>42</v>
      </c>
      <c r="H65" t="s">
        <v>109</v>
      </c>
      <c r="I65">
        <v>8.48E-2</v>
      </c>
      <c r="J65">
        <v>1.52</v>
      </c>
      <c r="K65">
        <v>35.9</v>
      </c>
      <c r="L65" t="s">
        <v>43</v>
      </c>
      <c r="M65" t="s">
        <v>110</v>
      </c>
      <c r="N65">
        <v>0.38300000000000001</v>
      </c>
      <c r="O65">
        <v>5.2</v>
      </c>
      <c r="P65">
        <v>266</v>
      </c>
      <c r="Q65" s="4"/>
      <c r="R65" s="4">
        <v>1</v>
      </c>
      <c r="S65" s="4">
        <v>1</v>
      </c>
      <c r="T65" s="4"/>
      <c r="U65" s="4">
        <f t="shared" si="16"/>
        <v>35.9</v>
      </c>
      <c r="V65" s="4">
        <f t="shared" si="17"/>
        <v>35.9</v>
      </c>
      <c r="W65" s="4">
        <f t="shared" si="18"/>
        <v>35.9</v>
      </c>
      <c r="X65" s="4"/>
      <c r="Y65" s="4"/>
      <c r="Z65" s="4"/>
      <c r="AA65" s="4"/>
      <c r="AB65" s="4"/>
      <c r="AC65" s="4"/>
      <c r="AD65" s="4">
        <v>1</v>
      </c>
      <c r="AE65" s="4"/>
      <c r="AF65" s="4">
        <f t="shared" si="19"/>
        <v>266</v>
      </c>
      <c r="AG65" s="4">
        <f t="shared" si="20"/>
        <v>266</v>
      </c>
      <c r="AH65" s="4">
        <f t="shared" si="21"/>
        <v>266</v>
      </c>
      <c r="AI65" s="4"/>
      <c r="AJ65" s="4"/>
      <c r="AK65" s="4"/>
      <c r="AL65" s="4"/>
      <c r="AM65" s="4"/>
      <c r="AN65" s="4"/>
      <c r="AO65" s="4"/>
      <c r="AP65" s="2">
        <v>45</v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customFormat="1" ht="14.4" x14ac:dyDescent="0.3">
      <c r="A66" s="1">
        <v>44643</v>
      </c>
      <c r="B66" t="s">
        <v>219</v>
      </c>
      <c r="C66" t="s">
        <v>225</v>
      </c>
      <c r="D66">
        <v>25</v>
      </c>
      <c r="E66">
        <v>1</v>
      </c>
      <c r="F66">
        <v>1</v>
      </c>
      <c r="G66" t="s">
        <v>42</v>
      </c>
      <c r="H66" t="s">
        <v>109</v>
      </c>
      <c r="I66">
        <v>9.5000000000000001E-2</v>
      </c>
      <c r="J66">
        <v>1.71</v>
      </c>
      <c r="K66">
        <v>34.1</v>
      </c>
      <c r="L66" t="s">
        <v>43</v>
      </c>
      <c r="M66" t="s">
        <v>110</v>
      </c>
      <c r="N66">
        <v>0.42399999999999999</v>
      </c>
      <c r="O66">
        <v>5.7</v>
      </c>
      <c r="P66">
        <v>294</v>
      </c>
      <c r="Q66" s="4"/>
      <c r="R66" s="4">
        <v>1</v>
      </c>
      <c r="S66" s="4">
        <v>1</v>
      </c>
      <c r="T66" s="4"/>
      <c r="U66" s="4">
        <f t="shared" si="16"/>
        <v>34.1</v>
      </c>
      <c r="V66" s="4">
        <f t="shared" si="17"/>
        <v>34.1</v>
      </c>
      <c r="W66" s="4">
        <f t="shared" si="18"/>
        <v>34.1</v>
      </c>
      <c r="X66" s="4"/>
      <c r="Y66" s="4"/>
      <c r="Z66" s="4"/>
      <c r="AA66" s="4"/>
      <c r="AB66" s="4"/>
      <c r="AC66" s="4"/>
      <c r="AD66" s="4">
        <v>1</v>
      </c>
      <c r="AE66" s="4"/>
      <c r="AF66" s="4">
        <f t="shared" si="19"/>
        <v>294</v>
      </c>
      <c r="AG66" s="4">
        <f t="shared" si="20"/>
        <v>294</v>
      </c>
      <c r="AH66" s="4">
        <f t="shared" si="21"/>
        <v>294</v>
      </c>
      <c r="AI66" s="4"/>
      <c r="AJ66" s="4"/>
      <c r="AK66" s="4"/>
      <c r="AL66" s="4"/>
      <c r="AM66" s="4"/>
      <c r="AN66" s="4"/>
      <c r="AO66" s="4"/>
      <c r="AP66" s="2">
        <v>46</v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customFormat="1" ht="14.4" x14ac:dyDescent="0.3">
      <c r="A67" s="1">
        <v>44643</v>
      </c>
      <c r="B67" t="s">
        <v>219</v>
      </c>
      <c r="C67" t="s">
        <v>226</v>
      </c>
      <c r="D67">
        <v>26</v>
      </c>
      <c r="E67">
        <v>1</v>
      </c>
      <c r="F67">
        <v>1</v>
      </c>
      <c r="G67" t="s">
        <v>42</v>
      </c>
      <c r="H67" t="s">
        <v>109</v>
      </c>
      <c r="I67">
        <v>9.7000000000000003E-2</v>
      </c>
      <c r="J67">
        <v>1.73</v>
      </c>
      <c r="K67">
        <v>34.5</v>
      </c>
      <c r="L67" t="s">
        <v>43</v>
      </c>
      <c r="M67" t="s">
        <v>110</v>
      </c>
      <c r="N67">
        <v>0.51600000000000001</v>
      </c>
      <c r="O67">
        <v>6.88</v>
      </c>
      <c r="P67">
        <v>373</v>
      </c>
      <c r="Q67" s="4"/>
      <c r="R67" s="4">
        <v>1</v>
      </c>
      <c r="S67" s="4">
        <v>1</v>
      </c>
      <c r="T67" s="4"/>
      <c r="U67" s="4">
        <f t="shared" si="16"/>
        <v>34.5</v>
      </c>
      <c r="V67" s="4">
        <f t="shared" si="17"/>
        <v>34.5</v>
      </c>
      <c r="W67" s="4">
        <f t="shared" si="18"/>
        <v>34.5</v>
      </c>
      <c r="X67" s="4"/>
      <c r="Y67" s="4"/>
      <c r="Z67" s="4"/>
      <c r="AA67" s="4"/>
      <c r="AB67" s="4"/>
      <c r="AC67" s="4"/>
      <c r="AD67" s="4">
        <v>1</v>
      </c>
      <c r="AE67" s="4"/>
      <c r="AF67" s="4">
        <f t="shared" si="19"/>
        <v>373</v>
      </c>
      <c r="AG67" s="4">
        <f t="shared" si="20"/>
        <v>373</v>
      </c>
      <c r="AH67" s="4">
        <f t="shared" si="21"/>
        <v>373</v>
      </c>
      <c r="AI67" s="4"/>
      <c r="AJ67" s="4"/>
      <c r="AK67" s="4"/>
      <c r="AL67" s="4"/>
      <c r="AM67" s="4"/>
      <c r="AN67" s="4"/>
      <c r="AO67" s="4"/>
      <c r="AP67" s="2">
        <v>47</v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customFormat="1" ht="14.4" x14ac:dyDescent="0.3">
      <c r="A68" s="1">
        <v>44643</v>
      </c>
      <c r="B68" t="s">
        <v>219</v>
      </c>
      <c r="C68" t="s">
        <v>227</v>
      </c>
      <c r="D68">
        <v>27</v>
      </c>
      <c r="E68">
        <v>1</v>
      </c>
      <c r="F68">
        <v>1</v>
      </c>
      <c r="G68" t="s">
        <v>42</v>
      </c>
      <c r="H68" t="s">
        <v>109</v>
      </c>
      <c r="I68">
        <v>9.5899999999999999E-2</v>
      </c>
      <c r="J68">
        <v>1.71</v>
      </c>
      <c r="K68">
        <v>34.1</v>
      </c>
      <c r="L68" t="s">
        <v>43</v>
      </c>
      <c r="M68" t="s">
        <v>110</v>
      </c>
      <c r="N68">
        <v>0.433</v>
      </c>
      <c r="O68">
        <v>5.81</v>
      </c>
      <c r="P68">
        <v>302</v>
      </c>
      <c r="Q68" s="4"/>
      <c r="R68" s="4">
        <v>1</v>
      </c>
      <c r="S68" s="4">
        <v>1</v>
      </c>
      <c r="T68" s="4"/>
      <c r="U68" s="4">
        <f t="shared" si="16"/>
        <v>34.1</v>
      </c>
      <c r="V68" s="4">
        <f t="shared" si="17"/>
        <v>34.1</v>
      </c>
      <c r="W68" s="4">
        <f t="shared" si="18"/>
        <v>34.1</v>
      </c>
      <c r="X68" s="4"/>
      <c r="Y68" s="4"/>
      <c r="Z68" s="4"/>
      <c r="AA68" s="4"/>
      <c r="AB68" s="4"/>
      <c r="AC68" s="4"/>
      <c r="AD68" s="4">
        <v>1</v>
      </c>
      <c r="AE68" s="4"/>
      <c r="AF68" s="4">
        <f t="shared" si="19"/>
        <v>302</v>
      </c>
      <c r="AG68" s="4">
        <f t="shared" si="20"/>
        <v>302</v>
      </c>
      <c r="AH68" s="4">
        <f t="shared" si="21"/>
        <v>302</v>
      </c>
      <c r="AI68" s="4"/>
      <c r="AJ68" s="4"/>
      <c r="AK68" s="4"/>
      <c r="AL68" s="4"/>
      <c r="AM68" s="4"/>
      <c r="AN68" s="4"/>
      <c r="AO68" s="4"/>
      <c r="AP68" s="2">
        <v>48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customFormat="1" ht="14.4" x14ac:dyDescent="0.3">
      <c r="A69" s="1">
        <v>44643</v>
      </c>
      <c r="B69" t="s">
        <v>219</v>
      </c>
      <c r="C69" t="s">
        <v>228</v>
      </c>
      <c r="D69">
        <v>28</v>
      </c>
      <c r="E69">
        <v>1</v>
      </c>
      <c r="F69">
        <v>1</v>
      </c>
      <c r="G69" t="s">
        <v>42</v>
      </c>
      <c r="H69" t="s">
        <v>109</v>
      </c>
      <c r="I69">
        <v>9.69E-2</v>
      </c>
      <c r="J69">
        <v>1.74</v>
      </c>
      <c r="K69">
        <v>34.700000000000003</v>
      </c>
      <c r="L69" t="s">
        <v>43</v>
      </c>
      <c r="M69" t="s">
        <v>110</v>
      </c>
      <c r="N69">
        <v>0.45500000000000002</v>
      </c>
      <c r="O69">
        <v>6.09</v>
      </c>
      <c r="P69">
        <v>320</v>
      </c>
      <c r="Q69" s="4"/>
      <c r="R69" s="4">
        <v>1</v>
      </c>
      <c r="S69" s="4">
        <v>1</v>
      </c>
      <c r="T69" s="4"/>
      <c r="U69" s="4">
        <f t="shared" si="16"/>
        <v>34.700000000000003</v>
      </c>
      <c r="V69" s="4">
        <f t="shared" si="17"/>
        <v>34.700000000000003</v>
      </c>
      <c r="W69" s="4">
        <f t="shared" si="18"/>
        <v>34.700000000000003</v>
      </c>
      <c r="X69" s="4"/>
      <c r="Y69" s="4"/>
      <c r="Z69" s="4"/>
      <c r="AA69" s="4"/>
      <c r="AB69" s="4"/>
      <c r="AC69" s="4"/>
      <c r="AD69" s="4">
        <v>1</v>
      </c>
      <c r="AE69" s="4"/>
      <c r="AF69" s="4">
        <f t="shared" si="19"/>
        <v>320</v>
      </c>
      <c r="AG69" s="4">
        <f t="shared" si="20"/>
        <v>320</v>
      </c>
      <c r="AH69" s="4">
        <f t="shared" si="21"/>
        <v>320</v>
      </c>
      <c r="AI69" s="4"/>
      <c r="AJ69" s="4"/>
      <c r="AK69" s="4"/>
      <c r="AL69" s="4"/>
      <c r="AM69" s="4"/>
      <c r="AN69" s="4"/>
      <c r="AO69" s="4"/>
      <c r="AP69" s="2">
        <v>49</v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customFormat="1" ht="14.4" x14ac:dyDescent="0.3">
      <c r="A70" s="1">
        <v>44643</v>
      </c>
      <c r="B70" t="s">
        <v>219</v>
      </c>
      <c r="C70" t="s">
        <v>229</v>
      </c>
      <c r="D70">
        <v>29</v>
      </c>
      <c r="E70">
        <v>1</v>
      </c>
      <c r="F70">
        <v>1</v>
      </c>
      <c r="G70" t="s">
        <v>42</v>
      </c>
      <c r="H70" t="s">
        <v>109</v>
      </c>
      <c r="I70">
        <v>9.7100000000000006E-2</v>
      </c>
      <c r="J70">
        <v>1.74</v>
      </c>
      <c r="K70">
        <v>34.700000000000003</v>
      </c>
      <c r="L70" t="s">
        <v>43</v>
      </c>
      <c r="M70" t="s">
        <v>110</v>
      </c>
      <c r="N70">
        <v>0.437</v>
      </c>
      <c r="O70">
        <v>5.87</v>
      </c>
      <c r="P70">
        <v>306</v>
      </c>
      <c r="Q70" s="4"/>
      <c r="R70" s="4">
        <v>1</v>
      </c>
      <c r="S70" s="4">
        <v>1</v>
      </c>
      <c r="T70" s="4"/>
      <c r="U70" s="4">
        <f t="shared" si="16"/>
        <v>34.700000000000003</v>
      </c>
      <c r="V70" s="4">
        <f t="shared" si="17"/>
        <v>34.700000000000003</v>
      </c>
      <c r="W70" s="4">
        <f t="shared" si="18"/>
        <v>34.700000000000003</v>
      </c>
      <c r="X70" s="4"/>
      <c r="Y70" s="4"/>
      <c r="Z70" s="4"/>
      <c r="AA70" s="4"/>
      <c r="AB70" s="4"/>
      <c r="AC70" s="4"/>
      <c r="AD70" s="4">
        <v>1</v>
      </c>
      <c r="AE70" s="4"/>
      <c r="AF70" s="4">
        <f t="shared" si="19"/>
        <v>306</v>
      </c>
      <c r="AG70" s="4">
        <f t="shared" si="20"/>
        <v>306</v>
      </c>
      <c r="AH70" s="4">
        <f t="shared" si="21"/>
        <v>306</v>
      </c>
      <c r="AI70" s="4"/>
      <c r="AJ70" s="4"/>
      <c r="AK70" s="4"/>
      <c r="AL70" s="4"/>
      <c r="AM70" s="4"/>
      <c r="AN70" s="4"/>
      <c r="AO70" s="4"/>
      <c r="AP70" s="2">
        <v>50</v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customFormat="1" ht="14.4" x14ac:dyDescent="0.3">
      <c r="A71" s="1">
        <v>44664</v>
      </c>
      <c r="B71" t="s">
        <v>267</v>
      </c>
      <c r="C71" t="s">
        <v>275</v>
      </c>
      <c r="D71">
        <v>25</v>
      </c>
      <c r="E71">
        <v>1</v>
      </c>
      <c r="F71">
        <v>1</v>
      </c>
      <c r="G71" t="s">
        <v>42</v>
      </c>
      <c r="H71" t="s">
        <v>109</v>
      </c>
      <c r="I71">
        <v>9.4100000000000003E-2</v>
      </c>
      <c r="J71">
        <v>1.67</v>
      </c>
      <c r="K71">
        <v>37.700000000000003</v>
      </c>
      <c r="L71" t="s">
        <v>43</v>
      </c>
      <c r="M71" t="s">
        <v>110</v>
      </c>
      <c r="N71">
        <v>0.45300000000000001</v>
      </c>
      <c r="O71">
        <v>6.33</v>
      </c>
      <c r="P71">
        <v>372</v>
      </c>
      <c r="Q71" s="4"/>
      <c r="R71" s="4">
        <v>1</v>
      </c>
      <c r="S71" s="4">
        <v>1</v>
      </c>
      <c r="T71" s="4"/>
      <c r="U71" s="4">
        <f t="shared" si="16"/>
        <v>37.700000000000003</v>
      </c>
      <c r="V71" s="4">
        <f t="shared" si="17"/>
        <v>37.700000000000003</v>
      </c>
      <c r="W71" s="4">
        <f t="shared" si="18"/>
        <v>37.700000000000003</v>
      </c>
      <c r="X71" s="4"/>
      <c r="Y71" s="4"/>
      <c r="Z71" s="4"/>
      <c r="AA71" s="4"/>
      <c r="AB71" s="4"/>
      <c r="AC71" s="4"/>
      <c r="AD71" s="4">
        <v>1</v>
      </c>
      <c r="AE71" s="4"/>
      <c r="AF71" s="4">
        <f t="shared" si="19"/>
        <v>372</v>
      </c>
      <c r="AG71" s="4">
        <f t="shared" si="20"/>
        <v>372</v>
      </c>
      <c r="AH71" s="4">
        <f t="shared" si="21"/>
        <v>372</v>
      </c>
      <c r="AI71" s="4"/>
      <c r="AJ71" s="4"/>
      <c r="AK71" s="4"/>
      <c r="AL71" s="4"/>
      <c r="AM71" s="4"/>
      <c r="AN71" s="4"/>
      <c r="AO71" s="4"/>
      <c r="AP71" s="2">
        <v>51</v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customFormat="1" ht="14.4" x14ac:dyDescent="0.3">
      <c r="A72" s="1">
        <v>44664</v>
      </c>
      <c r="B72" t="s">
        <v>267</v>
      </c>
      <c r="C72" t="s">
        <v>276</v>
      </c>
      <c r="D72">
        <v>26</v>
      </c>
      <c r="E72">
        <v>1</v>
      </c>
      <c r="F72">
        <v>1</v>
      </c>
      <c r="G72" t="s">
        <v>42</v>
      </c>
      <c r="H72" t="s">
        <v>109</v>
      </c>
      <c r="I72">
        <v>9.4799999999999995E-2</v>
      </c>
      <c r="J72">
        <v>1.66</v>
      </c>
      <c r="K72">
        <v>37.4</v>
      </c>
      <c r="L72" t="s">
        <v>43</v>
      </c>
      <c r="M72" t="s">
        <v>110</v>
      </c>
      <c r="N72">
        <v>0.436</v>
      </c>
      <c r="O72">
        <v>6.12</v>
      </c>
      <c r="P72">
        <v>357</v>
      </c>
      <c r="Q72" s="4"/>
      <c r="R72" s="4">
        <v>1</v>
      </c>
      <c r="S72" s="4">
        <v>1</v>
      </c>
      <c r="T72" s="4"/>
      <c r="U72" s="4">
        <f t="shared" si="16"/>
        <v>37.4</v>
      </c>
      <c r="V72" s="4">
        <f t="shared" si="17"/>
        <v>37.4</v>
      </c>
      <c r="W72" s="4">
        <f t="shared" si="18"/>
        <v>37.4</v>
      </c>
      <c r="X72" s="4"/>
      <c r="Y72" s="4"/>
      <c r="Z72" s="4"/>
      <c r="AA72" s="4"/>
      <c r="AB72" s="4"/>
      <c r="AC72" s="4"/>
      <c r="AD72" s="4">
        <v>1</v>
      </c>
      <c r="AE72" s="4"/>
      <c r="AF72" s="4">
        <f t="shared" si="19"/>
        <v>357</v>
      </c>
      <c r="AG72" s="4">
        <f t="shared" si="20"/>
        <v>357</v>
      </c>
      <c r="AH72" s="4">
        <f t="shared" si="21"/>
        <v>357</v>
      </c>
      <c r="AI72" s="4"/>
      <c r="AJ72" s="4"/>
      <c r="AK72" s="4"/>
      <c r="AL72" s="4"/>
      <c r="AM72" s="4"/>
      <c r="AN72" s="4"/>
      <c r="AO72" s="4"/>
      <c r="AP72" s="2">
        <v>52</v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customFormat="1" ht="14.4" x14ac:dyDescent="0.3">
      <c r="A73" s="1">
        <v>44664</v>
      </c>
      <c r="B73" t="s">
        <v>267</v>
      </c>
      <c r="C73" t="s">
        <v>277</v>
      </c>
      <c r="D73">
        <v>27</v>
      </c>
      <c r="E73">
        <v>1</v>
      </c>
      <c r="F73">
        <v>1</v>
      </c>
      <c r="G73" t="s">
        <v>42</v>
      </c>
      <c r="H73" t="s">
        <v>109</v>
      </c>
      <c r="I73">
        <v>9.0800000000000006E-2</v>
      </c>
      <c r="J73">
        <v>1.58</v>
      </c>
      <c r="K73">
        <v>35.200000000000003</v>
      </c>
      <c r="L73" t="s">
        <v>43</v>
      </c>
      <c r="M73" t="s">
        <v>110</v>
      </c>
      <c r="N73">
        <v>0.42499999999999999</v>
      </c>
      <c r="O73">
        <v>5.93</v>
      </c>
      <c r="P73">
        <v>344</v>
      </c>
      <c r="Q73" s="4"/>
      <c r="R73" s="4">
        <v>1</v>
      </c>
      <c r="S73" s="4">
        <v>1</v>
      </c>
      <c r="T73" s="4"/>
      <c r="U73" s="4">
        <f t="shared" si="16"/>
        <v>35.200000000000003</v>
      </c>
      <c r="V73" s="4">
        <f t="shared" si="17"/>
        <v>35.200000000000003</v>
      </c>
      <c r="W73" s="4">
        <f t="shared" si="18"/>
        <v>35.200000000000003</v>
      </c>
      <c r="X73" s="4"/>
      <c r="Y73" s="4"/>
      <c r="Z73" s="4"/>
      <c r="AA73" s="4"/>
      <c r="AB73" s="4"/>
      <c r="AC73" s="4"/>
      <c r="AD73" s="4">
        <v>1</v>
      </c>
      <c r="AE73" s="4"/>
      <c r="AF73" s="4">
        <f t="shared" si="19"/>
        <v>344</v>
      </c>
      <c r="AG73" s="4">
        <f t="shared" si="20"/>
        <v>344</v>
      </c>
      <c r="AH73" s="4">
        <f t="shared" si="21"/>
        <v>344</v>
      </c>
      <c r="AI73" s="4"/>
      <c r="AJ73" s="4"/>
      <c r="AK73" s="4"/>
      <c r="AL73" s="4"/>
      <c r="AM73" s="4"/>
      <c r="AN73" s="4"/>
      <c r="AO73" s="4"/>
      <c r="AP73" s="2">
        <v>53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customFormat="1" ht="14.4" x14ac:dyDescent="0.3">
      <c r="A74" s="1">
        <v>44664</v>
      </c>
      <c r="B74" t="s">
        <v>267</v>
      </c>
      <c r="C74" t="s">
        <v>278</v>
      </c>
      <c r="D74">
        <v>28</v>
      </c>
      <c r="E74">
        <v>1</v>
      </c>
      <c r="F74">
        <v>1</v>
      </c>
      <c r="G74" t="s">
        <v>42</v>
      </c>
      <c r="H74" t="s">
        <v>109</v>
      </c>
      <c r="I74">
        <v>9.2899999999999996E-2</v>
      </c>
      <c r="J74">
        <v>1.65</v>
      </c>
      <c r="K74">
        <v>37.200000000000003</v>
      </c>
      <c r="L74" t="s">
        <v>43</v>
      </c>
      <c r="M74" t="s">
        <v>110</v>
      </c>
      <c r="N74">
        <v>0.44800000000000001</v>
      </c>
      <c r="O74">
        <v>6.21</v>
      </c>
      <c r="P74">
        <v>363</v>
      </c>
      <c r="Q74" s="4"/>
      <c r="R74" s="4">
        <v>1</v>
      </c>
      <c r="S74" s="4">
        <v>1</v>
      </c>
      <c r="T74" s="4"/>
      <c r="U74" s="4">
        <f t="shared" si="16"/>
        <v>37.200000000000003</v>
      </c>
      <c r="V74" s="4">
        <f t="shared" si="17"/>
        <v>37.200000000000003</v>
      </c>
      <c r="W74" s="4">
        <f t="shared" si="18"/>
        <v>37.200000000000003</v>
      </c>
      <c r="X74" s="4"/>
      <c r="Y74" s="4"/>
      <c r="Z74" s="4"/>
      <c r="AA74" s="4"/>
      <c r="AB74" s="4"/>
      <c r="AC74" s="4"/>
      <c r="AD74" s="4">
        <v>1</v>
      </c>
      <c r="AE74" s="4"/>
      <c r="AF74" s="4">
        <f t="shared" si="19"/>
        <v>363</v>
      </c>
      <c r="AG74" s="4">
        <f t="shared" si="20"/>
        <v>363</v>
      </c>
      <c r="AH74" s="4">
        <f t="shared" si="21"/>
        <v>363</v>
      </c>
      <c r="AI74" s="4"/>
      <c r="AJ74" s="4"/>
      <c r="AK74" s="4"/>
      <c r="AL74" s="4"/>
      <c r="AM74" s="4"/>
      <c r="AN74" s="4"/>
      <c r="AO74" s="4"/>
      <c r="AP74" s="2">
        <v>54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customFormat="1" ht="14.4" x14ac:dyDescent="0.3">
      <c r="A75" s="1">
        <v>44664</v>
      </c>
      <c r="B75" t="s">
        <v>267</v>
      </c>
      <c r="C75" t="s">
        <v>279</v>
      </c>
      <c r="D75">
        <v>29</v>
      </c>
      <c r="E75">
        <v>1</v>
      </c>
      <c r="F75">
        <v>1</v>
      </c>
      <c r="G75" t="s">
        <v>42</v>
      </c>
      <c r="H75" t="s">
        <v>109</v>
      </c>
      <c r="I75">
        <v>9.4100000000000003E-2</v>
      </c>
      <c r="J75">
        <v>1.65</v>
      </c>
      <c r="K75">
        <v>37.299999999999997</v>
      </c>
      <c r="L75" t="s">
        <v>43</v>
      </c>
      <c r="M75" t="s">
        <v>110</v>
      </c>
      <c r="N75">
        <v>0.45900000000000002</v>
      </c>
      <c r="O75">
        <v>6.36</v>
      </c>
      <c r="P75">
        <v>374</v>
      </c>
      <c r="Q75" s="4"/>
      <c r="R75" s="4">
        <v>1</v>
      </c>
      <c r="S75" s="4">
        <v>1</v>
      </c>
      <c r="T75" s="4"/>
      <c r="U75" s="4">
        <f t="shared" si="16"/>
        <v>37.299999999999997</v>
      </c>
      <c r="V75" s="4">
        <f t="shared" si="17"/>
        <v>37.299999999999997</v>
      </c>
      <c r="W75" s="4">
        <f t="shared" si="18"/>
        <v>37.299999999999997</v>
      </c>
      <c r="X75" s="4"/>
      <c r="Y75" s="4"/>
      <c r="Z75" s="4"/>
      <c r="AA75" s="4"/>
      <c r="AB75" s="4"/>
      <c r="AC75" s="4"/>
      <c r="AD75" s="4">
        <v>1</v>
      </c>
      <c r="AE75" s="4"/>
      <c r="AF75" s="4">
        <f t="shared" si="19"/>
        <v>374</v>
      </c>
      <c r="AG75" s="4">
        <f t="shared" si="20"/>
        <v>374</v>
      </c>
      <c r="AH75" s="4">
        <f t="shared" si="21"/>
        <v>374</v>
      </c>
      <c r="AI75" s="4"/>
      <c r="AJ75" s="4"/>
      <c r="AK75" s="4"/>
      <c r="AL75" s="4"/>
      <c r="AM75" s="4"/>
      <c r="AN75" s="4"/>
      <c r="AO75" s="4"/>
      <c r="AP75" s="2">
        <v>55</v>
      </c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customFormat="1" ht="14.4" x14ac:dyDescent="0.3">
      <c r="A76" s="1">
        <v>44685</v>
      </c>
      <c r="B76" t="s">
        <v>308</v>
      </c>
      <c r="C76" t="s">
        <v>314</v>
      </c>
      <c r="D76">
        <v>25</v>
      </c>
      <c r="E76">
        <v>1</v>
      </c>
      <c r="F76">
        <v>1</v>
      </c>
      <c r="G76" t="s">
        <v>42</v>
      </c>
      <c r="H76" t="s">
        <v>109</v>
      </c>
      <c r="I76">
        <v>0.104</v>
      </c>
      <c r="J76">
        <v>1.74</v>
      </c>
      <c r="K76">
        <v>39.1</v>
      </c>
      <c r="L76" t="s">
        <v>43</v>
      </c>
      <c r="M76" t="s">
        <v>110</v>
      </c>
      <c r="N76">
        <v>0.54200000000000004</v>
      </c>
      <c r="O76">
        <v>6.6</v>
      </c>
      <c r="P76">
        <v>380</v>
      </c>
      <c r="Q76" s="4"/>
      <c r="R76" s="4">
        <v>1</v>
      </c>
      <c r="S76" s="4">
        <v>1</v>
      </c>
      <c r="T76" s="4"/>
      <c r="U76" s="4">
        <f t="shared" si="16"/>
        <v>39.1</v>
      </c>
      <c r="V76" s="4">
        <f t="shared" si="17"/>
        <v>39.1</v>
      </c>
      <c r="W76" s="4">
        <f t="shared" si="18"/>
        <v>39.1</v>
      </c>
      <c r="X76" s="4"/>
      <c r="Y76" s="4"/>
      <c r="Z76" s="4"/>
      <c r="AA76" s="4"/>
      <c r="AB76" s="4"/>
      <c r="AC76" s="4"/>
      <c r="AD76" s="4">
        <v>1</v>
      </c>
      <c r="AE76" s="4"/>
      <c r="AF76" s="4">
        <f t="shared" si="19"/>
        <v>380</v>
      </c>
      <c r="AG76" s="4">
        <f t="shared" si="20"/>
        <v>380</v>
      </c>
      <c r="AH76" s="4">
        <f t="shared" si="21"/>
        <v>380</v>
      </c>
      <c r="AI76" s="4"/>
      <c r="AJ76" s="4"/>
      <c r="AK76" s="4"/>
      <c r="AL76" s="4"/>
      <c r="AM76" s="4"/>
      <c r="AN76" s="4"/>
      <c r="AO76" s="4"/>
      <c r="AP76" s="2">
        <v>56</v>
      </c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customFormat="1" ht="14.4" x14ac:dyDescent="0.3">
      <c r="A77" s="1">
        <v>44685</v>
      </c>
      <c r="B77" t="s">
        <v>308</v>
      </c>
      <c r="C77" t="s">
        <v>315</v>
      </c>
      <c r="D77">
        <v>26</v>
      </c>
      <c r="E77">
        <v>1</v>
      </c>
      <c r="F77">
        <v>1</v>
      </c>
      <c r="G77" t="s">
        <v>42</v>
      </c>
      <c r="H77" t="s">
        <v>109</v>
      </c>
      <c r="I77">
        <v>0.10100000000000001</v>
      </c>
      <c r="J77">
        <v>1.71</v>
      </c>
      <c r="K77">
        <v>38.1</v>
      </c>
      <c r="L77" t="s">
        <v>43</v>
      </c>
      <c r="M77" t="s">
        <v>110</v>
      </c>
      <c r="N77">
        <v>0.54</v>
      </c>
      <c r="O77">
        <v>6.64</v>
      </c>
      <c r="P77">
        <v>383</v>
      </c>
      <c r="Q77" s="4"/>
      <c r="R77" s="4">
        <v>1</v>
      </c>
      <c r="S77" s="4">
        <v>1</v>
      </c>
      <c r="T77" s="4"/>
      <c r="U77" s="4">
        <f t="shared" si="16"/>
        <v>38.1</v>
      </c>
      <c r="V77" s="4">
        <f t="shared" si="17"/>
        <v>38.1</v>
      </c>
      <c r="W77" s="4">
        <f t="shared" si="18"/>
        <v>38.1</v>
      </c>
      <c r="X77" s="4"/>
      <c r="Y77" s="4"/>
      <c r="Z77" s="4"/>
      <c r="AA77" s="4"/>
      <c r="AB77" s="4"/>
      <c r="AC77" s="4"/>
      <c r="AD77" s="4">
        <v>1</v>
      </c>
      <c r="AE77" s="4"/>
      <c r="AF77" s="4">
        <f t="shared" si="19"/>
        <v>383</v>
      </c>
      <c r="AG77" s="4">
        <f t="shared" si="20"/>
        <v>383</v>
      </c>
      <c r="AH77" s="4">
        <f t="shared" si="21"/>
        <v>383</v>
      </c>
      <c r="AI77" s="4"/>
      <c r="AJ77" s="4"/>
      <c r="AK77" s="4"/>
      <c r="AL77" s="4"/>
      <c r="AM77" s="4"/>
      <c r="AN77" s="4"/>
      <c r="AO77" s="4"/>
      <c r="AP77" s="2">
        <v>57</v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customFormat="1" ht="14.4" x14ac:dyDescent="0.3">
      <c r="A78" s="1">
        <v>44685</v>
      </c>
      <c r="B78" t="s">
        <v>308</v>
      </c>
      <c r="C78" t="s">
        <v>316</v>
      </c>
      <c r="D78">
        <v>27</v>
      </c>
      <c r="E78">
        <v>1</v>
      </c>
      <c r="F78">
        <v>1</v>
      </c>
      <c r="G78" t="s">
        <v>42</v>
      </c>
      <c r="H78" t="s">
        <v>109</v>
      </c>
      <c r="I78">
        <v>0.10100000000000001</v>
      </c>
      <c r="J78">
        <v>1.72</v>
      </c>
      <c r="K78">
        <v>38.5</v>
      </c>
      <c r="L78" t="s">
        <v>43</v>
      </c>
      <c r="M78" t="s">
        <v>110</v>
      </c>
      <c r="N78">
        <v>0.55200000000000005</v>
      </c>
      <c r="O78">
        <v>6.7</v>
      </c>
      <c r="P78">
        <v>387</v>
      </c>
      <c r="Q78" s="4"/>
      <c r="R78" s="4">
        <v>1</v>
      </c>
      <c r="S78" s="4">
        <v>1</v>
      </c>
      <c r="T78" s="4"/>
      <c r="U78" s="4">
        <f t="shared" si="16"/>
        <v>38.5</v>
      </c>
      <c r="V78" s="4">
        <f t="shared" si="17"/>
        <v>38.5</v>
      </c>
      <c r="W78" s="4">
        <f t="shared" si="18"/>
        <v>38.5</v>
      </c>
      <c r="X78" s="4"/>
      <c r="Y78" s="4"/>
      <c r="Z78" s="4"/>
      <c r="AA78" s="4"/>
      <c r="AB78" s="4"/>
      <c r="AC78" s="4"/>
      <c r="AD78" s="4">
        <v>1</v>
      </c>
      <c r="AE78" s="4"/>
      <c r="AF78" s="4">
        <f t="shared" si="19"/>
        <v>387</v>
      </c>
      <c r="AG78" s="4">
        <f t="shared" si="20"/>
        <v>387</v>
      </c>
      <c r="AH78" s="4">
        <f t="shared" si="21"/>
        <v>387</v>
      </c>
      <c r="AI78" s="4"/>
      <c r="AJ78" s="4"/>
      <c r="AK78" s="4"/>
      <c r="AL78" s="4"/>
      <c r="AM78" s="4"/>
      <c r="AN78" s="4"/>
      <c r="AO78" s="4"/>
      <c r="AP78" s="2">
        <v>58</v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customFormat="1" ht="14.4" x14ac:dyDescent="0.3">
      <c r="A79" s="1">
        <v>44685</v>
      </c>
      <c r="B79" t="s">
        <v>308</v>
      </c>
      <c r="C79" t="s">
        <v>317</v>
      </c>
      <c r="D79">
        <v>28</v>
      </c>
      <c r="E79">
        <v>1</v>
      </c>
      <c r="F79">
        <v>1</v>
      </c>
      <c r="G79" t="s">
        <v>42</v>
      </c>
      <c r="H79" t="s">
        <v>109</v>
      </c>
      <c r="I79">
        <v>0.10299999999999999</v>
      </c>
      <c r="J79">
        <v>1.76</v>
      </c>
      <c r="K79">
        <v>39.700000000000003</v>
      </c>
      <c r="L79" t="s">
        <v>43</v>
      </c>
      <c r="M79" t="s">
        <v>110</v>
      </c>
      <c r="N79">
        <v>0.55400000000000005</v>
      </c>
      <c r="O79">
        <v>6.71</v>
      </c>
      <c r="P79">
        <v>387</v>
      </c>
      <c r="Q79" s="4"/>
      <c r="R79" s="4">
        <v>1</v>
      </c>
      <c r="S79" s="4">
        <v>1</v>
      </c>
      <c r="T79" s="4"/>
      <c r="U79" s="4">
        <f t="shared" si="16"/>
        <v>39.700000000000003</v>
      </c>
      <c r="V79" s="4">
        <f t="shared" si="17"/>
        <v>39.700000000000003</v>
      </c>
      <c r="W79" s="4">
        <f t="shared" si="18"/>
        <v>39.700000000000003</v>
      </c>
      <c r="X79" s="4"/>
      <c r="Y79" s="4"/>
      <c r="Z79" s="4"/>
      <c r="AA79" s="4"/>
      <c r="AB79" s="4"/>
      <c r="AC79" s="4"/>
      <c r="AD79" s="4">
        <v>1</v>
      </c>
      <c r="AE79" s="4"/>
      <c r="AF79" s="4">
        <f t="shared" si="19"/>
        <v>387</v>
      </c>
      <c r="AG79" s="4">
        <f t="shared" si="20"/>
        <v>387</v>
      </c>
      <c r="AH79" s="4">
        <f t="shared" si="21"/>
        <v>387</v>
      </c>
      <c r="AI79" s="4"/>
      <c r="AJ79" s="4"/>
      <c r="AK79" s="4"/>
      <c r="AL79" s="4"/>
      <c r="AM79" s="4"/>
      <c r="AN79" s="4"/>
      <c r="AO79" s="4"/>
      <c r="AP79" s="2">
        <v>59</v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customFormat="1" ht="14.4" x14ac:dyDescent="0.3">
      <c r="A80" s="1">
        <v>44685</v>
      </c>
      <c r="B80" t="s">
        <v>308</v>
      </c>
      <c r="C80" t="s">
        <v>318</v>
      </c>
      <c r="D80">
        <v>29</v>
      </c>
      <c r="E80">
        <v>1</v>
      </c>
      <c r="F80">
        <v>1</v>
      </c>
      <c r="G80" t="s">
        <v>42</v>
      </c>
      <c r="H80" t="s">
        <v>109</v>
      </c>
      <c r="I80">
        <v>0.10100000000000001</v>
      </c>
      <c r="J80">
        <v>1.72</v>
      </c>
      <c r="K80">
        <v>38.4</v>
      </c>
      <c r="L80" t="s">
        <v>43</v>
      </c>
      <c r="M80" t="s">
        <v>110</v>
      </c>
      <c r="N80">
        <v>0.53600000000000003</v>
      </c>
      <c r="O80">
        <v>6.53</v>
      </c>
      <c r="P80">
        <v>375</v>
      </c>
      <c r="Q80" s="4"/>
      <c r="R80" s="4">
        <v>1</v>
      </c>
      <c r="S80" s="4">
        <v>1</v>
      </c>
      <c r="T80" s="4"/>
      <c r="U80" s="4">
        <f t="shared" si="16"/>
        <v>38.4</v>
      </c>
      <c r="V80" s="4">
        <f t="shared" si="17"/>
        <v>38.4</v>
      </c>
      <c r="W80" s="4">
        <f t="shared" si="18"/>
        <v>38.4</v>
      </c>
      <c r="X80" s="4"/>
      <c r="Y80" s="4"/>
      <c r="Z80" s="4"/>
      <c r="AA80" s="4"/>
      <c r="AB80" s="4"/>
      <c r="AC80" s="4"/>
      <c r="AD80" s="4">
        <v>1</v>
      </c>
      <c r="AE80" s="4"/>
      <c r="AF80" s="4">
        <f t="shared" si="19"/>
        <v>375</v>
      </c>
      <c r="AG80" s="4">
        <f t="shared" si="20"/>
        <v>375</v>
      </c>
      <c r="AH80" s="4">
        <f t="shared" si="21"/>
        <v>375</v>
      </c>
      <c r="AI80" s="4"/>
      <c r="AJ80" s="4"/>
      <c r="AK80" s="4"/>
      <c r="AL80" s="4"/>
      <c r="AM80" s="4"/>
      <c r="AN80" s="4"/>
      <c r="AO80" s="4"/>
      <c r="AP80" s="2">
        <v>60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customFormat="1" ht="14.4" x14ac:dyDescent="0.3">
      <c r="A81" s="1">
        <v>44965</v>
      </c>
      <c r="B81" t="s">
        <v>364</v>
      </c>
      <c r="C81" t="s">
        <v>367</v>
      </c>
      <c r="D81">
        <v>25</v>
      </c>
      <c r="E81">
        <v>1</v>
      </c>
      <c r="F81">
        <v>1</v>
      </c>
      <c r="G81" t="s">
        <v>42</v>
      </c>
      <c r="H81" t="s">
        <v>109</v>
      </c>
      <c r="I81">
        <v>8.1699999999999995E-2</v>
      </c>
      <c r="J81">
        <v>1.27</v>
      </c>
      <c r="K81">
        <v>-42.4</v>
      </c>
      <c r="L81" t="s">
        <v>43</v>
      </c>
      <c r="M81" t="s">
        <v>110</v>
      </c>
      <c r="N81">
        <v>0.71</v>
      </c>
      <c r="O81">
        <v>9.48</v>
      </c>
      <c r="P81">
        <v>398</v>
      </c>
      <c r="Q81" s="4"/>
      <c r="R81" s="4">
        <v>1</v>
      </c>
      <c r="S81" s="4">
        <v>2</v>
      </c>
      <c r="T81" t="s">
        <v>128</v>
      </c>
      <c r="U81" s="32">
        <v>34.194165293999987</v>
      </c>
      <c r="V81" s="32">
        <v>34.194165293999987</v>
      </c>
      <c r="W81" s="32">
        <v>34.194165293999987</v>
      </c>
      <c r="X81" s="4"/>
      <c r="Y81" s="4"/>
      <c r="Z81" s="4"/>
      <c r="AA81" s="4"/>
      <c r="AB81" s="4"/>
      <c r="AC81" s="4"/>
      <c r="AD81" s="4">
        <v>1</v>
      </c>
      <c r="AE81" s="4"/>
      <c r="AF81" s="4">
        <v>398</v>
      </c>
      <c r="AG81" s="4">
        <v>398</v>
      </c>
      <c r="AH81" s="4">
        <v>398</v>
      </c>
      <c r="AI81" s="4"/>
      <c r="AJ81" s="4"/>
      <c r="AK81" s="4"/>
      <c r="AL81" s="4"/>
      <c r="AM81" s="4"/>
      <c r="AN81" s="4"/>
      <c r="AO81" s="4"/>
      <c r="AP81" s="2">
        <v>61</v>
      </c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customFormat="1" ht="14.4" x14ac:dyDescent="0.3">
      <c r="A82" s="1">
        <v>44965</v>
      </c>
      <c r="B82" t="s">
        <v>364</v>
      </c>
      <c r="C82" t="s">
        <v>367</v>
      </c>
      <c r="D82">
        <v>26</v>
      </c>
      <c r="E82">
        <v>1</v>
      </c>
      <c r="F82">
        <v>1</v>
      </c>
      <c r="G82" t="s">
        <v>42</v>
      </c>
      <c r="H82" t="s">
        <v>109</v>
      </c>
      <c r="I82">
        <v>7.9500000000000001E-2</v>
      </c>
      <c r="J82">
        <v>1.25</v>
      </c>
      <c r="K82">
        <v>-42.6</v>
      </c>
      <c r="L82" t="s">
        <v>43</v>
      </c>
      <c r="M82" t="s">
        <v>110</v>
      </c>
      <c r="N82">
        <v>0.70699999999999996</v>
      </c>
      <c r="O82">
        <v>9.5</v>
      </c>
      <c r="P82">
        <v>399</v>
      </c>
      <c r="Q82" s="4"/>
      <c r="R82" s="4">
        <v>1</v>
      </c>
      <c r="S82" s="4">
        <v>2</v>
      </c>
      <c r="T82" t="s">
        <v>128</v>
      </c>
      <c r="U82" s="32">
        <v>31.693853149999995</v>
      </c>
      <c r="V82" s="32">
        <v>31.693853149999995</v>
      </c>
      <c r="W82" s="32">
        <v>31.693853149999995</v>
      </c>
      <c r="X82" s="4"/>
      <c r="Y82" s="4"/>
      <c r="Z82" s="4"/>
      <c r="AA82" s="4"/>
      <c r="AB82" s="4"/>
      <c r="AC82" s="4"/>
      <c r="AD82" s="4">
        <v>1</v>
      </c>
      <c r="AE82" s="4"/>
      <c r="AF82" s="4">
        <v>399</v>
      </c>
      <c r="AG82" s="4">
        <v>399</v>
      </c>
      <c r="AH82" s="4">
        <v>399</v>
      </c>
      <c r="AI82" s="4"/>
      <c r="AJ82" s="4"/>
      <c r="AK82" s="4"/>
      <c r="AL82" s="4"/>
      <c r="AM82" s="4"/>
      <c r="AN82" s="4"/>
      <c r="AO82" s="4"/>
      <c r="AP82" s="2">
        <v>62</v>
      </c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customFormat="1" ht="14.4" x14ac:dyDescent="0.3">
      <c r="A83" s="1">
        <v>44965</v>
      </c>
      <c r="B83" t="s">
        <v>364</v>
      </c>
      <c r="C83" t="s">
        <v>367</v>
      </c>
      <c r="D83">
        <v>27</v>
      </c>
      <c r="E83">
        <v>1</v>
      </c>
      <c r="F83">
        <v>1</v>
      </c>
      <c r="G83" t="s">
        <v>42</v>
      </c>
      <c r="H83" t="s">
        <v>109</v>
      </c>
      <c r="I83">
        <v>8.2699999999999996E-2</v>
      </c>
      <c r="J83">
        <v>1.27</v>
      </c>
      <c r="K83">
        <v>-42.4</v>
      </c>
      <c r="L83" t="s">
        <v>43</v>
      </c>
      <c r="M83" t="s">
        <v>110</v>
      </c>
      <c r="N83">
        <v>0.70899999999999996</v>
      </c>
      <c r="O83">
        <v>9.4700000000000006</v>
      </c>
      <c r="P83">
        <v>398</v>
      </c>
      <c r="Q83" s="4"/>
      <c r="R83" s="4">
        <v>1</v>
      </c>
      <c r="S83" s="4">
        <v>2</v>
      </c>
      <c r="T83" t="s">
        <v>128</v>
      </c>
      <c r="U83" s="32">
        <v>35.310589533999973</v>
      </c>
      <c r="V83" s="32">
        <v>35.310589533999973</v>
      </c>
      <c r="W83" s="32">
        <v>35.310589533999973</v>
      </c>
      <c r="X83" s="4"/>
      <c r="Y83" s="4"/>
      <c r="Z83" s="4"/>
      <c r="AA83" s="4"/>
      <c r="AB83" s="4"/>
      <c r="AC83" s="4"/>
      <c r="AD83" s="4">
        <v>1</v>
      </c>
      <c r="AE83" s="4"/>
      <c r="AF83" s="4">
        <v>398</v>
      </c>
      <c r="AG83" s="4">
        <v>398</v>
      </c>
      <c r="AH83" s="4">
        <v>398</v>
      </c>
      <c r="AI83" s="4"/>
      <c r="AJ83" s="4"/>
      <c r="AK83" s="4"/>
      <c r="AL83" s="4"/>
      <c r="AM83" s="4"/>
      <c r="AN83" s="4"/>
      <c r="AO83" s="4"/>
      <c r="AP83" s="2">
        <v>63</v>
      </c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customFormat="1" ht="14.4" x14ac:dyDescent="0.3">
      <c r="A84" s="1">
        <v>44965</v>
      </c>
      <c r="B84" t="s">
        <v>364</v>
      </c>
      <c r="C84" t="s">
        <v>367</v>
      </c>
      <c r="D84">
        <v>28</v>
      </c>
      <c r="E84">
        <v>1</v>
      </c>
      <c r="F84">
        <v>1</v>
      </c>
      <c r="G84" t="s">
        <v>42</v>
      </c>
      <c r="H84" t="s">
        <v>109</v>
      </c>
      <c r="I84">
        <v>8.1199999999999994E-2</v>
      </c>
      <c r="J84">
        <v>1.28</v>
      </c>
      <c r="K84">
        <v>-42.5</v>
      </c>
      <c r="L84" t="s">
        <v>43</v>
      </c>
      <c r="M84" t="s">
        <v>110</v>
      </c>
      <c r="N84">
        <v>0.71099999999999997</v>
      </c>
      <c r="O84">
        <v>9.4600000000000009</v>
      </c>
      <c r="P84">
        <v>397</v>
      </c>
      <c r="Q84" s="4"/>
      <c r="R84" s="4">
        <v>1</v>
      </c>
      <c r="S84" s="4">
        <v>2</v>
      </c>
      <c r="T84" t="s">
        <v>128</v>
      </c>
      <c r="U84" s="32">
        <v>33.631246623999971</v>
      </c>
      <c r="V84" s="32">
        <v>33.631246623999971</v>
      </c>
      <c r="W84" s="32">
        <v>33.631246623999971</v>
      </c>
      <c r="X84" s="4"/>
      <c r="Y84" s="4"/>
      <c r="Z84" s="4"/>
      <c r="AA84" s="4"/>
      <c r="AB84" s="4"/>
      <c r="AC84" s="4"/>
      <c r="AD84" s="4">
        <v>1</v>
      </c>
      <c r="AE84" s="4"/>
      <c r="AF84" s="4">
        <v>397</v>
      </c>
      <c r="AG84" s="4">
        <v>397</v>
      </c>
      <c r="AH84" s="4">
        <v>397</v>
      </c>
      <c r="AI84" s="4"/>
      <c r="AJ84" s="4"/>
      <c r="AK84" s="4"/>
      <c r="AL84" s="4"/>
      <c r="AM84" s="4"/>
      <c r="AN84" s="4"/>
      <c r="AO84" s="4"/>
      <c r="AP84" s="2">
        <v>64</v>
      </c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customFormat="1" ht="14.4" x14ac:dyDescent="0.3">
      <c r="A85" s="1">
        <v>44965</v>
      </c>
      <c r="B85" t="s">
        <v>364</v>
      </c>
      <c r="C85" t="s">
        <v>367</v>
      </c>
      <c r="D85">
        <v>29</v>
      </c>
      <c r="E85">
        <v>1</v>
      </c>
      <c r="F85">
        <v>1</v>
      </c>
      <c r="G85" t="s">
        <v>42</v>
      </c>
      <c r="H85" t="s">
        <v>109</v>
      </c>
      <c r="I85">
        <v>8.2299999999999998E-2</v>
      </c>
      <c r="J85">
        <v>1.19</v>
      </c>
      <c r="K85">
        <v>-42.4</v>
      </c>
      <c r="L85" t="s">
        <v>43</v>
      </c>
      <c r="M85" t="s">
        <v>110</v>
      </c>
      <c r="N85">
        <v>0.70899999999999996</v>
      </c>
      <c r="O85">
        <v>9.42</v>
      </c>
      <c r="P85">
        <v>395</v>
      </c>
      <c r="Q85" s="4"/>
      <c r="R85" s="4">
        <v>1</v>
      </c>
      <c r="S85" s="4">
        <v>2</v>
      </c>
      <c r="T85" t="s">
        <v>128</v>
      </c>
      <c r="U85" s="32">
        <v>34.865525933999976</v>
      </c>
      <c r="V85" s="32">
        <v>34.865525933999976</v>
      </c>
      <c r="W85" s="32">
        <v>34.865525933999976</v>
      </c>
      <c r="X85" s="4"/>
      <c r="Y85" s="4"/>
      <c r="Z85" s="4"/>
      <c r="AA85" s="4"/>
      <c r="AB85" s="4"/>
      <c r="AC85" s="4"/>
      <c r="AD85" s="4">
        <v>1</v>
      </c>
      <c r="AE85" s="4"/>
      <c r="AF85" s="4">
        <v>395</v>
      </c>
      <c r="AG85" s="4">
        <v>395</v>
      </c>
      <c r="AH85" s="4">
        <v>395</v>
      </c>
      <c r="AI85" s="4"/>
      <c r="AJ85" s="4"/>
      <c r="AK85" s="4"/>
      <c r="AL85" s="4"/>
      <c r="AM85" s="4"/>
      <c r="AN85" s="4"/>
      <c r="AO85" s="4"/>
      <c r="AP85" s="2">
        <v>65</v>
      </c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customFormat="1" ht="14.4" x14ac:dyDescent="0.3">
      <c r="A86" s="1">
        <v>44979</v>
      </c>
      <c r="B86" t="s">
        <v>333</v>
      </c>
      <c r="C86" t="s">
        <v>336</v>
      </c>
      <c r="D86">
        <v>25</v>
      </c>
      <c r="E86">
        <v>1</v>
      </c>
      <c r="F86">
        <v>1</v>
      </c>
      <c r="G86" t="s">
        <v>42</v>
      </c>
      <c r="H86" t="s">
        <v>109</v>
      </c>
      <c r="I86">
        <v>0.157</v>
      </c>
      <c r="J86">
        <v>2.66</v>
      </c>
      <c r="K86">
        <v>35.1</v>
      </c>
      <c r="L86" t="s">
        <v>43</v>
      </c>
      <c r="M86" t="s">
        <v>110</v>
      </c>
      <c r="N86">
        <v>0.71799999999999997</v>
      </c>
      <c r="O86">
        <v>10.1</v>
      </c>
      <c r="P86">
        <v>398</v>
      </c>
      <c r="Q86" s="4"/>
      <c r="R86" s="4">
        <v>1</v>
      </c>
      <c r="S86" s="4">
        <v>1</v>
      </c>
      <c r="T86" s="4"/>
      <c r="U86" s="4">
        <v>35.1</v>
      </c>
      <c r="V86" s="4">
        <v>35.1</v>
      </c>
      <c r="W86" s="4">
        <v>35.1</v>
      </c>
      <c r="X86" s="4"/>
      <c r="Y86" s="4"/>
      <c r="Z86" s="4"/>
      <c r="AA86" s="4"/>
      <c r="AB86" s="4"/>
      <c r="AC86" s="4"/>
      <c r="AD86" s="4">
        <v>1</v>
      </c>
      <c r="AE86" s="4"/>
      <c r="AF86" s="4">
        <v>398</v>
      </c>
      <c r="AG86" s="4">
        <v>398</v>
      </c>
      <c r="AH86" s="4">
        <v>398</v>
      </c>
      <c r="AI86" s="4"/>
      <c r="AJ86" s="4"/>
      <c r="AK86" s="4"/>
      <c r="AL86" s="4"/>
      <c r="AM86" s="4"/>
      <c r="AN86" s="4"/>
      <c r="AO86" s="4"/>
      <c r="AP86" s="2">
        <v>66</v>
      </c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customFormat="1" ht="14.4" x14ac:dyDescent="0.3">
      <c r="A87" s="1">
        <v>44979</v>
      </c>
      <c r="B87" t="s">
        <v>333</v>
      </c>
      <c r="C87" t="s">
        <v>336</v>
      </c>
      <c r="D87">
        <v>26</v>
      </c>
      <c r="E87">
        <v>1</v>
      </c>
      <c r="F87">
        <v>1</v>
      </c>
      <c r="G87" t="s">
        <v>42</v>
      </c>
      <c r="H87" t="s">
        <v>109</v>
      </c>
      <c r="I87">
        <v>0.158</v>
      </c>
      <c r="J87">
        <v>2.69</v>
      </c>
      <c r="K87">
        <v>36.1</v>
      </c>
      <c r="L87" t="s">
        <v>43</v>
      </c>
      <c r="M87" t="s">
        <v>110</v>
      </c>
      <c r="N87">
        <v>0.72299999999999998</v>
      </c>
      <c r="O87">
        <v>9.81</v>
      </c>
      <c r="P87">
        <v>384</v>
      </c>
      <c r="Q87" s="4"/>
      <c r="R87" s="4">
        <v>1</v>
      </c>
      <c r="S87" s="4">
        <v>1</v>
      </c>
      <c r="T87" s="4"/>
      <c r="U87" s="4">
        <v>36.1</v>
      </c>
      <c r="V87" s="4">
        <v>36.1</v>
      </c>
      <c r="W87" s="4">
        <v>36.1</v>
      </c>
      <c r="X87" s="4"/>
      <c r="Y87" s="4"/>
      <c r="Z87" s="4"/>
      <c r="AA87" s="4"/>
      <c r="AB87" s="4"/>
      <c r="AC87" s="4"/>
      <c r="AD87" s="4">
        <v>1</v>
      </c>
      <c r="AE87" s="4"/>
      <c r="AF87" s="4">
        <v>384</v>
      </c>
      <c r="AG87" s="4">
        <v>384</v>
      </c>
      <c r="AH87" s="4">
        <v>384</v>
      </c>
      <c r="AI87" s="4"/>
      <c r="AJ87" s="4"/>
      <c r="AK87" s="4"/>
      <c r="AL87" s="4"/>
      <c r="AM87" s="4"/>
      <c r="AN87" s="4"/>
      <c r="AO87" s="4"/>
      <c r="AP87" s="2">
        <v>67</v>
      </c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customFormat="1" ht="14.4" x14ac:dyDescent="0.3">
      <c r="A88" s="1">
        <v>44979</v>
      </c>
      <c r="B88" t="s">
        <v>333</v>
      </c>
      <c r="C88" t="s">
        <v>336</v>
      </c>
      <c r="D88">
        <v>27</v>
      </c>
      <c r="E88">
        <v>1</v>
      </c>
      <c r="F88">
        <v>1</v>
      </c>
      <c r="G88" t="s">
        <v>42</v>
      </c>
      <c r="H88" t="s">
        <v>109</v>
      </c>
      <c r="I88">
        <v>0.16</v>
      </c>
      <c r="J88">
        <v>2.76</v>
      </c>
      <c r="K88">
        <v>38.4</v>
      </c>
      <c r="L88" t="s">
        <v>43</v>
      </c>
      <c r="M88" t="s">
        <v>110</v>
      </c>
      <c r="N88">
        <v>0.70499999999999996</v>
      </c>
      <c r="O88">
        <v>9.76</v>
      </c>
      <c r="P88">
        <v>382</v>
      </c>
      <c r="Q88" s="4"/>
      <c r="R88" s="4">
        <v>1</v>
      </c>
      <c r="S88" s="4">
        <v>1</v>
      </c>
      <c r="T88" s="4"/>
      <c r="U88" s="4">
        <v>38.4</v>
      </c>
      <c r="V88" s="4">
        <v>38.4</v>
      </c>
      <c r="W88" s="4">
        <v>38.4</v>
      </c>
      <c r="X88" s="4"/>
      <c r="Y88" s="4"/>
      <c r="Z88" s="4"/>
      <c r="AA88" s="4"/>
      <c r="AB88" s="4"/>
      <c r="AC88" s="4"/>
      <c r="AD88" s="4">
        <v>1</v>
      </c>
      <c r="AE88" s="4"/>
      <c r="AF88" s="4">
        <v>382</v>
      </c>
      <c r="AG88" s="4">
        <v>382</v>
      </c>
      <c r="AH88" s="4">
        <v>382</v>
      </c>
      <c r="AI88" s="4"/>
      <c r="AJ88" s="4"/>
      <c r="AK88" s="4"/>
      <c r="AL88" s="4"/>
      <c r="AM88" s="4"/>
      <c r="AN88" s="4"/>
      <c r="AO88" s="4"/>
      <c r="AP88" s="2">
        <v>68</v>
      </c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customFormat="1" ht="14.4" x14ac:dyDescent="0.3">
      <c r="A89" s="1">
        <v>44979</v>
      </c>
      <c r="B89" t="s">
        <v>333</v>
      </c>
      <c r="C89" t="s">
        <v>337</v>
      </c>
      <c r="D89">
        <v>28</v>
      </c>
      <c r="E89">
        <v>1</v>
      </c>
      <c r="F89">
        <v>1</v>
      </c>
      <c r="G89" t="s">
        <v>42</v>
      </c>
      <c r="H89" t="s">
        <v>109</v>
      </c>
      <c r="I89">
        <v>0.159</v>
      </c>
      <c r="J89">
        <v>2.79</v>
      </c>
      <c r="K89">
        <v>39.299999999999997</v>
      </c>
      <c r="L89" t="s">
        <v>43</v>
      </c>
      <c r="M89" t="s">
        <v>110</v>
      </c>
      <c r="N89">
        <v>0.74</v>
      </c>
      <c r="O89">
        <v>10.5</v>
      </c>
      <c r="P89">
        <v>417</v>
      </c>
      <c r="Q89" s="4"/>
      <c r="R89" s="4">
        <v>1</v>
      </c>
      <c r="S89" s="4">
        <v>1</v>
      </c>
      <c r="T89" s="4"/>
      <c r="U89" s="4">
        <v>39.299999999999997</v>
      </c>
      <c r="V89" s="4">
        <v>39.299999999999997</v>
      </c>
      <c r="W89" s="4">
        <v>39.299999999999997</v>
      </c>
      <c r="X89" s="4"/>
      <c r="Y89" s="4"/>
      <c r="Z89" s="4"/>
      <c r="AA89" s="4"/>
      <c r="AB89" s="4"/>
      <c r="AC89" s="4"/>
      <c r="AD89" s="4">
        <v>1</v>
      </c>
      <c r="AE89" s="4"/>
      <c r="AF89" s="4">
        <v>417</v>
      </c>
      <c r="AG89" s="4">
        <v>417</v>
      </c>
      <c r="AH89" s="4">
        <v>417</v>
      </c>
      <c r="AI89" s="4"/>
      <c r="AJ89" s="4"/>
      <c r="AK89" s="4"/>
      <c r="AL89" s="4"/>
      <c r="AM89" s="4"/>
      <c r="AN89" s="4"/>
      <c r="AO89" s="4"/>
      <c r="AP89" s="2">
        <v>69</v>
      </c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</row>
    <row r="90" spans="1:70" customFormat="1" ht="14.4" x14ac:dyDescent="0.3">
      <c r="A90" s="1">
        <v>44979</v>
      </c>
      <c r="B90" t="s">
        <v>333</v>
      </c>
      <c r="C90" t="s">
        <v>336</v>
      </c>
      <c r="D90">
        <v>29</v>
      </c>
      <c r="E90">
        <v>1</v>
      </c>
      <c r="F90">
        <v>1</v>
      </c>
      <c r="G90" t="s">
        <v>42</v>
      </c>
      <c r="H90" t="s">
        <v>109</v>
      </c>
      <c r="I90">
        <v>0.157</v>
      </c>
      <c r="J90">
        <v>2.61</v>
      </c>
      <c r="K90">
        <v>33.4</v>
      </c>
      <c r="L90" t="s">
        <v>43</v>
      </c>
      <c r="M90" t="s">
        <v>110</v>
      </c>
      <c r="N90">
        <v>0.71599999999999997</v>
      </c>
      <c r="O90">
        <v>9.9</v>
      </c>
      <c r="P90">
        <v>389</v>
      </c>
      <c r="Q90" s="4"/>
      <c r="R90" s="4">
        <v>1</v>
      </c>
      <c r="S90" s="4">
        <v>1</v>
      </c>
      <c r="T90" s="4"/>
      <c r="U90" s="4">
        <v>33.4</v>
      </c>
      <c r="V90" s="4">
        <v>33.4</v>
      </c>
      <c r="W90" s="4">
        <v>33.4</v>
      </c>
      <c r="X90" s="4"/>
      <c r="Y90" s="4"/>
      <c r="Z90" s="4"/>
      <c r="AA90" s="4"/>
      <c r="AB90" s="4"/>
      <c r="AC90" s="4"/>
      <c r="AD90" s="4">
        <v>1</v>
      </c>
      <c r="AE90" s="4"/>
      <c r="AF90" s="4">
        <v>389</v>
      </c>
      <c r="AG90" s="4">
        <v>389</v>
      </c>
      <c r="AH90" s="4">
        <v>389</v>
      </c>
      <c r="AI90" s="4"/>
      <c r="AJ90" s="4"/>
      <c r="AK90" s="4"/>
      <c r="AL90" s="4"/>
      <c r="AM90" s="4"/>
      <c r="AN90" s="4"/>
      <c r="AO90" s="4"/>
      <c r="AP90" s="2">
        <v>70</v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customFormat="1" ht="14.4" x14ac:dyDescent="0.3">
      <c r="A91" s="1">
        <v>44979</v>
      </c>
      <c r="B91" t="s">
        <v>335</v>
      </c>
      <c r="C91" t="s">
        <v>336</v>
      </c>
      <c r="D91">
        <v>25</v>
      </c>
      <c r="E91">
        <v>1</v>
      </c>
      <c r="F91">
        <v>1</v>
      </c>
      <c r="G91" t="s">
        <v>42</v>
      </c>
      <c r="H91" t="s">
        <v>109</v>
      </c>
      <c r="I91">
        <v>0.158</v>
      </c>
      <c r="J91">
        <v>2.74</v>
      </c>
      <c r="K91">
        <v>37.799999999999997</v>
      </c>
      <c r="L91" t="s">
        <v>43</v>
      </c>
      <c r="M91" t="s">
        <v>110</v>
      </c>
      <c r="N91">
        <v>0.72399999999999998</v>
      </c>
      <c r="O91">
        <v>9.75</v>
      </c>
      <c r="P91">
        <v>382</v>
      </c>
      <c r="Q91" s="4"/>
      <c r="R91" s="4">
        <v>1</v>
      </c>
      <c r="S91" s="4">
        <v>1</v>
      </c>
      <c r="T91" s="4"/>
      <c r="U91" s="4">
        <v>37.799999999999997</v>
      </c>
      <c r="V91" s="4">
        <v>37.799999999999997</v>
      </c>
      <c r="W91" s="4">
        <v>37.799999999999997</v>
      </c>
      <c r="X91" s="4"/>
      <c r="Y91" s="4"/>
      <c r="Z91" s="4"/>
      <c r="AA91" s="4"/>
      <c r="AB91" s="4"/>
      <c r="AC91" s="4"/>
      <c r="AD91" s="4">
        <v>1</v>
      </c>
      <c r="AE91" s="4"/>
      <c r="AF91" s="4">
        <v>382</v>
      </c>
      <c r="AG91" s="4">
        <v>382</v>
      </c>
      <c r="AH91" s="4">
        <v>382</v>
      </c>
      <c r="AI91" s="4"/>
      <c r="AJ91" s="4"/>
      <c r="AK91" s="4"/>
      <c r="AL91" s="4"/>
      <c r="AM91" s="4"/>
      <c r="AN91" s="4"/>
      <c r="AO91" s="4"/>
      <c r="AP91" s="2">
        <v>71</v>
      </c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customFormat="1" ht="14.4" x14ac:dyDescent="0.3">
      <c r="A92" s="1">
        <v>45000</v>
      </c>
      <c r="B92" t="s">
        <v>392</v>
      </c>
      <c r="C92" t="s">
        <v>398</v>
      </c>
      <c r="D92">
        <v>25</v>
      </c>
      <c r="E92">
        <v>1</v>
      </c>
      <c r="F92">
        <v>1</v>
      </c>
      <c r="G92" t="s">
        <v>42</v>
      </c>
      <c r="H92" t="s">
        <v>109</v>
      </c>
      <c r="I92">
        <v>9.4200000000000006E-2</v>
      </c>
      <c r="J92">
        <v>1.63</v>
      </c>
      <c r="K92">
        <v>38.799999999999997</v>
      </c>
      <c r="L92" t="s">
        <v>43</v>
      </c>
      <c r="M92" t="s">
        <v>110</v>
      </c>
      <c r="N92">
        <v>0.20899999999999999</v>
      </c>
      <c r="O92">
        <v>3.06</v>
      </c>
      <c r="P92">
        <v>367</v>
      </c>
      <c r="Q92" s="4"/>
      <c r="R92" s="4">
        <v>1</v>
      </c>
      <c r="S92" s="4">
        <v>1</v>
      </c>
      <c r="T92" s="4"/>
      <c r="U92" s="4">
        <f t="shared" ref="U92:U106" si="22">K92*F92</f>
        <v>38.799999999999997</v>
      </c>
      <c r="V92" s="4">
        <f t="shared" ref="V92:V106" si="23">IF(R92=1,U92,(U92-0))</f>
        <v>38.799999999999997</v>
      </c>
      <c r="W92" s="4">
        <f t="shared" ref="W92:W106" si="24">IF(R92=1,U92,(V92*R92))</f>
        <v>38.799999999999997</v>
      </c>
      <c r="X92" s="4"/>
      <c r="Y92" s="4"/>
      <c r="Z92" s="4"/>
      <c r="AA92" s="4"/>
      <c r="AB92" s="4"/>
      <c r="AC92" s="4"/>
      <c r="AD92" s="4">
        <v>1</v>
      </c>
      <c r="AE92" s="4"/>
      <c r="AF92" s="5">
        <f t="shared" ref="AF92:AF106" si="25">P92*F92</f>
        <v>367</v>
      </c>
      <c r="AG92" s="32">
        <f t="shared" ref="AG92:AG106" si="26">IF(R92=1,AF92,(AF92-0))</f>
        <v>367</v>
      </c>
      <c r="AH92" s="32">
        <f t="shared" ref="AH92:AH106" si="27">IF(R92=1,AF92,(AG92*R92))</f>
        <v>367</v>
      </c>
      <c r="AI92" s="32"/>
      <c r="AJ92" s="4"/>
      <c r="AK92" s="4"/>
      <c r="AL92" s="4"/>
      <c r="AM92" s="4"/>
      <c r="AN92" s="4"/>
      <c r="AO92" s="4"/>
      <c r="AP92" s="2">
        <v>72</v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customFormat="1" ht="14.4" x14ac:dyDescent="0.3">
      <c r="A93" s="1">
        <v>45000</v>
      </c>
      <c r="B93" t="s">
        <v>392</v>
      </c>
      <c r="C93" t="s">
        <v>399</v>
      </c>
      <c r="D93">
        <v>26</v>
      </c>
      <c r="E93">
        <v>1</v>
      </c>
      <c r="F93">
        <v>1</v>
      </c>
      <c r="G93" t="s">
        <v>42</v>
      </c>
      <c r="H93" t="s">
        <v>109</v>
      </c>
      <c r="I93">
        <v>9.35E-2</v>
      </c>
      <c r="J93">
        <v>1.66</v>
      </c>
      <c r="K93">
        <v>39.9</v>
      </c>
      <c r="L93" t="s">
        <v>43</v>
      </c>
      <c r="M93" t="s">
        <v>110</v>
      </c>
      <c r="N93">
        <v>0.22900000000000001</v>
      </c>
      <c r="O93">
        <v>3.19</v>
      </c>
      <c r="P93">
        <v>387</v>
      </c>
      <c r="Q93" s="4"/>
      <c r="R93" s="4">
        <v>1</v>
      </c>
      <c r="S93" s="4">
        <v>1</v>
      </c>
      <c r="T93" s="4"/>
      <c r="U93" s="4">
        <f t="shared" si="22"/>
        <v>39.9</v>
      </c>
      <c r="V93" s="4">
        <f t="shared" si="23"/>
        <v>39.9</v>
      </c>
      <c r="W93" s="4">
        <f t="shared" si="24"/>
        <v>39.9</v>
      </c>
      <c r="X93" s="4"/>
      <c r="Y93" s="4"/>
      <c r="Z93" s="4"/>
      <c r="AA93" s="4"/>
      <c r="AB93" s="4"/>
      <c r="AC93" s="4"/>
      <c r="AD93" s="4">
        <v>1</v>
      </c>
      <c r="AE93" s="4"/>
      <c r="AF93" s="5">
        <f t="shared" si="25"/>
        <v>387</v>
      </c>
      <c r="AG93" s="32">
        <f t="shared" si="26"/>
        <v>387</v>
      </c>
      <c r="AH93" s="32">
        <f t="shared" si="27"/>
        <v>387</v>
      </c>
      <c r="AI93" s="32"/>
      <c r="AJ93" s="4"/>
      <c r="AK93" s="4"/>
      <c r="AL93" s="4"/>
      <c r="AM93" s="4"/>
      <c r="AN93" s="4"/>
      <c r="AO93" s="4"/>
      <c r="AP93" s="2">
        <v>73</v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customFormat="1" ht="14.4" x14ac:dyDescent="0.3">
      <c r="A94" s="1">
        <v>45000</v>
      </c>
      <c r="B94" t="s">
        <v>392</v>
      </c>
      <c r="C94" t="s">
        <v>400</v>
      </c>
      <c r="D94">
        <v>27</v>
      </c>
      <c r="E94">
        <v>1</v>
      </c>
      <c r="F94">
        <v>1</v>
      </c>
      <c r="G94" t="s">
        <v>42</v>
      </c>
      <c r="H94" t="s">
        <v>109</v>
      </c>
      <c r="I94">
        <v>9.4500000000000001E-2</v>
      </c>
      <c r="J94">
        <v>1.66</v>
      </c>
      <c r="K94">
        <v>39.700000000000003</v>
      </c>
      <c r="L94" t="s">
        <v>43</v>
      </c>
      <c r="M94" t="s">
        <v>110</v>
      </c>
      <c r="N94">
        <v>0.23200000000000001</v>
      </c>
      <c r="O94">
        <v>3.54</v>
      </c>
      <c r="P94">
        <v>439</v>
      </c>
      <c r="Q94" s="4"/>
      <c r="R94" s="4">
        <v>1</v>
      </c>
      <c r="S94" s="4">
        <v>1</v>
      </c>
      <c r="T94" s="4"/>
      <c r="U94" s="4">
        <f t="shared" si="22"/>
        <v>39.700000000000003</v>
      </c>
      <c r="V94" s="4">
        <f t="shared" si="23"/>
        <v>39.700000000000003</v>
      </c>
      <c r="W94" s="4">
        <f t="shared" si="24"/>
        <v>39.700000000000003</v>
      </c>
      <c r="X94" s="4"/>
      <c r="Y94" s="4"/>
      <c r="Z94" s="4"/>
      <c r="AA94" s="4"/>
      <c r="AB94" s="4"/>
      <c r="AC94" s="4"/>
      <c r="AD94" s="4">
        <v>1</v>
      </c>
      <c r="AE94" s="4"/>
      <c r="AF94" s="5">
        <f t="shared" si="25"/>
        <v>439</v>
      </c>
      <c r="AG94" s="32">
        <f t="shared" si="26"/>
        <v>439</v>
      </c>
      <c r="AH94" s="32">
        <f t="shared" si="27"/>
        <v>439</v>
      </c>
      <c r="AI94" s="32"/>
      <c r="AJ94" s="4"/>
      <c r="AK94" s="4"/>
      <c r="AL94" s="4"/>
      <c r="AM94" s="4"/>
      <c r="AN94" s="4"/>
      <c r="AO94" s="4"/>
      <c r="AP94" s="2">
        <v>74</v>
      </c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</row>
    <row r="95" spans="1:70" customFormat="1" ht="14.4" x14ac:dyDescent="0.3">
      <c r="A95" s="1">
        <v>45000</v>
      </c>
      <c r="B95" t="s">
        <v>392</v>
      </c>
      <c r="C95" t="s">
        <v>401</v>
      </c>
      <c r="D95">
        <v>28</v>
      </c>
      <c r="E95">
        <v>1</v>
      </c>
      <c r="F95">
        <v>1</v>
      </c>
      <c r="G95" t="s">
        <v>42</v>
      </c>
      <c r="H95" t="s">
        <v>109</v>
      </c>
      <c r="I95">
        <v>9.2100000000000001E-2</v>
      </c>
      <c r="J95">
        <v>1.65</v>
      </c>
      <c r="K95">
        <v>39.5</v>
      </c>
      <c r="L95" t="s">
        <v>43</v>
      </c>
      <c r="M95" t="s">
        <v>110</v>
      </c>
      <c r="N95">
        <v>0.221</v>
      </c>
      <c r="O95">
        <v>3.14</v>
      </c>
      <c r="P95">
        <v>379</v>
      </c>
      <c r="Q95" s="4"/>
      <c r="R95" s="4">
        <v>1</v>
      </c>
      <c r="S95" s="4">
        <v>1</v>
      </c>
      <c r="T95" s="4"/>
      <c r="U95" s="4">
        <f t="shared" si="22"/>
        <v>39.5</v>
      </c>
      <c r="V95" s="4">
        <f t="shared" si="23"/>
        <v>39.5</v>
      </c>
      <c r="W95" s="4">
        <f t="shared" si="24"/>
        <v>39.5</v>
      </c>
      <c r="X95" s="4"/>
      <c r="Y95" s="4"/>
      <c r="Z95" s="4"/>
      <c r="AA95" s="4"/>
      <c r="AB95" s="4"/>
      <c r="AC95" s="4"/>
      <c r="AD95" s="4">
        <v>1</v>
      </c>
      <c r="AE95" s="4"/>
      <c r="AF95" s="5">
        <f t="shared" si="25"/>
        <v>379</v>
      </c>
      <c r="AG95" s="32">
        <f t="shared" si="26"/>
        <v>379</v>
      </c>
      <c r="AH95" s="32">
        <f t="shared" si="27"/>
        <v>379</v>
      </c>
      <c r="AI95" s="32"/>
      <c r="AJ95" s="4"/>
      <c r="AK95" s="4"/>
      <c r="AL95" s="4"/>
      <c r="AM95" s="4"/>
      <c r="AN95" s="4"/>
      <c r="AO95" s="4"/>
      <c r="AP95" s="2">
        <v>75</v>
      </c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</row>
    <row r="96" spans="1:70" customFormat="1" ht="14.4" x14ac:dyDescent="0.3">
      <c r="A96" s="1">
        <v>45000</v>
      </c>
      <c r="B96" t="s">
        <v>392</v>
      </c>
      <c r="C96" t="s">
        <v>402</v>
      </c>
      <c r="D96">
        <v>29</v>
      </c>
      <c r="E96">
        <v>1</v>
      </c>
      <c r="F96">
        <v>1</v>
      </c>
      <c r="G96" t="s">
        <v>42</v>
      </c>
      <c r="H96" t="s">
        <v>109</v>
      </c>
      <c r="I96">
        <v>9.4600000000000004E-2</v>
      </c>
      <c r="J96">
        <v>1.69</v>
      </c>
      <c r="K96">
        <v>40.6</v>
      </c>
      <c r="L96" t="s">
        <v>43</v>
      </c>
      <c r="M96" t="s">
        <v>110</v>
      </c>
      <c r="N96">
        <v>0.222</v>
      </c>
      <c r="O96">
        <v>3.2</v>
      </c>
      <c r="P96">
        <v>387</v>
      </c>
      <c r="Q96" s="4"/>
      <c r="R96" s="4">
        <v>1</v>
      </c>
      <c r="S96" s="4">
        <v>1</v>
      </c>
      <c r="T96" s="4"/>
      <c r="U96" s="4">
        <f t="shared" si="22"/>
        <v>40.6</v>
      </c>
      <c r="V96" s="4">
        <f t="shared" si="23"/>
        <v>40.6</v>
      </c>
      <c r="W96" s="4">
        <f t="shared" si="24"/>
        <v>40.6</v>
      </c>
      <c r="X96" s="4"/>
      <c r="Y96" s="4"/>
      <c r="Z96" s="4"/>
      <c r="AA96" s="4"/>
      <c r="AB96" s="4"/>
      <c r="AC96" s="4"/>
      <c r="AD96" s="4">
        <v>1</v>
      </c>
      <c r="AE96" s="4"/>
      <c r="AF96" s="5">
        <f t="shared" si="25"/>
        <v>387</v>
      </c>
      <c r="AG96" s="32">
        <f t="shared" si="26"/>
        <v>387</v>
      </c>
      <c r="AH96" s="32">
        <f t="shared" si="27"/>
        <v>387</v>
      </c>
      <c r="AI96" s="32"/>
      <c r="AJ96" s="4"/>
      <c r="AK96" s="4"/>
      <c r="AL96" s="4"/>
      <c r="AM96" s="4"/>
      <c r="AN96" s="4"/>
      <c r="AO96" s="4"/>
      <c r="AP96" s="2">
        <v>76</v>
      </c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</row>
    <row r="97" spans="1:70" customFormat="1" ht="14.4" x14ac:dyDescent="0.3">
      <c r="A97" s="1">
        <v>45005</v>
      </c>
      <c r="B97" t="s">
        <v>428</v>
      </c>
      <c r="C97" t="s">
        <v>398</v>
      </c>
      <c r="D97">
        <v>25</v>
      </c>
      <c r="E97">
        <v>1</v>
      </c>
      <c r="F97">
        <v>1</v>
      </c>
      <c r="G97" t="s">
        <v>42</v>
      </c>
      <c r="H97" t="s">
        <v>109</v>
      </c>
      <c r="I97">
        <v>9.6799999999999997E-2</v>
      </c>
      <c r="J97">
        <v>1.65</v>
      </c>
      <c r="K97">
        <v>39.6</v>
      </c>
      <c r="L97" t="s">
        <v>43</v>
      </c>
      <c r="M97" t="s">
        <v>110</v>
      </c>
      <c r="N97">
        <v>0.20399999999999999</v>
      </c>
      <c r="O97">
        <v>2.79</v>
      </c>
      <c r="P97">
        <v>327</v>
      </c>
      <c r="Q97" s="4"/>
      <c r="R97" s="4">
        <v>1</v>
      </c>
      <c r="S97" s="4">
        <v>1</v>
      </c>
      <c r="T97" s="4"/>
      <c r="U97" s="4">
        <f t="shared" si="22"/>
        <v>39.6</v>
      </c>
      <c r="V97" s="4">
        <f t="shared" si="23"/>
        <v>39.6</v>
      </c>
      <c r="W97" s="4">
        <f t="shared" si="24"/>
        <v>39.6</v>
      </c>
      <c r="X97" s="4"/>
      <c r="Y97" s="4"/>
      <c r="Z97" s="4"/>
      <c r="AA97" s="4"/>
      <c r="AB97" s="4"/>
      <c r="AC97" s="4"/>
      <c r="AD97" s="4">
        <v>1</v>
      </c>
      <c r="AE97" s="4"/>
      <c r="AF97" s="5">
        <f t="shared" si="25"/>
        <v>327</v>
      </c>
      <c r="AG97" s="32">
        <f t="shared" si="26"/>
        <v>327</v>
      </c>
      <c r="AH97" s="32">
        <f t="shared" si="27"/>
        <v>327</v>
      </c>
      <c r="AI97" s="32"/>
      <c r="AJ97" s="4"/>
      <c r="AK97" s="4"/>
      <c r="AL97" s="4"/>
      <c r="AM97" s="4"/>
      <c r="AN97" s="4"/>
      <c r="AO97" s="4"/>
      <c r="AP97" s="2">
        <v>77</v>
      </c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</row>
    <row r="98" spans="1:70" customFormat="1" ht="14.4" x14ac:dyDescent="0.3">
      <c r="A98" s="1">
        <v>45005</v>
      </c>
      <c r="B98" t="s">
        <v>428</v>
      </c>
      <c r="C98" t="s">
        <v>399</v>
      </c>
      <c r="D98">
        <v>26</v>
      </c>
      <c r="E98">
        <v>1</v>
      </c>
      <c r="F98">
        <v>1</v>
      </c>
      <c r="G98" t="s">
        <v>42</v>
      </c>
      <c r="H98" t="s">
        <v>109</v>
      </c>
      <c r="I98">
        <v>9.5699999999999993E-2</v>
      </c>
      <c r="J98">
        <v>1.67</v>
      </c>
      <c r="K98">
        <v>40.299999999999997</v>
      </c>
      <c r="L98" t="s">
        <v>43</v>
      </c>
      <c r="M98" t="s">
        <v>110</v>
      </c>
      <c r="N98">
        <v>0.20899999999999999</v>
      </c>
      <c r="O98">
        <v>2.8</v>
      </c>
      <c r="P98">
        <v>329</v>
      </c>
      <c r="Q98" s="4"/>
      <c r="R98" s="4">
        <v>1</v>
      </c>
      <c r="S98" s="4">
        <v>1</v>
      </c>
      <c r="T98" s="4"/>
      <c r="U98" s="4">
        <f t="shared" si="22"/>
        <v>40.299999999999997</v>
      </c>
      <c r="V98" s="4">
        <f t="shared" si="23"/>
        <v>40.299999999999997</v>
      </c>
      <c r="W98" s="4">
        <f t="shared" si="24"/>
        <v>40.299999999999997</v>
      </c>
      <c r="X98" s="4"/>
      <c r="Y98" s="4"/>
      <c r="Z98" s="4"/>
      <c r="AA98" s="4"/>
      <c r="AB98" s="4"/>
      <c r="AC98" s="4"/>
      <c r="AD98" s="4">
        <v>1</v>
      </c>
      <c r="AE98" s="4"/>
      <c r="AF98" s="5">
        <f t="shared" si="25"/>
        <v>329</v>
      </c>
      <c r="AG98" s="32">
        <f t="shared" si="26"/>
        <v>329</v>
      </c>
      <c r="AH98" s="32">
        <f t="shared" si="27"/>
        <v>329</v>
      </c>
      <c r="AI98" s="32"/>
      <c r="AJ98" s="4"/>
      <c r="AK98" s="4"/>
      <c r="AL98" s="4"/>
      <c r="AM98" s="4"/>
      <c r="AN98" s="4"/>
      <c r="AO98" s="4"/>
      <c r="AP98" s="2">
        <v>78</v>
      </c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</row>
    <row r="99" spans="1:70" customFormat="1" ht="14.4" x14ac:dyDescent="0.3">
      <c r="A99" s="1">
        <v>45005</v>
      </c>
      <c r="B99" t="s">
        <v>428</v>
      </c>
      <c r="C99" t="s">
        <v>400</v>
      </c>
      <c r="D99">
        <v>27</v>
      </c>
      <c r="E99">
        <v>1</v>
      </c>
      <c r="F99">
        <v>1</v>
      </c>
      <c r="G99" t="s">
        <v>42</v>
      </c>
      <c r="H99" t="s">
        <v>109</v>
      </c>
      <c r="I99">
        <v>9.6500000000000002E-2</v>
      </c>
      <c r="J99">
        <v>1.69</v>
      </c>
      <c r="K99">
        <v>41</v>
      </c>
      <c r="L99" t="s">
        <v>43</v>
      </c>
      <c r="M99" t="s">
        <v>110</v>
      </c>
      <c r="N99">
        <v>0.21</v>
      </c>
      <c r="O99">
        <v>2.8</v>
      </c>
      <c r="P99">
        <v>329</v>
      </c>
      <c r="Q99" s="4"/>
      <c r="R99" s="4">
        <v>1</v>
      </c>
      <c r="S99" s="4">
        <v>1</v>
      </c>
      <c r="T99" s="4"/>
      <c r="U99" s="4">
        <f t="shared" si="22"/>
        <v>41</v>
      </c>
      <c r="V99" s="4">
        <f t="shared" si="23"/>
        <v>41</v>
      </c>
      <c r="W99" s="4">
        <f t="shared" si="24"/>
        <v>41</v>
      </c>
      <c r="X99" s="4"/>
      <c r="Y99" s="4"/>
      <c r="Z99" s="4"/>
      <c r="AA99" s="4"/>
      <c r="AB99" s="4"/>
      <c r="AC99" s="4"/>
      <c r="AD99" s="4">
        <v>1</v>
      </c>
      <c r="AE99" s="4"/>
      <c r="AF99" s="5">
        <f t="shared" si="25"/>
        <v>329</v>
      </c>
      <c r="AG99" s="32">
        <f t="shared" si="26"/>
        <v>329</v>
      </c>
      <c r="AH99" s="32">
        <f t="shared" si="27"/>
        <v>329</v>
      </c>
      <c r="AI99" s="32"/>
      <c r="AJ99" s="4"/>
      <c r="AK99" s="4"/>
      <c r="AL99" s="4"/>
      <c r="AM99" s="4"/>
      <c r="AN99" s="4"/>
      <c r="AO99" s="4"/>
      <c r="AP99" s="2">
        <v>79</v>
      </c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</row>
    <row r="100" spans="1:70" customFormat="1" ht="14.4" x14ac:dyDescent="0.3">
      <c r="A100" s="1">
        <v>45005</v>
      </c>
      <c r="B100" t="s">
        <v>428</v>
      </c>
      <c r="C100" t="s">
        <v>401</v>
      </c>
      <c r="D100">
        <v>28</v>
      </c>
      <c r="E100">
        <v>1</v>
      </c>
      <c r="F100">
        <v>1</v>
      </c>
      <c r="G100" t="s">
        <v>42</v>
      </c>
      <c r="H100" t="s">
        <v>109</v>
      </c>
      <c r="I100">
        <v>9.5699999999999993E-2</v>
      </c>
      <c r="J100">
        <v>1.66</v>
      </c>
      <c r="K100">
        <v>40</v>
      </c>
      <c r="L100" t="s">
        <v>43</v>
      </c>
      <c r="M100" t="s">
        <v>110</v>
      </c>
      <c r="N100">
        <v>0.215</v>
      </c>
      <c r="O100">
        <v>2.87</v>
      </c>
      <c r="P100">
        <v>340</v>
      </c>
      <c r="Q100" s="4"/>
      <c r="R100" s="4">
        <v>1</v>
      </c>
      <c r="S100" s="4">
        <v>1</v>
      </c>
      <c r="T100" s="4"/>
      <c r="U100" s="4">
        <f t="shared" si="22"/>
        <v>40</v>
      </c>
      <c r="V100" s="4">
        <f t="shared" si="23"/>
        <v>40</v>
      </c>
      <c r="W100" s="4">
        <f t="shared" si="24"/>
        <v>40</v>
      </c>
      <c r="X100" s="4"/>
      <c r="Y100" s="4"/>
      <c r="Z100" s="4"/>
      <c r="AA100" s="4"/>
      <c r="AB100" s="4"/>
      <c r="AC100" s="4"/>
      <c r="AD100" s="4">
        <v>1</v>
      </c>
      <c r="AE100" s="4"/>
      <c r="AF100" s="5">
        <f t="shared" si="25"/>
        <v>340</v>
      </c>
      <c r="AG100" s="32">
        <f t="shared" si="26"/>
        <v>340</v>
      </c>
      <c r="AH100" s="32">
        <f t="shared" si="27"/>
        <v>340</v>
      </c>
      <c r="AI100" s="32"/>
      <c r="AJ100" s="4"/>
      <c r="AK100" s="4"/>
      <c r="AL100" s="4"/>
      <c r="AM100" s="4"/>
      <c r="AN100" s="4"/>
      <c r="AO100" s="4"/>
      <c r="AP100" s="2">
        <v>80</v>
      </c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</row>
    <row r="101" spans="1:70" customFormat="1" ht="14.4" x14ac:dyDescent="0.3">
      <c r="A101" s="1">
        <v>45005</v>
      </c>
      <c r="B101" t="s">
        <v>428</v>
      </c>
      <c r="C101" t="s">
        <v>402</v>
      </c>
      <c r="D101">
        <v>29</v>
      </c>
      <c r="E101">
        <v>1</v>
      </c>
      <c r="F101">
        <v>1</v>
      </c>
      <c r="G101" t="s">
        <v>42</v>
      </c>
      <c r="H101" t="s">
        <v>109</v>
      </c>
      <c r="I101">
        <v>9.4700000000000006E-2</v>
      </c>
      <c r="J101">
        <v>1.64</v>
      </c>
      <c r="K101">
        <v>39.299999999999997</v>
      </c>
      <c r="L101" t="s">
        <v>43</v>
      </c>
      <c r="M101" t="s">
        <v>110</v>
      </c>
      <c r="N101">
        <v>0.214</v>
      </c>
      <c r="O101">
        <v>2.84</v>
      </c>
      <c r="P101">
        <v>334</v>
      </c>
      <c r="Q101" s="4"/>
      <c r="R101" s="4">
        <v>1</v>
      </c>
      <c r="S101" s="4">
        <v>1</v>
      </c>
      <c r="T101" s="4"/>
      <c r="U101" s="4">
        <f t="shared" si="22"/>
        <v>39.299999999999997</v>
      </c>
      <c r="V101" s="4">
        <f t="shared" si="23"/>
        <v>39.299999999999997</v>
      </c>
      <c r="W101" s="4">
        <f t="shared" si="24"/>
        <v>39.299999999999997</v>
      </c>
      <c r="X101" s="4"/>
      <c r="Y101" s="4"/>
      <c r="Z101" s="4"/>
      <c r="AA101" s="4"/>
      <c r="AB101" s="4"/>
      <c r="AC101" s="4"/>
      <c r="AD101" s="4">
        <v>1</v>
      </c>
      <c r="AE101" s="4"/>
      <c r="AF101" s="5">
        <f t="shared" si="25"/>
        <v>334</v>
      </c>
      <c r="AG101" s="32">
        <f t="shared" si="26"/>
        <v>334</v>
      </c>
      <c r="AH101" s="32">
        <f t="shared" si="27"/>
        <v>334</v>
      </c>
      <c r="AI101" s="32"/>
      <c r="AJ101" s="4"/>
      <c r="AK101" s="4"/>
      <c r="AL101" s="4"/>
      <c r="AM101" s="4"/>
      <c r="AN101" s="4"/>
      <c r="AO101" s="4"/>
      <c r="AP101" s="2">
        <v>81</v>
      </c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</row>
    <row r="102" spans="1:70" customFormat="1" ht="14.4" x14ac:dyDescent="0.3">
      <c r="A102" s="1">
        <v>45007</v>
      </c>
      <c r="B102" t="s">
        <v>459</v>
      </c>
      <c r="C102" t="s">
        <v>398</v>
      </c>
      <c r="D102">
        <v>25</v>
      </c>
      <c r="E102">
        <v>1</v>
      </c>
      <c r="F102">
        <v>1</v>
      </c>
      <c r="G102" t="s">
        <v>42</v>
      </c>
      <c r="H102" t="s">
        <v>109</v>
      </c>
      <c r="I102">
        <v>8.7499999999999994E-2</v>
      </c>
      <c r="J102">
        <v>1.52</v>
      </c>
      <c r="K102">
        <v>39.5</v>
      </c>
      <c r="L102" t="s">
        <v>43</v>
      </c>
      <c r="M102" t="s">
        <v>110</v>
      </c>
      <c r="N102">
        <v>0.23599999999999999</v>
      </c>
      <c r="O102">
        <v>3.13</v>
      </c>
      <c r="P102">
        <v>416</v>
      </c>
      <c r="Q102" s="4"/>
      <c r="R102" s="4">
        <v>1</v>
      </c>
      <c r="S102" s="4">
        <v>1</v>
      </c>
      <c r="T102" s="4"/>
      <c r="U102" s="4">
        <f t="shared" si="22"/>
        <v>39.5</v>
      </c>
      <c r="V102" s="4">
        <f t="shared" si="23"/>
        <v>39.5</v>
      </c>
      <c r="W102" s="4">
        <f t="shared" si="24"/>
        <v>39.5</v>
      </c>
      <c r="X102" s="4"/>
      <c r="Y102" s="4"/>
      <c r="Z102" s="4"/>
      <c r="AA102" s="4"/>
      <c r="AB102" s="4"/>
      <c r="AC102" s="4"/>
      <c r="AD102" s="4">
        <v>1</v>
      </c>
      <c r="AE102" s="4"/>
      <c r="AF102" s="5">
        <f t="shared" si="25"/>
        <v>416</v>
      </c>
      <c r="AG102" s="32">
        <f t="shared" si="26"/>
        <v>416</v>
      </c>
      <c r="AH102" s="32">
        <f t="shared" si="27"/>
        <v>416</v>
      </c>
      <c r="AI102" s="32"/>
      <c r="AJ102" s="4"/>
      <c r="AK102" s="4"/>
      <c r="AL102" s="4"/>
      <c r="AM102" s="4"/>
      <c r="AN102" s="4"/>
      <c r="AO102" s="4"/>
      <c r="AP102" s="2">
        <v>82</v>
      </c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</row>
    <row r="103" spans="1:70" customFormat="1" ht="14.4" x14ac:dyDescent="0.3">
      <c r="A103" s="1">
        <v>45007</v>
      </c>
      <c r="B103" t="s">
        <v>459</v>
      </c>
      <c r="C103" t="s">
        <v>399</v>
      </c>
      <c r="D103">
        <v>26</v>
      </c>
      <c r="E103">
        <v>1</v>
      </c>
      <c r="F103">
        <v>1</v>
      </c>
      <c r="G103" t="s">
        <v>42</v>
      </c>
      <c r="H103" t="s">
        <v>109</v>
      </c>
      <c r="I103">
        <v>8.5099999999999995E-2</v>
      </c>
      <c r="J103">
        <v>1.47</v>
      </c>
      <c r="K103">
        <v>37.799999999999997</v>
      </c>
      <c r="L103" t="s">
        <v>43</v>
      </c>
      <c r="M103" t="s">
        <v>110</v>
      </c>
      <c r="N103">
        <v>0.221</v>
      </c>
      <c r="O103">
        <v>2.93</v>
      </c>
      <c r="P103">
        <v>383</v>
      </c>
      <c r="Q103" s="4"/>
      <c r="R103" s="4">
        <v>1</v>
      </c>
      <c r="S103" s="4">
        <v>1</v>
      </c>
      <c r="T103" s="4"/>
      <c r="U103" s="4">
        <f t="shared" si="22"/>
        <v>37.799999999999997</v>
      </c>
      <c r="V103" s="4">
        <f t="shared" si="23"/>
        <v>37.799999999999997</v>
      </c>
      <c r="W103" s="4">
        <f t="shared" si="24"/>
        <v>37.799999999999997</v>
      </c>
      <c r="X103" s="4"/>
      <c r="Y103" s="4"/>
      <c r="Z103" s="4"/>
      <c r="AA103" s="4"/>
      <c r="AB103" s="4"/>
      <c r="AC103" s="4"/>
      <c r="AD103" s="4">
        <v>1</v>
      </c>
      <c r="AE103" s="4"/>
      <c r="AF103" s="5">
        <f t="shared" si="25"/>
        <v>383</v>
      </c>
      <c r="AG103" s="32">
        <f t="shared" si="26"/>
        <v>383</v>
      </c>
      <c r="AH103" s="32">
        <f t="shared" si="27"/>
        <v>383</v>
      </c>
      <c r="AI103" s="32"/>
      <c r="AJ103" s="4"/>
      <c r="AK103" s="4"/>
      <c r="AL103" s="4"/>
      <c r="AM103" s="4"/>
      <c r="AN103" s="4"/>
      <c r="AO103" s="4"/>
      <c r="AP103" s="2">
        <v>83</v>
      </c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</row>
    <row r="104" spans="1:70" customFormat="1" ht="14.4" x14ac:dyDescent="0.3">
      <c r="A104" s="1">
        <v>45007</v>
      </c>
      <c r="B104" t="s">
        <v>459</v>
      </c>
      <c r="C104" t="s">
        <v>400</v>
      </c>
      <c r="D104">
        <v>27</v>
      </c>
      <c r="E104">
        <v>1</v>
      </c>
      <c r="F104">
        <v>1</v>
      </c>
      <c r="G104" t="s">
        <v>42</v>
      </c>
      <c r="H104" t="s">
        <v>109</v>
      </c>
      <c r="I104">
        <v>8.7300000000000003E-2</v>
      </c>
      <c r="J104">
        <v>1.5</v>
      </c>
      <c r="K104">
        <v>38.9</v>
      </c>
      <c r="L104" t="s">
        <v>43</v>
      </c>
      <c r="M104" t="s">
        <v>110</v>
      </c>
      <c r="N104">
        <v>0.21099999999999999</v>
      </c>
      <c r="O104">
        <v>2.81</v>
      </c>
      <c r="P104">
        <v>362</v>
      </c>
      <c r="Q104" s="4"/>
      <c r="R104" s="4">
        <v>1</v>
      </c>
      <c r="S104" s="4">
        <v>1</v>
      </c>
      <c r="T104" s="4"/>
      <c r="U104" s="4">
        <f t="shared" si="22"/>
        <v>38.9</v>
      </c>
      <c r="V104" s="4">
        <f t="shared" si="23"/>
        <v>38.9</v>
      </c>
      <c r="W104" s="4">
        <f t="shared" si="24"/>
        <v>38.9</v>
      </c>
      <c r="X104" s="4"/>
      <c r="Y104" s="4"/>
      <c r="Z104" s="4"/>
      <c r="AA104" s="4"/>
      <c r="AB104" s="4"/>
      <c r="AC104" s="4"/>
      <c r="AD104" s="4">
        <v>1</v>
      </c>
      <c r="AE104" s="4"/>
      <c r="AF104" s="5">
        <f t="shared" si="25"/>
        <v>362</v>
      </c>
      <c r="AG104" s="32">
        <f t="shared" si="26"/>
        <v>362</v>
      </c>
      <c r="AH104" s="32">
        <f t="shared" si="27"/>
        <v>362</v>
      </c>
      <c r="AI104" s="32"/>
      <c r="AJ104" s="4"/>
      <c r="AK104" s="4"/>
      <c r="AL104" s="4"/>
      <c r="AM104" s="4"/>
      <c r="AN104" s="4"/>
      <c r="AO104" s="4"/>
      <c r="AP104" s="2">
        <v>84</v>
      </c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</row>
    <row r="105" spans="1:70" customFormat="1" ht="14.4" x14ac:dyDescent="0.3">
      <c r="A105" s="1">
        <v>45007</v>
      </c>
      <c r="B105" t="s">
        <v>459</v>
      </c>
      <c r="C105" t="s">
        <v>401</v>
      </c>
      <c r="D105">
        <v>28</v>
      </c>
      <c r="E105">
        <v>1</v>
      </c>
      <c r="F105">
        <v>1</v>
      </c>
      <c r="G105" t="s">
        <v>42</v>
      </c>
      <c r="H105" t="s">
        <v>109</v>
      </c>
      <c r="I105">
        <v>8.6199999999999999E-2</v>
      </c>
      <c r="J105">
        <v>1.5</v>
      </c>
      <c r="K105">
        <v>38.700000000000003</v>
      </c>
      <c r="L105" t="s">
        <v>43</v>
      </c>
      <c r="M105" t="s">
        <v>110</v>
      </c>
      <c r="N105">
        <v>0.21</v>
      </c>
      <c r="O105">
        <v>2.79</v>
      </c>
      <c r="P105">
        <v>360</v>
      </c>
      <c r="Q105" s="4"/>
      <c r="R105" s="4">
        <v>1</v>
      </c>
      <c r="S105" s="4">
        <v>1</v>
      </c>
      <c r="T105" s="4"/>
      <c r="U105" s="4">
        <f t="shared" si="22"/>
        <v>38.700000000000003</v>
      </c>
      <c r="V105" s="4">
        <f t="shared" si="23"/>
        <v>38.700000000000003</v>
      </c>
      <c r="W105" s="4">
        <f t="shared" si="24"/>
        <v>38.700000000000003</v>
      </c>
      <c r="X105" s="4"/>
      <c r="Y105" s="4"/>
      <c r="Z105" s="4"/>
      <c r="AA105" s="4"/>
      <c r="AB105" s="4"/>
      <c r="AC105" s="4"/>
      <c r="AD105" s="4">
        <v>1</v>
      </c>
      <c r="AE105" s="4"/>
      <c r="AF105" s="5">
        <f t="shared" si="25"/>
        <v>360</v>
      </c>
      <c r="AG105" s="32">
        <f t="shared" si="26"/>
        <v>360</v>
      </c>
      <c r="AH105" s="32">
        <f t="shared" si="27"/>
        <v>360</v>
      </c>
      <c r="AI105" s="32"/>
      <c r="AJ105" s="4"/>
      <c r="AK105" s="4"/>
      <c r="AL105" s="4"/>
      <c r="AM105" s="4"/>
      <c r="AN105" s="4"/>
      <c r="AO105" s="4"/>
      <c r="AP105" s="2">
        <v>85</v>
      </c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</row>
    <row r="106" spans="1:70" customFormat="1" ht="14.4" x14ac:dyDescent="0.3">
      <c r="A106" s="1">
        <v>45007</v>
      </c>
      <c r="B106" t="s">
        <v>459</v>
      </c>
      <c r="C106" t="s">
        <v>402</v>
      </c>
      <c r="D106">
        <v>29</v>
      </c>
      <c r="E106">
        <v>1</v>
      </c>
      <c r="F106">
        <v>1</v>
      </c>
      <c r="G106" t="s">
        <v>42</v>
      </c>
      <c r="H106" t="s">
        <v>109</v>
      </c>
      <c r="I106">
        <v>8.6499999999999994E-2</v>
      </c>
      <c r="J106">
        <v>1.47</v>
      </c>
      <c r="K106">
        <v>38.1</v>
      </c>
      <c r="L106" t="s">
        <v>43</v>
      </c>
      <c r="M106" t="s">
        <v>110</v>
      </c>
      <c r="N106">
        <v>0.216</v>
      </c>
      <c r="O106">
        <v>2.88</v>
      </c>
      <c r="P106">
        <v>375</v>
      </c>
      <c r="Q106" s="4"/>
      <c r="R106" s="4">
        <v>1</v>
      </c>
      <c r="S106" s="4">
        <v>1</v>
      </c>
      <c r="T106" s="4"/>
      <c r="U106" s="4">
        <f t="shared" si="22"/>
        <v>38.1</v>
      </c>
      <c r="V106" s="4">
        <f t="shared" si="23"/>
        <v>38.1</v>
      </c>
      <c r="W106" s="4">
        <f t="shared" si="24"/>
        <v>38.1</v>
      </c>
      <c r="X106" s="4"/>
      <c r="Y106" s="4"/>
      <c r="Z106" s="4"/>
      <c r="AA106" s="4"/>
      <c r="AB106" s="4"/>
      <c r="AC106" s="4"/>
      <c r="AD106" s="4">
        <v>1</v>
      </c>
      <c r="AE106" s="4"/>
      <c r="AF106" s="5">
        <f t="shared" si="25"/>
        <v>375</v>
      </c>
      <c r="AG106" s="32">
        <f t="shared" si="26"/>
        <v>375</v>
      </c>
      <c r="AH106" s="32">
        <f t="shared" si="27"/>
        <v>375</v>
      </c>
      <c r="AI106" s="32"/>
      <c r="AJ106" s="4"/>
      <c r="AK106" s="4"/>
      <c r="AL106" s="4"/>
      <c r="AM106" s="4"/>
      <c r="AN106" s="4"/>
      <c r="AO106" s="4"/>
      <c r="AP106" s="2">
        <v>86</v>
      </c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customFormat="1" ht="14.4" x14ac:dyDescent="0.3">
      <c r="A107" s="1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5"/>
      <c r="AG107" s="32"/>
      <c r="AH107" s="32"/>
      <c r="AI107" s="32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customFormat="1" ht="14.4" x14ac:dyDescent="0.3">
      <c r="A108" s="1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5"/>
      <c r="AG108" s="32"/>
      <c r="AH108" s="32"/>
      <c r="AI108" s="32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</row>
    <row r="109" spans="1:70" customFormat="1" ht="14.4" x14ac:dyDescent="0.3">
      <c r="A109" s="1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5"/>
      <c r="AG109" s="32"/>
      <c r="AH109" s="32"/>
      <c r="AI109" s="32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</row>
    <row r="110" spans="1:70" customFormat="1" ht="14.4" x14ac:dyDescent="0.3">
      <c r="A110" s="1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5"/>
      <c r="AG110" s="32"/>
      <c r="AH110" s="32"/>
      <c r="AI110" s="32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</row>
    <row r="111" spans="1:70" customFormat="1" ht="14.4" x14ac:dyDescent="0.3">
      <c r="A111" s="1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5"/>
      <c r="AG111" s="32"/>
      <c r="AH111" s="32"/>
      <c r="AI111" s="32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</row>
    <row r="112" spans="1:70" customFormat="1" ht="14.4" x14ac:dyDescent="0.3">
      <c r="A112" s="1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5"/>
      <c r="AG112" s="32"/>
      <c r="AH112" s="32"/>
      <c r="AI112" s="32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</row>
    <row r="113" spans="1:70" customFormat="1" ht="14.4" x14ac:dyDescent="0.3">
      <c r="A113" s="1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5"/>
      <c r="AG113" s="32"/>
      <c r="AH113" s="32"/>
      <c r="AI113" s="32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</row>
    <row r="114" spans="1:70" customFormat="1" ht="14.4" x14ac:dyDescent="0.3">
      <c r="A114" s="1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5"/>
      <c r="AG114" s="32"/>
      <c r="AH114" s="32"/>
      <c r="AI114" s="32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</row>
    <row r="115" spans="1:70" customFormat="1" ht="14.4" x14ac:dyDescent="0.3">
      <c r="A115" s="1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5"/>
      <c r="AG115" s="32"/>
      <c r="AH115" s="32"/>
      <c r="AI115" s="32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</row>
    <row r="116" spans="1:70" customFormat="1" ht="14.4" x14ac:dyDescent="0.3">
      <c r="A116" s="1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5"/>
      <c r="AG116" s="32"/>
      <c r="AH116" s="32"/>
      <c r="AI116" s="32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</row>
    <row r="117" spans="1:70" customFormat="1" ht="14.4" x14ac:dyDescent="0.3">
      <c r="A117" s="1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5"/>
      <c r="AG117" s="32"/>
      <c r="AH117" s="32"/>
      <c r="AI117" s="32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</row>
    <row r="118" spans="1:70" customFormat="1" ht="14.4" x14ac:dyDescent="0.3">
      <c r="A118" s="1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5"/>
      <c r="AG118" s="32"/>
      <c r="AH118" s="32"/>
      <c r="AI118" s="32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</row>
    <row r="119" spans="1:70" customFormat="1" ht="14.4" x14ac:dyDescent="0.3">
      <c r="A119" s="1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5"/>
      <c r="AG119" s="32"/>
      <c r="AH119" s="32"/>
      <c r="AI119" s="32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</row>
    <row r="120" spans="1:70" customFormat="1" ht="14.4" x14ac:dyDescent="0.3">
      <c r="A120" s="1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customFormat="1" ht="14.4" x14ac:dyDescent="0.3">
      <c r="A121" s="1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 customFormat="1" ht="14.4" x14ac:dyDescent="0.3">
      <c r="A122" s="1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 customFormat="1" ht="14.4" x14ac:dyDescent="0.3">
      <c r="A123" s="1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 ht="15.6" customHeight="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 t="s">
        <v>42</v>
      </c>
      <c r="V124"/>
      <c r="W124"/>
      <c r="X124"/>
      <c r="Y124" s="1"/>
      <c r="AF124" s="9" t="s">
        <v>43</v>
      </c>
    </row>
    <row r="125" spans="1:70" s="21" customFormat="1" ht="84.75" customHeight="1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2" t="s">
        <v>4</v>
      </c>
      <c r="F125" s="2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2" t="s">
        <v>10</v>
      </c>
      <c r="L125" s="2" t="s">
        <v>6</v>
      </c>
      <c r="M125" s="2" t="s">
        <v>7</v>
      </c>
      <c r="N125" s="2" t="s">
        <v>8</v>
      </c>
      <c r="O125" s="2" t="s">
        <v>9</v>
      </c>
      <c r="P125" s="2" t="s">
        <v>10</v>
      </c>
      <c r="Q125" s="3" t="s">
        <v>14</v>
      </c>
      <c r="R125" s="3" t="s">
        <v>30</v>
      </c>
      <c r="S125" s="3" t="s">
        <v>15</v>
      </c>
      <c r="T125" s="3" t="s">
        <v>16</v>
      </c>
      <c r="U125" s="3" t="s">
        <v>31</v>
      </c>
      <c r="V125" s="3" t="s">
        <v>32</v>
      </c>
      <c r="W125" s="3" t="s">
        <v>104</v>
      </c>
      <c r="X125" s="2" t="s">
        <v>17</v>
      </c>
      <c r="Y125" s="2" t="s">
        <v>18</v>
      </c>
      <c r="Z125" s="2" t="s">
        <v>19</v>
      </c>
      <c r="AA125" s="2" t="s">
        <v>20</v>
      </c>
      <c r="AB125" s="2" t="s">
        <v>21</v>
      </c>
      <c r="AC125" s="2" t="s">
        <v>22</v>
      </c>
      <c r="AD125" s="3" t="s">
        <v>15</v>
      </c>
      <c r="AE125" s="3" t="s">
        <v>16</v>
      </c>
      <c r="AF125" s="3" t="s">
        <v>33</v>
      </c>
      <c r="AG125" s="3" t="s">
        <v>34</v>
      </c>
      <c r="AH125" s="3" t="s">
        <v>105</v>
      </c>
      <c r="AO125" s="21" t="s">
        <v>60</v>
      </c>
    </row>
    <row r="126" spans="1:70" ht="15.6" customHeight="1" x14ac:dyDescent="0.3">
      <c r="A126" s="11"/>
      <c r="B126" s="12"/>
      <c r="C126"/>
      <c r="D126"/>
      <c r="E126"/>
      <c r="F126"/>
      <c r="G126" s="11"/>
      <c r="H126" s="12"/>
      <c r="I126" s="13"/>
      <c r="J126" s="13"/>
      <c r="K126" s="13"/>
      <c r="L126"/>
      <c r="M126"/>
      <c r="N126"/>
      <c r="O126"/>
      <c r="P126" s="13"/>
      <c r="Q126"/>
      <c r="R126"/>
      <c r="S126" s="11"/>
      <c r="T126" s="12" t="s">
        <v>35</v>
      </c>
      <c r="U126" s="13"/>
      <c r="V126" s="13"/>
      <c r="W126" s="13">
        <f>AVERAGE(W21:W124)</f>
        <v>38.6859113632093</v>
      </c>
      <c r="X126"/>
      <c r="Y126" s="1"/>
      <c r="AD126" s="11"/>
      <c r="AE126" s="12" t="s">
        <v>35</v>
      </c>
      <c r="AF126" s="13"/>
      <c r="AG126" s="13"/>
      <c r="AH126" s="13">
        <f>AVERAGE(AH21:AH124)</f>
        <v>358.65842934589216</v>
      </c>
      <c r="AO126" s="14" t="s">
        <v>61</v>
      </c>
      <c r="AP126" s="15">
        <f>MIN(AP21:AP124)</f>
        <v>1</v>
      </c>
      <c r="AQ126" s="15"/>
      <c r="AR126" s="15"/>
      <c r="AS126" s="15"/>
    </row>
    <row r="127" spans="1:70" ht="15.6" customHeight="1" x14ac:dyDescent="0.3">
      <c r="A127" s="11"/>
      <c r="B127" s="12"/>
      <c r="C127"/>
      <c r="D127"/>
      <c r="E127"/>
      <c r="F127"/>
      <c r="G127" s="11"/>
      <c r="H127" s="12"/>
      <c r="I127" s="13"/>
      <c r="J127" s="13"/>
      <c r="K127" s="13"/>
      <c r="L127"/>
      <c r="M127"/>
      <c r="N127"/>
      <c r="O127"/>
      <c r="P127" s="13"/>
      <c r="Q127"/>
      <c r="R127"/>
      <c r="S127" s="11"/>
      <c r="T127" s="12" t="s">
        <v>62</v>
      </c>
      <c r="U127" s="13"/>
      <c r="V127" s="13"/>
      <c r="W127" s="13">
        <f>STDEV(W21:W124)</f>
        <v>2.7784645301108655</v>
      </c>
      <c r="X127"/>
      <c r="Y127" s="1"/>
      <c r="AD127" s="11"/>
      <c r="AE127" s="12" t="s">
        <v>62</v>
      </c>
      <c r="AF127" s="13"/>
      <c r="AG127" s="13"/>
      <c r="AH127" s="13">
        <f>STDEV(AH21:AH124)</f>
        <v>48.092867080231414</v>
      </c>
      <c r="AO127" s="14" t="s">
        <v>63</v>
      </c>
      <c r="AP127" s="15">
        <f>MAX(AP21:AP124)</f>
        <v>86</v>
      </c>
      <c r="AR127" s="15"/>
      <c r="AS127" s="15"/>
    </row>
    <row r="128" spans="1:70" ht="15.6" customHeight="1" x14ac:dyDescent="0.3">
      <c r="A128" s="11"/>
      <c r="B128" s="12"/>
      <c r="C128"/>
      <c r="D128"/>
      <c r="E128"/>
      <c r="F128"/>
      <c r="G128" s="11"/>
      <c r="H128" s="12"/>
      <c r="I128" s="13"/>
      <c r="J128" s="13"/>
      <c r="K128" s="13"/>
      <c r="L128"/>
      <c r="M128"/>
      <c r="N128"/>
      <c r="O128"/>
      <c r="P128" s="13"/>
      <c r="Q128"/>
      <c r="R128"/>
      <c r="S128" s="11"/>
      <c r="T128" s="12" t="s">
        <v>29</v>
      </c>
      <c r="U128" s="13"/>
      <c r="V128" s="13"/>
      <c r="W128" s="13">
        <f>100*W127/W126</f>
        <v>7.1821095385986284</v>
      </c>
      <c r="X128"/>
      <c r="Y128" s="1"/>
      <c r="AD128" s="11"/>
      <c r="AE128" s="12" t="s">
        <v>29</v>
      </c>
      <c r="AF128" s="13"/>
      <c r="AG128" s="13"/>
      <c r="AH128" s="13">
        <f>100*AH127/AH126</f>
        <v>13.409099897064008</v>
      </c>
      <c r="AO128" s="9" t="s">
        <v>35</v>
      </c>
      <c r="AQ128" s="19"/>
      <c r="AR128" s="19"/>
      <c r="AS128" s="19"/>
    </row>
    <row r="129" spans="1:45" ht="15.6" customHeight="1" x14ac:dyDescent="0.3">
      <c r="A129" s="11"/>
      <c r="B129" s="12"/>
      <c r="C129"/>
      <c r="D129"/>
      <c r="E129"/>
      <c r="F129"/>
      <c r="G129" s="11"/>
      <c r="H129" s="12"/>
      <c r="I129" s="13"/>
      <c r="J129" s="13"/>
      <c r="K129" s="13"/>
      <c r="L129"/>
      <c r="M129"/>
      <c r="N129"/>
      <c r="O129"/>
      <c r="P129" s="13"/>
      <c r="Q129"/>
      <c r="R129"/>
      <c r="S129" s="11"/>
      <c r="T129" s="12" t="s">
        <v>38</v>
      </c>
      <c r="U129" s="13"/>
      <c r="V129" s="13"/>
      <c r="W129" s="13">
        <f>W126/W127</f>
        <v>13.923485775672532</v>
      </c>
      <c r="X129"/>
      <c r="Y129" s="1"/>
      <c r="AD129" s="11"/>
      <c r="AE129" s="12" t="s">
        <v>38</v>
      </c>
      <c r="AF129" s="13"/>
      <c r="AG129" s="13"/>
      <c r="AH129" s="13">
        <f>AH126/AH127</f>
        <v>7.4576221198781223</v>
      </c>
      <c r="AO129" s="9" t="s">
        <v>75</v>
      </c>
      <c r="AR129"/>
      <c r="AS129"/>
    </row>
    <row r="130" spans="1:45" ht="15.6" customHeight="1" x14ac:dyDescent="0.3">
      <c r="A130" s="11"/>
      <c r="B130" s="12"/>
      <c r="C130"/>
      <c r="D130"/>
      <c r="E130"/>
      <c r="F130"/>
      <c r="G130" s="11"/>
      <c r="H130" s="12"/>
      <c r="I130" s="13"/>
      <c r="J130" s="13"/>
      <c r="K130" s="13"/>
      <c r="L130"/>
      <c r="M130"/>
      <c r="N130"/>
      <c r="O130"/>
      <c r="P130" s="13"/>
      <c r="Q130"/>
      <c r="R130"/>
      <c r="S130" s="11" t="s">
        <v>64</v>
      </c>
      <c r="T130" s="12" t="s">
        <v>65</v>
      </c>
      <c r="U130" s="13"/>
      <c r="V130" s="13"/>
      <c r="W130" s="13">
        <f>W126+(2*W127)</f>
        <v>44.242840423431034</v>
      </c>
      <c r="X130"/>
      <c r="Y130" s="1"/>
      <c r="AD130" s="11" t="s">
        <v>64</v>
      </c>
      <c r="AE130" s="12" t="s">
        <v>65</v>
      </c>
      <c r="AF130" s="13"/>
      <c r="AG130" s="13"/>
      <c r="AH130" s="13">
        <f>AH126+(2*AH127)</f>
        <v>454.84416350635502</v>
      </c>
    </row>
    <row r="131" spans="1:45" ht="15.6" customHeight="1" x14ac:dyDescent="0.3">
      <c r="A131" s="11"/>
      <c r="B131" s="12"/>
      <c r="C131"/>
      <c r="D131"/>
      <c r="E131"/>
      <c r="F131"/>
      <c r="G131" s="11"/>
      <c r="H131" s="12"/>
      <c r="I131" s="13"/>
      <c r="J131" s="13"/>
      <c r="K131" s="13"/>
      <c r="L131"/>
      <c r="M131"/>
      <c r="N131"/>
      <c r="O131"/>
      <c r="P131" s="13"/>
      <c r="Q131"/>
      <c r="R131"/>
      <c r="S131" s="11"/>
      <c r="T131" s="12" t="s">
        <v>66</v>
      </c>
      <c r="U131" s="13"/>
      <c r="V131" s="13"/>
      <c r="W131" s="13">
        <f>W126-(2*W127)</f>
        <v>33.128982302987566</v>
      </c>
      <c r="X131"/>
      <c r="Y131" s="1"/>
      <c r="AD131" s="11"/>
      <c r="AE131" s="12" t="s">
        <v>66</v>
      </c>
      <c r="AF131" s="13"/>
      <c r="AG131" s="13"/>
      <c r="AH131" s="13">
        <f>AH126-(2*AH127)</f>
        <v>262.4726951854293</v>
      </c>
    </row>
    <row r="132" spans="1:45" ht="15.6" customHeight="1" x14ac:dyDescent="0.3">
      <c r="A132" s="11"/>
      <c r="B132" s="12"/>
      <c r="C132"/>
      <c r="D132"/>
      <c r="E132"/>
      <c r="F132"/>
      <c r="G132" s="11"/>
      <c r="H132" s="12"/>
      <c r="I132" s="13"/>
      <c r="J132" s="13"/>
      <c r="K132" s="13"/>
      <c r="L132"/>
      <c r="M132"/>
      <c r="N132"/>
      <c r="O132"/>
      <c r="P132" s="13"/>
      <c r="Q132"/>
      <c r="R132"/>
      <c r="S132" s="11" t="s">
        <v>67</v>
      </c>
      <c r="T132" s="12" t="s">
        <v>68</v>
      </c>
      <c r="U132" s="13"/>
      <c r="V132" s="13"/>
      <c r="W132" s="13">
        <f>W126+(3*W127)</f>
        <v>47.0213049535419</v>
      </c>
      <c r="X132"/>
      <c r="Y132" s="1"/>
      <c r="AD132" s="11" t="s">
        <v>67</v>
      </c>
      <c r="AE132" s="12" t="s">
        <v>68</v>
      </c>
      <c r="AF132" s="13"/>
      <c r="AG132" s="13"/>
      <c r="AH132" s="13">
        <f>AH126+(3*AH127)</f>
        <v>502.93703058658639</v>
      </c>
    </row>
    <row r="133" spans="1:45" ht="15.6" customHeight="1" x14ac:dyDescent="0.3">
      <c r="A133" s="16"/>
      <c r="B133" s="12"/>
      <c r="C133"/>
      <c r="D133"/>
      <c r="E133"/>
      <c r="F133"/>
      <c r="G133" s="16"/>
      <c r="H133" s="12"/>
      <c r="I133" s="13"/>
      <c r="J133" s="13"/>
      <c r="K133" s="13"/>
      <c r="L133"/>
      <c r="M133"/>
      <c r="N133"/>
      <c r="O133"/>
      <c r="P133" s="13"/>
      <c r="Q133"/>
      <c r="R133"/>
      <c r="S133" s="16"/>
      <c r="T133" s="12" t="s">
        <v>69</v>
      </c>
      <c r="U133" s="13"/>
      <c r="V133" s="13"/>
      <c r="W133" s="13">
        <f>W126-(3*W127)</f>
        <v>30.350517772876703</v>
      </c>
      <c r="X133"/>
      <c r="Y133" s="1"/>
      <c r="AD133" s="16"/>
      <c r="AE133" s="12" t="s">
        <v>69</v>
      </c>
      <c r="AF133" s="13"/>
      <c r="AG133" s="13"/>
      <c r="AH133" s="13">
        <f>AH126-(3*AH127)</f>
        <v>214.37982810519793</v>
      </c>
    </row>
    <row r="134" spans="1:45" ht="15.6" customHeight="1" x14ac:dyDescent="0.3">
      <c r="A134"/>
      <c r="B134" s="9"/>
      <c r="C134"/>
      <c r="D134"/>
      <c r="E134"/>
      <c r="F134"/>
      <c r="G134"/>
      <c r="H134" s="9"/>
      <c r="I134"/>
      <c r="J134"/>
      <c r="K134"/>
      <c r="L134"/>
      <c r="M134"/>
      <c r="N134"/>
      <c r="O134"/>
      <c r="P134"/>
      <c r="Q134"/>
      <c r="R134"/>
      <c r="S134"/>
      <c r="U134"/>
      <c r="V134"/>
      <c r="W134"/>
      <c r="X134"/>
      <c r="Y134" s="1"/>
      <c r="AD134"/>
      <c r="AF134"/>
      <c r="AG134"/>
      <c r="AH134"/>
    </row>
    <row r="135" spans="1:45" ht="15.6" customHeight="1" x14ac:dyDescent="0.3">
      <c r="A135"/>
      <c r="B135" s="9"/>
      <c r="C135"/>
      <c r="D135"/>
      <c r="E135"/>
      <c r="F135"/>
      <c r="G135"/>
      <c r="H135" s="9"/>
      <c r="I135"/>
      <c r="J135"/>
      <c r="K135"/>
      <c r="L135"/>
      <c r="M135"/>
      <c r="N135"/>
      <c r="O135"/>
      <c r="P135"/>
      <c r="Q135"/>
      <c r="R135"/>
      <c r="S135" t="s">
        <v>70</v>
      </c>
      <c r="U135"/>
      <c r="V135"/>
      <c r="W135">
        <f>COUNT(W21:W124)</f>
        <v>86</v>
      </c>
      <c r="X135"/>
      <c r="Y135" s="1"/>
      <c r="AD135" t="s">
        <v>70</v>
      </c>
      <c r="AF135"/>
      <c r="AG135"/>
      <c r="AH135">
        <f>COUNT(AH21:AH124)</f>
        <v>86</v>
      </c>
    </row>
    <row r="136" spans="1:45" x14ac:dyDescent="0.25">
      <c r="B136" s="17"/>
      <c r="H136" s="17"/>
      <c r="P136" s="6"/>
      <c r="S136" s="6" t="s">
        <v>71</v>
      </c>
      <c r="T136" s="17"/>
      <c r="U136" s="6"/>
      <c r="V136" s="6"/>
      <c r="W136" s="6">
        <f>_xlfn.PERCENTILE.INC(W21:W124,0.99)</f>
        <v>43.917211929999993</v>
      </c>
      <c r="AD136" s="6" t="s">
        <v>71</v>
      </c>
      <c r="AE136" s="17"/>
      <c r="AF136" s="6"/>
      <c r="AG136" s="6"/>
      <c r="AH136" s="6">
        <f>_xlfn.PERCENTILE.INC(AH21:AH124,0.99)</f>
        <v>436.8416061783488</v>
      </c>
    </row>
    <row r="137" spans="1:45" x14ac:dyDescent="0.25">
      <c r="B137" s="17"/>
      <c r="H137" s="17"/>
      <c r="P137" s="6"/>
      <c r="S137" s="6" t="s">
        <v>72</v>
      </c>
      <c r="T137" s="17"/>
      <c r="U137" s="6"/>
      <c r="V137" s="6"/>
      <c r="W137" s="6">
        <f>MAX(W21:W124)</f>
        <v>44.216451199999987</v>
      </c>
      <c r="AD137" s="6" t="s">
        <v>72</v>
      </c>
      <c r="AE137" s="17"/>
      <c r="AF137" s="6"/>
      <c r="AG137" s="6"/>
      <c r="AH137" s="6">
        <f>MAX(AH21:AH124)</f>
        <v>439</v>
      </c>
    </row>
    <row r="138" spans="1:45" ht="15.6" x14ac:dyDescent="0.3">
      <c r="H138" s="7"/>
      <c r="I138" s="9"/>
      <c r="J138" s="9"/>
      <c r="K138" s="23"/>
      <c r="S138" s="6" t="s">
        <v>44</v>
      </c>
      <c r="T138" s="7"/>
      <c r="W138" s="23">
        <v>40</v>
      </c>
      <c r="AD138" s="6" t="s">
        <v>44</v>
      </c>
      <c r="AE138" s="7"/>
      <c r="AH138" s="23">
        <v>400</v>
      </c>
    </row>
    <row r="139" spans="1:45" ht="15.6" x14ac:dyDescent="0.3">
      <c r="G139" s="9"/>
      <c r="H139" s="9"/>
      <c r="I139"/>
      <c r="J139" s="9"/>
      <c r="K139"/>
      <c r="L139" s="6"/>
      <c r="M139" s="7"/>
      <c r="N139" s="9"/>
      <c r="S139" s="9" t="s">
        <v>36</v>
      </c>
      <c r="U139"/>
      <c r="W139">
        <f>W127*TINV(0.02,(W135-1))</f>
        <v>6.5878006512178402</v>
      </c>
      <c r="AD139" s="9" t="s">
        <v>36</v>
      </c>
      <c r="AF139"/>
      <c r="AH139">
        <f>AH127*TINV(0.02,(AH135-1))</f>
        <v>114.02924803846231</v>
      </c>
    </row>
    <row r="140" spans="1:45" x14ac:dyDescent="0.25">
      <c r="G140" s="9"/>
      <c r="H140" s="9"/>
      <c r="I140" s="9"/>
      <c r="J140" s="9"/>
      <c r="K140" s="9"/>
      <c r="S140" s="9" t="s">
        <v>37</v>
      </c>
      <c r="W140" s="9">
        <f>W127*10</f>
        <v>27.784645301108654</v>
      </c>
      <c r="AD140" s="9" t="s">
        <v>37</v>
      </c>
      <c r="AH140" s="9">
        <f>AH127*10</f>
        <v>480.92867080231417</v>
      </c>
    </row>
    <row r="141" spans="1:45" x14ac:dyDescent="0.25">
      <c r="G141" s="9"/>
      <c r="H141" s="9"/>
      <c r="I141" s="9"/>
      <c r="J141" s="9"/>
      <c r="K141" s="9"/>
      <c r="S141" s="9" t="s">
        <v>76</v>
      </c>
      <c r="W141" s="9">
        <f>W126/W139</f>
        <v>5.8723561035590395</v>
      </c>
      <c r="AD141" s="9" t="s">
        <v>76</v>
      </c>
      <c r="AH141" s="9">
        <f>AH126/AH139</f>
        <v>3.1453196045361618</v>
      </c>
    </row>
    <row r="142" spans="1:45" x14ac:dyDescent="0.25">
      <c r="G142" s="9"/>
      <c r="H142" s="9"/>
      <c r="I142" s="9"/>
      <c r="J142" s="9"/>
      <c r="K142" s="9"/>
    </row>
    <row r="143" spans="1:45" ht="15.6" x14ac:dyDescent="0.3">
      <c r="G143" s="9"/>
      <c r="H143" s="9"/>
      <c r="I143" s="9"/>
      <c r="J143" s="22"/>
      <c r="K143" s="23"/>
      <c r="V143" s="22" t="s">
        <v>119</v>
      </c>
      <c r="W143" s="23">
        <v>40</v>
      </c>
      <c r="AG143" s="22" t="s">
        <v>119</v>
      </c>
      <c r="AH143" s="23">
        <v>400</v>
      </c>
    </row>
    <row r="144" spans="1:45" ht="15.6" x14ac:dyDescent="0.3">
      <c r="G144" s="9"/>
      <c r="H144" s="9"/>
      <c r="I144" s="9"/>
      <c r="J144" s="22"/>
      <c r="K144" s="24"/>
      <c r="V144" s="22" t="s">
        <v>35</v>
      </c>
      <c r="W144" s="24">
        <f>AVERAGE(W21:W124)</f>
        <v>38.6859113632093</v>
      </c>
      <c r="AG144" s="22" t="s">
        <v>35</v>
      </c>
      <c r="AH144" s="24">
        <f>AVERAGE(AH21:AH124)</f>
        <v>358.65842934589216</v>
      </c>
    </row>
    <row r="145" spans="7:34" ht="15.6" x14ac:dyDescent="0.3">
      <c r="G145" s="9"/>
      <c r="H145" s="9"/>
      <c r="I145" s="9"/>
      <c r="J145" s="22"/>
      <c r="K145" s="24"/>
      <c r="V145" s="22" t="s">
        <v>120</v>
      </c>
      <c r="W145" s="24">
        <f>_xlfn.STDEV.S(W21:W124)</f>
        <v>2.7784645301108655</v>
      </c>
      <c r="AG145" s="22" t="s">
        <v>120</v>
      </c>
      <c r="AH145" s="24">
        <f>_xlfn.STDEV.S(AH21:AH124)</f>
        <v>48.092867080231414</v>
      </c>
    </row>
    <row r="146" spans="7:34" ht="15.6" x14ac:dyDescent="0.3">
      <c r="G146" s="9"/>
      <c r="H146" s="9"/>
      <c r="I146" s="9"/>
      <c r="J146" s="22"/>
      <c r="K146" s="24"/>
      <c r="V146" s="22" t="s">
        <v>121</v>
      </c>
      <c r="W146" s="24">
        <f>100*W145/W144</f>
        <v>7.1821095385986284</v>
      </c>
      <c r="AG146" s="22" t="s">
        <v>121</v>
      </c>
      <c r="AH146" s="24">
        <f>100*AH145/AH144</f>
        <v>13.409099897064008</v>
      </c>
    </row>
    <row r="147" spans="7:34" ht="15.6" x14ac:dyDescent="0.3">
      <c r="G147" s="9"/>
      <c r="H147" s="9"/>
      <c r="I147" s="9"/>
      <c r="J147" s="22"/>
      <c r="K147" s="24"/>
      <c r="V147" s="22" t="s">
        <v>122</v>
      </c>
      <c r="W147" s="24">
        <f>TINV(0.02,(W135-1))</f>
        <v>2.3710220446668706</v>
      </c>
      <c r="AG147" s="22" t="s">
        <v>122</v>
      </c>
      <c r="AH147" s="24">
        <f>TINV(0.02,(AH135-1))</f>
        <v>2.3710220446668706</v>
      </c>
    </row>
    <row r="148" spans="7:34" ht="15.6" x14ac:dyDescent="0.3">
      <c r="G148" s="9"/>
      <c r="H148" s="9"/>
      <c r="I148" s="9"/>
      <c r="J148" s="22"/>
      <c r="K148" s="24"/>
      <c r="V148" s="22" t="s">
        <v>36</v>
      </c>
      <c r="W148" s="25">
        <f>W145*W147</f>
        <v>6.5878006512178402</v>
      </c>
      <c r="AG148" s="22" t="s">
        <v>36</v>
      </c>
      <c r="AH148" s="25">
        <f>AH145*AH147</f>
        <v>114.02924803846231</v>
      </c>
    </row>
    <row r="149" spans="7:34" ht="15.6" x14ac:dyDescent="0.3">
      <c r="G149" s="9"/>
      <c r="H149" s="9"/>
      <c r="I149" s="9"/>
      <c r="J149" s="22"/>
      <c r="K149" s="24"/>
      <c r="V149" s="22" t="s">
        <v>37</v>
      </c>
      <c r="W149" s="25">
        <f>10*W145</f>
        <v>27.784645301108654</v>
      </c>
      <c r="AG149" s="22" t="s">
        <v>37</v>
      </c>
      <c r="AH149" s="25">
        <f>10*AH145</f>
        <v>480.92867080231417</v>
      </c>
    </row>
    <row r="150" spans="7:34" ht="15.6" x14ac:dyDescent="0.3">
      <c r="G150" s="9"/>
      <c r="H150" s="9"/>
      <c r="I150" s="9"/>
      <c r="J150" s="22"/>
      <c r="K150" s="24"/>
      <c r="V150" s="22" t="s">
        <v>123</v>
      </c>
      <c r="W150" s="24">
        <f>100*(W144-W143)/W143</f>
        <v>-3.2852215919767502</v>
      </c>
      <c r="AG150" s="22" t="s">
        <v>123</v>
      </c>
      <c r="AH150" s="24">
        <f>100*(AH144-AH143)/AH143</f>
        <v>-10.335392663526958</v>
      </c>
    </row>
    <row r="151" spans="7:34" ht="15.6" x14ac:dyDescent="0.3">
      <c r="G151" s="9"/>
      <c r="H151" s="9"/>
      <c r="I151" s="9"/>
      <c r="J151" s="22"/>
      <c r="K151" s="24"/>
      <c r="V151" s="22" t="s">
        <v>124</v>
      </c>
      <c r="W151" s="24">
        <f>W143/W148</f>
        <v>6.0718291456808853</v>
      </c>
      <c r="AG151" s="22" t="s">
        <v>124</v>
      </c>
      <c r="AH151" s="24">
        <f>AH143/AH148</f>
        <v>3.5078719440917396</v>
      </c>
    </row>
    <row r="152" spans="7:34" ht="15.6" x14ac:dyDescent="0.3">
      <c r="G152" s="9"/>
      <c r="H152" s="9"/>
      <c r="I152" s="9"/>
      <c r="J152" s="22"/>
      <c r="K152" s="24"/>
      <c r="V152" s="22" t="s">
        <v>125</v>
      </c>
      <c r="W152" s="24">
        <f>100*(W144/W143)</f>
        <v>96.71477840802325</v>
      </c>
      <c r="AG152" s="22" t="s">
        <v>125</v>
      </c>
      <c r="AH152" s="24">
        <f>100*(AH144/AH143)</f>
        <v>89.66460733647304</v>
      </c>
    </row>
    <row r="153" spans="7:34" ht="15.6" x14ac:dyDescent="0.3">
      <c r="G153" s="9"/>
      <c r="H153" s="9"/>
      <c r="I153" s="9"/>
      <c r="J153" s="22"/>
      <c r="K153" s="24"/>
      <c r="V153" s="22" t="s">
        <v>38</v>
      </c>
      <c r="W153" s="24">
        <f>W144/W145</f>
        <v>13.923485775672532</v>
      </c>
      <c r="AG153" s="22" t="s">
        <v>38</v>
      </c>
      <c r="AH153" s="24">
        <f>AH144/AH145</f>
        <v>7.4576221198781223</v>
      </c>
    </row>
  </sheetData>
  <conditionalFormatting sqref="K61:K65 K93:K123">
    <cfRule type="cellIs" dxfId="19" priority="6" operator="greaterThan">
      <formula>180</formula>
    </cfRule>
  </conditionalFormatting>
  <conditionalFormatting sqref="P61:P65 P93:P123">
    <cfRule type="cellIs" dxfId="18" priority="5" operator="greaterThan">
      <formula>1800</formula>
    </cfRule>
  </conditionalFormatting>
  <conditionalFormatting sqref="U66:U75">
    <cfRule type="cellIs" dxfId="17" priority="2" operator="greaterThan">
      <formula>180</formula>
    </cfRule>
  </conditionalFormatting>
  <conditionalFormatting sqref="AF66:AF75">
    <cfRule type="cellIs" dxfId="16" priority="1" operator="greaterThan">
      <formula>1800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BR131"/>
  <sheetViews>
    <sheetView topLeftCell="A68" zoomScale="85" zoomScaleNormal="85" workbookViewId="0">
      <selection activeCell="C30" sqref="C30"/>
    </sheetView>
  </sheetViews>
  <sheetFormatPr defaultRowHeight="15" x14ac:dyDescent="0.25"/>
  <cols>
    <col min="1" max="1" width="24.5546875" style="6" customWidth="1"/>
    <col min="2" max="2" width="22.77734375" style="7" customWidth="1"/>
    <col min="3" max="3" width="23.44140625" style="6" customWidth="1"/>
    <col min="4" max="4" width="14.5546875" style="6" customWidth="1"/>
    <col min="5" max="5" width="21.21875" style="6" customWidth="1"/>
    <col min="6" max="6" width="6.44140625" style="6" customWidth="1"/>
    <col min="7" max="7" width="8.21875" style="6" customWidth="1"/>
    <col min="8" max="8" width="6.77734375" style="6" customWidth="1"/>
    <col min="9" max="9" width="9.21875" style="6" customWidth="1"/>
    <col min="10" max="10" width="7" style="6" customWidth="1"/>
    <col min="11" max="11" width="8.77734375" style="6" customWidth="1"/>
    <col min="12" max="12" width="13.21875" style="18" customWidth="1"/>
    <col min="13" max="13" width="7.21875" style="18" customWidth="1"/>
    <col min="14" max="14" width="6" style="6" customWidth="1"/>
    <col min="15" max="15" width="12" style="9" bestFit="1" customWidth="1"/>
    <col min="16" max="16" width="9.21875" style="9" bestFit="1" customWidth="1"/>
    <col min="17" max="17" width="7.21875" style="9" customWidth="1"/>
    <col min="18" max="20" width="9.21875" style="9" bestFit="1" customWidth="1"/>
    <col min="21" max="21" width="9.77734375" style="9" bestFit="1" customWidth="1"/>
    <col min="22" max="22" width="10.77734375" style="9" bestFit="1" customWidth="1"/>
    <col min="23" max="23" width="9.21875" style="9" bestFit="1" customWidth="1"/>
    <col min="24" max="24" width="14.21875" style="9" customWidth="1"/>
    <col min="25" max="25" width="12.77734375" style="17" customWidth="1"/>
    <col min="26" max="27" width="12.77734375" style="9" customWidth="1"/>
    <col min="28" max="32" width="9.21875" style="9"/>
    <col min="33" max="33" width="11.77734375" style="9" bestFit="1" customWidth="1"/>
    <col min="34" max="34" width="10.77734375" style="9" customWidth="1"/>
    <col min="35" max="40" width="9.21875" style="9"/>
    <col min="41" max="41" width="10" style="9" customWidth="1"/>
    <col min="42" max="190" width="9.21875" style="9"/>
    <col min="191" max="191" width="24.77734375" style="9" customWidth="1"/>
    <col min="192" max="192" width="13.5546875" style="9" customWidth="1"/>
    <col min="193" max="193" width="9.21875" style="9"/>
    <col min="194" max="194" width="6.77734375" style="9" customWidth="1"/>
    <col min="195" max="195" width="6.44140625" style="9" customWidth="1"/>
    <col min="196" max="196" width="8.21875" style="9" customWidth="1"/>
    <col min="197" max="197" width="6.77734375" style="9" customWidth="1"/>
    <col min="198" max="198" width="4.77734375" style="9" customWidth="1"/>
    <col min="199" max="200" width="5" style="9" customWidth="1"/>
    <col min="201" max="201" width="9.21875" style="9"/>
    <col min="202" max="202" width="10.5546875" style="9" customWidth="1"/>
    <col min="203" max="203" width="3.77734375" style="9" customWidth="1"/>
    <col min="204" max="205" width="9.21875" style="9"/>
    <col min="206" max="206" width="3.77734375" style="9" customWidth="1"/>
    <col min="207" max="446" width="9.21875" style="9"/>
    <col min="447" max="447" width="24.77734375" style="9" customWidth="1"/>
    <col min="448" max="448" width="13.5546875" style="9" customWidth="1"/>
    <col min="449" max="449" width="9.21875" style="9"/>
    <col min="450" max="450" width="6.77734375" style="9" customWidth="1"/>
    <col min="451" max="451" width="6.44140625" style="9" customWidth="1"/>
    <col min="452" max="452" width="8.21875" style="9" customWidth="1"/>
    <col min="453" max="453" width="6.77734375" style="9" customWidth="1"/>
    <col min="454" max="454" width="4.77734375" style="9" customWidth="1"/>
    <col min="455" max="456" width="5" style="9" customWidth="1"/>
    <col min="457" max="457" width="9.21875" style="9"/>
    <col min="458" max="458" width="10.5546875" style="9" customWidth="1"/>
    <col min="459" max="459" width="3.77734375" style="9" customWidth="1"/>
    <col min="460" max="461" width="9.21875" style="9"/>
    <col min="462" max="462" width="3.77734375" style="9" customWidth="1"/>
    <col min="463" max="702" width="9.21875" style="9"/>
    <col min="703" max="703" width="24.77734375" style="9" customWidth="1"/>
    <col min="704" max="704" width="13.5546875" style="9" customWidth="1"/>
    <col min="705" max="705" width="9.21875" style="9"/>
    <col min="706" max="706" width="6.77734375" style="9" customWidth="1"/>
    <col min="707" max="707" width="6.44140625" style="9" customWidth="1"/>
    <col min="708" max="708" width="8.21875" style="9" customWidth="1"/>
    <col min="709" max="709" width="6.77734375" style="9" customWidth="1"/>
    <col min="710" max="710" width="4.77734375" style="9" customWidth="1"/>
    <col min="711" max="712" width="5" style="9" customWidth="1"/>
    <col min="713" max="713" width="9.21875" style="9"/>
    <col min="714" max="714" width="10.5546875" style="9" customWidth="1"/>
    <col min="715" max="715" width="3.77734375" style="9" customWidth="1"/>
    <col min="716" max="717" width="9.21875" style="9"/>
    <col min="718" max="718" width="3.77734375" style="9" customWidth="1"/>
    <col min="719" max="958" width="9.21875" style="9"/>
    <col min="959" max="959" width="24.77734375" style="9" customWidth="1"/>
    <col min="960" max="960" width="13.5546875" style="9" customWidth="1"/>
    <col min="961" max="961" width="9.21875" style="9"/>
    <col min="962" max="962" width="6.77734375" style="9" customWidth="1"/>
    <col min="963" max="963" width="6.44140625" style="9" customWidth="1"/>
    <col min="964" max="964" width="8.21875" style="9" customWidth="1"/>
    <col min="965" max="965" width="6.77734375" style="9" customWidth="1"/>
    <col min="966" max="966" width="4.77734375" style="9" customWidth="1"/>
    <col min="967" max="968" width="5" style="9" customWidth="1"/>
    <col min="969" max="969" width="9.21875" style="9"/>
    <col min="970" max="970" width="10.5546875" style="9" customWidth="1"/>
    <col min="971" max="971" width="3.77734375" style="9" customWidth="1"/>
    <col min="972" max="973" width="9.21875" style="9"/>
    <col min="974" max="974" width="3.77734375" style="9" customWidth="1"/>
    <col min="975" max="1214" width="9.21875" style="9"/>
    <col min="1215" max="1215" width="24.77734375" style="9" customWidth="1"/>
    <col min="1216" max="1216" width="13.5546875" style="9" customWidth="1"/>
    <col min="1217" max="1217" width="9.21875" style="9"/>
    <col min="1218" max="1218" width="6.77734375" style="9" customWidth="1"/>
    <col min="1219" max="1219" width="6.44140625" style="9" customWidth="1"/>
    <col min="1220" max="1220" width="8.21875" style="9" customWidth="1"/>
    <col min="1221" max="1221" width="6.77734375" style="9" customWidth="1"/>
    <col min="1222" max="1222" width="4.77734375" style="9" customWidth="1"/>
    <col min="1223" max="1224" width="5" style="9" customWidth="1"/>
    <col min="1225" max="1225" width="9.21875" style="9"/>
    <col min="1226" max="1226" width="10.5546875" style="9" customWidth="1"/>
    <col min="1227" max="1227" width="3.77734375" style="9" customWidth="1"/>
    <col min="1228" max="1229" width="9.21875" style="9"/>
    <col min="1230" max="1230" width="3.77734375" style="9" customWidth="1"/>
    <col min="1231" max="1470" width="9.21875" style="9"/>
    <col min="1471" max="1471" width="24.77734375" style="9" customWidth="1"/>
    <col min="1472" max="1472" width="13.5546875" style="9" customWidth="1"/>
    <col min="1473" max="1473" width="9.21875" style="9"/>
    <col min="1474" max="1474" width="6.77734375" style="9" customWidth="1"/>
    <col min="1475" max="1475" width="6.44140625" style="9" customWidth="1"/>
    <col min="1476" max="1476" width="8.21875" style="9" customWidth="1"/>
    <col min="1477" max="1477" width="6.77734375" style="9" customWidth="1"/>
    <col min="1478" max="1478" width="4.77734375" style="9" customWidth="1"/>
    <col min="1479" max="1480" width="5" style="9" customWidth="1"/>
    <col min="1481" max="1481" width="9.21875" style="9"/>
    <col min="1482" max="1482" width="10.5546875" style="9" customWidth="1"/>
    <col min="1483" max="1483" width="3.77734375" style="9" customWidth="1"/>
    <col min="1484" max="1485" width="9.21875" style="9"/>
    <col min="1486" max="1486" width="3.77734375" style="9" customWidth="1"/>
    <col min="1487" max="1726" width="9.21875" style="9"/>
    <col min="1727" max="1727" width="24.77734375" style="9" customWidth="1"/>
    <col min="1728" max="1728" width="13.5546875" style="9" customWidth="1"/>
    <col min="1729" max="1729" width="9.21875" style="9"/>
    <col min="1730" max="1730" width="6.77734375" style="9" customWidth="1"/>
    <col min="1731" max="1731" width="6.44140625" style="9" customWidth="1"/>
    <col min="1732" max="1732" width="8.21875" style="9" customWidth="1"/>
    <col min="1733" max="1733" width="6.77734375" style="9" customWidth="1"/>
    <col min="1734" max="1734" width="4.77734375" style="9" customWidth="1"/>
    <col min="1735" max="1736" width="5" style="9" customWidth="1"/>
    <col min="1737" max="1737" width="9.21875" style="9"/>
    <col min="1738" max="1738" width="10.5546875" style="9" customWidth="1"/>
    <col min="1739" max="1739" width="3.77734375" style="9" customWidth="1"/>
    <col min="1740" max="1741" width="9.21875" style="9"/>
    <col min="1742" max="1742" width="3.77734375" style="9" customWidth="1"/>
    <col min="1743" max="1982" width="9.21875" style="9"/>
    <col min="1983" max="1983" width="24.77734375" style="9" customWidth="1"/>
    <col min="1984" max="1984" width="13.5546875" style="9" customWidth="1"/>
    <col min="1985" max="1985" width="9.21875" style="9"/>
    <col min="1986" max="1986" width="6.77734375" style="9" customWidth="1"/>
    <col min="1987" max="1987" width="6.44140625" style="9" customWidth="1"/>
    <col min="1988" max="1988" width="8.21875" style="9" customWidth="1"/>
    <col min="1989" max="1989" width="6.77734375" style="9" customWidth="1"/>
    <col min="1990" max="1990" width="4.77734375" style="9" customWidth="1"/>
    <col min="1991" max="1992" width="5" style="9" customWidth="1"/>
    <col min="1993" max="1993" width="9.21875" style="9"/>
    <col min="1994" max="1994" width="10.5546875" style="9" customWidth="1"/>
    <col min="1995" max="1995" width="3.77734375" style="9" customWidth="1"/>
    <col min="1996" max="1997" width="9.21875" style="9"/>
    <col min="1998" max="1998" width="3.77734375" style="9" customWidth="1"/>
    <col min="1999" max="2238" width="9.21875" style="9"/>
    <col min="2239" max="2239" width="24.77734375" style="9" customWidth="1"/>
    <col min="2240" max="2240" width="13.5546875" style="9" customWidth="1"/>
    <col min="2241" max="2241" width="9.21875" style="9"/>
    <col min="2242" max="2242" width="6.77734375" style="9" customWidth="1"/>
    <col min="2243" max="2243" width="6.44140625" style="9" customWidth="1"/>
    <col min="2244" max="2244" width="8.21875" style="9" customWidth="1"/>
    <col min="2245" max="2245" width="6.77734375" style="9" customWidth="1"/>
    <col min="2246" max="2246" width="4.77734375" style="9" customWidth="1"/>
    <col min="2247" max="2248" width="5" style="9" customWidth="1"/>
    <col min="2249" max="2249" width="9.21875" style="9"/>
    <col min="2250" max="2250" width="10.5546875" style="9" customWidth="1"/>
    <col min="2251" max="2251" width="3.77734375" style="9" customWidth="1"/>
    <col min="2252" max="2253" width="9.21875" style="9"/>
    <col min="2254" max="2254" width="3.77734375" style="9" customWidth="1"/>
    <col min="2255" max="2494" width="9.21875" style="9"/>
    <col min="2495" max="2495" width="24.77734375" style="9" customWidth="1"/>
    <col min="2496" max="2496" width="13.5546875" style="9" customWidth="1"/>
    <col min="2497" max="2497" width="9.21875" style="9"/>
    <col min="2498" max="2498" width="6.77734375" style="9" customWidth="1"/>
    <col min="2499" max="2499" width="6.44140625" style="9" customWidth="1"/>
    <col min="2500" max="2500" width="8.21875" style="9" customWidth="1"/>
    <col min="2501" max="2501" width="6.77734375" style="9" customWidth="1"/>
    <col min="2502" max="2502" width="4.77734375" style="9" customWidth="1"/>
    <col min="2503" max="2504" width="5" style="9" customWidth="1"/>
    <col min="2505" max="2505" width="9.21875" style="9"/>
    <col min="2506" max="2506" width="10.5546875" style="9" customWidth="1"/>
    <col min="2507" max="2507" width="3.77734375" style="9" customWidth="1"/>
    <col min="2508" max="2509" width="9.21875" style="9"/>
    <col min="2510" max="2510" width="3.77734375" style="9" customWidth="1"/>
    <col min="2511" max="2750" width="9.21875" style="9"/>
    <col min="2751" max="2751" width="24.77734375" style="9" customWidth="1"/>
    <col min="2752" max="2752" width="13.5546875" style="9" customWidth="1"/>
    <col min="2753" max="2753" width="9.21875" style="9"/>
    <col min="2754" max="2754" width="6.77734375" style="9" customWidth="1"/>
    <col min="2755" max="2755" width="6.44140625" style="9" customWidth="1"/>
    <col min="2756" max="2756" width="8.21875" style="9" customWidth="1"/>
    <col min="2757" max="2757" width="6.77734375" style="9" customWidth="1"/>
    <col min="2758" max="2758" width="4.77734375" style="9" customWidth="1"/>
    <col min="2759" max="2760" width="5" style="9" customWidth="1"/>
    <col min="2761" max="2761" width="9.21875" style="9"/>
    <col min="2762" max="2762" width="10.5546875" style="9" customWidth="1"/>
    <col min="2763" max="2763" width="3.77734375" style="9" customWidth="1"/>
    <col min="2764" max="2765" width="9.21875" style="9"/>
    <col min="2766" max="2766" width="3.77734375" style="9" customWidth="1"/>
    <col min="2767" max="3006" width="9.21875" style="9"/>
    <col min="3007" max="3007" width="24.77734375" style="9" customWidth="1"/>
    <col min="3008" max="3008" width="13.5546875" style="9" customWidth="1"/>
    <col min="3009" max="3009" width="9.21875" style="9"/>
    <col min="3010" max="3010" width="6.77734375" style="9" customWidth="1"/>
    <col min="3011" max="3011" width="6.44140625" style="9" customWidth="1"/>
    <col min="3012" max="3012" width="8.21875" style="9" customWidth="1"/>
    <col min="3013" max="3013" width="6.77734375" style="9" customWidth="1"/>
    <col min="3014" max="3014" width="4.77734375" style="9" customWidth="1"/>
    <col min="3015" max="3016" width="5" style="9" customWidth="1"/>
    <col min="3017" max="3017" width="9.21875" style="9"/>
    <col min="3018" max="3018" width="10.5546875" style="9" customWidth="1"/>
    <col min="3019" max="3019" width="3.77734375" style="9" customWidth="1"/>
    <col min="3020" max="3021" width="9.21875" style="9"/>
    <col min="3022" max="3022" width="3.77734375" style="9" customWidth="1"/>
    <col min="3023" max="3262" width="9.21875" style="9"/>
    <col min="3263" max="3263" width="24.77734375" style="9" customWidth="1"/>
    <col min="3264" max="3264" width="13.5546875" style="9" customWidth="1"/>
    <col min="3265" max="3265" width="9.21875" style="9"/>
    <col min="3266" max="3266" width="6.77734375" style="9" customWidth="1"/>
    <col min="3267" max="3267" width="6.44140625" style="9" customWidth="1"/>
    <col min="3268" max="3268" width="8.21875" style="9" customWidth="1"/>
    <col min="3269" max="3269" width="6.77734375" style="9" customWidth="1"/>
    <col min="3270" max="3270" width="4.77734375" style="9" customWidth="1"/>
    <col min="3271" max="3272" width="5" style="9" customWidth="1"/>
    <col min="3273" max="3273" width="9.21875" style="9"/>
    <col min="3274" max="3274" width="10.5546875" style="9" customWidth="1"/>
    <col min="3275" max="3275" width="3.77734375" style="9" customWidth="1"/>
    <col min="3276" max="3277" width="9.21875" style="9"/>
    <col min="3278" max="3278" width="3.77734375" style="9" customWidth="1"/>
    <col min="3279" max="3518" width="9.21875" style="9"/>
    <col min="3519" max="3519" width="24.77734375" style="9" customWidth="1"/>
    <col min="3520" max="3520" width="13.5546875" style="9" customWidth="1"/>
    <col min="3521" max="3521" width="9.21875" style="9"/>
    <col min="3522" max="3522" width="6.77734375" style="9" customWidth="1"/>
    <col min="3523" max="3523" width="6.44140625" style="9" customWidth="1"/>
    <col min="3524" max="3524" width="8.21875" style="9" customWidth="1"/>
    <col min="3525" max="3525" width="6.77734375" style="9" customWidth="1"/>
    <col min="3526" max="3526" width="4.77734375" style="9" customWidth="1"/>
    <col min="3527" max="3528" width="5" style="9" customWidth="1"/>
    <col min="3529" max="3529" width="9.21875" style="9"/>
    <col min="3530" max="3530" width="10.5546875" style="9" customWidth="1"/>
    <col min="3531" max="3531" width="3.77734375" style="9" customWidth="1"/>
    <col min="3532" max="3533" width="9.21875" style="9"/>
    <col min="3534" max="3534" width="3.77734375" style="9" customWidth="1"/>
    <col min="3535" max="3774" width="9.21875" style="9"/>
    <col min="3775" max="3775" width="24.77734375" style="9" customWidth="1"/>
    <col min="3776" max="3776" width="13.5546875" style="9" customWidth="1"/>
    <col min="3777" max="3777" width="9.21875" style="9"/>
    <col min="3778" max="3778" width="6.77734375" style="9" customWidth="1"/>
    <col min="3779" max="3779" width="6.44140625" style="9" customWidth="1"/>
    <col min="3780" max="3780" width="8.21875" style="9" customWidth="1"/>
    <col min="3781" max="3781" width="6.77734375" style="9" customWidth="1"/>
    <col min="3782" max="3782" width="4.77734375" style="9" customWidth="1"/>
    <col min="3783" max="3784" width="5" style="9" customWidth="1"/>
    <col min="3785" max="3785" width="9.21875" style="9"/>
    <col min="3786" max="3786" width="10.5546875" style="9" customWidth="1"/>
    <col min="3787" max="3787" width="3.77734375" style="9" customWidth="1"/>
    <col min="3788" max="3789" width="9.21875" style="9"/>
    <col min="3790" max="3790" width="3.77734375" style="9" customWidth="1"/>
    <col min="3791" max="4030" width="9.21875" style="9"/>
    <col min="4031" max="4031" width="24.77734375" style="9" customWidth="1"/>
    <col min="4032" max="4032" width="13.5546875" style="9" customWidth="1"/>
    <col min="4033" max="4033" width="9.21875" style="9"/>
    <col min="4034" max="4034" width="6.77734375" style="9" customWidth="1"/>
    <col min="4035" max="4035" width="6.44140625" style="9" customWidth="1"/>
    <col min="4036" max="4036" width="8.21875" style="9" customWidth="1"/>
    <col min="4037" max="4037" width="6.77734375" style="9" customWidth="1"/>
    <col min="4038" max="4038" width="4.77734375" style="9" customWidth="1"/>
    <col min="4039" max="4040" width="5" style="9" customWidth="1"/>
    <col min="4041" max="4041" width="9.21875" style="9"/>
    <col min="4042" max="4042" width="10.5546875" style="9" customWidth="1"/>
    <col min="4043" max="4043" width="3.77734375" style="9" customWidth="1"/>
    <col min="4044" max="4045" width="9.21875" style="9"/>
    <col min="4046" max="4046" width="3.77734375" style="9" customWidth="1"/>
    <col min="4047" max="4286" width="9.21875" style="9"/>
    <col min="4287" max="4287" width="24.77734375" style="9" customWidth="1"/>
    <col min="4288" max="4288" width="13.5546875" style="9" customWidth="1"/>
    <col min="4289" max="4289" width="9.21875" style="9"/>
    <col min="4290" max="4290" width="6.77734375" style="9" customWidth="1"/>
    <col min="4291" max="4291" width="6.44140625" style="9" customWidth="1"/>
    <col min="4292" max="4292" width="8.21875" style="9" customWidth="1"/>
    <col min="4293" max="4293" width="6.77734375" style="9" customWidth="1"/>
    <col min="4294" max="4294" width="4.77734375" style="9" customWidth="1"/>
    <col min="4295" max="4296" width="5" style="9" customWidth="1"/>
    <col min="4297" max="4297" width="9.21875" style="9"/>
    <col min="4298" max="4298" width="10.5546875" style="9" customWidth="1"/>
    <col min="4299" max="4299" width="3.77734375" style="9" customWidth="1"/>
    <col min="4300" max="4301" width="9.21875" style="9"/>
    <col min="4302" max="4302" width="3.77734375" style="9" customWidth="1"/>
    <col min="4303" max="4542" width="9.21875" style="9"/>
    <col min="4543" max="4543" width="24.77734375" style="9" customWidth="1"/>
    <col min="4544" max="4544" width="13.5546875" style="9" customWidth="1"/>
    <col min="4545" max="4545" width="9.21875" style="9"/>
    <col min="4546" max="4546" width="6.77734375" style="9" customWidth="1"/>
    <col min="4547" max="4547" width="6.44140625" style="9" customWidth="1"/>
    <col min="4548" max="4548" width="8.21875" style="9" customWidth="1"/>
    <col min="4549" max="4549" width="6.77734375" style="9" customWidth="1"/>
    <col min="4550" max="4550" width="4.77734375" style="9" customWidth="1"/>
    <col min="4551" max="4552" width="5" style="9" customWidth="1"/>
    <col min="4553" max="4553" width="9.21875" style="9"/>
    <col min="4554" max="4554" width="10.5546875" style="9" customWidth="1"/>
    <col min="4555" max="4555" width="3.77734375" style="9" customWidth="1"/>
    <col min="4556" max="4557" width="9.21875" style="9"/>
    <col min="4558" max="4558" width="3.77734375" style="9" customWidth="1"/>
    <col min="4559" max="4798" width="9.21875" style="9"/>
    <col min="4799" max="4799" width="24.77734375" style="9" customWidth="1"/>
    <col min="4800" max="4800" width="13.5546875" style="9" customWidth="1"/>
    <col min="4801" max="4801" width="9.21875" style="9"/>
    <col min="4802" max="4802" width="6.77734375" style="9" customWidth="1"/>
    <col min="4803" max="4803" width="6.44140625" style="9" customWidth="1"/>
    <col min="4804" max="4804" width="8.21875" style="9" customWidth="1"/>
    <col min="4805" max="4805" width="6.77734375" style="9" customWidth="1"/>
    <col min="4806" max="4806" width="4.77734375" style="9" customWidth="1"/>
    <col min="4807" max="4808" width="5" style="9" customWidth="1"/>
    <col min="4809" max="4809" width="9.21875" style="9"/>
    <col min="4810" max="4810" width="10.5546875" style="9" customWidth="1"/>
    <col min="4811" max="4811" width="3.77734375" style="9" customWidth="1"/>
    <col min="4812" max="4813" width="9.21875" style="9"/>
    <col min="4814" max="4814" width="3.77734375" style="9" customWidth="1"/>
    <col min="4815" max="5054" width="9.21875" style="9"/>
    <col min="5055" max="5055" width="24.77734375" style="9" customWidth="1"/>
    <col min="5056" max="5056" width="13.5546875" style="9" customWidth="1"/>
    <col min="5057" max="5057" width="9.21875" style="9"/>
    <col min="5058" max="5058" width="6.77734375" style="9" customWidth="1"/>
    <col min="5059" max="5059" width="6.44140625" style="9" customWidth="1"/>
    <col min="5060" max="5060" width="8.21875" style="9" customWidth="1"/>
    <col min="5061" max="5061" width="6.77734375" style="9" customWidth="1"/>
    <col min="5062" max="5062" width="4.77734375" style="9" customWidth="1"/>
    <col min="5063" max="5064" width="5" style="9" customWidth="1"/>
    <col min="5065" max="5065" width="9.21875" style="9"/>
    <col min="5066" max="5066" width="10.5546875" style="9" customWidth="1"/>
    <col min="5067" max="5067" width="3.77734375" style="9" customWidth="1"/>
    <col min="5068" max="5069" width="9.21875" style="9"/>
    <col min="5070" max="5070" width="3.77734375" style="9" customWidth="1"/>
    <col min="5071" max="5310" width="9.21875" style="9"/>
    <col min="5311" max="5311" width="24.77734375" style="9" customWidth="1"/>
    <col min="5312" max="5312" width="13.5546875" style="9" customWidth="1"/>
    <col min="5313" max="5313" width="9.21875" style="9"/>
    <col min="5314" max="5314" width="6.77734375" style="9" customWidth="1"/>
    <col min="5315" max="5315" width="6.44140625" style="9" customWidth="1"/>
    <col min="5316" max="5316" width="8.21875" style="9" customWidth="1"/>
    <col min="5317" max="5317" width="6.77734375" style="9" customWidth="1"/>
    <col min="5318" max="5318" width="4.77734375" style="9" customWidth="1"/>
    <col min="5319" max="5320" width="5" style="9" customWidth="1"/>
    <col min="5321" max="5321" width="9.21875" style="9"/>
    <col min="5322" max="5322" width="10.5546875" style="9" customWidth="1"/>
    <col min="5323" max="5323" width="3.77734375" style="9" customWidth="1"/>
    <col min="5324" max="5325" width="9.21875" style="9"/>
    <col min="5326" max="5326" width="3.77734375" style="9" customWidth="1"/>
    <col min="5327" max="5566" width="9.21875" style="9"/>
    <col min="5567" max="5567" width="24.77734375" style="9" customWidth="1"/>
    <col min="5568" max="5568" width="13.5546875" style="9" customWidth="1"/>
    <col min="5569" max="5569" width="9.21875" style="9"/>
    <col min="5570" max="5570" width="6.77734375" style="9" customWidth="1"/>
    <col min="5571" max="5571" width="6.44140625" style="9" customWidth="1"/>
    <col min="5572" max="5572" width="8.21875" style="9" customWidth="1"/>
    <col min="5573" max="5573" width="6.77734375" style="9" customWidth="1"/>
    <col min="5574" max="5574" width="4.77734375" style="9" customWidth="1"/>
    <col min="5575" max="5576" width="5" style="9" customWidth="1"/>
    <col min="5577" max="5577" width="9.21875" style="9"/>
    <col min="5578" max="5578" width="10.5546875" style="9" customWidth="1"/>
    <col min="5579" max="5579" width="3.77734375" style="9" customWidth="1"/>
    <col min="5580" max="5581" width="9.21875" style="9"/>
    <col min="5582" max="5582" width="3.77734375" style="9" customWidth="1"/>
    <col min="5583" max="5822" width="9.21875" style="9"/>
    <col min="5823" max="5823" width="24.77734375" style="9" customWidth="1"/>
    <col min="5824" max="5824" width="13.5546875" style="9" customWidth="1"/>
    <col min="5825" max="5825" width="9.21875" style="9"/>
    <col min="5826" max="5826" width="6.77734375" style="9" customWidth="1"/>
    <col min="5827" max="5827" width="6.44140625" style="9" customWidth="1"/>
    <col min="5828" max="5828" width="8.21875" style="9" customWidth="1"/>
    <col min="5829" max="5829" width="6.77734375" style="9" customWidth="1"/>
    <col min="5830" max="5830" width="4.77734375" style="9" customWidth="1"/>
    <col min="5831" max="5832" width="5" style="9" customWidth="1"/>
    <col min="5833" max="5833" width="9.21875" style="9"/>
    <col min="5834" max="5834" width="10.5546875" style="9" customWidth="1"/>
    <col min="5835" max="5835" width="3.77734375" style="9" customWidth="1"/>
    <col min="5836" max="5837" width="9.21875" style="9"/>
    <col min="5838" max="5838" width="3.77734375" style="9" customWidth="1"/>
    <col min="5839" max="6078" width="9.21875" style="9"/>
    <col min="6079" max="6079" width="24.77734375" style="9" customWidth="1"/>
    <col min="6080" max="6080" width="13.5546875" style="9" customWidth="1"/>
    <col min="6081" max="6081" width="9.21875" style="9"/>
    <col min="6082" max="6082" width="6.77734375" style="9" customWidth="1"/>
    <col min="6083" max="6083" width="6.44140625" style="9" customWidth="1"/>
    <col min="6084" max="6084" width="8.21875" style="9" customWidth="1"/>
    <col min="6085" max="6085" width="6.77734375" style="9" customWidth="1"/>
    <col min="6086" max="6086" width="4.77734375" style="9" customWidth="1"/>
    <col min="6087" max="6088" width="5" style="9" customWidth="1"/>
    <col min="6089" max="6089" width="9.21875" style="9"/>
    <col min="6090" max="6090" width="10.5546875" style="9" customWidth="1"/>
    <col min="6091" max="6091" width="3.77734375" style="9" customWidth="1"/>
    <col min="6092" max="6093" width="9.21875" style="9"/>
    <col min="6094" max="6094" width="3.77734375" style="9" customWidth="1"/>
    <col min="6095" max="6334" width="9.21875" style="9"/>
    <col min="6335" max="6335" width="24.77734375" style="9" customWidth="1"/>
    <col min="6336" max="6336" width="13.5546875" style="9" customWidth="1"/>
    <col min="6337" max="6337" width="9.21875" style="9"/>
    <col min="6338" max="6338" width="6.77734375" style="9" customWidth="1"/>
    <col min="6339" max="6339" width="6.44140625" style="9" customWidth="1"/>
    <col min="6340" max="6340" width="8.21875" style="9" customWidth="1"/>
    <col min="6341" max="6341" width="6.77734375" style="9" customWidth="1"/>
    <col min="6342" max="6342" width="4.77734375" style="9" customWidth="1"/>
    <col min="6343" max="6344" width="5" style="9" customWidth="1"/>
    <col min="6345" max="6345" width="9.21875" style="9"/>
    <col min="6346" max="6346" width="10.5546875" style="9" customWidth="1"/>
    <col min="6347" max="6347" width="3.77734375" style="9" customWidth="1"/>
    <col min="6348" max="6349" width="9.21875" style="9"/>
    <col min="6350" max="6350" width="3.77734375" style="9" customWidth="1"/>
    <col min="6351" max="6590" width="9.21875" style="9"/>
    <col min="6591" max="6591" width="24.77734375" style="9" customWidth="1"/>
    <col min="6592" max="6592" width="13.5546875" style="9" customWidth="1"/>
    <col min="6593" max="6593" width="9.21875" style="9"/>
    <col min="6594" max="6594" width="6.77734375" style="9" customWidth="1"/>
    <col min="6595" max="6595" width="6.44140625" style="9" customWidth="1"/>
    <col min="6596" max="6596" width="8.21875" style="9" customWidth="1"/>
    <col min="6597" max="6597" width="6.77734375" style="9" customWidth="1"/>
    <col min="6598" max="6598" width="4.77734375" style="9" customWidth="1"/>
    <col min="6599" max="6600" width="5" style="9" customWidth="1"/>
    <col min="6601" max="6601" width="9.21875" style="9"/>
    <col min="6602" max="6602" width="10.5546875" style="9" customWidth="1"/>
    <col min="6603" max="6603" width="3.77734375" style="9" customWidth="1"/>
    <col min="6604" max="6605" width="9.21875" style="9"/>
    <col min="6606" max="6606" width="3.77734375" style="9" customWidth="1"/>
    <col min="6607" max="6846" width="9.21875" style="9"/>
    <col min="6847" max="6847" width="24.77734375" style="9" customWidth="1"/>
    <col min="6848" max="6848" width="13.5546875" style="9" customWidth="1"/>
    <col min="6849" max="6849" width="9.21875" style="9"/>
    <col min="6850" max="6850" width="6.77734375" style="9" customWidth="1"/>
    <col min="6851" max="6851" width="6.44140625" style="9" customWidth="1"/>
    <col min="6852" max="6852" width="8.21875" style="9" customWidth="1"/>
    <col min="6853" max="6853" width="6.77734375" style="9" customWidth="1"/>
    <col min="6854" max="6854" width="4.77734375" style="9" customWidth="1"/>
    <col min="6855" max="6856" width="5" style="9" customWidth="1"/>
    <col min="6857" max="6857" width="9.21875" style="9"/>
    <col min="6858" max="6858" width="10.5546875" style="9" customWidth="1"/>
    <col min="6859" max="6859" width="3.77734375" style="9" customWidth="1"/>
    <col min="6860" max="6861" width="9.21875" style="9"/>
    <col min="6862" max="6862" width="3.77734375" style="9" customWidth="1"/>
    <col min="6863" max="7102" width="9.21875" style="9"/>
    <col min="7103" max="7103" width="24.77734375" style="9" customWidth="1"/>
    <col min="7104" max="7104" width="13.5546875" style="9" customWidth="1"/>
    <col min="7105" max="7105" width="9.21875" style="9"/>
    <col min="7106" max="7106" width="6.77734375" style="9" customWidth="1"/>
    <col min="7107" max="7107" width="6.44140625" style="9" customWidth="1"/>
    <col min="7108" max="7108" width="8.21875" style="9" customWidth="1"/>
    <col min="7109" max="7109" width="6.77734375" style="9" customWidth="1"/>
    <col min="7110" max="7110" width="4.77734375" style="9" customWidth="1"/>
    <col min="7111" max="7112" width="5" style="9" customWidth="1"/>
    <col min="7113" max="7113" width="9.21875" style="9"/>
    <col min="7114" max="7114" width="10.5546875" style="9" customWidth="1"/>
    <col min="7115" max="7115" width="3.77734375" style="9" customWidth="1"/>
    <col min="7116" max="7117" width="9.21875" style="9"/>
    <col min="7118" max="7118" width="3.77734375" style="9" customWidth="1"/>
    <col min="7119" max="7358" width="9.21875" style="9"/>
    <col min="7359" max="7359" width="24.77734375" style="9" customWidth="1"/>
    <col min="7360" max="7360" width="13.5546875" style="9" customWidth="1"/>
    <col min="7361" max="7361" width="9.21875" style="9"/>
    <col min="7362" max="7362" width="6.77734375" style="9" customWidth="1"/>
    <col min="7363" max="7363" width="6.44140625" style="9" customWidth="1"/>
    <col min="7364" max="7364" width="8.21875" style="9" customWidth="1"/>
    <col min="7365" max="7365" width="6.77734375" style="9" customWidth="1"/>
    <col min="7366" max="7366" width="4.77734375" style="9" customWidth="1"/>
    <col min="7367" max="7368" width="5" style="9" customWidth="1"/>
    <col min="7369" max="7369" width="9.21875" style="9"/>
    <col min="7370" max="7370" width="10.5546875" style="9" customWidth="1"/>
    <col min="7371" max="7371" width="3.77734375" style="9" customWidth="1"/>
    <col min="7372" max="7373" width="9.21875" style="9"/>
    <col min="7374" max="7374" width="3.77734375" style="9" customWidth="1"/>
    <col min="7375" max="7614" width="9.21875" style="9"/>
    <col min="7615" max="7615" width="24.77734375" style="9" customWidth="1"/>
    <col min="7616" max="7616" width="13.5546875" style="9" customWidth="1"/>
    <col min="7617" max="7617" width="9.21875" style="9"/>
    <col min="7618" max="7618" width="6.77734375" style="9" customWidth="1"/>
    <col min="7619" max="7619" width="6.44140625" style="9" customWidth="1"/>
    <col min="7620" max="7620" width="8.21875" style="9" customWidth="1"/>
    <col min="7621" max="7621" width="6.77734375" style="9" customWidth="1"/>
    <col min="7622" max="7622" width="4.77734375" style="9" customWidth="1"/>
    <col min="7623" max="7624" width="5" style="9" customWidth="1"/>
    <col min="7625" max="7625" width="9.21875" style="9"/>
    <col min="7626" max="7626" width="10.5546875" style="9" customWidth="1"/>
    <col min="7627" max="7627" width="3.77734375" style="9" customWidth="1"/>
    <col min="7628" max="7629" width="9.21875" style="9"/>
    <col min="7630" max="7630" width="3.77734375" style="9" customWidth="1"/>
    <col min="7631" max="7870" width="9.21875" style="9"/>
    <col min="7871" max="7871" width="24.77734375" style="9" customWidth="1"/>
    <col min="7872" max="7872" width="13.5546875" style="9" customWidth="1"/>
    <col min="7873" max="7873" width="9.21875" style="9"/>
    <col min="7874" max="7874" width="6.77734375" style="9" customWidth="1"/>
    <col min="7875" max="7875" width="6.44140625" style="9" customWidth="1"/>
    <col min="7876" max="7876" width="8.21875" style="9" customWidth="1"/>
    <col min="7877" max="7877" width="6.77734375" style="9" customWidth="1"/>
    <col min="7878" max="7878" width="4.77734375" style="9" customWidth="1"/>
    <col min="7879" max="7880" width="5" style="9" customWidth="1"/>
    <col min="7881" max="7881" width="9.21875" style="9"/>
    <col min="7882" max="7882" width="10.5546875" style="9" customWidth="1"/>
    <col min="7883" max="7883" width="3.77734375" style="9" customWidth="1"/>
    <col min="7884" max="7885" width="9.21875" style="9"/>
    <col min="7886" max="7886" width="3.77734375" style="9" customWidth="1"/>
    <col min="7887" max="8126" width="9.21875" style="9"/>
    <col min="8127" max="8127" width="24.77734375" style="9" customWidth="1"/>
    <col min="8128" max="8128" width="13.5546875" style="9" customWidth="1"/>
    <col min="8129" max="8129" width="9.21875" style="9"/>
    <col min="8130" max="8130" width="6.77734375" style="9" customWidth="1"/>
    <col min="8131" max="8131" width="6.44140625" style="9" customWidth="1"/>
    <col min="8132" max="8132" width="8.21875" style="9" customWidth="1"/>
    <col min="8133" max="8133" width="6.77734375" style="9" customWidth="1"/>
    <col min="8134" max="8134" width="4.77734375" style="9" customWidth="1"/>
    <col min="8135" max="8136" width="5" style="9" customWidth="1"/>
    <col min="8137" max="8137" width="9.21875" style="9"/>
    <col min="8138" max="8138" width="10.5546875" style="9" customWidth="1"/>
    <col min="8139" max="8139" width="3.77734375" style="9" customWidth="1"/>
    <col min="8140" max="8141" width="9.21875" style="9"/>
    <col min="8142" max="8142" width="3.77734375" style="9" customWidth="1"/>
    <col min="8143" max="8382" width="9.21875" style="9"/>
    <col min="8383" max="8383" width="24.77734375" style="9" customWidth="1"/>
    <col min="8384" max="8384" width="13.5546875" style="9" customWidth="1"/>
    <col min="8385" max="8385" width="9.21875" style="9"/>
    <col min="8386" max="8386" width="6.77734375" style="9" customWidth="1"/>
    <col min="8387" max="8387" width="6.44140625" style="9" customWidth="1"/>
    <col min="8388" max="8388" width="8.21875" style="9" customWidth="1"/>
    <col min="8389" max="8389" width="6.77734375" style="9" customWidth="1"/>
    <col min="8390" max="8390" width="4.77734375" style="9" customWidth="1"/>
    <col min="8391" max="8392" width="5" style="9" customWidth="1"/>
    <col min="8393" max="8393" width="9.21875" style="9"/>
    <col min="8394" max="8394" width="10.5546875" style="9" customWidth="1"/>
    <col min="8395" max="8395" width="3.77734375" style="9" customWidth="1"/>
    <col min="8396" max="8397" width="9.21875" style="9"/>
    <col min="8398" max="8398" width="3.77734375" style="9" customWidth="1"/>
    <col min="8399" max="8638" width="9.21875" style="9"/>
    <col min="8639" max="8639" width="24.77734375" style="9" customWidth="1"/>
    <col min="8640" max="8640" width="13.5546875" style="9" customWidth="1"/>
    <col min="8641" max="8641" width="9.21875" style="9"/>
    <col min="8642" max="8642" width="6.77734375" style="9" customWidth="1"/>
    <col min="8643" max="8643" width="6.44140625" style="9" customWidth="1"/>
    <col min="8644" max="8644" width="8.21875" style="9" customWidth="1"/>
    <col min="8645" max="8645" width="6.77734375" style="9" customWidth="1"/>
    <col min="8646" max="8646" width="4.77734375" style="9" customWidth="1"/>
    <col min="8647" max="8648" width="5" style="9" customWidth="1"/>
    <col min="8649" max="8649" width="9.21875" style="9"/>
    <col min="8650" max="8650" width="10.5546875" style="9" customWidth="1"/>
    <col min="8651" max="8651" width="3.77734375" style="9" customWidth="1"/>
    <col min="8652" max="8653" width="9.21875" style="9"/>
    <col min="8654" max="8654" width="3.77734375" style="9" customWidth="1"/>
    <col min="8655" max="8894" width="9.21875" style="9"/>
    <col min="8895" max="8895" width="24.77734375" style="9" customWidth="1"/>
    <col min="8896" max="8896" width="13.5546875" style="9" customWidth="1"/>
    <col min="8897" max="8897" width="9.21875" style="9"/>
    <col min="8898" max="8898" width="6.77734375" style="9" customWidth="1"/>
    <col min="8899" max="8899" width="6.44140625" style="9" customWidth="1"/>
    <col min="8900" max="8900" width="8.21875" style="9" customWidth="1"/>
    <col min="8901" max="8901" width="6.77734375" style="9" customWidth="1"/>
    <col min="8902" max="8902" width="4.77734375" style="9" customWidth="1"/>
    <col min="8903" max="8904" width="5" style="9" customWidth="1"/>
    <col min="8905" max="8905" width="9.21875" style="9"/>
    <col min="8906" max="8906" width="10.5546875" style="9" customWidth="1"/>
    <col min="8907" max="8907" width="3.77734375" style="9" customWidth="1"/>
    <col min="8908" max="8909" width="9.21875" style="9"/>
    <col min="8910" max="8910" width="3.77734375" style="9" customWidth="1"/>
    <col min="8911" max="9150" width="9.21875" style="9"/>
    <col min="9151" max="9151" width="24.77734375" style="9" customWidth="1"/>
    <col min="9152" max="9152" width="13.5546875" style="9" customWidth="1"/>
    <col min="9153" max="9153" width="9.21875" style="9"/>
    <col min="9154" max="9154" width="6.77734375" style="9" customWidth="1"/>
    <col min="9155" max="9155" width="6.44140625" style="9" customWidth="1"/>
    <col min="9156" max="9156" width="8.21875" style="9" customWidth="1"/>
    <col min="9157" max="9157" width="6.77734375" style="9" customWidth="1"/>
    <col min="9158" max="9158" width="4.77734375" style="9" customWidth="1"/>
    <col min="9159" max="9160" width="5" style="9" customWidth="1"/>
    <col min="9161" max="9161" width="9.21875" style="9"/>
    <col min="9162" max="9162" width="10.5546875" style="9" customWidth="1"/>
    <col min="9163" max="9163" width="3.77734375" style="9" customWidth="1"/>
    <col min="9164" max="9165" width="9.21875" style="9"/>
    <col min="9166" max="9166" width="3.77734375" style="9" customWidth="1"/>
    <col min="9167" max="9406" width="9.21875" style="9"/>
    <col min="9407" max="9407" width="24.77734375" style="9" customWidth="1"/>
    <col min="9408" max="9408" width="13.5546875" style="9" customWidth="1"/>
    <col min="9409" max="9409" width="9.21875" style="9"/>
    <col min="9410" max="9410" width="6.77734375" style="9" customWidth="1"/>
    <col min="9411" max="9411" width="6.44140625" style="9" customWidth="1"/>
    <col min="9412" max="9412" width="8.21875" style="9" customWidth="1"/>
    <col min="9413" max="9413" width="6.77734375" style="9" customWidth="1"/>
    <col min="9414" max="9414" width="4.77734375" style="9" customWidth="1"/>
    <col min="9415" max="9416" width="5" style="9" customWidth="1"/>
    <col min="9417" max="9417" width="9.21875" style="9"/>
    <col min="9418" max="9418" width="10.5546875" style="9" customWidth="1"/>
    <col min="9419" max="9419" width="3.77734375" style="9" customWidth="1"/>
    <col min="9420" max="9421" width="9.21875" style="9"/>
    <col min="9422" max="9422" width="3.77734375" style="9" customWidth="1"/>
    <col min="9423" max="9662" width="9.21875" style="9"/>
    <col min="9663" max="9663" width="24.77734375" style="9" customWidth="1"/>
    <col min="9664" max="9664" width="13.5546875" style="9" customWidth="1"/>
    <col min="9665" max="9665" width="9.21875" style="9"/>
    <col min="9666" max="9666" width="6.77734375" style="9" customWidth="1"/>
    <col min="9667" max="9667" width="6.44140625" style="9" customWidth="1"/>
    <col min="9668" max="9668" width="8.21875" style="9" customWidth="1"/>
    <col min="9669" max="9669" width="6.77734375" style="9" customWidth="1"/>
    <col min="9670" max="9670" width="4.77734375" style="9" customWidth="1"/>
    <col min="9671" max="9672" width="5" style="9" customWidth="1"/>
    <col min="9673" max="9673" width="9.21875" style="9"/>
    <col min="9674" max="9674" width="10.5546875" style="9" customWidth="1"/>
    <col min="9675" max="9675" width="3.77734375" style="9" customWidth="1"/>
    <col min="9676" max="9677" width="9.21875" style="9"/>
    <col min="9678" max="9678" width="3.77734375" style="9" customWidth="1"/>
    <col min="9679" max="9918" width="9.21875" style="9"/>
    <col min="9919" max="9919" width="24.77734375" style="9" customWidth="1"/>
    <col min="9920" max="9920" width="13.5546875" style="9" customWidth="1"/>
    <col min="9921" max="9921" width="9.21875" style="9"/>
    <col min="9922" max="9922" width="6.77734375" style="9" customWidth="1"/>
    <col min="9923" max="9923" width="6.44140625" style="9" customWidth="1"/>
    <col min="9924" max="9924" width="8.21875" style="9" customWidth="1"/>
    <col min="9925" max="9925" width="6.77734375" style="9" customWidth="1"/>
    <col min="9926" max="9926" width="4.77734375" style="9" customWidth="1"/>
    <col min="9927" max="9928" width="5" style="9" customWidth="1"/>
    <col min="9929" max="9929" width="9.21875" style="9"/>
    <col min="9930" max="9930" width="10.5546875" style="9" customWidth="1"/>
    <col min="9931" max="9931" width="3.77734375" style="9" customWidth="1"/>
    <col min="9932" max="9933" width="9.21875" style="9"/>
    <col min="9934" max="9934" width="3.77734375" style="9" customWidth="1"/>
    <col min="9935" max="10174" width="9.21875" style="9"/>
    <col min="10175" max="10175" width="24.77734375" style="9" customWidth="1"/>
    <col min="10176" max="10176" width="13.5546875" style="9" customWidth="1"/>
    <col min="10177" max="10177" width="9.21875" style="9"/>
    <col min="10178" max="10178" width="6.77734375" style="9" customWidth="1"/>
    <col min="10179" max="10179" width="6.44140625" style="9" customWidth="1"/>
    <col min="10180" max="10180" width="8.21875" style="9" customWidth="1"/>
    <col min="10181" max="10181" width="6.77734375" style="9" customWidth="1"/>
    <col min="10182" max="10182" width="4.77734375" style="9" customWidth="1"/>
    <col min="10183" max="10184" width="5" style="9" customWidth="1"/>
    <col min="10185" max="10185" width="9.21875" style="9"/>
    <col min="10186" max="10186" width="10.5546875" style="9" customWidth="1"/>
    <col min="10187" max="10187" width="3.77734375" style="9" customWidth="1"/>
    <col min="10188" max="10189" width="9.21875" style="9"/>
    <col min="10190" max="10190" width="3.77734375" style="9" customWidth="1"/>
    <col min="10191" max="10430" width="9.21875" style="9"/>
    <col min="10431" max="10431" width="24.77734375" style="9" customWidth="1"/>
    <col min="10432" max="10432" width="13.5546875" style="9" customWidth="1"/>
    <col min="10433" max="10433" width="9.21875" style="9"/>
    <col min="10434" max="10434" width="6.77734375" style="9" customWidth="1"/>
    <col min="10435" max="10435" width="6.44140625" style="9" customWidth="1"/>
    <col min="10436" max="10436" width="8.21875" style="9" customWidth="1"/>
    <col min="10437" max="10437" width="6.77734375" style="9" customWidth="1"/>
    <col min="10438" max="10438" width="4.77734375" style="9" customWidth="1"/>
    <col min="10439" max="10440" width="5" style="9" customWidth="1"/>
    <col min="10441" max="10441" width="9.21875" style="9"/>
    <col min="10442" max="10442" width="10.5546875" style="9" customWidth="1"/>
    <col min="10443" max="10443" width="3.77734375" style="9" customWidth="1"/>
    <col min="10444" max="10445" width="9.21875" style="9"/>
    <col min="10446" max="10446" width="3.77734375" style="9" customWidth="1"/>
    <col min="10447" max="10686" width="9.21875" style="9"/>
    <col min="10687" max="10687" width="24.77734375" style="9" customWidth="1"/>
    <col min="10688" max="10688" width="13.5546875" style="9" customWidth="1"/>
    <col min="10689" max="10689" width="9.21875" style="9"/>
    <col min="10690" max="10690" width="6.77734375" style="9" customWidth="1"/>
    <col min="10691" max="10691" width="6.44140625" style="9" customWidth="1"/>
    <col min="10692" max="10692" width="8.21875" style="9" customWidth="1"/>
    <col min="10693" max="10693" width="6.77734375" style="9" customWidth="1"/>
    <col min="10694" max="10694" width="4.77734375" style="9" customWidth="1"/>
    <col min="10695" max="10696" width="5" style="9" customWidth="1"/>
    <col min="10697" max="10697" width="9.21875" style="9"/>
    <col min="10698" max="10698" width="10.5546875" style="9" customWidth="1"/>
    <col min="10699" max="10699" width="3.77734375" style="9" customWidth="1"/>
    <col min="10700" max="10701" width="9.21875" style="9"/>
    <col min="10702" max="10702" width="3.77734375" style="9" customWidth="1"/>
    <col min="10703" max="10942" width="9.21875" style="9"/>
    <col min="10943" max="10943" width="24.77734375" style="9" customWidth="1"/>
    <col min="10944" max="10944" width="13.5546875" style="9" customWidth="1"/>
    <col min="10945" max="10945" width="9.21875" style="9"/>
    <col min="10946" max="10946" width="6.77734375" style="9" customWidth="1"/>
    <col min="10947" max="10947" width="6.44140625" style="9" customWidth="1"/>
    <col min="10948" max="10948" width="8.21875" style="9" customWidth="1"/>
    <col min="10949" max="10949" width="6.77734375" style="9" customWidth="1"/>
    <col min="10950" max="10950" width="4.77734375" style="9" customWidth="1"/>
    <col min="10951" max="10952" width="5" style="9" customWidth="1"/>
    <col min="10953" max="10953" width="9.21875" style="9"/>
    <col min="10954" max="10954" width="10.5546875" style="9" customWidth="1"/>
    <col min="10955" max="10955" width="3.77734375" style="9" customWidth="1"/>
    <col min="10956" max="10957" width="9.21875" style="9"/>
    <col min="10958" max="10958" width="3.77734375" style="9" customWidth="1"/>
    <col min="10959" max="11198" width="9.21875" style="9"/>
    <col min="11199" max="11199" width="24.77734375" style="9" customWidth="1"/>
    <col min="11200" max="11200" width="13.5546875" style="9" customWidth="1"/>
    <col min="11201" max="11201" width="9.21875" style="9"/>
    <col min="11202" max="11202" width="6.77734375" style="9" customWidth="1"/>
    <col min="11203" max="11203" width="6.44140625" style="9" customWidth="1"/>
    <col min="11204" max="11204" width="8.21875" style="9" customWidth="1"/>
    <col min="11205" max="11205" width="6.77734375" style="9" customWidth="1"/>
    <col min="11206" max="11206" width="4.77734375" style="9" customWidth="1"/>
    <col min="11207" max="11208" width="5" style="9" customWidth="1"/>
    <col min="11209" max="11209" width="9.21875" style="9"/>
    <col min="11210" max="11210" width="10.5546875" style="9" customWidth="1"/>
    <col min="11211" max="11211" width="3.77734375" style="9" customWidth="1"/>
    <col min="11212" max="11213" width="9.21875" style="9"/>
    <col min="11214" max="11214" width="3.77734375" style="9" customWidth="1"/>
    <col min="11215" max="11454" width="9.21875" style="9"/>
    <col min="11455" max="11455" width="24.77734375" style="9" customWidth="1"/>
    <col min="11456" max="11456" width="13.5546875" style="9" customWidth="1"/>
    <col min="11457" max="11457" width="9.21875" style="9"/>
    <col min="11458" max="11458" width="6.77734375" style="9" customWidth="1"/>
    <col min="11459" max="11459" width="6.44140625" style="9" customWidth="1"/>
    <col min="11460" max="11460" width="8.21875" style="9" customWidth="1"/>
    <col min="11461" max="11461" width="6.77734375" style="9" customWidth="1"/>
    <col min="11462" max="11462" width="4.77734375" style="9" customWidth="1"/>
    <col min="11463" max="11464" width="5" style="9" customWidth="1"/>
    <col min="11465" max="11465" width="9.21875" style="9"/>
    <col min="11466" max="11466" width="10.5546875" style="9" customWidth="1"/>
    <col min="11467" max="11467" width="3.77734375" style="9" customWidth="1"/>
    <col min="11468" max="11469" width="9.21875" style="9"/>
    <col min="11470" max="11470" width="3.77734375" style="9" customWidth="1"/>
    <col min="11471" max="11710" width="9.21875" style="9"/>
    <col min="11711" max="11711" width="24.77734375" style="9" customWidth="1"/>
    <col min="11712" max="11712" width="13.5546875" style="9" customWidth="1"/>
    <col min="11713" max="11713" width="9.21875" style="9"/>
    <col min="11714" max="11714" width="6.77734375" style="9" customWidth="1"/>
    <col min="11715" max="11715" width="6.44140625" style="9" customWidth="1"/>
    <col min="11716" max="11716" width="8.21875" style="9" customWidth="1"/>
    <col min="11717" max="11717" width="6.77734375" style="9" customWidth="1"/>
    <col min="11718" max="11718" width="4.77734375" style="9" customWidth="1"/>
    <col min="11719" max="11720" width="5" style="9" customWidth="1"/>
    <col min="11721" max="11721" width="9.21875" style="9"/>
    <col min="11722" max="11722" width="10.5546875" style="9" customWidth="1"/>
    <col min="11723" max="11723" width="3.77734375" style="9" customWidth="1"/>
    <col min="11724" max="11725" width="9.21875" style="9"/>
    <col min="11726" max="11726" width="3.77734375" style="9" customWidth="1"/>
    <col min="11727" max="11966" width="9.21875" style="9"/>
    <col min="11967" max="11967" width="24.77734375" style="9" customWidth="1"/>
    <col min="11968" max="11968" width="13.5546875" style="9" customWidth="1"/>
    <col min="11969" max="11969" width="9.21875" style="9"/>
    <col min="11970" max="11970" width="6.77734375" style="9" customWidth="1"/>
    <col min="11971" max="11971" width="6.44140625" style="9" customWidth="1"/>
    <col min="11972" max="11972" width="8.21875" style="9" customWidth="1"/>
    <col min="11973" max="11973" width="6.77734375" style="9" customWidth="1"/>
    <col min="11974" max="11974" width="4.77734375" style="9" customWidth="1"/>
    <col min="11975" max="11976" width="5" style="9" customWidth="1"/>
    <col min="11977" max="11977" width="9.21875" style="9"/>
    <col min="11978" max="11978" width="10.5546875" style="9" customWidth="1"/>
    <col min="11979" max="11979" width="3.77734375" style="9" customWidth="1"/>
    <col min="11980" max="11981" width="9.21875" style="9"/>
    <col min="11982" max="11982" width="3.77734375" style="9" customWidth="1"/>
    <col min="11983" max="12222" width="9.21875" style="9"/>
    <col min="12223" max="12223" width="24.77734375" style="9" customWidth="1"/>
    <col min="12224" max="12224" width="13.5546875" style="9" customWidth="1"/>
    <col min="12225" max="12225" width="9.21875" style="9"/>
    <col min="12226" max="12226" width="6.77734375" style="9" customWidth="1"/>
    <col min="12227" max="12227" width="6.44140625" style="9" customWidth="1"/>
    <col min="12228" max="12228" width="8.21875" style="9" customWidth="1"/>
    <col min="12229" max="12229" width="6.77734375" style="9" customWidth="1"/>
    <col min="12230" max="12230" width="4.77734375" style="9" customWidth="1"/>
    <col min="12231" max="12232" width="5" style="9" customWidth="1"/>
    <col min="12233" max="12233" width="9.21875" style="9"/>
    <col min="12234" max="12234" width="10.5546875" style="9" customWidth="1"/>
    <col min="12235" max="12235" width="3.77734375" style="9" customWidth="1"/>
    <col min="12236" max="12237" width="9.21875" style="9"/>
    <col min="12238" max="12238" width="3.77734375" style="9" customWidth="1"/>
    <col min="12239" max="12478" width="9.21875" style="9"/>
    <col min="12479" max="12479" width="24.77734375" style="9" customWidth="1"/>
    <col min="12480" max="12480" width="13.5546875" style="9" customWidth="1"/>
    <col min="12481" max="12481" width="9.21875" style="9"/>
    <col min="12482" max="12482" width="6.77734375" style="9" customWidth="1"/>
    <col min="12483" max="12483" width="6.44140625" style="9" customWidth="1"/>
    <col min="12484" max="12484" width="8.21875" style="9" customWidth="1"/>
    <col min="12485" max="12485" width="6.77734375" style="9" customWidth="1"/>
    <col min="12486" max="12486" width="4.77734375" style="9" customWidth="1"/>
    <col min="12487" max="12488" width="5" style="9" customWidth="1"/>
    <col min="12489" max="12489" width="9.21875" style="9"/>
    <col min="12490" max="12490" width="10.5546875" style="9" customWidth="1"/>
    <col min="12491" max="12491" width="3.77734375" style="9" customWidth="1"/>
    <col min="12492" max="12493" width="9.21875" style="9"/>
    <col min="12494" max="12494" width="3.77734375" style="9" customWidth="1"/>
    <col min="12495" max="12734" width="9.21875" style="9"/>
    <col min="12735" max="12735" width="24.77734375" style="9" customWidth="1"/>
    <col min="12736" max="12736" width="13.5546875" style="9" customWidth="1"/>
    <col min="12737" max="12737" width="9.21875" style="9"/>
    <col min="12738" max="12738" width="6.77734375" style="9" customWidth="1"/>
    <col min="12739" max="12739" width="6.44140625" style="9" customWidth="1"/>
    <col min="12740" max="12740" width="8.21875" style="9" customWidth="1"/>
    <col min="12741" max="12741" width="6.77734375" style="9" customWidth="1"/>
    <col min="12742" max="12742" width="4.77734375" style="9" customWidth="1"/>
    <col min="12743" max="12744" width="5" style="9" customWidth="1"/>
    <col min="12745" max="12745" width="9.21875" style="9"/>
    <col min="12746" max="12746" width="10.5546875" style="9" customWidth="1"/>
    <col min="12747" max="12747" width="3.77734375" style="9" customWidth="1"/>
    <col min="12748" max="12749" width="9.21875" style="9"/>
    <col min="12750" max="12750" width="3.77734375" style="9" customWidth="1"/>
    <col min="12751" max="12990" width="9.21875" style="9"/>
    <col min="12991" max="12991" width="24.77734375" style="9" customWidth="1"/>
    <col min="12992" max="12992" width="13.5546875" style="9" customWidth="1"/>
    <col min="12993" max="12993" width="9.21875" style="9"/>
    <col min="12994" max="12994" width="6.77734375" style="9" customWidth="1"/>
    <col min="12995" max="12995" width="6.44140625" style="9" customWidth="1"/>
    <col min="12996" max="12996" width="8.21875" style="9" customWidth="1"/>
    <col min="12997" max="12997" width="6.77734375" style="9" customWidth="1"/>
    <col min="12998" max="12998" width="4.77734375" style="9" customWidth="1"/>
    <col min="12999" max="13000" width="5" style="9" customWidth="1"/>
    <col min="13001" max="13001" width="9.21875" style="9"/>
    <col min="13002" max="13002" width="10.5546875" style="9" customWidth="1"/>
    <col min="13003" max="13003" width="3.77734375" style="9" customWidth="1"/>
    <col min="13004" max="13005" width="9.21875" style="9"/>
    <col min="13006" max="13006" width="3.77734375" style="9" customWidth="1"/>
    <col min="13007" max="13246" width="9.21875" style="9"/>
    <col min="13247" max="13247" width="24.77734375" style="9" customWidth="1"/>
    <col min="13248" max="13248" width="13.5546875" style="9" customWidth="1"/>
    <col min="13249" max="13249" width="9.21875" style="9"/>
    <col min="13250" max="13250" width="6.77734375" style="9" customWidth="1"/>
    <col min="13251" max="13251" width="6.44140625" style="9" customWidth="1"/>
    <col min="13252" max="13252" width="8.21875" style="9" customWidth="1"/>
    <col min="13253" max="13253" width="6.77734375" style="9" customWidth="1"/>
    <col min="13254" max="13254" width="4.77734375" style="9" customWidth="1"/>
    <col min="13255" max="13256" width="5" style="9" customWidth="1"/>
    <col min="13257" max="13257" width="9.21875" style="9"/>
    <col min="13258" max="13258" width="10.5546875" style="9" customWidth="1"/>
    <col min="13259" max="13259" width="3.77734375" style="9" customWidth="1"/>
    <col min="13260" max="13261" width="9.21875" style="9"/>
    <col min="13262" max="13262" width="3.77734375" style="9" customWidth="1"/>
    <col min="13263" max="13502" width="9.21875" style="9"/>
    <col min="13503" max="13503" width="24.77734375" style="9" customWidth="1"/>
    <col min="13504" max="13504" width="13.5546875" style="9" customWidth="1"/>
    <col min="13505" max="13505" width="9.21875" style="9"/>
    <col min="13506" max="13506" width="6.77734375" style="9" customWidth="1"/>
    <col min="13507" max="13507" width="6.44140625" style="9" customWidth="1"/>
    <col min="13508" max="13508" width="8.21875" style="9" customWidth="1"/>
    <col min="13509" max="13509" width="6.77734375" style="9" customWidth="1"/>
    <col min="13510" max="13510" width="4.77734375" style="9" customWidth="1"/>
    <col min="13511" max="13512" width="5" style="9" customWidth="1"/>
    <col min="13513" max="13513" width="9.21875" style="9"/>
    <col min="13514" max="13514" width="10.5546875" style="9" customWidth="1"/>
    <col min="13515" max="13515" width="3.77734375" style="9" customWidth="1"/>
    <col min="13516" max="13517" width="9.21875" style="9"/>
    <col min="13518" max="13518" width="3.77734375" style="9" customWidth="1"/>
    <col min="13519" max="13758" width="9.21875" style="9"/>
    <col min="13759" max="13759" width="24.77734375" style="9" customWidth="1"/>
    <col min="13760" max="13760" width="13.5546875" style="9" customWidth="1"/>
    <col min="13761" max="13761" width="9.21875" style="9"/>
    <col min="13762" max="13762" width="6.77734375" style="9" customWidth="1"/>
    <col min="13763" max="13763" width="6.44140625" style="9" customWidth="1"/>
    <col min="13764" max="13764" width="8.21875" style="9" customWidth="1"/>
    <col min="13765" max="13765" width="6.77734375" style="9" customWidth="1"/>
    <col min="13766" max="13766" width="4.77734375" style="9" customWidth="1"/>
    <col min="13767" max="13768" width="5" style="9" customWidth="1"/>
    <col min="13769" max="13769" width="9.21875" style="9"/>
    <col min="13770" max="13770" width="10.5546875" style="9" customWidth="1"/>
    <col min="13771" max="13771" width="3.77734375" style="9" customWidth="1"/>
    <col min="13772" max="13773" width="9.21875" style="9"/>
    <col min="13774" max="13774" width="3.77734375" style="9" customWidth="1"/>
    <col min="13775" max="14014" width="9.21875" style="9"/>
    <col min="14015" max="14015" width="24.77734375" style="9" customWidth="1"/>
    <col min="14016" max="14016" width="13.5546875" style="9" customWidth="1"/>
    <col min="14017" max="14017" width="9.21875" style="9"/>
    <col min="14018" max="14018" width="6.77734375" style="9" customWidth="1"/>
    <col min="14019" max="14019" width="6.44140625" style="9" customWidth="1"/>
    <col min="14020" max="14020" width="8.21875" style="9" customWidth="1"/>
    <col min="14021" max="14021" width="6.77734375" style="9" customWidth="1"/>
    <col min="14022" max="14022" width="4.77734375" style="9" customWidth="1"/>
    <col min="14023" max="14024" width="5" style="9" customWidth="1"/>
    <col min="14025" max="14025" width="9.21875" style="9"/>
    <col min="14026" max="14026" width="10.5546875" style="9" customWidth="1"/>
    <col min="14027" max="14027" width="3.77734375" style="9" customWidth="1"/>
    <col min="14028" max="14029" width="9.21875" style="9"/>
    <col min="14030" max="14030" width="3.77734375" style="9" customWidth="1"/>
    <col min="14031" max="14270" width="9.21875" style="9"/>
    <col min="14271" max="14271" width="24.77734375" style="9" customWidth="1"/>
    <col min="14272" max="14272" width="13.5546875" style="9" customWidth="1"/>
    <col min="14273" max="14273" width="9.21875" style="9"/>
    <col min="14274" max="14274" width="6.77734375" style="9" customWidth="1"/>
    <col min="14275" max="14275" width="6.44140625" style="9" customWidth="1"/>
    <col min="14276" max="14276" width="8.21875" style="9" customWidth="1"/>
    <col min="14277" max="14277" width="6.77734375" style="9" customWidth="1"/>
    <col min="14278" max="14278" width="4.77734375" style="9" customWidth="1"/>
    <col min="14279" max="14280" width="5" style="9" customWidth="1"/>
    <col min="14281" max="14281" width="9.21875" style="9"/>
    <col min="14282" max="14282" width="10.5546875" style="9" customWidth="1"/>
    <col min="14283" max="14283" width="3.77734375" style="9" customWidth="1"/>
    <col min="14284" max="14285" width="9.21875" style="9"/>
    <col min="14286" max="14286" width="3.77734375" style="9" customWidth="1"/>
    <col min="14287" max="14526" width="9.21875" style="9"/>
    <col min="14527" max="14527" width="24.77734375" style="9" customWidth="1"/>
    <col min="14528" max="14528" width="13.5546875" style="9" customWidth="1"/>
    <col min="14529" max="14529" width="9.21875" style="9"/>
    <col min="14530" max="14530" width="6.77734375" style="9" customWidth="1"/>
    <col min="14531" max="14531" width="6.44140625" style="9" customWidth="1"/>
    <col min="14532" max="14532" width="8.21875" style="9" customWidth="1"/>
    <col min="14533" max="14533" width="6.77734375" style="9" customWidth="1"/>
    <col min="14534" max="14534" width="4.77734375" style="9" customWidth="1"/>
    <col min="14535" max="14536" width="5" style="9" customWidth="1"/>
    <col min="14537" max="14537" width="9.21875" style="9"/>
    <col min="14538" max="14538" width="10.5546875" style="9" customWidth="1"/>
    <col min="14539" max="14539" width="3.77734375" style="9" customWidth="1"/>
    <col min="14540" max="14541" width="9.21875" style="9"/>
    <col min="14542" max="14542" width="3.77734375" style="9" customWidth="1"/>
    <col min="14543" max="14782" width="9.21875" style="9"/>
    <col min="14783" max="14783" width="24.77734375" style="9" customWidth="1"/>
    <col min="14784" max="14784" width="13.5546875" style="9" customWidth="1"/>
    <col min="14785" max="14785" width="9.21875" style="9"/>
    <col min="14786" max="14786" width="6.77734375" style="9" customWidth="1"/>
    <col min="14787" max="14787" width="6.44140625" style="9" customWidth="1"/>
    <col min="14788" max="14788" width="8.21875" style="9" customWidth="1"/>
    <col min="14789" max="14789" width="6.77734375" style="9" customWidth="1"/>
    <col min="14790" max="14790" width="4.77734375" style="9" customWidth="1"/>
    <col min="14791" max="14792" width="5" style="9" customWidth="1"/>
    <col min="14793" max="14793" width="9.21875" style="9"/>
    <col min="14794" max="14794" width="10.5546875" style="9" customWidth="1"/>
    <col min="14795" max="14795" width="3.77734375" style="9" customWidth="1"/>
    <col min="14796" max="14797" width="9.21875" style="9"/>
    <col min="14798" max="14798" width="3.77734375" style="9" customWidth="1"/>
    <col min="14799" max="15038" width="9.21875" style="9"/>
    <col min="15039" max="15039" width="24.77734375" style="9" customWidth="1"/>
    <col min="15040" max="15040" width="13.5546875" style="9" customWidth="1"/>
    <col min="15041" max="15041" width="9.21875" style="9"/>
    <col min="15042" max="15042" width="6.77734375" style="9" customWidth="1"/>
    <col min="15043" max="15043" width="6.44140625" style="9" customWidth="1"/>
    <col min="15044" max="15044" width="8.21875" style="9" customWidth="1"/>
    <col min="15045" max="15045" width="6.77734375" style="9" customWidth="1"/>
    <col min="15046" max="15046" width="4.77734375" style="9" customWidth="1"/>
    <col min="15047" max="15048" width="5" style="9" customWidth="1"/>
    <col min="15049" max="15049" width="9.21875" style="9"/>
    <col min="15050" max="15050" width="10.5546875" style="9" customWidth="1"/>
    <col min="15051" max="15051" width="3.77734375" style="9" customWidth="1"/>
    <col min="15052" max="15053" width="9.21875" style="9"/>
    <col min="15054" max="15054" width="3.77734375" style="9" customWidth="1"/>
    <col min="15055" max="15294" width="9.21875" style="9"/>
    <col min="15295" max="15295" width="24.77734375" style="9" customWidth="1"/>
    <col min="15296" max="15296" width="13.5546875" style="9" customWidth="1"/>
    <col min="15297" max="15297" width="9.21875" style="9"/>
    <col min="15298" max="15298" width="6.77734375" style="9" customWidth="1"/>
    <col min="15299" max="15299" width="6.44140625" style="9" customWidth="1"/>
    <col min="15300" max="15300" width="8.21875" style="9" customWidth="1"/>
    <col min="15301" max="15301" width="6.77734375" style="9" customWidth="1"/>
    <col min="15302" max="15302" width="4.77734375" style="9" customWidth="1"/>
    <col min="15303" max="15304" width="5" style="9" customWidth="1"/>
    <col min="15305" max="15305" width="9.21875" style="9"/>
    <col min="15306" max="15306" width="10.5546875" style="9" customWidth="1"/>
    <col min="15307" max="15307" width="3.77734375" style="9" customWidth="1"/>
    <col min="15308" max="15309" width="9.21875" style="9"/>
    <col min="15310" max="15310" width="3.77734375" style="9" customWidth="1"/>
    <col min="15311" max="15550" width="9.21875" style="9"/>
    <col min="15551" max="15551" width="24.77734375" style="9" customWidth="1"/>
    <col min="15552" max="15552" width="13.5546875" style="9" customWidth="1"/>
    <col min="15553" max="15553" width="9.21875" style="9"/>
    <col min="15554" max="15554" width="6.77734375" style="9" customWidth="1"/>
    <col min="15555" max="15555" width="6.44140625" style="9" customWidth="1"/>
    <col min="15556" max="15556" width="8.21875" style="9" customWidth="1"/>
    <col min="15557" max="15557" width="6.77734375" style="9" customWidth="1"/>
    <col min="15558" max="15558" width="4.77734375" style="9" customWidth="1"/>
    <col min="15559" max="15560" width="5" style="9" customWidth="1"/>
    <col min="15561" max="15561" width="9.21875" style="9"/>
    <col min="15562" max="15562" width="10.5546875" style="9" customWidth="1"/>
    <col min="15563" max="15563" width="3.77734375" style="9" customWidth="1"/>
    <col min="15564" max="15565" width="9.21875" style="9"/>
    <col min="15566" max="15566" width="3.77734375" style="9" customWidth="1"/>
    <col min="15567" max="15806" width="9.21875" style="9"/>
    <col min="15807" max="15807" width="24.77734375" style="9" customWidth="1"/>
    <col min="15808" max="15808" width="13.5546875" style="9" customWidth="1"/>
    <col min="15809" max="15809" width="9.21875" style="9"/>
    <col min="15810" max="15810" width="6.77734375" style="9" customWidth="1"/>
    <col min="15811" max="15811" width="6.44140625" style="9" customWidth="1"/>
    <col min="15812" max="15812" width="8.21875" style="9" customWidth="1"/>
    <col min="15813" max="15813" width="6.77734375" style="9" customWidth="1"/>
    <col min="15814" max="15814" width="4.77734375" style="9" customWidth="1"/>
    <col min="15815" max="15816" width="5" style="9" customWidth="1"/>
    <col min="15817" max="15817" width="9.21875" style="9"/>
    <col min="15818" max="15818" width="10.5546875" style="9" customWidth="1"/>
    <col min="15819" max="15819" width="3.77734375" style="9" customWidth="1"/>
    <col min="15820" max="15821" width="9.21875" style="9"/>
    <col min="15822" max="15822" width="3.77734375" style="9" customWidth="1"/>
    <col min="15823" max="16062" width="9.21875" style="9"/>
    <col min="16063" max="16063" width="24.77734375" style="9" customWidth="1"/>
    <col min="16064" max="16064" width="13.5546875" style="9" customWidth="1"/>
    <col min="16065" max="16065" width="9.21875" style="9"/>
    <col min="16066" max="16066" width="6.77734375" style="9" customWidth="1"/>
    <col min="16067" max="16067" width="6.44140625" style="9" customWidth="1"/>
    <col min="16068" max="16068" width="8.21875" style="9" customWidth="1"/>
    <col min="16069" max="16069" width="6.77734375" style="9" customWidth="1"/>
    <col min="16070" max="16070" width="4.77734375" style="9" customWidth="1"/>
    <col min="16071" max="16072" width="5" style="9" customWidth="1"/>
    <col min="16073" max="16073" width="9.21875" style="9"/>
    <col min="16074" max="16074" width="10.5546875" style="9" customWidth="1"/>
    <col min="16075" max="16075" width="3.77734375" style="9" customWidth="1"/>
    <col min="16076" max="16077" width="9.21875" style="9"/>
    <col min="16078" max="16078" width="3.77734375" style="9" customWidth="1"/>
    <col min="16079" max="16384" width="9.21875" style="9"/>
  </cols>
  <sheetData>
    <row r="2" spans="1:1" x14ac:dyDescent="0.25">
      <c r="A2" s="6" t="s">
        <v>174</v>
      </c>
    </row>
    <row r="3" spans="1:1" x14ac:dyDescent="0.25">
      <c r="A3" s="6" t="s">
        <v>175</v>
      </c>
    </row>
    <row r="4" spans="1:1" x14ac:dyDescent="0.25">
      <c r="A4" s="6" t="s">
        <v>106</v>
      </c>
    </row>
    <row r="5" spans="1:1" x14ac:dyDescent="0.25">
      <c r="A5" s="9"/>
    </row>
    <row r="21" spans="1:43" s="3" customFormat="1" ht="79.8" x14ac:dyDescent="0.3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 t="s">
        <v>6</v>
      </c>
      <c r="M21" s="2" t="s">
        <v>7</v>
      </c>
      <c r="N21" s="2" t="s">
        <v>8</v>
      </c>
      <c r="O21" s="2" t="s">
        <v>9</v>
      </c>
      <c r="P21" s="2" t="s">
        <v>10</v>
      </c>
      <c r="Q21" s="3" t="s">
        <v>14</v>
      </c>
      <c r="R21" s="3" t="s">
        <v>30</v>
      </c>
      <c r="S21" s="3" t="s">
        <v>15</v>
      </c>
      <c r="T21" s="3" t="s">
        <v>16</v>
      </c>
      <c r="U21" s="3" t="s">
        <v>31</v>
      </c>
      <c r="V21" s="3" t="s">
        <v>32</v>
      </c>
      <c r="W21" s="3" t="s">
        <v>104</v>
      </c>
      <c r="X21" s="2" t="s">
        <v>17</v>
      </c>
      <c r="Y21" s="2" t="s">
        <v>18</v>
      </c>
      <c r="Z21" s="2" t="s">
        <v>19</v>
      </c>
      <c r="AA21" s="2" t="s">
        <v>20</v>
      </c>
      <c r="AB21" s="2" t="s">
        <v>21</v>
      </c>
      <c r="AC21" s="2" t="s">
        <v>22</v>
      </c>
      <c r="AD21" s="3" t="s">
        <v>15</v>
      </c>
      <c r="AE21" s="3" t="s">
        <v>16</v>
      </c>
      <c r="AF21" s="3" t="s">
        <v>33</v>
      </c>
      <c r="AG21" s="3" t="s">
        <v>34</v>
      </c>
      <c r="AH21" s="3" t="s">
        <v>105</v>
      </c>
      <c r="AI21" s="8" t="s">
        <v>23</v>
      </c>
      <c r="AJ21" s="8" t="s">
        <v>24</v>
      </c>
      <c r="AK21" s="8" t="s">
        <v>25</v>
      </c>
      <c r="AL21" s="8" t="s">
        <v>26</v>
      </c>
      <c r="AM21" s="8" t="s">
        <v>27</v>
      </c>
      <c r="AN21" s="8" t="s">
        <v>28</v>
      </c>
      <c r="AO21" s="3" t="s">
        <v>57</v>
      </c>
      <c r="AP21" s="2" t="s">
        <v>58</v>
      </c>
    </row>
    <row r="22" spans="1:43" customFormat="1" ht="14.4" x14ac:dyDescent="0.3">
      <c r="A22" s="1">
        <v>43916</v>
      </c>
      <c r="B22" t="s">
        <v>45</v>
      </c>
      <c r="C22" t="s">
        <v>46</v>
      </c>
      <c r="D22">
        <v>1</v>
      </c>
      <c r="E22">
        <v>1</v>
      </c>
      <c r="F22">
        <v>1</v>
      </c>
      <c r="G22" t="s">
        <v>11</v>
      </c>
      <c r="H22" t="s">
        <v>12</v>
      </c>
      <c r="I22">
        <v>3.2599999999999997E-2</v>
      </c>
      <c r="J22">
        <v>0.54</v>
      </c>
      <c r="K22">
        <v>8.1999999999999993</v>
      </c>
      <c r="L22" t="s">
        <v>13</v>
      </c>
      <c r="M22" t="s">
        <v>12</v>
      </c>
      <c r="N22">
        <v>0.78100000000000003</v>
      </c>
      <c r="O22">
        <v>11.9</v>
      </c>
      <c r="P22">
        <v>348</v>
      </c>
      <c r="Q22" s="4"/>
      <c r="R22" s="4">
        <v>1.5</v>
      </c>
      <c r="S22" s="4">
        <v>1</v>
      </c>
      <c r="T22" s="4"/>
      <c r="U22" s="4">
        <f>(-2.418*J22^2)+(40.489*J22)-25.853</f>
        <v>-4.6940288000000017</v>
      </c>
      <c r="V22" s="4">
        <f>IF(R22=1,U22,(U22-U$9))</f>
        <v>-4.6940288000000017</v>
      </c>
      <c r="W22" s="4">
        <f>U22</f>
        <v>-4.6940288000000017</v>
      </c>
      <c r="X22" s="4"/>
      <c r="Y22" s="4"/>
      <c r="Z22" s="4"/>
      <c r="AA22" s="4"/>
      <c r="AB22" s="4"/>
      <c r="AC22" s="4"/>
      <c r="AD22" s="4">
        <v>1</v>
      </c>
      <c r="AE22" s="4"/>
      <c r="AF22" s="4">
        <f>(-0.03519*O22^2)+(40.2247*O22)-512.361</f>
        <v>-38.670325900000023</v>
      </c>
      <c r="AG22" s="4">
        <f>IF(R22=1,AF22,(AF22-AF$9))</f>
        <v>-38.670325900000023</v>
      </c>
      <c r="AH22" s="4">
        <f>AF22</f>
        <v>-38.670325900000023</v>
      </c>
      <c r="AM22" s="9"/>
      <c r="AO22" s="2" t="s">
        <v>59</v>
      </c>
      <c r="AP22" s="2">
        <v>1</v>
      </c>
      <c r="AQ22" s="5"/>
    </row>
    <row r="23" spans="1:43" customFormat="1" ht="14.4" x14ac:dyDescent="0.3">
      <c r="A23" s="1">
        <v>43916</v>
      </c>
      <c r="B23" t="s">
        <v>45</v>
      </c>
      <c r="C23" t="s">
        <v>47</v>
      </c>
      <c r="D23">
        <v>2</v>
      </c>
      <c r="E23">
        <v>1</v>
      </c>
      <c r="F23">
        <v>1</v>
      </c>
      <c r="G23" t="s">
        <v>11</v>
      </c>
      <c r="H23" t="s">
        <v>12</v>
      </c>
      <c r="I23">
        <v>3.27E-2</v>
      </c>
      <c r="J23">
        <v>0.53</v>
      </c>
      <c r="K23">
        <v>8.02</v>
      </c>
      <c r="L23" t="s">
        <v>13</v>
      </c>
      <c r="M23" t="s">
        <v>12</v>
      </c>
      <c r="N23">
        <v>0.78400000000000003</v>
      </c>
      <c r="O23">
        <v>11.9</v>
      </c>
      <c r="P23">
        <v>348</v>
      </c>
      <c r="Q23" s="4"/>
      <c r="R23" s="4">
        <v>1.5</v>
      </c>
      <c r="S23" s="4">
        <v>1</v>
      </c>
      <c r="T23" s="4"/>
      <c r="U23" s="4">
        <f t="shared" ref="U23:U26" si="0">(-2.418*J23^2)+(40.489*J23)-25.853</f>
        <v>-5.0730462000000003</v>
      </c>
      <c r="V23" s="4">
        <f t="shared" ref="V23:V26" si="1">IF(R23=1,U23,(U23-U$9))</f>
        <v>-5.0730462000000003</v>
      </c>
      <c r="W23" s="4">
        <f t="shared" ref="W23:W26" si="2">U23</f>
        <v>-5.0730462000000003</v>
      </c>
      <c r="X23" s="4"/>
      <c r="Y23" s="4"/>
      <c r="Z23" s="4"/>
      <c r="AA23" s="4"/>
      <c r="AB23" s="4"/>
      <c r="AC23" s="4"/>
      <c r="AD23" s="4">
        <v>1</v>
      </c>
      <c r="AE23" s="4"/>
      <c r="AF23" s="4">
        <f t="shared" ref="AF23:AF26" si="3">(-0.03519*O23^2)+(40.2247*O23)-512.361</f>
        <v>-38.670325900000023</v>
      </c>
      <c r="AG23" s="4">
        <f t="shared" ref="AG23:AG26" si="4">IF(R23=1,AF23,(AF23-AF$9))</f>
        <v>-38.670325900000023</v>
      </c>
      <c r="AH23" s="4">
        <f t="shared" ref="AH23:AH26" si="5">AF23</f>
        <v>-38.670325900000023</v>
      </c>
      <c r="AM23" s="9"/>
      <c r="AO23" s="2" t="s">
        <v>59</v>
      </c>
      <c r="AP23" s="2">
        <v>2</v>
      </c>
      <c r="AQ23" s="5"/>
    </row>
    <row r="24" spans="1:43" customFormat="1" ht="14.4" x14ac:dyDescent="0.3">
      <c r="A24" s="1">
        <v>43916</v>
      </c>
      <c r="B24" t="s">
        <v>45</v>
      </c>
      <c r="C24" t="s">
        <v>48</v>
      </c>
      <c r="D24">
        <v>3</v>
      </c>
      <c r="E24">
        <v>1</v>
      </c>
      <c r="F24">
        <v>1</v>
      </c>
      <c r="G24" t="s">
        <v>11</v>
      </c>
      <c r="H24" t="s">
        <v>12</v>
      </c>
      <c r="I24">
        <v>3.8800000000000001E-2</v>
      </c>
      <c r="J24">
        <v>0.79200000000000004</v>
      </c>
      <c r="K24">
        <v>13</v>
      </c>
      <c r="L24" t="s">
        <v>13</v>
      </c>
      <c r="M24" t="s">
        <v>12</v>
      </c>
      <c r="N24">
        <v>0.81699999999999995</v>
      </c>
      <c r="O24">
        <v>12.5</v>
      </c>
      <c r="P24">
        <v>365</v>
      </c>
      <c r="Q24" s="4"/>
      <c r="R24" s="4">
        <v>1.5</v>
      </c>
      <c r="S24" s="4">
        <v>1</v>
      </c>
      <c r="T24" s="4"/>
      <c r="U24" s="4">
        <f t="shared" si="0"/>
        <v>4.6975636479999956</v>
      </c>
      <c r="V24" s="4">
        <f t="shared" si="1"/>
        <v>4.6975636479999956</v>
      </c>
      <c r="W24" s="4">
        <f t="shared" si="2"/>
        <v>4.6975636479999956</v>
      </c>
      <c r="X24" s="4"/>
      <c r="Y24" s="4"/>
      <c r="Z24" s="4"/>
      <c r="AA24" s="4"/>
      <c r="AB24" s="4"/>
      <c r="AC24" s="4"/>
      <c r="AD24" s="4">
        <v>1</v>
      </c>
      <c r="AE24" s="4"/>
      <c r="AF24" s="4">
        <f t="shared" si="3"/>
        <v>-15.050687500000038</v>
      </c>
      <c r="AG24" s="4">
        <f t="shared" si="4"/>
        <v>-15.050687500000038</v>
      </c>
      <c r="AH24" s="4">
        <f t="shared" si="5"/>
        <v>-15.050687500000038</v>
      </c>
      <c r="AM24" s="9"/>
      <c r="AO24" s="2" t="s">
        <v>59</v>
      </c>
      <c r="AP24" s="2">
        <v>3</v>
      </c>
      <c r="AQ24" s="5"/>
    </row>
    <row r="25" spans="1:43" customFormat="1" ht="14.4" x14ac:dyDescent="0.3">
      <c r="A25" s="1">
        <v>43916</v>
      </c>
      <c r="B25" t="s">
        <v>45</v>
      </c>
      <c r="C25" t="s">
        <v>49</v>
      </c>
      <c r="D25">
        <v>4</v>
      </c>
      <c r="E25">
        <v>1</v>
      </c>
      <c r="F25">
        <v>1</v>
      </c>
      <c r="G25" t="s">
        <v>11</v>
      </c>
      <c r="H25" t="s">
        <v>12</v>
      </c>
      <c r="I25">
        <v>4.2900000000000001E-2</v>
      </c>
      <c r="J25">
        <v>0.69399999999999995</v>
      </c>
      <c r="K25">
        <v>11.1</v>
      </c>
      <c r="L25" t="s">
        <v>13</v>
      </c>
      <c r="M25" t="s">
        <v>12</v>
      </c>
      <c r="N25">
        <v>0.85299999999999998</v>
      </c>
      <c r="O25">
        <v>13</v>
      </c>
      <c r="P25">
        <v>382</v>
      </c>
      <c r="Q25" s="4"/>
      <c r="R25" s="4">
        <v>1.5</v>
      </c>
      <c r="S25" s="4">
        <v>1</v>
      </c>
      <c r="T25" s="4"/>
      <c r="U25" s="4">
        <f t="shared" si="0"/>
        <v>1.0817701519999936</v>
      </c>
      <c r="V25" s="4">
        <f t="shared" si="1"/>
        <v>1.0817701519999936</v>
      </c>
      <c r="W25" s="4">
        <f t="shared" si="2"/>
        <v>1.0817701519999936</v>
      </c>
      <c r="X25" s="4"/>
      <c r="Y25" s="4"/>
      <c r="AB25" s="4"/>
      <c r="AC25" s="4"/>
      <c r="AD25" s="4">
        <v>1</v>
      </c>
      <c r="AE25" s="4"/>
      <c r="AF25" s="4">
        <f t="shared" si="3"/>
        <v>4.6129900000000816</v>
      </c>
      <c r="AG25" s="4">
        <f t="shared" si="4"/>
        <v>4.6129900000000816</v>
      </c>
      <c r="AH25" s="4">
        <f t="shared" si="5"/>
        <v>4.6129900000000816</v>
      </c>
      <c r="AM25" s="9"/>
      <c r="AO25" s="2" t="s">
        <v>59</v>
      </c>
      <c r="AP25" s="2">
        <v>4</v>
      </c>
      <c r="AQ25" s="5"/>
    </row>
    <row r="26" spans="1:43" customFormat="1" ht="14.4" x14ac:dyDescent="0.3">
      <c r="A26" s="1">
        <v>43916</v>
      </c>
      <c r="B26" t="s">
        <v>45</v>
      </c>
      <c r="C26" t="s">
        <v>50</v>
      </c>
      <c r="D26">
        <v>5</v>
      </c>
      <c r="E26">
        <v>1</v>
      </c>
      <c r="F26">
        <v>1</v>
      </c>
      <c r="G26" t="s">
        <v>11</v>
      </c>
      <c r="H26" t="s">
        <v>12</v>
      </c>
      <c r="I26">
        <v>4.2000000000000003E-2</v>
      </c>
      <c r="J26">
        <v>0.70699999999999996</v>
      </c>
      <c r="K26">
        <v>11.4</v>
      </c>
      <c r="L26" t="s">
        <v>13</v>
      </c>
      <c r="M26" t="s">
        <v>12</v>
      </c>
      <c r="N26">
        <v>0.85499999999999998</v>
      </c>
      <c r="O26">
        <v>13.1</v>
      </c>
      <c r="P26">
        <v>385</v>
      </c>
      <c r="R26" s="4">
        <v>1.5</v>
      </c>
      <c r="S26" s="4">
        <v>1</v>
      </c>
      <c r="T26" s="4"/>
      <c r="U26" s="4">
        <f t="shared" si="0"/>
        <v>1.5640881179999973</v>
      </c>
      <c r="V26" s="4">
        <f t="shared" si="1"/>
        <v>1.5640881179999973</v>
      </c>
      <c r="W26" s="4">
        <f t="shared" si="2"/>
        <v>1.5640881179999973</v>
      </c>
      <c r="AD26" s="4">
        <v>1</v>
      </c>
      <c r="AE26" s="4"/>
      <c r="AF26" s="4">
        <f t="shared" si="3"/>
        <v>8.5436141000000134</v>
      </c>
      <c r="AG26" s="4">
        <f t="shared" si="4"/>
        <v>8.5436141000000134</v>
      </c>
      <c r="AH26" s="4">
        <f t="shared" si="5"/>
        <v>8.5436141000000134</v>
      </c>
      <c r="AM26" s="9"/>
      <c r="AO26" s="2" t="s">
        <v>59</v>
      </c>
      <c r="AP26" s="2">
        <v>5</v>
      </c>
      <c r="AQ26" s="5"/>
    </row>
    <row r="27" spans="1:43" customFormat="1" ht="14.4" x14ac:dyDescent="0.3">
      <c r="A27" s="1">
        <v>43921</v>
      </c>
      <c r="B27" t="s">
        <v>39</v>
      </c>
      <c r="C27" t="s">
        <v>40</v>
      </c>
      <c r="D27">
        <v>1</v>
      </c>
      <c r="E27">
        <v>1</v>
      </c>
      <c r="F27">
        <v>1</v>
      </c>
      <c r="G27" t="s">
        <v>11</v>
      </c>
      <c r="H27" t="s">
        <v>12</v>
      </c>
      <c r="I27">
        <v>2.9399999999999999E-2</v>
      </c>
      <c r="J27">
        <v>0.47599999999999998</v>
      </c>
      <c r="K27">
        <v>7.92</v>
      </c>
      <c r="L27" t="s">
        <v>13</v>
      </c>
      <c r="M27" t="s">
        <v>12</v>
      </c>
      <c r="N27">
        <v>0.73499999999999999</v>
      </c>
      <c r="O27">
        <v>12.8</v>
      </c>
      <c r="P27">
        <v>348</v>
      </c>
      <c r="Q27" s="4"/>
      <c r="R27" s="4">
        <v>1.5</v>
      </c>
      <c r="S27" s="4">
        <v>1</v>
      </c>
      <c r="T27" s="4"/>
      <c r="U27" s="4">
        <f t="shared" ref="U27:U31" si="6">(-0.25*J27^2)+(28.116*J27)-12.712</f>
        <v>0.61457199999999901</v>
      </c>
      <c r="V27" s="4">
        <f>IF(R27=1,U27,(U27-U$9))</f>
        <v>0.61457199999999901</v>
      </c>
      <c r="W27" s="4">
        <f>U27</f>
        <v>0.61457199999999901</v>
      </c>
      <c r="X27" s="4"/>
      <c r="Y27" s="4"/>
      <c r="Z27" s="4"/>
      <c r="AA27" s="4"/>
      <c r="AB27" s="4"/>
      <c r="AC27" s="4"/>
      <c r="AD27" s="4">
        <v>1</v>
      </c>
      <c r="AE27" s="4"/>
      <c r="AF27" s="4">
        <f>(-0.1483*O27^2)+(50.9038*O27)-621.97</f>
        <v>5.3011679999999615</v>
      </c>
      <c r="AG27" s="4">
        <f>IF(R27=1,AF27,(AF27-AF$9))</f>
        <v>5.3011679999999615</v>
      </c>
      <c r="AH27" s="4">
        <f>AF27</f>
        <v>5.3011679999999615</v>
      </c>
      <c r="AM27" s="9"/>
      <c r="AO27" s="2" t="s">
        <v>59</v>
      </c>
      <c r="AP27" s="2">
        <v>6</v>
      </c>
      <c r="AQ27" s="5"/>
    </row>
    <row r="28" spans="1:43" customFormat="1" ht="14.4" x14ac:dyDescent="0.3">
      <c r="A28" s="1">
        <v>43921</v>
      </c>
      <c r="B28" t="s">
        <v>39</v>
      </c>
      <c r="C28" t="s">
        <v>40</v>
      </c>
      <c r="D28">
        <v>2</v>
      </c>
      <c r="E28">
        <v>1</v>
      </c>
      <c r="F28">
        <v>1</v>
      </c>
      <c r="G28" t="s">
        <v>11</v>
      </c>
      <c r="H28" t="s">
        <v>12</v>
      </c>
      <c r="I28">
        <v>3.3399999999999999E-2</v>
      </c>
      <c r="J28">
        <v>0.55600000000000005</v>
      </c>
      <c r="K28">
        <v>9.24</v>
      </c>
      <c r="L28" t="s">
        <v>13</v>
      </c>
      <c r="M28" t="s">
        <v>12</v>
      </c>
      <c r="N28">
        <v>0.75</v>
      </c>
      <c r="O28">
        <v>13.1</v>
      </c>
      <c r="P28">
        <v>356</v>
      </c>
      <c r="Q28" s="4"/>
      <c r="R28" s="4">
        <v>1.5</v>
      </c>
      <c r="S28" s="4">
        <v>1</v>
      </c>
      <c r="T28" s="4"/>
      <c r="U28" s="4">
        <f t="shared" si="6"/>
        <v>2.8432120000000012</v>
      </c>
      <c r="V28" s="4">
        <f t="shared" ref="V28:V31" si="7">IF(R28=1,U28,(U28-U$9))</f>
        <v>2.8432120000000012</v>
      </c>
      <c r="W28" s="4">
        <f t="shared" ref="W28:W31" si="8">U28</f>
        <v>2.8432120000000012</v>
      </c>
      <c r="X28" s="4"/>
      <c r="Y28" s="4"/>
      <c r="Z28" s="4"/>
      <c r="AA28" s="4"/>
      <c r="AB28" s="4"/>
      <c r="AC28" s="4"/>
      <c r="AD28" s="4">
        <v>1</v>
      </c>
      <c r="AE28" s="4"/>
      <c r="AF28" s="4">
        <f t="shared" ref="AF28:AF31" si="9">(-0.1483*O28^2)+(50.9038*O28)-621.97</f>
        <v>19.420016999999916</v>
      </c>
      <c r="AG28" s="4">
        <f t="shared" ref="AG28:AG31" si="10">IF(R28=1,AF28,(AF28-AF$9))</f>
        <v>19.420016999999916</v>
      </c>
      <c r="AH28" s="4">
        <f t="shared" ref="AH28:AH31" si="11">AF28</f>
        <v>19.420016999999916</v>
      </c>
      <c r="AM28" s="9"/>
      <c r="AO28" s="2" t="s">
        <v>59</v>
      </c>
      <c r="AP28" s="2">
        <v>7</v>
      </c>
      <c r="AQ28" s="5"/>
    </row>
    <row r="29" spans="1:43" customFormat="1" ht="14.4" x14ac:dyDescent="0.3">
      <c r="A29" s="1">
        <v>43921</v>
      </c>
      <c r="B29" t="s">
        <v>39</v>
      </c>
      <c r="C29" t="s">
        <v>40</v>
      </c>
      <c r="D29">
        <v>3</v>
      </c>
      <c r="E29">
        <v>1</v>
      </c>
      <c r="F29">
        <v>1</v>
      </c>
      <c r="G29" t="s">
        <v>11</v>
      </c>
      <c r="H29" t="s">
        <v>12</v>
      </c>
      <c r="I29">
        <v>4.6100000000000002E-2</v>
      </c>
      <c r="J29">
        <v>0.61799999999999999</v>
      </c>
      <c r="K29">
        <v>10.3</v>
      </c>
      <c r="L29" t="s">
        <v>13</v>
      </c>
      <c r="M29" t="s">
        <v>12</v>
      </c>
      <c r="N29">
        <v>0.73399999999999999</v>
      </c>
      <c r="O29">
        <v>12.8</v>
      </c>
      <c r="P29">
        <v>349</v>
      </c>
      <c r="Q29" s="4"/>
      <c r="R29" s="4">
        <v>1.5</v>
      </c>
      <c r="S29" s="4">
        <v>1</v>
      </c>
      <c r="T29" s="4"/>
      <c r="U29" s="4">
        <f t="shared" si="6"/>
        <v>4.568207000000001</v>
      </c>
      <c r="V29" s="4">
        <f t="shared" si="7"/>
        <v>4.568207000000001</v>
      </c>
      <c r="W29" s="4">
        <f t="shared" si="8"/>
        <v>4.568207000000001</v>
      </c>
      <c r="X29" s="4"/>
      <c r="Y29" s="4"/>
      <c r="Z29" s="4"/>
      <c r="AA29" s="4"/>
      <c r="AB29" s="4"/>
      <c r="AC29" s="4"/>
      <c r="AD29" s="4">
        <v>1</v>
      </c>
      <c r="AE29" s="4"/>
      <c r="AF29" s="4">
        <f t="shared" si="9"/>
        <v>5.3011679999999615</v>
      </c>
      <c r="AG29" s="4">
        <f t="shared" si="10"/>
        <v>5.3011679999999615</v>
      </c>
      <c r="AH29" s="4">
        <f t="shared" si="11"/>
        <v>5.3011679999999615</v>
      </c>
      <c r="AM29" s="9"/>
      <c r="AO29" s="2" t="s">
        <v>59</v>
      </c>
      <c r="AP29" s="2">
        <v>8</v>
      </c>
      <c r="AQ29" s="5"/>
    </row>
    <row r="30" spans="1:43" customFormat="1" ht="14.4" x14ac:dyDescent="0.3">
      <c r="A30" s="1">
        <v>43921</v>
      </c>
      <c r="B30" t="s">
        <v>39</v>
      </c>
      <c r="C30" t="s">
        <v>40</v>
      </c>
      <c r="D30">
        <v>4</v>
      </c>
      <c r="E30">
        <v>1</v>
      </c>
      <c r="F30">
        <v>1</v>
      </c>
      <c r="G30" t="s">
        <v>11</v>
      </c>
      <c r="H30" t="s">
        <v>12</v>
      </c>
      <c r="I30">
        <v>2.98E-2</v>
      </c>
      <c r="J30">
        <v>0.46500000000000002</v>
      </c>
      <c r="K30">
        <v>7.74</v>
      </c>
      <c r="L30" t="s">
        <v>13</v>
      </c>
      <c r="M30" t="s">
        <v>12</v>
      </c>
      <c r="N30">
        <v>0.72499999999999998</v>
      </c>
      <c r="O30">
        <v>12.6</v>
      </c>
      <c r="P30">
        <v>342</v>
      </c>
      <c r="Q30" s="4"/>
      <c r="R30" s="4">
        <v>1.5</v>
      </c>
      <c r="S30" s="4">
        <v>1</v>
      </c>
      <c r="T30" s="4"/>
      <c r="U30" s="4">
        <f t="shared" si="6"/>
        <v>0.30788375000000023</v>
      </c>
      <c r="V30" s="4">
        <f t="shared" si="7"/>
        <v>0.30788375000000023</v>
      </c>
      <c r="W30" s="4">
        <f t="shared" si="8"/>
        <v>0.30788375000000023</v>
      </c>
      <c r="X30" s="4"/>
      <c r="Y30" s="4"/>
      <c r="Z30" s="4"/>
      <c r="AA30" s="4"/>
      <c r="AB30" s="4"/>
      <c r="AC30" s="4"/>
      <c r="AD30" s="4">
        <v>1</v>
      </c>
      <c r="AE30" s="4"/>
      <c r="AF30" s="4">
        <f t="shared" si="9"/>
        <v>-4.1262280000000828</v>
      </c>
      <c r="AG30" s="4">
        <f t="shared" si="10"/>
        <v>-4.1262280000000828</v>
      </c>
      <c r="AH30" s="4">
        <f t="shared" si="11"/>
        <v>-4.1262280000000828</v>
      </c>
      <c r="AM30" s="9"/>
      <c r="AO30" s="2" t="s">
        <v>59</v>
      </c>
      <c r="AP30" s="2">
        <v>9</v>
      </c>
      <c r="AQ30" s="5"/>
    </row>
    <row r="31" spans="1:43" customFormat="1" ht="14.4" x14ac:dyDescent="0.3">
      <c r="A31" s="1">
        <v>43921</v>
      </c>
      <c r="B31" t="s">
        <v>39</v>
      </c>
      <c r="C31" t="s">
        <v>40</v>
      </c>
      <c r="D31">
        <v>5</v>
      </c>
      <c r="E31">
        <v>1</v>
      </c>
      <c r="F31">
        <v>1</v>
      </c>
      <c r="G31" t="s">
        <v>11</v>
      </c>
      <c r="H31" t="s">
        <v>12</v>
      </c>
      <c r="I31">
        <v>3.2599999999999997E-2</v>
      </c>
      <c r="J31">
        <v>0.51900000000000002</v>
      </c>
      <c r="K31">
        <v>8.6300000000000008</v>
      </c>
      <c r="L31" t="s">
        <v>13</v>
      </c>
      <c r="M31" t="s">
        <v>12</v>
      </c>
      <c r="N31">
        <v>0.73699999999999999</v>
      </c>
      <c r="O31">
        <v>12.8</v>
      </c>
      <c r="P31">
        <v>348</v>
      </c>
      <c r="Q31" s="4"/>
      <c r="R31" s="4">
        <v>1.5</v>
      </c>
      <c r="S31" s="4">
        <v>1</v>
      </c>
      <c r="T31" s="4"/>
      <c r="U31" s="4">
        <f t="shared" si="6"/>
        <v>1.81286375</v>
      </c>
      <c r="V31" s="4">
        <f t="shared" si="7"/>
        <v>1.81286375</v>
      </c>
      <c r="W31" s="4">
        <f t="shared" si="8"/>
        <v>1.81286375</v>
      </c>
      <c r="X31" s="4"/>
      <c r="Y31" s="4"/>
      <c r="Z31" s="4"/>
      <c r="AA31" s="4"/>
      <c r="AB31" s="4"/>
      <c r="AC31" s="4"/>
      <c r="AD31" s="4">
        <v>1</v>
      </c>
      <c r="AE31" s="4"/>
      <c r="AF31" s="4">
        <f t="shared" si="9"/>
        <v>5.3011679999999615</v>
      </c>
      <c r="AG31" s="4">
        <f t="shared" si="10"/>
        <v>5.3011679999999615</v>
      </c>
      <c r="AH31" s="4">
        <f t="shared" si="11"/>
        <v>5.3011679999999615</v>
      </c>
      <c r="AM31" s="9"/>
      <c r="AO31" s="2" t="s">
        <v>59</v>
      </c>
      <c r="AP31" s="2">
        <v>10</v>
      </c>
      <c r="AQ31" s="5"/>
    </row>
    <row r="32" spans="1:43" customFormat="1" ht="14.4" x14ac:dyDescent="0.3">
      <c r="A32" s="1">
        <v>44119</v>
      </c>
      <c r="B32" t="s">
        <v>115</v>
      </c>
      <c r="C32" t="s">
        <v>55</v>
      </c>
      <c r="D32">
        <v>18</v>
      </c>
      <c r="E32">
        <v>1</v>
      </c>
      <c r="F32">
        <v>1</v>
      </c>
      <c r="G32" t="s">
        <v>42</v>
      </c>
      <c r="H32" t="s">
        <v>109</v>
      </c>
      <c r="I32">
        <v>2.1899999999999999E-2</v>
      </c>
      <c r="J32">
        <v>0.48199999999999998</v>
      </c>
      <c r="K32">
        <v>0.58799999999999997</v>
      </c>
      <c r="L32" t="s">
        <v>43</v>
      </c>
      <c r="M32" t="s">
        <v>110</v>
      </c>
      <c r="N32">
        <v>0.35099999999999998</v>
      </c>
      <c r="O32">
        <v>5.92</v>
      </c>
      <c r="P32">
        <v>-1.69</v>
      </c>
      <c r="Q32" s="4"/>
      <c r="R32" s="4">
        <v>1</v>
      </c>
      <c r="S32" s="4">
        <v>1</v>
      </c>
      <c r="T32" s="4"/>
      <c r="U32" s="4">
        <v>0.58799999999999997</v>
      </c>
      <c r="V32" s="4">
        <v>0.58799999999999997</v>
      </c>
      <c r="W32" s="4">
        <v>0.58799999999999997</v>
      </c>
      <c r="X32" s="4"/>
      <c r="Y32" s="4"/>
      <c r="Z32" s="4"/>
      <c r="AA32" s="4"/>
      <c r="AB32" s="4"/>
      <c r="AC32" s="4"/>
      <c r="AD32" s="4">
        <v>1</v>
      </c>
      <c r="AE32" s="4"/>
      <c r="AF32" s="4">
        <v>-20.739977599999975</v>
      </c>
      <c r="AG32" s="4">
        <v>-20.739977599999975</v>
      </c>
      <c r="AH32" s="4">
        <v>-3.6152851452773405</v>
      </c>
      <c r="AM32" s="9"/>
      <c r="AO32" t="s">
        <v>173</v>
      </c>
      <c r="AP32" s="2">
        <v>11</v>
      </c>
      <c r="AQ32" s="5"/>
    </row>
    <row r="33" spans="1:70" customFormat="1" ht="14.4" x14ac:dyDescent="0.3">
      <c r="A33" s="1">
        <v>44119</v>
      </c>
      <c r="B33" t="s">
        <v>115</v>
      </c>
      <c r="C33" t="s">
        <v>138</v>
      </c>
      <c r="D33">
        <v>19</v>
      </c>
      <c r="E33">
        <v>1</v>
      </c>
      <c r="F33">
        <v>1</v>
      </c>
      <c r="G33" t="s">
        <v>42</v>
      </c>
      <c r="H33" t="s">
        <v>109</v>
      </c>
      <c r="I33">
        <v>2.2100000000000002E-2</v>
      </c>
      <c r="J33">
        <v>0.49199999999999999</v>
      </c>
      <c r="K33">
        <v>0.85699999999999998</v>
      </c>
      <c r="L33" t="s">
        <v>43</v>
      </c>
      <c r="M33" t="s">
        <v>110</v>
      </c>
      <c r="N33">
        <v>0.34799999999999998</v>
      </c>
      <c r="O33">
        <v>5.92</v>
      </c>
      <c r="P33">
        <v>-1.73</v>
      </c>
      <c r="Q33" s="4"/>
      <c r="R33" s="4">
        <v>1</v>
      </c>
      <c r="S33" s="4">
        <v>1</v>
      </c>
      <c r="T33" s="4"/>
      <c r="U33" s="4">
        <v>0.85699999999999998</v>
      </c>
      <c r="V33" s="4">
        <v>0.85699999999999998</v>
      </c>
      <c r="W33" s="4">
        <v>0.85699999999999998</v>
      </c>
      <c r="X33" s="4"/>
      <c r="Y33" s="4"/>
      <c r="Z33" s="4"/>
      <c r="AA33" s="4"/>
      <c r="AB33" s="4"/>
      <c r="AC33" s="4"/>
      <c r="AD33" s="4">
        <v>1</v>
      </c>
      <c r="AE33" s="4"/>
      <c r="AF33" s="4">
        <v>-20.739977599999975</v>
      </c>
      <c r="AG33" s="4">
        <v>-20.739977599999975</v>
      </c>
      <c r="AH33" s="4">
        <v>-3.0786552112187593</v>
      </c>
      <c r="AM33" s="9"/>
      <c r="AO33" t="s">
        <v>173</v>
      </c>
      <c r="AP33" s="2">
        <v>12</v>
      </c>
      <c r="AQ33" s="5"/>
    </row>
    <row r="34" spans="1:70" customFormat="1" ht="14.4" x14ac:dyDescent="0.3">
      <c r="A34" s="1">
        <v>44119</v>
      </c>
      <c r="B34" t="s">
        <v>115</v>
      </c>
      <c r="C34" t="s">
        <v>139</v>
      </c>
      <c r="D34">
        <v>20</v>
      </c>
      <c r="E34">
        <v>1</v>
      </c>
      <c r="F34">
        <v>1</v>
      </c>
      <c r="G34" t="s">
        <v>42</v>
      </c>
      <c r="H34" t="s">
        <v>109</v>
      </c>
      <c r="I34">
        <v>4.41E-2</v>
      </c>
      <c r="J34">
        <v>0.433</v>
      </c>
      <c r="K34">
        <v>-0.78300000000000003</v>
      </c>
      <c r="L34" t="s">
        <v>43</v>
      </c>
      <c r="M34" t="s">
        <v>110</v>
      </c>
      <c r="N34">
        <v>0.34599999999999997</v>
      </c>
      <c r="O34">
        <v>5.85</v>
      </c>
      <c r="P34">
        <v>-2.2999999999999998</v>
      </c>
      <c r="Q34" s="4"/>
      <c r="R34" s="4">
        <v>1</v>
      </c>
      <c r="S34" s="4">
        <v>1</v>
      </c>
      <c r="T34" s="4"/>
      <c r="U34" s="4">
        <v>-0.78300000000000003</v>
      </c>
      <c r="V34" s="4">
        <v>-0.78300000000000003</v>
      </c>
      <c r="W34" s="4">
        <v>-0.78300000000000003</v>
      </c>
      <c r="X34" s="4"/>
      <c r="Y34" s="4"/>
      <c r="Z34" s="4"/>
      <c r="AA34" s="4"/>
      <c r="AB34" s="4"/>
      <c r="AC34" s="4"/>
      <c r="AD34" s="4">
        <v>1</v>
      </c>
      <c r="AE34" s="4"/>
      <c r="AF34" s="4">
        <v>-26.293283750000057</v>
      </c>
      <c r="AG34" s="4">
        <v>-26.293283750000057</v>
      </c>
      <c r="AH34" s="4">
        <v>-8.7260388140033029</v>
      </c>
      <c r="AM34" s="9"/>
      <c r="AO34" t="s">
        <v>173</v>
      </c>
      <c r="AP34" s="2">
        <v>13</v>
      </c>
      <c r="AQ34" s="5"/>
    </row>
    <row r="35" spans="1:70" customFormat="1" ht="14.4" x14ac:dyDescent="0.3">
      <c r="A35" s="1">
        <v>44119</v>
      </c>
      <c r="B35" t="s">
        <v>115</v>
      </c>
      <c r="C35" t="s">
        <v>140</v>
      </c>
      <c r="D35">
        <v>21</v>
      </c>
      <c r="E35">
        <v>1</v>
      </c>
      <c r="F35">
        <v>1</v>
      </c>
      <c r="G35" t="s">
        <v>42</v>
      </c>
      <c r="H35" t="s">
        <v>109</v>
      </c>
      <c r="I35">
        <v>2.23E-2</v>
      </c>
      <c r="J35">
        <v>0.499</v>
      </c>
      <c r="K35">
        <v>1.05</v>
      </c>
      <c r="L35" t="s">
        <v>43</v>
      </c>
      <c r="M35" t="s">
        <v>110</v>
      </c>
      <c r="N35">
        <v>0.40600000000000003</v>
      </c>
      <c r="O35">
        <v>6.83</v>
      </c>
      <c r="P35">
        <v>6.16</v>
      </c>
      <c r="Q35" s="4"/>
      <c r="R35" s="4">
        <v>1</v>
      </c>
      <c r="S35" s="4">
        <v>1</v>
      </c>
      <c r="T35" s="4"/>
      <c r="U35" s="4">
        <v>1.05</v>
      </c>
      <c r="V35" s="4">
        <v>1.05</v>
      </c>
      <c r="W35" s="4">
        <v>1.05</v>
      </c>
      <c r="X35" s="4"/>
      <c r="Y35" s="4"/>
      <c r="Z35" s="4"/>
      <c r="AA35" s="4"/>
      <c r="AB35" s="4"/>
      <c r="AC35" s="4"/>
      <c r="AD35" s="4">
        <v>1</v>
      </c>
      <c r="AE35" s="4"/>
      <c r="AF35" s="4">
        <v>52.147268649999944</v>
      </c>
      <c r="AG35" s="4">
        <v>52.147268649999944</v>
      </c>
      <c r="AH35" s="4"/>
      <c r="AM35" s="9"/>
      <c r="AO35" t="s">
        <v>173</v>
      </c>
      <c r="AP35" s="2">
        <v>14</v>
      </c>
      <c r="AQ35" s="5"/>
    </row>
    <row r="36" spans="1:70" customFormat="1" ht="14.4" x14ac:dyDescent="0.3">
      <c r="A36" s="1">
        <v>44119</v>
      </c>
      <c r="B36" t="s">
        <v>115</v>
      </c>
      <c r="C36" t="s">
        <v>141</v>
      </c>
      <c r="D36">
        <v>22</v>
      </c>
      <c r="E36">
        <v>1</v>
      </c>
      <c r="F36">
        <v>1</v>
      </c>
      <c r="G36" t="s">
        <v>42</v>
      </c>
      <c r="H36" t="s">
        <v>109</v>
      </c>
      <c r="I36">
        <v>0.02</v>
      </c>
      <c r="J36">
        <v>0.44400000000000001</v>
      </c>
      <c r="K36">
        <v>-0.47099999999999997</v>
      </c>
      <c r="L36" t="s">
        <v>43</v>
      </c>
      <c r="M36" t="s">
        <v>110</v>
      </c>
      <c r="N36">
        <v>0.34300000000000003</v>
      </c>
      <c r="O36">
        <v>5.8</v>
      </c>
      <c r="P36">
        <v>-2.72</v>
      </c>
      <c r="Q36" s="4"/>
      <c r="R36" s="4">
        <v>1</v>
      </c>
      <c r="S36" s="4">
        <v>1</v>
      </c>
      <c r="T36" s="4"/>
      <c r="U36" s="4">
        <v>-0.47099999999999997</v>
      </c>
      <c r="V36" s="4">
        <v>-0.47099999999999997</v>
      </c>
      <c r="W36" s="4">
        <v>-0.47099999999999997</v>
      </c>
      <c r="X36" s="4"/>
      <c r="Y36" s="4"/>
      <c r="Z36" s="4"/>
      <c r="AA36" s="4"/>
      <c r="AB36" s="4"/>
      <c r="AC36" s="4"/>
      <c r="AD36" s="4">
        <v>1</v>
      </c>
      <c r="AE36" s="4"/>
      <c r="AF36" s="4">
        <v>-30.255260000000021</v>
      </c>
      <c r="AG36" s="4">
        <v>-30.255260000000021</v>
      </c>
      <c r="AH36" s="4">
        <v>-12.086791488602202</v>
      </c>
      <c r="AM36" s="9"/>
      <c r="AO36" t="s">
        <v>173</v>
      </c>
      <c r="AP36" s="2">
        <v>15</v>
      </c>
      <c r="AQ36" s="5"/>
    </row>
    <row r="37" spans="1:70" customFormat="1" ht="14.4" x14ac:dyDescent="0.3">
      <c r="A37" s="1">
        <v>44133</v>
      </c>
      <c r="B37" t="s">
        <v>108</v>
      </c>
      <c r="C37" t="s">
        <v>139</v>
      </c>
      <c r="D37">
        <v>20</v>
      </c>
      <c r="E37">
        <v>1</v>
      </c>
      <c r="F37">
        <v>1</v>
      </c>
      <c r="G37" t="s">
        <v>42</v>
      </c>
      <c r="H37" t="s">
        <v>109</v>
      </c>
      <c r="I37">
        <v>2.2599999999999999E-2</v>
      </c>
      <c r="J37">
        <v>0.39900000000000002</v>
      </c>
      <c r="K37">
        <v>-0.27</v>
      </c>
      <c r="L37" t="s">
        <v>43</v>
      </c>
      <c r="M37" t="s">
        <v>110</v>
      </c>
      <c r="N37">
        <v>0.10299999999999999</v>
      </c>
      <c r="O37">
        <v>1.86</v>
      </c>
      <c r="P37">
        <v>-20.5</v>
      </c>
      <c r="Q37" s="4"/>
      <c r="R37" s="4">
        <v>1</v>
      </c>
      <c r="S37" s="4">
        <v>1</v>
      </c>
      <c r="T37" s="4"/>
      <c r="U37" s="4">
        <v>-0.27</v>
      </c>
      <c r="V37" s="4">
        <v>-0.27</v>
      </c>
      <c r="W37" s="4">
        <v>-0.27</v>
      </c>
      <c r="X37" s="4"/>
      <c r="Y37" s="4"/>
      <c r="Z37" s="4"/>
      <c r="AA37" s="4"/>
      <c r="AB37" s="4"/>
      <c r="AC37" s="4"/>
      <c r="AD37" s="4">
        <v>1</v>
      </c>
      <c r="AE37" s="4"/>
      <c r="AF37" s="4">
        <v>-20.5</v>
      </c>
      <c r="AG37" s="4">
        <v>-20.5</v>
      </c>
      <c r="AH37" s="4">
        <v>-20.5</v>
      </c>
      <c r="AM37" s="9"/>
      <c r="AO37" t="s">
        <v>173</v>
      </c>
      <c r="AP37" s="2">
        <v>16</v>
      </c>
      <c r="AQ37" s="5"/>
    </row>
    <row r="38" spans="1:70" customFormat="1" ht="14.4" x14ac:dyDescent="0.3">
      <c r="A38" s="1">
        <v>44133</v>
      </c>
      <c r="B38" t="s">
        <v>108</v>
      </c>
      <c r="C38" t="s">
        <v>140</v>
      </c>
      <c r="D38">
        <v>21</v>
      </c>
      <c r="E38">
        <v>1</v>
      </c>
      <c r="F38">
        <v>1</v>
      </c>
      <c r="G38" t="s">
        <v>42</v>
      </c>
      <c r="H38" t="s">
        <v>109</v>
      </c>
      <c r="I38">
        <v>2.3800000000000002E-2</v>
      </c>
      <c r="J38">
        <v>0.44700000000000001</v>
      </c>
      <c r="K38">
        <v>1.17</v>
      </c>
      <c r="L38" t="s">
        <v>43</v>
      </c>
      <c r="M38" t="s">
        <v>110</v>
      </c>
      <c r="N38">
        <v>0.13100000000000001</v>
      </c>
      <c r="O38">
        <v>2.37</v>
      </c>
      <c r="P38">
        <v>16.399999999999999</v>
      </c>
      <c r="Q38" s="4"/>
      <c r="R38" s="4">
        <v>1</v>
      </c>
      <c r="S38" s="4">
        <v>1</v>
      </c>
      <c r="T38" s="4"/>
      <c r="U38" s="4">
        <v>1.17</v>
      </c>
      <c r="V38" s="4">
        <v>1.17</v>
      </c>
      <c r="W38" s="4">
        <v>1.17</v>
      </c>
      <c r="X38" s="4"/>
      <c r="Y38" s="4"/>
      <c r="Z38" s="4"/>
      <c r="AA38" s="4"/>
      <c r="AB38" s="4"/>
      <c r="AC38" s="4"/>
      <c r="AD38" s="4">
        <v>1</v>
      </c>
      <c r="AE38" s="4"/>
      <c r="AF38" s="4">
        <v>16.399999999999999</v>
      </c>
      <c r="AG38" s="4">
        <v>16.399999999999999</v>
      </c>
      <c r="AH38" s="4">
        <v>16.399999999999999</v>
      </c>
      <c r="AM38" s="9"/>
      <c r="AO38" t="s">
        <v>173</v>
      </c>
      <c r="AP38" s="2">
        <v>17</v>
      </c>
      <c r="AQ38" s="5"/>
    </row>
    <row r="39" spans="1:70" customFormat="1" ht="14.4" x14ac:dyDescent="0.3">
      <c r="A39" s="1">
        <v>44133</v>
      </c>
      <c r="B39" t="s">
        <v>108</v>
      </c>
      <c r="C39" t="s">
        <v>141</v>
      </c>
      <c r="D39">
        <v>22</v>
      </c>
      <c r="E39">
        <v>1</v>
      </c>
      <c r="F39">
        <v>1</v>
      </c>
      <c r="G39" t="s">
        <v>42</v>
      </c>
      <c r="H39" t="s">
        <v>109</v>
      </c>
      <c r="I39">
        <v>2.01E-2</v>
      </c>
      <c r="J39">
        <v>0.36899999999999999</v>
      </c>
      <c r="K39">
        <v>-1.18</v>
      </c>
      <c r="L39" t="s">
        <v>43</v>
      </c>
      <c r="M39" t="s">
        <v>110</v>
      </c>
      <c r="N39">
        <v>0.109</v>
      </c>
      <c r="O39">
        <v>1.97</v>
      </c>
      <c r="P39">
        <v>-12.5</v>
      </c>
      <c r="Q39" s="4"/>
      <c r="R39" s="4">
        <v>1</v>
      </c>
      <c r="S39" s="4">
        <v>1</v>
      </c>
      <c r="T39" s="4"/>
      <c r="U39" s="4">
        <v>-1.18</v>
      </c>
      <c r="V39" s="4">
        <v>-1.18</v>
      </c>
      <c r="W39" s="4">
        <v>-1.18</v>
      </c>
      <c r="X39" s="4"/>
      <c r="Y39" s="4"/>
      <c r="Z39" s="4"/>
      <c r="AA39" s="4"/>
      <c r="AB39" s="4"/>
      <c r="AC39" s="4"/>
      <c r="AD39" s="4">
        <v>1</v>
      </c>
      <c r="AE39" s="4"/>
      <c r="AF39" s="4">
        <v>-12.5</v>
      </c>
      <c r="AG39" s="4">
        <v>-12.5</v>
      </c>
      <c r="AH39" s="4">
        <v>-12.5</v>
      </c>
      <c r="AM39" s="9"/>
      <c r="AO39" t="s">
        <v>173</v>
      </c>
      <c r="AP39" s="2">
        <v>18</v>
      </c>
      <c r="AQ39" s="5"/>
    </row>
    <row r="40" spans="1:70" customFormat="1" ht="14.4" x14ac:dyDescent="0.3">
      <c r="A40" s="1">
        <v>44133</v>
      </c>
      <c r="B40" t="s">
        <v>108</v>
      </c>
      <c r="C40" t="s">
        <v>142</v>
      </c>
      <c r="D40">
        <v>23</v>
      </c>
      <c r="E40">
        <v>1</v>
      </c>
      <c r="F40">
        <v>1</v>
      </c>
      <c r="G40" t="s">
        <v>42</v>
      </c>
      <c r="H40" t="s">
        <v>109</v>
      </c>
      <c r="I40">
        <v>2.2200000000000001E-2</v>
      </c>
      <c r="J40">
        <v>0.41699999999999998</v>
      </c>
      <c r="K40">
        <v>0.27300000000000002</v>
      </c>
      <c r="L40" t="s">
        <v>43</v>
      </c>
      <c r="M40" t="s">
        <v>110</v>
      </c>
      <c r="N40">
        <v>0.112</v>
      </c>
      <c r="O40">
        <v>2.0099999999999998</v>
      </c>
      <c r="P40">
        <v>-9.17</v>
      </c>
      <c r="Q40" s="4"/>
      <c r="R40" s="4">
        <v>1</v>
      </c>
      <c r="S40" s="4">
        <v>1</v>
      </c>
      <c r="T40" s="4"/>
      <c r="U40" s="4">
        <v>0.27300000000000002</v>
      </c>
      <c r="V40" s="4">
        <v>0.27300000000000002</v>
      </c>
      <c r="W40" s="4">
        <v>0.27300000000000002</v>
      </c>
      <c r="X40" s="4"/>
      <c r="Y40" s="4"/>
      <c r="Z40" s="4"/>
      <c r="AA40" s="4"/>
      <c r="AB40" s="4"/>
      <c r="AC40" s="4"/>
      <c r="AD40" s="4">
        <v>1</v>
      </c>
      <c r="AE40" s="4"/>
      <c r="AF40" s="4">
        <v>-9.17</v>
      </c>
      <c r="AG40" s="4">
        <v>-9.17</v>
      </c>
      <c r="AH40" s="4">
        <v>-9.17</v>
      </c>
      <c r="AM40" s="9"/>
      <c r="AO40" t="s">
        <v>173</v>
      </c>
      <c r="AP40" s="2">
        <v>19</v>
      </c>
      <c r="AQ40" s="5"/>
    </row>
    <row r="41" spans="1:70" customFormat="1" ht="14.4" x14ac:dyDescent="0.3">
      <c r="A41" s="1">
        <v>44133</v>
      </c>
      <c r="B41" t="s">
        <v>108</v>
      </c>
      <c r="C41" t="s">
        <v>143</v>
      </c>
      <c r="D41">
        <v>24</v>
      </c>
      <c r="E41">
        <v>1</v>
      </c>
      <c r="F41">
        <v>1</v>
      </c>
      <c r="G41" t="s">
        <v>42</v>
      </c>
      <c r="H41" t="s">
        <v>109</v>
      </c>
      <c r="I41">
        <v>2.7799999999999998E-2</v>
      </c>
      <c r="J41">
        <v>0.51400000000000001</v>
      </c>
      <c r="K41">
        <v>3.19</v>
      </c>
      <c r="L41" t="s">
        <v>43</v>
      </c>
      <c r="M41" t="s">
        <v>110</v>
      </c>
      <c r="N41">
        <v>0.126</v>
      </c>
      <c r="O41">
        <v>2.23</v>
      </c>
      <c r="P41">
        <v>6.67</v>
      </c>
      <c r="Q41" s="4"/>
      <c r="R41" s="4">
        <v>1</v>
      </c>
      <c r="S41" s="4">
        <v>1</v>
      </c>
      <c r="T41" s="4"/>
      <c r="U41" s="4">
        <v>3.19</v>
      </c>
      <c r="V41" s="4">
        <v>3.19</v>
      </c>
      <c r="W41" s="4">
        <v>3.19</v>
      </c>
      <c r="X41" s="4"/>
      <c r="Y41" s="4"/>
      <c r="Z41" s="4"/>
      <c r="AA41" s="4"/>
      <c r="AB41" s="4"/>
      <c r="AC41" s="4"/>
      <c r="AD41" s="4">
        <v>1</v>
      </c>
      <c r="AE41" s="4"/>
      <c r="AF41" s="4">
        <v>6.67</v>
      </c>
      <c r="AG41" s="4">
        <v>6.67</v>
      </c>
      <c r="AH41" s="4">
        <v>6.67</v>
      </c>
      <c r="AM41" s="9"/>
      <c r="AO41" t="s">
        <v>173</v>
      </c>
      <c r="AP41" s="2">
        <v>20</v>
      </c>
      <c r="AQ41" s="5"/>
    </row>
    <row r="42" spans="1:70" customFormat="1" ht="14.4" x14ac:dyDescent="0.3">
      <c r="A42" s="1">
        <v>44166</v>
      </c>
      <c r="B42" t="s">
        <v>126</v>
      </c>
      <c r="C42" t="s">
        <v>166</v>
      </c>
      <c r="D42">
        <v>20</v>
      </c>
      <c r="E42">
        <v>1</v>
      </c>
      <c r="F42">
        <v>1</v>
      </c>
      <c r="G42" t="s">
        <v>42</v>
      </c>
      <c r="H42" t="s">
        <v>109</v>
      </c>
      <c r="I42">
        <v>5.21E-2</v>
      </c>
      <c r="J42">
        <v>1.18</v>
      </c>
      <c r="L42" t="s">
        <v>43</v>
      </c>
      <c r="M42" t="s">
        <v>110</v>
      </c>
      <c r="N42">
        <v>4.0399999999999998E-2</v>
      </c>
      <c r="O42">
        <v>0.78400000000000003</v>
      </c>
      <c r="P42">
        <v>-25.6</v>
      </c>
      <c r="Q42" s="4"/>
      <c r="R42" s="4">
        <v>1</v>
      </c>
      <c r="S42" s="4">
        <v>3</v>
      </c>
      <c r="T42" s="4" t="s">
        <v>167</v>
      </c>
      <c r="U42" s="4">
        <v>22.213904199999995</v>
      </c>
      <c r="V42" s="4">
        <v>22.213904199999995</v>
      </c>
      <c r="W42" s="4"/>
      <c r="X42" s="4"/>
      <c r="Y42" s="4"/>
      <c r="Z42" s="4"/>
      <c r="AA42" s="4"/>
      <c r="AB42" s="4"/>
      <c r="AC42" s="4"/>
      <c r="AD42" s="4">
        <v>1</v>
      </c>
      <c r="AE42" s="4"/>
      <c r="AF42" s="4">
        <v>-21.448298105600003</v>
      </c>
      <c r="AG42" s="4">
        <v>-21.448298105600003</v>
      </c>
      <c r="AH42" s="4">
        <v>-21.448298105600003</v>
      </c>
      <c r="AM42" s="9"/>
      <c r="AO42" t="s">
        <v>173</v>
      </c>
      <c r="AP42" s="2">
        <v>21</v>
      </c>
      <c r="AQ42" s="5"/>
    </row>
    <row r="43" spans="1:70" customFormat="1" ht="14.4" x14ac:dyDescent="0.3">
      <c r="A43" s="1">
        <v>44166</v>
      </c>
      <c r="B43" t="s">
        <v>126</v>
      </c>
      <c r="C43" t="s">
        <v>168</v>
      </c>
      <c r="D43">
        <v>21</v>
      </c>
      <c r="E43">
        <v>1</v>
      </c>
      <c r="F43">
        <v>1</v>
      </c>
      <c r="G43" t="s">
        <v>42</v>
      </c>
      <c r="H43" t="s">
        <v>109</v>
      </c>
      <c r="I43">
        <v>3.3700000000000001E-2</v>
      </c>
      <c r="J43">
        <v>0.68899999999999995</v>
      </c>
      <c r="K43">
        <v>2.69</v>
      </c>
      <c r="L43" t="s">
        <v>43</v>
      </c>
      <c r="M43" t="s">
        <v>110</v>
      </c>
      <c r="N43">
        <v>4.1799999999999997E-2</v>
      </c>
      <c r="O43">
        <v>0.82699999999999996</v>
      </c>
      <c r="P43">
        <v>-21.7</v>
      </c>
      <c r="Q43" s="4"/>
      <c r="R43" s="4">
        <v>1</v>
      </c>
      <c r="S43" s="4">
        <v>2</v>
      </c>
      <c r="T43" s="4" t="s">
        <v>128</v>
      </c>
      <c r="U43" s="4">
        <v>7.6697651304999948</v>
      </c>
      <c r="V43" s="4">
        <v>7.6697651304999948</v>
      </c>
      <c r="W43" s="4">
        <v>7.6697651304999948</v>
      </c>
      <c r="X43" s="4"/>
      <c r="Y43" s="4"/>
      <c r="Z43" s="4"/>
      <c r="AA43" s="4"/>
      <c r="AB43" s="4"/>
      <c r="AC43" s="4"/>
      <c r="AD43" s="4">
        <v>1</v>
      </c>
      <c r="AE43" s="4"/>
      <c r="AF43" s="4">
        <v>-17.54363155290001</v>
      </c>
      <c r="AG43" s="4">
        <v>-17.54363155290001</v>
      </c>
      <c r="AH43" s="4">
        <v>-17.54363155290001</v>
      </c>
      <c r="AM43" s="9"/>
      <c r="AO43" t="s">
        <v>173</v>
      </c>
      <c r="AP43" s="2">
        <v>22</v>
      </c>
      <c r="AQ43" s="5"/>
    </row>
    <row r="44" spans="1:70" customFormat="1" ht="14.4" x14ac:dyDescent="0.3">
      <c r="A44" s="1">
        <v>44166</v>
      </c>
      <c r="B44" t="s">
        <v>126</v>
      </c>
      <c r="C44" t="s">
        <v>169</v>
      </c>
      <c r="D44">
        <v>22</v>
      </c>
      <c r="E44">
        <v>1</v>
      </c>
      <c r="F44">
        <v>1</v>
      </c>
      <c r="G44" t="s">
        <v>42</v>
      </c>
      <c r="H44" t="s">
        <v>109</v>
      </c>
      <c r="I44">
        <v>3.2599999999999997E-2</v>
      </c>
      <c r="J44">
        <v>0.65300000000000002</v>
      </c>
      <c r="K44">
        <v>1.75</v>
      </c>
      <c r="L44" t="s">
        <v>43</v>
      </c>
      <c r="M44" t="s">
        <v>110</v>
      </c>
      <c r="N44">
        <v>4.5699999999999998E-2</v>
      </c>
      <c r="O44">
        <v>1.03</v>
      </c>
      <c r="P44">
        <v>-3.08</v>
      </c>
      <c r="Q44" s="4"/>
      <c r="R44" s="4">
        <v>1</v>
      </c>
      <c r="S44" s="4">
        <v>2</v>
      </c>
      <c r="T44" s="4" t="s">
        <v>128</v>
      </c>
      <c r="U44" s="4">
        <v>6.6104215344999968</v>
      </c>
      <c r="V44" s="4">
        <v>6.6104215344999968</v>
      </c>
      <c r="W44" s="4">
        <v>6.6104215344999968</v>
      </c>
      <c r="X44" s="4"/>
      <c r="Y44" s="4"/>
      <c r="Z44" s="4"/>
      <c r="AA44" s="4"/>
      <c r="AB44" s="4"/>
      <c r="AC44" s="4"/>
      <c r="AD44" s="4">
        <v>1</v>
      </c>
      <c r="AE44" s="4"/>
      <c r="AF44" s="4">
        <v>0.9229809099999926</v>
      </c>
      <c r="AG44" s="4">
        <v>0.9229809099999926</v>
      </c>
      <c r="AH44" s="4">
        <v>0.9229809099999926</v>
      </c>
      <c r="AM44" s="9"/>
      <c r="AO44" t="s">
        <v>173</v>
      </c>
      <c r="AP44" s="2">
        <v>23</v>
      </c>
      <c r="AQ44" s="5"/>
    </row>
    <row r="45" spans="1:70" customFormat="1" ht="14.4" x14ac:dyDescent="0.3">
      <c r="A45" s="1">
        <v>44166</v>
      </c>
      <c r="B45" t="s">
        <v>126</v>
      </c>
      <c r="C45" t="s">
        <v>170</v>
      </c>
      <c r="D45">
        <v>23</v>
      </c>
      <c r="E45">
        <v>1</v>
      </c>
      <c r="F45">
        <v>1</v>
      </c>
      <c r="G45" t="s">
        <v>42</v>
      </c>
      <c r="H45" t="s">
        <v>109</v>
      </c>
      <c r="I45">
        <v>3.2899999999999999E-2</v>
      </c>
      <c r="J45">
        <v>0.66100000000000003</v>
      </c>
      <c r="K45">
        <v>1.97</v>
      </c>
      <c r="L45" t="s">
        <v>43</v>
      </c>
      <c r="M45" t="s">
        <v>110</v>
      </c>
      <c r="N45">
        <v>5.0799999999999998E-2</v>
      </c>
      <c r="O45">
        <v>0.89700000000000002</v>
      </c>
      <c r="P45">
        <v>-15.5</v>
      </c>
      <c r="Q45" s="4"/>
      <c r="R45" s="4">
        <v>1</v>
      </c>
      <c r="S45" s="4">
        <v>2</v>
      </c>
      <c r="T45" s="4" t="s">
        <v>128</v>
      </c>
      <c r="U45" s="4">
        <v>6.8457482304999981</v>
      </c>
      <c r="V45" s="4">
        <v>6.8457482304999981</v>
      </c>
      <c r="W45" s="4">
        <v>6.8457482304999981</v>
      </c>
      <c r="X45" s="4"/>
      <c r="Y45" s="4"/>
      <c r="Z45" s="4"/>
      <c r="AA45" s="4"/>
      <c r="AB45" s="4"/>
      <c r="AC45" s="4"/>
      <c r="AD45" s="4">
        <v>1</v>
      </c>
      <c r="AE45" s="4"/>
      <c r="AF45" s="4">
        <v>-11.181977820900002</v>
      </c>
      <c r="AG45" s="4">
        <v>-11.181977820900002</v>
      </c>
      <c r="AH45" s="4">
        <v>-11.181977820900002</v>
      </c>
      <c r="AM45" s="9"/>
      <c r="AO45" t="s">
        <v>173</v>
      </c>
      <c r="AP45" s="2">
        <v>24</v>
      </c>
      <c r="AQ45" s="5"/>
    </row>
    <row r="46" spans="1:70" customFormat="1" ht="14.4" x14ac:dyDescent="0.3">
      <c r="A46" s="1">
        <v>44166</v>
      </c>
      <c r="B46" t="s">
        <v>126</v>
      </c>
      <c r="C46" t="s">
        <v>171</v>
      </c>
      <c r="D46">
        <v>24</v>
      </c>
      <c r="E46">
        <v>1</v>
      </c>
      <c r="F46">
        <v>1</v>
      </c>
      <c r="G46" t="s">
        <v>42</v>
      </c>
      <c r="H46" t="s">
        <v>109</v>
      </c>
      <c r="I46">
        <v>2.9700000000000001E-2</v>
      </c>
      <c r="J46">
        <v>0.55400000000000005</v>
      </c>
      <c r="K46">
        <v>-0.82099999999999995</v>
      </c>
      <c r="L46" t="s">
        <v>43</v>
      </c>
      <c r="M46" t="s">
        <v>110</v>
      </c>
      <c r="N46">
        <v>4.2700000000000002E-2</v>
      </c>
      <c r="O46">
        <v>0.871</v>
      </c>
      <c r="P46">
        <v>-17.8</v>
      </c>
      <c r="Q46" s="4"/>
      <c r="R46" s="4">
        <v>1</v>
      </c>
      <c r="S46" s="4">
        <v>2</v>
      </c>
      <c r="T46" s="4" t="s">
        <v>128</v>
      </c>
      <c r="U46" s="4">
        <v>3.702178378000001</v>
      </c>
      <c r="V46" s="4">
        <v>3.702178378000001</v>
      </c>
      <c r="W46" s="4">
        <v>3.702178378000001</v>
      </c>
      <c r="X46" s="4"/>
      <c r="Y46" s="4"/>
      <c r="Z46" s="4"/>
      <c r="AA46" s="4"/>
      <c r="AB46" s="4"/>
      <c r="AC46" s="4"/>
      <c r="AD46" s="4">
        <v>1</v>
      </c>
      <c r="AE46" s="4"/>
      <c r="AF46" s="4">
        <v>-13.545632704100015</v>
      </c>
      <c r="AG46" s="4">
        <v>-13.545632704100015</v>
      </c>
      <c r="AH46" s="4">
        <v>-13.545632704100015</v>
      </c>
      <c r="AM46" s="9"/>
      <c r="AO46" t="s">
        <v>173</v>
      </c>
      <c r="AP46" s="2">
        <v>25</v>
      </c>
      <c r="AQ46" s="5"/>
    </row>
    <row r="47" spans="1:70" customFormat="1" ht="14.4" x14ac:dyDescent="0.3">
      <c r="A47" s="1">
        <v>44357</v>
      </c>
      <c r="B47" t="s">
        <v>178</v>
      </c>
      <c r="C47" t="s">
        <v>190</v>
      </c>
      <c r="D47">
        <v>20</v>
      </c>
      <c r="E47">
        <v>1</v>
      </c>
      <c r="F47">
        <v>1</v>
      </c>
      <c r="G47" t="s">
        <v>42</v>
      </c>
      <c r="H47" t="s">
        <v>109</v>
      </c>
      <c r="I47">
        <v>1.0699999999999999E-2</v>
      </c>
      <c r="J47">
        <v>0.32400000000000001</v>
      </c>
      <c r="K47">
        <v>-0.27100000000000002</v>
      </c>
      <c r="L47" t="s">
        <v>43</v>
      </c>
      <c r="M47" t="s">
        <v>110</v>
      </c>
      <c r="N47">
        <v>4.9599999999999998E-2</v>
      </c>
      <c r="O47">
        <v>0.90700000000000003</v>
      </c>
      <c r="P47">
        <v>-6.32</v>
      </c>
      <c r="Q47" s="4"/>
      <c r="R47" s="4">
        <v>1</v>
      </c>
      <c r="S47" s="4">
        <v>1</v>
      </c>
      <c r="T47" s="4"/>
      <c r="U47" s="4">
        <f t="shared" ref="U47:U51" si="12">K47</f>
        <v>-0.27100000000000002</v>
      </c>
      <c r="V47" s="4">
        <f t="shared" ref="V47:V51" si="13">IF(R47=1,U47,(U47-6.8))</f>
        <v>-0.27100000000000002</v>
      </c>
      <c r="W47" s="4">
        <f t="shared" ref="W47:W71" si="14">IF(R47=1,U47,(V47*R47))</f>
        <v>-0.27100000000000002</v>
      </c>
      <c r="X47" s="4"/>
      <c r="Y47" s="4"/>
      <c r="Z47" s="4"/>
      <c r="AA47" s="4"/>
      <c r="AB47" s="4"/>
      <c r="AC47" s="4"/>
      <c r="AD47" s="4">
        <v>1</v>
      </c>
      <c r="AE47" s="4"/>
      <c r="AF47" s="4">
        <f t="shared" ref="AF47:AF51" si="15">P47</f>
        <v>-6.32</v>
      </c>
      <c r="AG47" s="4">
        <f t="shared" ref="AG47:AG51" si="16">IF(R47=1,AF47,(AF47-379))</f>
        <v>-6.32</v>
      </c>
      <c r="AH47" s="4">
        <f t="shared" ref="AH47:AH71" si="17">IF(R47=1,AF47,(AG47*R47))</f>
        <v>-6.32</v>
      </c>
      <c r="AI47" s="4"/>
      <c r="AJ47" s="4"/>
      <c r="AK47" s="4"/>
      <c r="AL47" s="4"/>
      <c r="AM47" s="4"/>
      <c r="AN47" s="4"/>
      <c r="AO47" t="s">
        <v>173</v>
      </c>
      <c r="AP47" s="2">
        <v>26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4.4" x14ac:dyDescent="0.3">
      <c r="A48" s="1">
        <v>44357</v>
      </c>
      <c r="B48" t="s">
        <v>178</v>
      </c>
      <c r="C48" t="s">
        <v>190</v>
      </c>
      <c r="D48">
        <v>21</v>
      </c>
      <c r="E48">
        <v>1</v>
      </c>
      <c r="F48">
        <v>1</v>
      </c>
      <c r="G48" t="s">
        <v>42</v>
      </c>
      <c r="H48" t="s">
        <v>109</v>
      </c>
      <c r="I48">
        <v>9.7400000000000004E-3</v>
      </c>
      <c r="J48">
        <v>0.32100000000000001</v>
      </c>
      <c r="K48">
        <v>-0.33400000000000002</v>
      </c>
      <c r="L48" t="s">
        <v>43</v>
      </c>
      <c r="M48" t="s">
        <v>110</v>
      </c>
      <c r="N48">
        <v>4.5900000000000003E-2</v>
      </c>
      <c r="O48">
        <v>0.83899999999999997</v>
      </c>
      <c r="P48">
        <v>-10.6</v>
      </c>
      <c r="Q48" s="4"/>
      <c r="R48" s="4">
        <v>1</v>
      </c>
      <c r="S48" s="4">
        <v>1</v>
      </c>
      <c r="T48" s="4"/>
      <c r="U48" s="4">
        <f t="shared" si="12"/>
        <v>-0.33400000000000002</v>
      </c>
      <c r="V48" s="4">
        <f t="shared" si="13"/>
        <v>-0.33400000000000002</v>
      </c>
      <c r="W48" s="4">
        <f t="shared" si="14"/>
        <v>-0.33400000000000002</v>
      </c>
      <c r="X48" s="4"/>
      <c r="Y48" s="4"/>
      <c r="Z48" s="4"/>
      <c r="AA48" s="4"/>
      <c r="AB48" s="4"/>
      <c r="AC48" s="4"/>
      <c r="AD48" s="4">
        <v>1</v>
      </c>
      <c r="AE48" s="4"/>
      <c r="AF48" s="4">
        <f t="shared" si="15"/>
        <v>-10.6</v>
      </c>
      <c r="AG48" s="4">
        <f t="shared" si="16"/>
        <v>-10.6</v>
      </c>
      <c r="AH48" s="4">
        <f t="shared" si="17"/>
        <v>-10.6</v>
      </c>
      <c r="AI48" s="4"/>
      <c r="AJ48" s="4"/>
      <c r="AK48" s="4"/>
      <c r="AL48" s="4"/>
      <c r="AM48" s="4"/>
      <c r="AN48" s="4"/>
      <c r="AO48" t="s">
        <v>173</v>
      </c>
      <c r="AP48" s="2">
        <v>27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4.4" x14ac:dyDescent="0.3">
      <c r="A49" s="1">
        <v>44357</v>
      </c>
      <c r="B49" t="s">
        <v>178</v>
      </c>
      <c r="C49" t="s">
        <v>190</v>
      </c>
      <c r="D49">
        <v>22</v>
      </c>
      <c r="E49">
        <v>1</v>
      </c>
      <c r="F49">
        <v>1</v>
      </c>
      <c r="G49" t="s">
        <v>42</v>
      </c>
      <c r="H49" t="s">
        <v>109</v>
      </c>
      <c r="I49">
        <v>1.0999999999999999E-2</v>
      </c>
      <c r="J49">
        <v>0.33300000000000002</v>
      </c>
      <c r="K49">
        <v>-1.38E-2</v>
      </c>
      <c r="L49" t="s">
        <v>43</v>
      </c>
      <c r="M49" t="s">
        <v>110</v>
      </c>
      <c r="N49">
        <v>5.74E-2</v>
      </c>
      <c r="O49">
        <v>1.01</v>
      </c>
      <c r="P49">
        <v>-0.13100000000000001</v>
      </c>
      <c r="Q49" s="4"/>
      <c r="R49" s="4">
        <v>1</v>
      </c>
      <c r="S49" s="4">
        <v>1</v>
      </c>
      <c r="T49" s="4"/>
      <c r="U49" s="4">
        <f t="shared" si="12"/>
        <v>-1.38E-2</v>
      </c>
      <c r="V49" s="4">
        <f t="shared" si="13"/>
        <v>-1.38E-2</v>
      </c>
      <c r="W49" s="4">
        <f t="shared" si="14"/>
        <v>-1.38E-2</v>
      </c>
      <c r="X49" s="4"/>
      <c r="Y49" s="4"/>
      <c r="Z49" s="4"/>
      <c r="AA49" s="4"/>
      <c r="AB49" s="4"/>
      <c r="AC49" s="4"/>
      <c r="AD49" s="4">
        <v>1</v>
      </c>
      <c r="AE49" s="4"/>
      <c r="AF49" s="4">
        <f t="shared" si="15"/>
        <v>-0.13100000000000001</v>
      </c>
      <c r="AG49" s="4">
        <f t="shared" si="16"/>
        <v>-0.13100000000000001</v>
      </c>
      <c r="AH49" s="4">
        <f t="shared" si="17"/>
        <v>-0.13100000000000001</v>
      </c>
      <c r="AI49" s="4"/>
      <c r="AJ49" s="4"/>
      <c r="AK49" s="4"/>
      <c r="AL49" s="4"/>
      <c r="AM49" s="4"/>
      <c r="AN49" s="4"/>
      <c r="AO49" t="s">
        <v>173</v>
      </c>
      <c r="AP49" s="2">
        <v>28</v>
      </c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customFormat="1" ht="14.4" x14ac:dyDescent="0.3">
      <c r="A50" s="1">
        <v>44357</v>
      </c>
      <c r="B50" t="s">
        <v>178</v>
      </c>
      <c r="C50" t="s">
        <v>190</v>
      </c>
      <c r="D50">
        <v>23</v>
      </c>
      <c r="E50">
        <v>1</v>
      </c>
      <c r="F50">
        <v>1</v>
      </c>
      <c r="G50" t="s">
        <v>42</v>
      </c>
      <c r="H50" t="s">
        <v>109</v>
      </c>
      <c r="I50">
        <v>1.0999999999999999E-2</v>
      </c>
      <c r="J50">
        <v>0.33</v>
      </c>
      <c r="K50">
        <v>-8.6900000000000005E-2</v>
      </c>
      <c r="L50" t="s">
        <v>43</v>
      </c>
      <c r="M50" t="s">
        <v>110</v>
      </c>
      <c r="N50">
        <v>5.6099999999999997E-2</v>
      </c>
      <c r="O50">
        <v>0.83</v>
      </c>
      <c r="P50">
        <v>-11.2</v>
      </c>
      <c r="Q50" s="4"/>
      <c r="R50" s="4">
        <v>1</v>
      </c>
      <c r="S50" s="4">
        <v>1</v>
      </c>
      <c r="T50" s="4"/>
      <c r="U50" s="4">
        <f t="shared" si="12"/>
        <v>-8.6900000000000005E-2</v>
      </c>
      <c r="V50" s="4">
        <f t="shared" si="13"/>
        <v>-8.6900000000000005E-2</v>
      </c>
      <c r="W50" s="4">
        <f t="shared" si="14"/>
        <v>-8.6900000000000005E-2</v>
      </c>
      <c r="X50" s="4"/>
      <c r="Y50" s="4"/>
      <c r="Z50" s="4"/>
      <c r="AA50" s="4"/>
      <c r="AB50" s="4"/>
      <c r="AC50" s="4"/>
      <c r="AD50" s="4">
        <v>1</v>
      </c>
      <c r="AE50" s="4"/>
      <c r="AF50" s="4">
        <f t="shared" si="15"/>
        <v>-11.2</v>
      </c>
      <c r="AG50" s="4">
        <f t="shared" si="16"/>
        <v>-11.2</v>
      </c>
      <c r="AH50" s="4">
        <f t="shared" si="17"/>
        <v>-11.2</v>
      </c>
      <c r="AI50" s="4"/>
      <c r="AJ50" s="4"/>
      <c r="AK50" s="4"/>
      <c r="AL50" s="4"/>
      <c r="AM50" s="4"/>
      <c r="AN50" s="4"/>
      <c r="AO50" t="s">
        <v>173</v>
      </c>
      <c r="AP50" s="2">
        <v>29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customFormat="1" ht="14.4" x14ac:dyDescent="0.3">
      <c r="A51" s="1">
        <v>44357</v>
      </c>
      <c r="B51" t="s">
        <v>178</v>
      </c>
      <c r="C51" t="s">
        <v>190</v>
      </c>
      <c r="D51">
        <v>24</v>
      </c>
      <c r="E51">
        <v>1</v>
      </c>
      <c r="F51">
        <v>1</v>
      </c>
      <c r="G51" t="s">
        <v>42</v>
      </c>
      <c r="H51" t="s">
        <v>109</v>
      </c>
      <c r="I51">
        <v>1.1599999999999999E-2</v>
      </c>
      <c r="J51">
        <v>0.32300000000000001</v>
      </c>
      <c r="K51">
        <v>-0.29599999999999999</v>
      </c>
      <c r="L51" t="s">
        <v>43</v>
      </c>
      <c r="M51" t="s">
        <v>110</v>
      </c>
      <c r="N51">
        <v>6.4000000000000001E-2</v>
      </c>
      <c r="O51">
        <v>1.1100000000000001</v>
      </c>
      <c r="P51">
        <v>6.52</v>
      </c>
      <c r="Q51" s="4"/>
      <c r="R51" s="4">
        <v>1</v>
      </c>
      <c r="S51" s="4">
        <v>1</v>
      </c>
      <c r="T51" s="4"/>
      <c r="U51" s="4">
        <f t="shared" si="12"/>
        <v>-0.29599999999999999</v>
      </c>
      <c r="V51" s="4">
        <f t="shared" si="13"/>
        <v>-0.29599999999999999</v>
      </c>
      <c r="W51" s="4">
        <f t="shared" si="14"/>
        <v>-0.29599999999999999</v>
      </c>
      <c r="X51" s="4"/>
      <c r="Y51" s="4"/>
      <c r="Z51" s="4"/>
      <c r="AA51" s="4"/>
      <c r="AB51" s="4"/>
      <c r="AC51" s="4"/>
      <c r="AD51" s="4">
        <v>1</v>
      </c>
      <c r="AE51" s="4"/>
      <c r="AF51" s="4">
        <f t="shared" si="15"/>
        <v>6.52</v>
      </c>
      <c r="AG51" s="4">
        <f t="shared" si="16"/>
        <v>6.52</v>
      </c>
      <c r="AH51" s="4">
        <f t="shared" si="17"/>
        <v>6.52</v>
      </c>
      <c r="AI51" s="4"/>
      <c r="AJ51" s="4"/>
      <c r="AK51" s="4"/>
      <c r="AL51" s="4"/>
      <c r="AM51" s="4"/>
      <c r="AN51" s="4"/>
      <c r="AO51" t="s">
        <v>173</v>
      </c>
      <c r="AP51" s="2">
        <v>30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customFormat="1" ht="14.4" x14ac:dyDescent="0.3">
      <c r="A52" s="1">
        <v>44615</v>
      </c>
      <c r="B52" t="s">
        <v>179</v>
      </c>
      <c r="C52" t="s">
        <v>191</v>
      </c>
      <c r="D52">
        <v>20</v>
      </c>
      <c r="E52">
        <v>1</v>
      </c>
      <c r="F52">
        <v>1</v>
      </c>
      <c r="G52" t="s">
        <v>42</v>
      </c>
      <c r="H52" t="s">
        <v>109</v>
      </c>
      <c r="I52">
        <v>9.6100000000000005E-3</v>
      </c>
      <c r="J52">
        <v>0.26700000000000002</v>
      </c>
      <c r="K52">
        <v>0.35399999999999998</v>
      </c>
      <c r="L52" t="s">
        <v>43</v>
      </c>
      <c r="M52" t="s">
        <v>110</v>
      </c>
      <c r="N52">
        <v>5.96E-2</v>
      </c>
      <c r="O52">
        <v>0.96799999999999997</v>
      </c>
      <c r="P52">
        <v>-5.93</v>
      </c>
      <c r="Q52" s="4"/>
      <c r="R52" s="4">
        <v>1</v>
      </c>
      <c r="S52" s="4">
        <v>1</v>
      </c>
      <c r="T52" s="4"/>
      <c r="U52" s="4">
        <f t="shared" ref="U52:U71" si="18">K52*F52</f>
        <v>0.35399999999999998</v>
      </c>
      <c r="V52" s="4">
        <f t="shared" ref="V52:V71" si="19">IF(R52=1,U52,(U52-0))</f>
        <v>0.35399999999999998</v>
      </c>
      <c r="W52" s="4">
        <f t="shared" si="14"/>
        <v>0.35399999999999998</v>
      </c>
      <c r="X52" s="4"/>
      <c r="Y52" s="4"/>
      <c r="Z52" s="4"/>
      <c r="AA52" s="4"/>
      <c r="AB52" s="4"/>
      <c r="AC52" s="4"/>
      <c r="AD52" s="4">
        <v>1</v>
      </c>
      <c r="AE52" s="4"/>
      <c r="AF52" s="4">
        <f t="shared" ref="AF52:AF71" si="20">P52*F52</f>
        <v>-5.93</v>
      </c>
      <c r="AG52" s="4">
        <f t="shared" ref="AG52:AG71" si="21">IF(R52=1,AF52,(AF52-0))</f>
        <v>-5.93</v>
      </c>
      <c r="AH52" s="4">
        <f t="shared" si="17"/>
        <v>-5.93</v>
      </c>
      <c r="AI52" s="4"/>
      <c r="AJ52" s="4"/>
      <c r="AK52" s="4"/>
      <c r="AL52" s="4"/>
      <c r="AM52" s="4"/>
      <c r="AN52" s="4"/>
      <c r="AO52" t="s">
        <v>173</v>
      </c>
      <c r="AP52" s="2">
        <v>31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customFormat="1" ht="14.4" x14ac:dyDescent="0.3">
      <c r="A53" s="1">
        <v>44615</v>
      </c>
      <c r="B53" t="s">
        <v>179</v>
      </c>
      <c r="C53" t="s">
        <v>192</v>
      </c>
      <c r="D53">
        <v>21</v>
      </c>
      <c r="E53">
        <v>1</v>
      </c>
      <c r="F53">
        <v>1</v>
      </c>
      <c r="G53" t="s">
        <v>42</v>
      </c>
      <c r="H53" t="s">
        <v>109</v>
      </c>
      <c r="I53">
        <v>7.8700000000000003E-3</v>
      </c>
      <c r="J53">
        <v>0.223</v>
      </c>
      <c r="K53">
        <v>-0.86699999999999999</v>
      </c>
      <c r="L53" t="s">
        <v>43</v>
      </c>
      <c r="M53" t="s">
        <v>110</v>
      </c>
      <c r="N53">
        <v>6.4500000000000002E-2</v>
      </c>
      <c r="O53">
        <v>1.06</v>
      </c>
      <c r="P53">
        <v>-0.157</v>
      </c>
      <c r="Q53" s="4"/>
      <c r="R53" s="4">
        <v>1</v>
      </c>
      <c r="S53" s="4">
        <v>1</v>
      </c>
      <c r="T53" s="4"/>
      <c r="U53" s="4">
        <f t="shared" si="18"/>
        <v>-0.86699999999999999</v>
      </c>
      <c r="V53" s="4">
        <f t="shared" si="19"/>
        <v>-0.86699999999999999</v>
      </c>
      <c r="W53" s="4">
        <f t="shared" si="14"/>
        <v>-0.86699999999999999</v>
      </c>
      <c r="X53" s="4"/>
      <c r="Y53" s="4"/>
      <c r="Z53" s="4"/>
      <c r="AA53" s="4"/>
      <c r="AB53" s="4"/>
      <c r="AC53" s="4"/>
      <c r="AD53" s="4">
        <v>1</v>
      </c>
      <c r="AE53" s="4"/>
      <c r="AF53" s="4">
        <f t="shared" si="20"/>
        <v>-0.157</v>
      </c>
      <c r="AG53" s="4">
        <f t="shared" si="21"/>
        <v>-0.157</v>
      </c>
      <c r="AH53" s="4">
        <f t="shared" si="17"/>
        <v>-0.157</v>
      </c>
      <c r="AI53" s="4"/>
      <c r="AJ53" s="4"/>
      <c r="AK53" s="4"/>
      <c r="AL53" s="4"/>
      <c r="AM53" s="4"/>
      <c r="AN53" s="4"/>
      <c r="AO53" t="s">
        <v>173</v>
      </c>
      <c r="AP53" s="2">
        <v>32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customFormat="1" ht="14.4" x14ac:dyDescent="0.3">
      <c r="A54" s="1">
        <v>44615</v>
      </c>
      <c r="B54" t="s">
        <v>179</v>
      </c>
      <c r="C54" t="s">
        <v>193</v>
      </c>
      <c r="D54">
        <v>22</v>
      </c>
      <c r="E54">
        <v>1</v>
      </c>
      <c r="F54">
        <v>1</v>
      </c>
      <c r="G54" t="s">
        <v>42</v>
      </c>
      <c r="H54" t="s">
        <v>109</v>
      </c>
      <c r="I54">
        <v>1.04E-2</v>
      </c>
      <c r="J54">
        <v>0.24099999999999999</v>
      </c>
      <c r="K54">
        <v>-0.38</v>
      </c>
      <c r="L54" t="s">
        <v>43</v>
      </c>
      <c r="M54" t="s">
        <v>110</v>
      </c>
      <c r="N54">
        <v>6.7699999999999996E-2</v>
      </c>
      <c r="O54">
        <v>1.08</v>
      </c>
      <c r="P54">
        <v>0.86199999999999999</v>
      </c>
      <c r="Q54" s="4"/>
      <c r="R54" s="4">
        <v>1</v>
      </c>
      <c r="S54" s="4">
        <v>1</v>
      </c>
      <c r="T54" s="4"/>
      <c r="U54" s="4">
        <f t="shared" si="18"/>
        <v>-0.38</v>
      </c>
      <c r="V54" s="4">
        <f t="shared" si="19"/>
        <v>-0.38</v>
      </c>
      <c r="W54" s="4">
        <f t="shared" si="14"/>
        <v>-0.38</v>
      </c>
      <c r="X54" s="4"/>
      <c r="Y54" s="4"/>
      <c r="Z54" s="4"/>
      <c r="AA54" s="4"/>
      <c r="AB54" s="4"/>
      <c r="AC54" s="4"/>
      <c r="AD54" s="4">
        <v>1</v>
      </c>
      <c r="AE54" s="4"/>
      <c r="AF54" s="4">
        <f t="shared" si="20"/>
        <v>0.86199999999999999</v>
      </c>
      <c r="AG54" s="4">
        <f t="shared" si="21"/>
        <v>0.86199999999999999</v>
      </c>
      <c r="AH54" s="4">
        <f t="shared" si="17"/>
        <v>0.86199999999999999</v>
      </c>
      <c r="AI54" s="4"/>
      <c r="AJ54" s="4"/>
      <c r="AK54" s="4"/>
      <c r="AL54" s="4"/>
      <c r="AM54" s="4"/>
      <c r="AN54" s="4"/>
      <c r="AO54" t="s">
        <v>173</v>
      </c>
      <c r="AP54" s="2">
        <v>33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customFormat="1" ht="14.4" x14ac:dyDescent="0.3">
      <c r="A55" s="1">
        <v>44615</v>
      </c>
      <c r="B55" t="s">
        <v>179</v>
      </c>
      <c r="C55" t="s">
        <v>194</v>
      </c>
      <c r="D55">
        <v>23</v>
      </c>
      <c r="E55">
        <v>1</v>
      </c>
      <c r="F55">
        <v>1</v>
      </c>
      <c r="G55" t="s">
        <v>42</v>
      </c>
      <c r="H55" t="s">
        <v>109</v>
      </c>
      <c r="I55">
        <v>1.18E-2</v>
      </c>
      <c r="J55">
        <v>0.26400000000000001</v>
      </c>
      <c r="K55">
        <v>0.28699999999999998</v>
      </c>
      <c r="L55" t="s">
        <v>43</v>
      </c>
      <c r="M55" t="s">
        <v>110</v>
      </c>
      <c r="N55">
        <v>0.106</v>
      </c>
      <c r="O55">
        <v>1.53</v>
      </c>
      <c r="P55">
        <v>29.4</v>
      </c>
      <c r="Q55" s="4"/>
      <c r="R55" s="4">
        <v>1</v>
      </c>
      <c r="S55" s="4">
        <v>1</v>
      </c>
      <c r="T55" s="4"/>
      <c r="U55" s="4">
        <f t="shared" si="18"/>
        <v>0.28699999999999998</v>
      </c>
      <c r="V55" s="4">
        <f t="shared" si="19"/>
        <v>0.28699999999999998</v>
      </c>
      <c r="W55" s="4">
        <f t="shared" si="14"/>
        <v>0.28699999999999998</v>
      </c>
      <c r="X55" s="4"/>
      <c r="Y55" s="4"/>
      <c r="Z55" s="4"/>
      <c r="AA55" s="4"/>
      <c r="AB55" s="4"/>
      <c r="AC55" s="4"/>
      <c r="AD55" s="4">
        <v>1</v>
      </c>
      <c r="AE55" s="4"/>
      <c r="AF55" s="4">
        <f t="shared" si="20"/>
        <v>29.4</v>
      </c>
      <c r="AG55" s="4">
        <f t="shared" si="21"/>
        <v>29.4</v>
      </c>
      <c r="AH55" s="4">
        <f t="shared" si="17"/>
        <v>29.4</v>
      </c>
      <c r="AI55" s="4"/>
      <c r="AJ55" s="4"/>
      <c r="AK55" s="4"/>
      <c r="AL55" s="4"/>
      <c r="AM55" s="4"/>
      <c r="AN55" s="4"/>
      <c r="AO55" t="s">
        <v>173</v>
      </c>
      <c r="AP55" s="2">
        <v>34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customFormat="1" ht="14.4" x14ac:dyDescent="0.3">
      <c r="A56" s="1">
        <v>44615</v>
      </c>
      <c r="B56" t="s">
        <v>179</v>
      </c>
      <c r="C56" t="s">
        <v>195</v>
      </c>
      <c r="D56">
        <v>24</v>
      </c>
      <c r="E56">
        <v>1</v>
      </c>
      <c r="F56">
        <v>1</v>
      </c>
      <c r="G56" t="s">
        <v>42</v>
      </c>
      <c r="H56" t="s">
        <v>109</v>
      </c>
      <c r="I56">
        <v>1.0999999999999999E-2</v>
      </c>
      <c r="J56">
        <v>0.23799999999999999</v>
      </c>
      <c r="K56">
        <v>-0.45200000000000001</v>
      </c>
      <c r="L56" t="s">
        <v>43</v>
      </c>
      <c r="M56" t="s">
        <v>110</v>
      </c>
      <c r="N56">
        <v>7.8200000000000006E-2</v>
      </c>
      <c r="O56">
        <v>1.19</v>
      </c>
      <c r="P56">
        <v>8.35</v>
      </c>
      <c r="Q56" s="4"/>
      <c r="R56" s="4">
        <v>1</v>
      </c>
      <c r="S56" s="4">
        <v>1</v>
      </c>
      <c r="T56" s="4"/>
      <c r="U56" s="4">
        <f t="shared" si="18"/>
        <v>-0.45200000000000001</v>
      </c>
      <c r="V56" s="4">
        <f t="shared" si="19"/>
        <v>-0.45200000000000001</v>
      </c>
      <c r="W56" s="4">
        <f t="shared" si="14"/>
        <v>-0.45200000000000001</v>
      </c>
      <c r="X56" s="4"/>
      <c r="Y56" s="4"/>
      <c r="Z56" s="4"/>
      <c r="AA56" s="4"/>
      <c r="AB56" s="4"/>
      <c r="AC56" s="4"/>
      <c r="AD56" s="4">
        <v>1</v>
      </c>
      <c r="AE56" s="4"/>
      <c r="AF56" s="4">
        <f t="shared" si="20"/>
        <v>8.35</v>
      </c>
      <c r="AG56" s="4">
        <f t="shared" si="21"/>
        <v>8.35</v>
      </c>
      <c r="AH56" s="4">
        <f t="shared" si="17"/>
        <v>8.35</v>
      </c>
      <c r="AI56" s="4"/>
      <c r="AJ56" s="4"/>
      <c r="AK56" s="4"/>
      <c r="AL56" s="4"/>
      <c r="AM56" s="4"/>
      <c r="AN56" s="4"/>
      <c r="AO56" t="s">
        <v>173</v>
      </c>
      <c r="AP56" s="2">
        <v>35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customFormat="1" ht="14.4" x14ac:dyDescent="0.3">
      <c r="A57" s="1">
        <v>44643</v>
      </c>
      <c r="B57" t="s">
        <v>219</v>
      </c>
      <c r="C57" t="s">
        <v>230</v>
      </c>
      <c r="D57">
        <v>20</v>
      </c>
      <c r="E57">
        <v>1</v>
      </c>
      <c r="F57">
        <v>1</v>
      </c>
      <c r="G57" t="s">
        <v>42</v>
      </c>
      <c r="H57" t="s">
        <v>109</v>
      </c>
      <c r="I57">
        <v>8.0300000000000007E-3</v>
      </c>
      <c r="J57">
        <v>0.22600000000000001</v>
      </c>
      <c r="K57">
        <v>-2</v>
      </c>
      <c r="L57" t="s">
        <v>43</v>
      </c>
      <c r="M57" t="s">
        <v>110</v>
      </c>
      <c r="N57">
        <v>5.1700000000000003E-2</v>
      </c>
      <c r="O57">
        <v>0.85199999999999998</v>
      </c>
      <c r="P57">
        <v>-29.7</v>
      </c>
      <c r="Q57" s="4"/>
      <c r="R57" s="4">
        <v>1</v>
      </c>
      <c r="S57" s="4">
        <v>1</v>
      </c>
      <c r="T57" s="4"/>
      <c r="U57" s="4">
        <f t="shared" si="18"/>
        <v>-2</v>
      </c>
      <c r="V57" s="4">
        <f t="shared" si="19"/>
        <v>-2</v>
      </c>
      <c r="W57" s="4">
        <f t="shared" si="14"/>
        <v>-2</v>
      </c>
      <c r="X57" s="4"/>
      <c r="Y57" s="4"/>
      <c r="Z57" s="4"/>
      <c r="AA57" s="4"/>
      <c r="AB57" s="4"/>
      <c r="AC57" s="4"/>
      <c r="AD57" s="4">
        <v>1</v>
      </c>
      <c r="AE57" s="4"/>
      <c r="AF57" s="4">
        <f t="shared" si="20"/>
        <v>-29.7</v>
      </c>
      <c r="AG57" s="4">
        <f t="shared" si="21"/>
        <v>-29.7</v>
      </c>
      <c r="AH57" s="4">
        <f t="shared" si="17"/>
        <v>-29.7</v>
      </c>
      <c r="AI57" s="4"/>
      <c r="AJ57" s="4"/>
      <c r="AK57" s="4"/>
      <c r="AL57" s="4"/>
      <c r="AM57" s="4"/>
      <c r="AN57" s="4"/>
      <c r="AO57" t="s">
        <v>173</v>
      </c>
      <c r="AP57" s="2">
        <v>36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customFormat="1" ht="14.4" x14ac:dyDescent="0.3">
      <c r="A58" s="1">
        <v>44643</v>
      </c>
      <c r="B58" t="s">
        <v>219</v>
      </c>
      <c r="C58" t="s">
        <v>231</v>
      </c>
      <c r="D58">
        <v>21</v>
      </c>
      <c r="E58">
        <v>1</v>
      </c>
      <c r="F58">
        <v>1</v>
      </c>
      <c r="G58" t="s">
        <v>42</v>
      </c>
      <c r="H58" t="s">
        <v>109</v>
      </c>
      <c r="I58">
        <v>8.2199999999999999E-3</v>
      </c>
      <c r="J58">
        <v>0.22800000000000001</v>
      </c>
      <c r="K58">
        <v>-1.95</v>
      </c>
      <c r="L58" t="s">
        <v>43</v>
      </c>
      <c r="M58" t="s">
        <v>110</v>
      </c>
      <c r="N58">
        <v>4.9799999999999997E-2</v>
      </c>
      <c r="O58">
        <v>0.83199999999999996</v>
      </c>
      <c r="P58">
        <v>-31</v>
      </c>
      <c r="Q58" s="4"/>
      <c r="R58" s="4">
        <v>1</v>
      </c>
      <c r="S58" s="4">
        <v>1</v>
      </c>
      <c r="T58" s="4"/>
      <c r="U58" s="4">
        <f t="shared" si="18"/>
        <v>-1.95</v>
      </c>
      <c r="V58" s="4">
        <f t="shared" si="19"/>
        <v>-1.95</v>
      </c>
      <c r="W58" s="4">
        <f t="shared" si="14"/>
        <v>-1.95</v>
      </c>
      <c r="X58" s="4"/>
      <c r="Y58" s="4"/>
      <c r="Z58" s="4"/>
      <c r="AA58" s="4"/>
      <c r="AB58" s="4"/>
      <c r="AC58" s="4"/>
      <c r="AD58" s="4">
        <v>1</v>
      </c>
      <c r="AE58" s="4"/>
      <c r="AF58" s="4">
        <f t="shared" si="20"/>
        <v>-31</v>
      </c>
      <c r="AG58" s="4">
        <f t="shared" si="21"/>
        <v>-31</v>
      </c>
      <c r="AH58" s="4">
        <f t="shared" si="17"/>
        <v>-31</v>
      </c>
      <c r="AI58" s="4"/>
      <c r="AJ58" s="4"/>
      <c r="AK58" s="4"/>
      <c r="AL58" s="4"/>
      <c r="AM58" s="4"/>
      <c r="AN58" s="4"/>
      <c r="AO58" t="s">
        <v>173</v>
      </c>
      <c r="AP58" s="2">
        <v>37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customFormat="1" ht="14.4" x14ac:dyDescent="0.3">
      <c r="A59" s="1">
        <v>44643</v>
      </c>
      <c r="B59" t="s">
        <v>219</v>
      </c>
      <c r="C59" t="s">
        <v>232</v>
      </c>
      <c r="D59">
        <v>22</v>
      </c>
      <c r="E59">
        <v>1</v>
      </c>
      <c r="F59">
        <v>1</v>
      </c>
      <c r="G59" t="s">
        <v>42</v>
      </c>
      <c r="H59" t="s">
        <v>109</v>
      </c>
      <c r="I59">
        <v>8.2799999999999992E-3</v>
      </c>
      <c r="J59">
        <v>0.216</v>
      </c>
      <c r="K59">
        <v>-2.2400000000000002</v>
      </c>
      <c r="L59" t="s">
        <v>43</v>
      </c>
      <c r="M59" t="s">
        <v>110</v>
      </c>
      <c r="N59">
        <v>5.21E-2</v>
      </c>
      <c r="O59">
        <v>0.84599999999999997</v>
      </c>
      <c r="P59">
        <v>-30.1</v>
      </c>
      <c r="Q59" s="4"/>
      <c r="R59" s="4">
        <v>1</v>
      </c>
      <c r="S59" s="4">
        <v>1</v>
      </c>
      <c r="T59" s="4"/>
      <c r="U59" s="4">
        <f t="shared" si="18"/>
        <v>-2.2400000000000002</v>
      </c>
      <c r="V59" s="4">
        <f t="shared" si="19"/>
        <v>-2.2400000000000002</v>
      </c>
      <c r="W59" s="4">
        <f t="shared" si="14"/>
        <v>-2.2400000000000002</v>
      </c>
      <c r="X59" s="4"/>
      <c r="Y59" s="4"/>
      <c r="Z59" s="4"/>
      <c r="AA59" s="4"/>
      <c r="AB59" s="4"/>
      <c r="AC59" s="4"/>
      <c r="AD59" s="4">
        <v>1</v>
      </c>
      <c r="AE59" s="4"/>
      <c r="AF59" s="4">
        <f t="shared" si="20"/>
        <v>-30.1</v>
      </c>
      <c r="AG59" s="4">
        <f t="shared" si="21"/>
        <v>-30.1</v>
      </c>
      <c r="AH59" s="4">
        <f t="shared" si="17"/>
        <v>-30.1</v>
      </c>
      <c r="AI59" s="4"/>
      <c r="AJ59" s="4"/>
      <c r="AK59" s="4"/>
      <c r="AL59" s="4"/>
      <c r="AM59" s="4"/>
      <c r="AN59" s="4"/>
      <c r="AO59" t="s">
        <v>173</v>
      </c>
      <c r="AP59" s="2">
        <v>38</v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customFormat="1" ht="14.4" x14ac:dyDescent="0.3">
      <c r="A60" s="1">
        <v>44643</v>
      </c>
      <c r="B60" t="s">
        <v>219</v>
      </c>
      <c r="C60" t="s">
        <v>233</v>
      </c>
      <c r="D60">
        <v>23</v>
      </c>
      <c r="E60">
        <v>1</v>
      </c>
      <c r="F60">
        <v>1</v>
      </c>
      <c r="G60" t="s">
        <v>42</v>
      </c>
      <c r="H60" t="s">
        <v>109</v>
      </c>
      <c r="I60">
        <v>8.5500000000000003E-3</v>
      </c>
      <c r="J60">
        <v>0.20699999999999999</v>
      </c>
      <c r="K60">
        <v>-2.46</v>
      </c>
      <c r="L60" t="s">
        <v>43</v>
      </c>
      <c r="M60" t="s">
        <v>110</v>
      </c>
      <c r="N60">
        <v>4.3799999999999999E-2</v>
      </c>
      <c r="O60">
        <v>0.68700000000000006</v>
      </c>
      <c r="P60">
        <v>-40.700000000000003</v>
      </c>
      <c r="Q60" s="4"/>
      <c r="R60" s="4">
        <v>1</v>
      </c>
      <c r="S60" s="4">
        <v>1</v>
      </c>
      <c r="T60" s="4"/>
      <c r="U60" s="4">
        <f t="shared" si="18"/>
        <v>-2.46</v>
      </c>
      <c r="V60" s="4">
        <f t="shared" si="19"/>
        <v>-2.46</v>
      </c>
      <c r="W60" s="4">
        <f t="shared" si="14"/>
        <v>-2.46</v>
      </c>
      <c r="X60" s="4"/>
      <c r="Y60" s="4"/>
      <c r="Z60" s="4"/>
      <c r="AA60" s="4"/>
      <c r="AB60" s="4"/>
      <c r="AC60" s="4"/>
      <c r="AD60" s="4">
        <v>1</v>
      </c>
      <c r="AE60" s="4"/>
      <c r="AF60" s="4">
        <f t="shared" si="20"/>
        <v>-40.700000000000003</v>
      </c>
      <c r="AG60" s="4">
        <f t="shared" si="21"/>
        <v>-40.700000000000003</v>
      </c>
      <c r="AH60" s="4">
        <f t="shared" si="17"/>
        <v>-40.700000000000003</v>
      </c>
      <c r="AI60" s="4"/>
      <c r="AJ60" s="4"/>
      <c r="AK60" s="4"/>
      <c r="AL60" s="4"/>
      <c r="AM60" s="4"/>
      <c r="AN60" s="4"/>
      <c r="AO60" t="s">
        <v>173</v>
      </c>
      <c r="AP60" s="2">
        <v>39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customFormat="1" ht="14.4" x14ac:dyDescent="0.3">
      <c r="A61" s="1">
        <v>44643</v>
      </c>
      <c r="B61" t="s">
        <v>219</v>
      </c>
      <c r="C61" t="s">
        <v>234</v>
      </c>
      <c r="D61">
        <v>24</v>
      </c>
      <c r="E61">
        <v>1</v>
      </c>
      <c r="F61">
        <v>1</v>
      </c>
      <c r="G61" t="s">
        <v>42</v>
      </c>
      <c r="H61" t="s">
        <v>109</v>
      </c>
      <c r="I61">
        <v>8.3199999999999993E-3</v>
      </c>
      <c r="J61">
        <v>0.23499999999999999</v>
      </c>
      <c r="K61">
        <v>-1.78</v>
      </c>
      <c r="L61" t="s">
        <v>43</v>
      </c>
      <c r="M61" t="s">
        <v>110</v>
      </c>
      <c r="N61">
        <v>5.0200000000000002E-2</v>
      </c>
      <c r="O61">
        <v>0.80200000000000005</v>
      </c>
      <c r="P61">
        <v>-33</v>
      </c>
      <c r="Q61" s="4"/>
      <c r="R61" s="4">
        <v>1</v>
      </c>
      <c r="S61" s="4">
        <v>1</v>
      </c>
      <c r="T61" s="4"/>
      <c r="U61" s="4">
        <f t="shared" si="18"/>
        <v>-1.78</v>
      </c>
      <c r="V61" s="4">
        <f t="shared" si="19"/>
        <v>-1.78</v>
      </c>
      <c r="W61" s="4">
        <f t="shared" si="14"/>
        <v>-1.78</v>
      </c>
      <c r="X61" s="4"/>
      <c r="Y61" s="4"/>
      <c r="Z61" s="4"/>
      <c r="AA61" s="4"/>
      <c r="AB61" s="4"/>
      <c r="AC61" s="4"/>
      <c r="AD61" s="4">
        <v>1</v>
      </c>
      <c r="AE61" s="4"/>
      <c r="AF61" s="4">
        <f t="shared" si="20"/>
        <v>-33</v>
      </c>
      <c r="AG61" s="4">
        <f t="shared" si="21"/>
        <v>-33</v>
      </c>
      <c r="AH61" s="4">
        <f t="shared" si="17"/>
        <v>-33</v>
      </c>
      <c r="AI61" s="4"/>
      <c r="AJ61" s="4"/>
      <c r="AK61" s="4"/>
      <c r="AL61" s="4"/>
      <c r="AM61" s="4"/>
      <c r="AN61" s="4"/>
      <c r="AO61" t="s">
        <v>173</v>
      </c>
      <c r="AP61" s="2">
        <v>40</v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customFormat="1" ht="14.4" x14ac:dyDescent="0.3">
      <c r="A62" s="1">
        <v>44664</v>
      </c>
      <c r="B62" t="s">
        <v>267</v>
      </c>
      <c r="C62" t="s">
        <v>280</v>
      </c>
      <c r="D62">
        <v>20</v>
      </c>
      <c r="E62">
        <v>1</v>
      </c>
      <c r="F62">
        <v>1</v>
      </c>
      <c r="G62" t="s">
        <v>42</v>
      </c>
      <c r="H62" t="s">
        <v>109</v>
      </c>
      <c r="I62">
        <v>1.3599999999999999E-2</v>
      </c>
      <c r="J62">
        <v>0.308</v>
      </c>
      <c r="K62">
        <v>-0.45300000000000001</v>
      </c>
      <c r="L62" t="s">
        <v>43</v>
      </c>
      <c r="M62" t="s">
        <v>110</v>
      </c>
      <c r="N62">
        <v>5.8500000000000003E-2</v>
      </c>
      <c r="O62">
        <v>0.98899999999999999</v>
      </c>
      <c r="P62">
        <v>-5.79</v>
      </c>
      <c r="Q62" s="4"/>
      <c r="R62" s="4">
        <v>1</v>
      </c>
      <c r="S62" s="4">
        <v>1</v>
      </c>
      <c r="T62" s="4"/>
      <c r="U62" s="4">
        <f t="shared" si="18"/>
        <v>-0.45300000000000001</v>
      </c>
      <c r="V62" s="4">
        <f t="shared" si="19"/>
        <v>-0.45300000000000001</v>
      </c>
      <c r="W62" s="4">
        <f t="shared" si="14"/>
        <v>-0.45300000000000001</v>
      </c>
      <c r="X62" s="4"/>
      <c r="Y62" s="4"/>
      <c r="Z62" s="4"/>
      <c r="AA62" s="4"/>
      <c r="AB62" s="4"/>
      <c r="AC62" s="4"/>
      <c r="AD62" s="4">
        <v>1</v>
      </c>
      <c r="AE62" s="4"/>
      <c r="AF62" s="4">
        <f t="shared" si="20"/>
        <v>-5.79</v>
      </c>
      <c r="AG62" s="4">
        <f t="shared" si="21"/>
        <v>-5.79</v>
      </c>
      <c r="AH62" s="4">
        <f t="shared" si="17"/>
        <v>-5.79</v>
      </c>
      <c r="AI62" s="4"/>
      <c r="AJ62" s="4"/>
      <c r="AK62" s="4"/>
      <c r="AL62" s="4"/>
      <c r="AM62" s="4"/>
      <c r="AN62" s="4"/>
      <c r="AO62" t="s">
        <v>173</v>
      </c>
      <c r="AP62" s="2">
        <v>41</v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customFormat="1" ht="14.4" x14ac:dyDescent="0.3">
      <c r="A63" s="1">
        <v>44664</v>
      </c>
      <c r="B63" t="s">
        <v>267</v>
      </c>
      <c r="C63" t="s">
        <v>281</v>
      </c>
      <c r="D63">
        <v>21</v>
      </c>
      <c r="E63">
        <v>1</v>
      </c>
      <c r="F63">
        <v>1</v>
      </c>
      <c r="G63" t="s">
        <v>42</v>
      </c>
      <c r="H63" t="s">
        <v>109</v>
      </c>
      <c r="I63">
        <v>1.2500000000000001E-2</v>
      </c>
      <c r="J63">
        <v>0.34499999999999997</v>
      </c>
      <c r="K63">
        <v>0.57599999999999996</v>
      </c>
      <c r="L63" t="s">
        <v>43</v>
      </c>
      <c r="M63" t="s">
        <v>110</v>
      </c>
      <c r="N63">
        <v>6.08E-2</v>
      </c>
      <c r="O63">
        <v>1.01</v>
      </c>
      <c r="P63">
        <v>-4.53</v>
      </c>
      <c r="Q63" s="4"/>
      <c r="R63" s="4">
        <v>1</v>
      </c>
      <c r="S63" s="4">
        <v>1</v>
      </c>
      <c r="T63" s="4"/>
      <c r="U63" s="4">
        <f t="shared" si="18"/>
        <v>0.57599999999999996</v>
      </c>
      <c r="V63" s="4">
        <f t="shared" si="19"/>
        <v>0.57599999999999996</v>
      </c>
      <c r="W63" s="4">
        <f t="shared" si="14"/>
        <v>0.57599999999999996</v>
      </c>
      <c r="X63" s="4"/>
      <c r="Y63" s="4"/>
      <c r="Z63" s="4"/>
      <c r="AA63" s="4"/>
      <c r="AB63" s="4"/>
      <c r="AC63" s="4"/>
      <c r="AD63" s="4">
        <v>1</v>
      </c>
      <c r="AE63" s="4"/>
      <c r="AF63" s="4">
        <f t="shared" si="20"/>
        <v>-4.53</v>
      </c>
      <c r="AG63" s="4">
        <f t="shared" si="21"/>
        <v>-4.53</v>
      </c>
      <c r="AH63" s="4">
        <f t="shared" si="17"/>
        <v>-4.53</v>
      </c>
      <c r="AI63" s="4"/>
      <c r="AJ63" s="4"/>
      <c r="AK63" s="4"/>
      <c r="AL63" s="4"/>
      <c r="AM63" s="4"/>
      <c r="AN63" s="4"/>
      <c r="AO63" t="s">
        <v>173</v>
      </c>
      <c r="AP63" s="2">
        <v>42</v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customFormat="1" ht="14.4" x14ac:dyDescent="0.3">
      <c r="A64" s="1">
        <v>44664</v>
      </c>
      <c r="B64" t="s">
        <v>267</v>
      </c>
      <c r="C64" t="s">
        <v>282</v>
      </c>
      <c r="D64">
        <v>22</v>
      </c>
      <c r="E64">
        <v>1</v>
      </c>
      <c r="F64">
        <v>1</v>
      </c>
      <c r="G64" t="s">
        <v>42</v>
      </c>
      <c r="H64" t="s">
        <v>109</v>
      </c>
      <c r="I64">
        <v>1.34E-2</v>
      </c>
      <c r="J64">
        <v>0.34799999999999998</v>
      </c>
      <c r="K64">
        <v>0.67500000000000004</v>
      </c>
      <c r="L64" t="s">
        <v>43</v>
      </c>
      <c r="M64" t="s">
        <v>110</v>
      </c>
      <c r="N64">
        <v>5.8900000000000001E-2</v>
      </c>
      <c r="O64">
        <v>0.97299999999999998</v>
      </c>
      <c r="P64">
        <v>-6.93</v>
      </c>
      <c r="Q64" s="4"/>
      <c r="R64" s="4">
        <v>1</v>
      </c>
      <c r="S64" s="4">
        <v>1</v>
      </c>
      <c r="T64" s="4"/>
      <c r="U64" s="4">
        <f t="shared" si="18"/>
        <v>0.67500000000000004</v>
      </c>
      <c r="V64" s="4">
        <f t="shared" si="19"/>
        <v>0.67500000000000004</v>
      </c>
      <c r="W64" s="4">
        <f t="shared" si="14"/>
        <v>0.67500000000000004</v>
      </c>
      <c r="X64" s="4"/>
      <c r="Y64" s="4"/>
      <c r="Z64" s="4"/>
      <c r="AA64" s="4"/>
      <c r="AB64" s="4"/>
      <c r="AC64" s="4"/>
      <c r="AD64" s="4">
        <v>1</v>
      </c>
      <c r="AE64" s="4"/>
      <c r="AF64" s="4">
        <f t="shared" si="20"/>
        <v>-6.93</v>
      </c>
      <c r="AG64" s="4">
        <f t="shared" si="21"/>
        <v>-6.93</v>
      </c>
      <c r="AH64" s="4">
        <f t="shared" si="17"/>
        <v>-6.93</v>
      </c>
      <c r="AI64" s="4"/>
      <c r="AJ64" s="4"/>
      <c r="AK64" s="4"/>
      <c r="AL64" s="4"/>
      <c r="AM64" s="4"/>
      <c r="AN64" s="4"/>
      <c r="AO64" t="s">
        <v>173</v>
      </c>
      <c r="AP64" s="2">
        <v>43</v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customFormat="1" ht="14.4" x14ac:dyDescent="0.3">
      <c r="A65" s="1">
        <v>44664</v>
      </c>
      <c r="B65" t="s">
        <v>267</v>
      </c>
      <c r="C65" t="s">
        <v>283</v>
      </c>
      <c r="D65">
        <v>23</v>
      </c>
      <c r="E65">
        <v>1</v>
      </c>
      <c r="F65">
        <v>1</v>
      </c>
      <c r="G65" t="s">
        <v>42</v>
      </c>
      <c r="H65" t="s">
        <v>109</v>
      </c>
      <c r="I65">
        <v>1.26E-2</v>
      </c>
      <c r="J65">
        <v>0.33700000000000002</v>
      </c>
      <c r="K65">
        <v>0.35299999999999998</v>
      </c>
      <c r="L65" t="s">
        <v>43</v>
      </c>
      <c r="M65" t="s">
        <v>110</v>
      </c>
      <c r="N65">
        <v>6.2300000000000001E-2</v>
      </c>
      <c r="O65">
        <v>0.97199999999999998</v>
      </c>
      <c r="P65">
        <v>-7</v>
      </c>
      <c r="Q65" s="4"/>
      <c r="R65" s="4">
        <v>1</v>
      </c>
      <c r="S65" s="4">
        <v>1</v>
      </c>
      <c r="T65" s="4"/>
      <c r="U65" s="4">
        <f t="shared" si="18"/>
        <v>0.35299999999999998</v>
      </c>
      <c r="V65" s="4">
        <f t="shared" si="19"/>
        <v>0.35299999999999998</v>
      </c>
      <c r="W65" s="4">
        <f t="shared" si="14"/>
        <v>0.35299999999999998</v>
      </c>
      <c r="X65" s="4"/>
      <c r="Y65" s="4"/>
      <c r="Z65" s="4"/>
      <c r="AA65" s="4"/>
      <c r="AB65" s="4"/>
      <c r="AC65" s="4"/>
      <c r="AD65" s="4">
        <v>1</v>
      </c>
      <c r="AE65" s="4"/>
      <c r="AF65" s="4">
        <f t="shared" si="20"/>
        <v>-7</v>
      </c>
      <c r="AG65" s="4">
        <f t="shared" si="21"/>
        <v>-7</v>
      </c>
      <c r="AH65" s="4">
        <f t="shared" si="17"/>
        <v>-7</v>
      </c>
      <c r="AI65" s="4"/>
      <c r="AJ65" s="4"/>
      <c r="AK65" s="4"/>
      <c r="AL65" s="4"/>
      <c r="AM65" s="4"/>
      <c r="AN65" s="4"/>
      <c r="AO65" t="s">
        <v>173</v>
      </c>
      <c r="AP65" s="2">
        <v>44</v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customFormat="1" ht="14.4" x14ac:dyDescent="0.3">
      <c r="A66" s="1">
        <v>44664</v>
      </c>
      <c r="B66" t="s">
        <v>267</v>
      </c>
      <c r="C66" t="s">
        <v>284</v>
      </c>
      <c r="D66">
        <v>24</v>
      </c>
      <c r="E66">
        <v>1</v>
      </c>
      <c r="F66">
        <v>1</v>
      </c>
      <c r="G66" t="s">
        <v>42</v>
      </c>
      <c r="H66" t="s">
        <v>109</v>
      </c>
      <c r="I66">
        <v>1.15E-2</v>
      </c>
      <c r="J66">
        <v>0.30099999999999999</v>
      </c>
      <c r="K66">
        <v>-0.66</v>
      </c>
      <c r="L66" t="s">
        <v>43</v>
      </c>
      <c r="M66" t="s">
        <v>110</v>
      </c>
      <c r="N66">
        <v>6.7400000000000002E-2</v>
      </c>
      <c r="O66">
        <v>1.0900000000000001</v>
      </c>
      <c r="P66">
        <v>1.59</v>
      </c>
      <c r="Q66" s="4"/>
      <c r="R66" s="4">
        <v>1</v>
      </c>
      <c r="S66" s="4">
        <v>1</v>
      </c>
      <c r="T66" s="4"/>
      <c r="U66" s="4">
        <f t="shared" si="18"/>
        <v>-0.66</v>
      </c>
      <c r="V66" s="4">
        <f t="shared" si="19"/>
        <v>-0.66</v>
      </c>
      <c r="W66" s="4">
        <f t="shared" si="14"/>
        <v>-0.66</v>
      </c>
      <c r="X66" s="4"/>
      <c r="Y66" s="4"/>
      <c r="Z66" s="4"/>
      <c r="AA66" s="4"/>
      <c r="AB66" s="4"/>
      <c r="AC66" s="4"/>
      <c r="AD66" s="4">
        <v>1</v>
      </c>
      <c r="AE66" s="4"/>
      <c r="AF66" s="4">
        <f t="shared" si="20"/>
        <v>1.59</v>
      </c>
      <c r="AG66" s="4">
        <f t="shared" si="21"/>
        <v>1.59</v>
      </c>
      <c r="AH66" s="4">
        <f t="shared" si="17"/>
        <v>1.59</v>
      </c>
      <c r="AI66" s="4"/>
      <c r="AJ66" s="4"/>
      <c r="AK66" s="4"/>
      <c r="AL66" s="4"/>
      <c r="AM66" s="4"/>
      <c r="AN66" s="4"/>
      <c r="AO66" t="s">
        <v>173</v>
      </c>
      <c r="AP66" s="2">
        <v>45</v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customFormat="1" ht="14.4" x14ac:dyDescent="0.3">
      <c r="A67" s="1">
        <v>44685</v>
      </c>
      <c r="B67" t="s">
        <v>308</v>
      </c>
      <c r="C67" t="s">
        <v>280</v>
      </c>
      <c r="D67">
        <v>20</v>
      </c>
      <c r="E67">
        <v>1</v>
      </c>
      <c r="F67">
        <v>1</v>
      </c>
      <c r="G67" t="s">
        <v>42</v>
      </c>
      <c r="H67" t="s">
        <v>109</v>
      </c>
      <c r="I67">
        <v>2.18E-2</v>
      </c>
      <c r="J67">
        <v>0.36599999999999999</v>
      </c>
      <c r="K67">
        <v>1.49E-2</v>
      </c>
      <c r="L67" t="s">
        <v>43</v>
      </c>
      <c r="M67" t="s">
        <v>110</v>
      </c>
      <c r="N67">
        <v>6.3E-2</v>
      </c>
      <c r="O67">
        <v>0.94799999999999995</v>
      </c>
      <c r="P67">
        <v>-6.52</v>
      </c>
      <c r="Q67" s="4"/>
      <c r="R67" s="4">
        <v>1</v>
      </c>
      <c r="S67" s="4">
        <v>1</v>
      </c>
      <c r="T67" s="4"/>
      <c r="U67" s="4">
        <f t="shared" si="18"/>
        <v>1.49E-2</v>
      </c>
      <c r="V67" s="4">
        <f t="shared" si="19"/>
        <v>1.49E-2</v>
      </c>
      <c r="W67" s="4">
        <f t="shared" si="14"/>
        <v>1.49E-2</v>
      </c>
      <c r="X67" s="4"/>
      <c r="Y67" s="4"/>
      <c r="Z67" s="4"/>
      <c r="AA67" s="4"/>
      <c r="AB67" s="4"/>
      <c r="AC67" s="4"/>
      <c r="AD67" s="4">
        <v>1</v>
      </c>
      <c r="AE67" s="4"/>
      <c r="AF67" s="4">
        <f t="shared" si="20"/>
        <v>-6.52</v>
      </c>
      <c r="AG67" s="4">
        <f t="shared" si="21"/>
        <v>-6.52</v>
      </c>
      <c r="AH67" s="4">
        <f t="shared" si="17"/>
        <v>-6.52</v>
      </c>
      <c r="AI67" s="4"/>
      <c r="AJ67" s="4"/>
      <c r="AK67" s="4"/>
      <c r="AL67" s="4"/>
      <c r="AM67" s="4"/>
      <c r="AN67" s="4"/>
      <c r="AO67" t="s">
        <v>173</v>
      </c>
      <c r="AP67" s="2">
        <v>46</v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customFormat="1" ht="14.4" x14ac:dyDescent="0.3">
      <c r="A68" s="1">
        <v>44685</v>
      </c>
      <c r="B68" t="s">
        <v>308</v>
      </c>
      <c r="C68" t="s">
        <v>281</v>
      </c>
      <c r="D68">
        <v>21</v>
      </c>
      <c r="E68">
        <v>1</v>
      </c>
      <c r="F68">
        <v>1</v>
      </c>
      <c r="G68" t="s">
        <v>42</v>
      </c>
      <c r="H68" t="s">
        <v>109</v>
      </c>
      <c r="I68">
        <v>2.1299999999999999E-2</v>
      </c>
      <c r="J68">
        <v>0.36599999999999999</v>
      </c>
      <c r="K68">
        <v>2.52E-2</v>
      </c>
      <c r="L68" t="s">
        <v>43</v>
      </c>
      <c r="M68" t="s">
        <v>110</v>
      </c>
      <c r="N68">
        <v>7.0000000000000007E-2</v>
      </c>
      <c r="O68">
        <v>0.96699999999999997</v>
      </c>
      <c r="P68">
        <v>-5.22</v>
      </c>
      <c r="Q68" s="4"/>
      <c r="R68" s="4">
        <v>1</v>
      </c>
      <c r="S68" s="4">
        <v>1</v>
      </c>
      <c r="T68" s="4"/>
      <c r="U68" s="4">
        <f t="shared" si="18"/>
        <v>2.52E-2</v>
      </c>
      <c r="V68" s="4">
        <f t="shared" si="19"/>
        <v>2.52E-2</v>
      </c>
      <c r="W68" s="4">
        <f t="shared" si="14"/>
        <v>2.52E-2</v>
      </c>
      <c r="X68" s="4"/>
      <c r="Y68" s="4"/>
      <c r="Z68" s="4"/>
      <c r="AA68" s="4"/>
      <c r="AB68" s="4"/>
      <c r="AC68" s="4"/>
      <c r="AD68" s="4">
        <v>1</v>
      </c>
      <c r="AE68" s="4"/>
      <c r="AF68" s="4">
        <f t="shared" si="20"/>
        <v>-5.22</v>
      </c>
      <c r="AG68" s="4">
        <f t="shared" si="21"/>
        <v>-5.22</v>
      </c>
      <c r="AH68" s="4">
        <f t="shared" si="17"/>
        <v>-5.22</v>
      </c>
      <c r="AI68" s="4"/>
      <c r="AJ68" s="4"/>
      <c r="AK68" s="4"/>
      <c r="AL68" s="4"/>
      <c r="AM68" s="4"/>
      <c r="AN68" s="4"/>
      <c r="AO68" t="s">
        <v>173</v>
      </c>
      <c r="AP68" s="2">
        <v>47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customFormat="1" ht="14.4" x14ac:dyDescent="0.3">
      <c r="A69" s="1">
        <v>44685</v>
      </c>
      <c r="B69" t="s">
        <v>308</v>
      </c>
      <c r="C69" t="s">
        <v>282</v>
      </c>
      <c r="D69">
        <v>22</v>
      </c>
      <c r="E69">
        <v>1</v>
      </c>
      <c r="F69">
        <v>1</v>
      </c>
      <c r="G69" t="s">
        <v>42</v>
      </c>
      <c r="H69" t="s">
        <v>109</v>
      </c>
      <c r="I69">
        <v>2.1999999999999999E-2</v>
      </c>
      <c r="J69">
        <v>0.36299999999999999</v>
      </c>
      <c r="K69">
        <v>-6.2300000000000001E-2</v>
      </c>
      <c r="L69" t="s">
        <v>43</v>
      </c>
      <c r="M69" t="s">
        <v>110</v>
      </c>
      <c r="N69">
        <v>6.2899999999999998E-2</v>
      </c>
      <c r="O69">
        <v>0.96099999999999997</v>
      </c>
      <c r="P69">
        <v>-5.61</v>
      </c>
      <c r="Q69" s="4"/>
      <c r="R69" s="4">
        <v>1</v>
      </c>
      <c r="S69" s="4">
        <v>1</v>
      </c>
      <c r="T69" s="4"/>
      <c r="U69" s="4">
        <f t="shared" si="18"/>
        <v>-6.2300000000000001E-2</v>
      </c>
      <c r="V69" s="4">
        <f t="shared" si="19"/>
        <v>-6.2300000000000001E-2</v>
      </c>
      <c r="W69" s="4">
        <f t="shared" si="14"/>
        <v>-6.2300000000000001E-2</v>
      </c>
      <c r="X69" s="4"/>
      <c r="Y69" s="4"/>
      <c r="Z69" s="4"/>
      <c r="AA69" s="4"/>
      <c r="AB69" s="4"/>
      <c r="AC69" s="4"/>
      <c r="AD69" s="4">
        <v>1</v>
      </c>
      <c r="AE69" s="4"/>
      <c r="AF69" s="4">
        <f t="shared" si="20"/>
        <v>-5.61</v>
      </c>
      <c r="AG69" s="4">
        <f t="shared" si="21"/>
        <v>-5.61</v>
      </c>
      <c r="AH69" s="4">
        <f t="shared" si="17"/>
        <v>-5.61</v>
      </c>
      <c r="AI69" s="4"/>
      <c r="AJ69" s="4"/>
      <c r="AK69" s="4"/>
      <c r="AL69" s="4"/>
      <c r="AM69" s="4"/>
      <c r="AN69" s="4"/>
      <c r="AO69" t="s">
        <v>173</v>
      </c>
      <c r="AP69" s="2">
        <v>48</v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customFormat="1" ht="14.4" x14ac:dyDescent="0.3">
      <c r="A70" s="1">
        <v>44685</v>
      </c>
      <c r="B70" t="s">
        <v>308</v>
      </c>
      <c r="C70" t="s">
        <v>283</v>
      </c>
      <c r="D70">
        <v>23</v>
      </c>
      <c r="E70">
        <v>1</v>
      </c>
      <c r="F70">
        <v>1</v>
      </c>
      <c r="G70" t="s">
        <v>42</v>
      </c>
      <c r="H70" t="s">
        <v>109</v>
      </c>
      <c r="I70">
        <v>2.18E-2</v>
      </c>
      <c r="J70">
        <v>0.36399999999999999</v>
      </c>
      <c r="K70">
        <v>-4.7E-2</v>
      </c>
      <c r="L70" t="s">
        <v>43</v>
      </c>
      <c r="M70" t="s">
        <v>110</v>
      </c>
      <c r="N70">
        <v>7.0999999999999994E-2</v>
      </c>
      <c r="O70">
        <v>0.97499999999999998</v>
      </c>
      <c r="P70">
        <v>-4.68</v>
      </c>
      <c r="Q70" s="4"/>
      <c r="R70" s="4">
        <v>1</v>
      </c>
      <c r="S70" s="4">
        <v>1</v>
      </c>
      <c r="T70" s="4"/>
      <c r="U70" s="4">
        <f t="shared" si="18"/>
        <v>-4.7E-2</v>
      </c>
      <c r="V70" s="4">
        <f t="shared" si="19"/>
        <v>-4.7E-2</v>
      </c>
      <c r="W70" s="4">
        <f t="shared" si="14"/>
        <v>-4.7E-2</v>
      </c>
      <c r="X70" s="4"/>
      <c r="Y70" s="4"/>
      <c r="Z70" s="4"/>
      <c r="AA70" s="4"/>
      <c r="AB70" s="4"/>
      <c r="AC70" s="4"/>
      <c r="AD70" s="4">
        <v>1</v>
      </c>
      <c r="AE70" s="4"/>
      <c r="AF70" s="4">
        <f t="shared" si="20"/>
        <v>-4.68</v>
      </c>
      <c r="AG70" s="4">
        <f t="shared" si="21"/>
        <v>-4.68</v>
      </c>
      <c r="AH70" s="4">
        <f t="shared" si="17"/>
        <v>-4.68</v>
      </c>
      <c r="AI70" s="4"/>
      <c r="AJ70" s="4"/>
      <c r="AK70" s="4"/>
      <c r="AL70" s="4"/>
      <c r="AM70" s="4"/>
      <c r="AN70" s="4"/>
      <c r="AO70" t="s">
        <v>173</v>
      </c>
      <c r="AP70" s="2">
        <v>49</v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customFormat="1" ht="14.4" x14ac:dyDescent="0.3">
      <c r="A71" s="1">
        <v>44685</v>
      </c>
      <c r="B71" t="s">
        <v>308</v>
      </c>
      <c r="C71" t="s">
        <v>284</v>
      </c>
      <c r="D71">
        <v>24</v>
      </c>
      <c r="E71">
        <v>1</v>
      </c>
      <c r="F71">
        <v>1</v>
      </c>
      <c r="G71" t="s">
        <v>42</v>
      </c>
      <c r="H71" t="s">
        <v>109</v>
      </c>
      <c r="I71">
        <v>2.0899999999999998E-2</v>
      </c>
      <c r="J71">
        <v>0.36499999999999999</v>
      </c>
      <c r="K71">
        <v>-7.2299999999999996E-5</v>
      </c>
      <c r="L71" t="s">
        <v>43</v>
      </c>
      <c r="M71" t="s">
        <v>110</v>
      </c>
      <c r="N71">
        <v>6.4399999999999999E-2</v>
      </c>
      <c r="O71">
        <v>0.93799999999999994</v>
      </c>
      <c r="P71">
        <v>-7.2</v>
      </c>
      <c r="Q71" s="4"/>
      <c r="R71" s="4">
        <v>1</v>
      </c>
      <c r="S71" s="4">
        <v>1</v>
      </c>
      <c r="T71" s="4"/>
      <c r="U71" s="4">
        <f t="shared" si="18"/>
        <v>-7.2299999999999996E-5</v>
      </c>
      <c r="V71" s="4">
        <f t="shared" si="19"/>
        <v>-7.2299999999999996E-5</v>
      </c>
      <c r="W71" s="4">
        <f t="shared" si="14"/>
        <v>-7.2299999999999996E-5</v>
      </c>
      <c r="X71" s="4"/>
      <c r="Y71" s="4"/>
      <c r="Z71" s="4"/>
      <c r="AA71" s="4"/>
      <c r="AB71" s="4"/>
      <c r="AC71" s="4"/>
      <c r="AD71" s="4">
        <v>1</v>
      </c>
      <c r="AE71" s="4"/>
      <c r="AF71" s="4">
        <f t="shared" si="20"/>
        <v>-7.2</v>
      </c>
      <c r="AG71" s="4">
        <f t="shared" si="21"/>
        <v>-7.2</v>
      </c>
      <c r="AH71" s="4">
        <f t="shared" si="17"/>
        <v>-7.2</v>
      </c>
      <c r="AI71" s="4"/>
      <c r="AJ71" s="4"/>
      <c r="AK71" s="4"/>
      <c r="AL71" s="4"/>
      <c r="AM71" s="4"/>
      <c r="AN71" s="4"/>
      <c r="AO71" t="s">
        <v>173</v>
      </c>
      <c r="AP71" s="2">
        <v>50</v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customFormat="1" ht="14.4" x14ac:dyDescent="0.3">
      <c r="A72" s="1">
        <v>44965</v>
      </c>
      <c r="B72" t="s">
        <v>364</v>
      </c>
      <c r="C72" t="s">
        <v>368</v>
      </c>
      <c r="D72">
        <v>20</v>
      </c>
      <c r="E72">
        <v>1</v>
      </c>
      <c r="F72">
        <v>1</v>
      </c>
      <c r="G72" t="s">
        <v>42</v>
      </c>
      <c r="H72" t="s">
        <v>109</v>
      </c>
      <c r="I72">
        <v>4.82E-2</v>
      </c>
      <c r="J72">
        <v>0.56000000000000005</v>
      </c>
      <c r="K72">
        <v>-44.6</v>
      </c>
      <c r="L72" t="s">
        <v>43</v>
      </c>
      <c r="M72" t="s">
        <v>110</v>
      </c>
      <c r="N72">
        <v>8.4000000000000005E-2</v>
      </c>
      <c r="O72">
        <v>1.2</v>
      </c>
      <c r="P72">
        <v>-3.48</v>
      </c>
      <c r="Q72" s="4"/>
      <c r="R72" s="4">
        <v>1</v>
      </c>
      <c r="S72" s="4">
        <v>2</v>
      </c>
      <c r="T72" s="4" t="s">
        <v>128</v>
      </c>
      <c r="U72" s="4">
        <v>-10.458840296000005</v>
      </c>
      <c r="V72" s="4">
        <v>-10.458840296000005</v>
      </c>
      <c r="W72" s="4">
        <v>-10.458840296000005</v>
      </c>
      <c r="X72" s="4"/>
      <c r="Y72" s="4"/>
      <c r="Z72" s="4"/>
      <c r="AA72" s="4"/>
      <c r="AB72" s="4"/>
      <c r="AC72" s="4"/>
      <c r="AD72" s="4">
        <v>1</v>
      </c>
      <c r="AE72" s="4"/>
      <c r="AF72" s="4">
        <v>-3.48</v>
      </c>
      <c r="AG72" s="4">
        <v>-3.48</v>
      </c>
      <c r="AH72" s="4">
        <v>-3.48</v>
      </c>
      <c r="AI72" s="4"/>
      <c r="AJ72" s="4"/>
      <c r="AK72" s="4"/>
      <c r="AL72" s="4"/>
      <c r="AM72" s="4"/>
      <c r="AN72" s="4"/>
      <c r="AO72" t="s">
        <v>369</v>
      </c>
      <c r="AP72" s="2">
        <v>51</v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customFormat="1" ht="14.4" x14ac:dyDescent="0.3">
      <c r="A73" s="1">
        <v>44965</v>
      </c>
      <c r="B73" t="s">
        <v>364</v>
      </c>
      <c r="C73" t="s">
        <v>368</v>
      </c>
      <c r="D73">
        <v>21</v>
      </c>
      <c r="E73">
        <v>1</v>
      </c>
      <c r="F73">
        <v>1</v>
      </c>
      <c r="G73" t="s">
        <v>42</v>
      </c>
      <c r="H73" t="s">
        <v>109</v>
      </c>
      <c r="I73">
        <v>4.7600000000000003E-2</v>
      </c>
      <c r="J73">
        <v>0.61699999999999999</v>
      </c>
      <c r="K73">
        <v>-44.6</v>
      </c>
      <c r="L73" t="s">
        <v>43</v>
      </c>
      <c r="M73" t="s">
        <v>110</v>
      </c>
      <c r="N73">
        <v>9.3600000000000003E-2</v>
      </c>
      <c r="O73">
        <v>1.22</v>
      </c>
      <c r="P73">
        <v>-2.2200000000000002</v>
      </c>
      <c r="Q73" s="4"/>
      <c r="R73" s="4">
        <v>1</v>
      </c>
      <c r="S73" s="4">
        <v>2</v>
      </c>
      <c r="T73" s="4" t="s">
        <v>128</v>
      </c>
      <c r="U73" s="4">
        <v>-11.386990304000008</v>
      </c>
      <c r="V73" s="4">
        <v>-11.386990304000008</v>
      </c>
      <c r="W73" s="4">
        <v>-11.386990304000008</v>
      </c>
      <c r="X73" s="4"/>
      <c r="Y73" s="4"/>
      <c r="Z73" s="4"/>
      <c r="AA73" s="4"/>
      <c r="AB73" s="4"/>
      <c r="AC73" s="4"/>
      <c r="AD73" s="4">
        <v>1</v>
      </c>
      <c r="AE73" s="4"/>
      <c r="AF73" s="4">
        <v>-2.2200000000000002</v>
      </c>
      <c r="AG73" s="4">
        <v>-2.2200000000000002</v>
      </c>
      <c r="AH73" s="4">
        <v>-2.2200000000000002</v>
      </c>
      <c r="AI73" s="4"/>
      <c r="AJ73" s="4"/>
      <c r="AK73" s="4"/>
      <c r="AL73" s="4"/>
      <c r="AM73" s="4"/>
      <c r="AN73" s="4"/>
      <c r="AO73" t="s">
        <v>369</v>
      </c>
      <c r="AP73" s="2">
        <v>52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customFormat="1" ht="14.4" x14ac:dyDescent="0.3">
      <c r="A74" s="1">
        <v>44965</v>
      </c>
      <c r="B74" t="s">
        <v>364</v>
      </c>
      <c r="C74" t="s">
        <v>368</v>
      </c>
      <c r="D74">
        <v>22</v>
      </c>
      <c r="E74">
        <v>1</v>
      </c>
      <c r="F74">
        <v>1</v>
      </c>
      <c r="G74" t="s">
        <v>42</v>
      </c>
      <c r="H74" t="s">
        <v>109</v>
      </c>
      <c r="I74">
        <v>5.3800000000000001E-2</v>
      </c>
      <c r="J74">
        <v>0.76400000000000001</v>
      </c>
      <c r="K74">
        <v>-44.2</v>
      </c>
      <c r="L74" t="s">
        <v>43</v>
      </c>
      <c r="M74" t="s">
        <v>110</v>
      </c>
      <c r="N74">
        <v>8.9599999999999999E-2</v>
      </c>
      <c r="O74">
        <v>1.28</v>
      </c>
      <c r="P74">
        <v>0.65200000000000002</v>
      </c>
      <c r="Q74" s="4"/>
      <c r="R74" s="4">
        <v>1</v>
      </c>
      <c r="S74" s="4">
        <v>2</v>
      </c>
      <c r="T74" s="4" t="s">
        <v>128</v>
      </c>
      <c r="U74" s="4">
        <v>-2.013988776000005</v>
      </c>
      <c r="V74" s="4">
        <v>-2.013988776000005</v>
      </c>
      <c r="W74" s="4">
        <v>-2.013988776000005</v>
      </c>
      <c r="X74" s="4"/>
      <c r="Y74" s="4"/>
      <c r="Z74" s="4"/>
      <c r="AA74" s="4"/>
      <c r="AB74" s="4"/>
      <c r="AC74" s="4"/>
      <c r="AD74" s="4">
        <v>1</v>
      </c>
      <c r="AE74" s="4"/>
      <c r="AF74" s="4">
        <v>0.65200000000000002</v>
      </c>
      <c r="AG74" s="4">
        <v>0.65200000000000002</v>
      </c>
      <c r="AH74" s="4">
        <v>0.65200000000000002</v>
      </c>
      <c r="AI74" s="4"/>
      <c r="AJ74" s="4"/>
      <c r="AK74" s="4"/>
      <c r="AL74" s="4"/>
      <c r="AM74" s="4"/>
      <c r="AN74" s="4"/>
      <c r="AO74" t="s">
        <v>369</v>
      </c>
      <c r="AP74" s="2">
        <v>53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customFormat="1" ht="14.4" x14ac:dyDescent="0.3">
      <c r="A75" s="1">
        <v>44965</v>
      </c>
      <c r="B75" t="s">
        <v>364</v>
      </c>
      <c r="C75" t="s">
        <v>368</v>
      </c>
      <c r="D75">
        <v>23</v>
      </c>
      <c r="E75">
        <v>1</v>
      </c>
      <c r="F75">
        <v>1</v>
      </c>
      <c r="G75" t="s">
        <v>42</v>
      </c>
      <c r="H75" t="s">
        <v>109</v>
      </c>
      <c r="I75">
        <v>5.3900000000000003E-2</v>
      </c>
      <c r="J75">
        <v>0.72099999999999997</v>
      </c>
      <c r="K75">
        <v>-44.2</v>
      </c>
      <c r="L75" t="s">
        <v>43</v>
      </c>
      <c r="M75" t="s">
        <v>110</v>
      </c>
      <c r="N75">
        <v>9.5000000000000001E-2</v>
      </c>
      <c r="O75">
        <v>1.3</v>
      </c>
      <c r="P75">
        <v>1.41</v>
      </c>
      <c r="Q75" s="4"/>
      <c r="R75" s="4">
        <v>1</v>
      </c>
      <c r="S75" s="4">
        <v>2</v>
      </c>
      <c r="T75" s="4" t="s">
        <v>128</v>
      </c>
      <c r="U75" s="4">
        <v>-1.8667648340000085</v>
      </c>
      <c r="V75" s="4">
        <v>-1.8667648340000085</v>
      </c>
      <c r="W75" s="4">
        <v>-1.8667648340000085</v>
      </c>
      <c r="X75" s="4"/>
      <c r="Y75" s="4"/>
      <c r="Z75" s="4"/>
      <c r="AA75" s="4"/>
      <c r="AB75" s="4"/>
      <c r="AC75" s="4"/>
      <c r="AD75" s="4">
        <v>1</v>
      </c>
      <c r="AE75" s="4"/>
      <c r="AF75" s="4">
        <v>1.41</v>
      </c>
      <c r="AG75" s="4">
        <v>1.41</v>
      </c>
      <c r="AH75" s="4">
        <v>1.41</v>
      </c>
      <c r="AI75" s="4"/>
      <c r="AJ75" s="4"/>
      <c r="AK75" s="4"/>
      <c r="AL75" s="4"/>
      <c r="AM75" s="4"/>
      <c r="AN75" s="4"/>
      <c r="AO75" t="s">
        <v>369</v>
      </c>
      <c r="AP75" s="2">
        <v>54</v>
      </c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customFormat="1" ht="14.4" x14ac:dyDescent="0.3">
      <c r="A76" s="1">
        <v>44965</v>
      </c>
      <c r="B76" t="s">
        <v>364</v>
      </c>
      <c r="C76" t="s">
        <v>368</v>
      </c>
      <c r="D76">
        <v>24</v>
      </c>
      <c r="E76">
        <v>1</v>
      </c>
      <c r="F76">
        <v>1</v>
      </c>
      <c r="G76" t="s">
        <v>42</v>
      </c>
      <c r="H76" t="s">
        <v>109</v>
      </c>
      <c r="I76">
        <v>5.3699999999999998E-2</v>
      </c>
      <c r="J76">
        <v>0.74099999999999999</v>
      </c>
      <c r="K76">
        <v>-44.3</v>
      </c>
      <c r="L76" t="s">
        <v>43</v>
      </c>
      <c r="M76" t="s">
        <v>110</v>
      </c>
      <c r="N76">
        <v>9.2499999999999999E-2</v>
      </c>
      <c r="O76">
        <v>1.31</v>
      </c>
      <c r="P76">
        <v>1.89</v>
      </c>
      <c r="Q76" s="4"/>
      <c r="R76" s="4">
        <v>1</v>
      </c>
      <c r="S76" s="4">
        <v>2</v>
      </c>
      <c r="T76" s="4" t="s">
        <v>128</v>
      </c>
      <c r="U76" s="4">
        <v>-2.1613382260000265</v>
      </c>
      <c r="V76" s="4">
        <v>-2.1613382260000265</v>
      </c>
      <c r="W76" s="4">
        <v>-2.1613382260000265</v>
      </c>
      <c r="X76" s="4"/>
      <c r="Y76" s="4"/>
      <c r="Z76" s="4"/>
      <c r="AA76" s="4"/>
      <c r="AB76" s="4"/>
      <c r="AC76" s="4"/>
      <c r="AD76" s="4">
        <v>1</v>
      </c>
      <c r="AE76" s="4"/>
      <c r="AF76" s="4">
        <v>1.89</v>
      </c>
      <c r="AG76" s="4">
        <v>1.89</v>
      </c>
      <c r="AH76" s="4">
        <v>1.89</v>
      </c>
      <c r="AI76" s="4"/>
      <c r="AJ76" s="4"/>
      <c r="AK76" s="4"/>
      <c r="AL76" s="4"/>
      <c r="AM76" s="4"/>
      <c r="AN76" s="4"/>
      <c r="AO76" t="s">
        <v>369</v>
      </c>
      <c r="AP76" s="2">
        <v>55</v>
      </c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customFormat="1" ht="14.4" x14ac:dyDescent="0.3">
      <c r="A77" s="1">
        <v>44979</v>
      </c>
      <c r="B77" t="s">
        <v>333</v>
      </c>
      <c r="C77" t="s">
        <v>338</v>
      </c>
      <c r="D77">
        <v>20</v>
      </c>
      <c r="E77">
        <v>1</v>
      </c>
      <c r="F77">
        <v>1</v>
      </c>
      <c r="G77" t="s">
        <v>42</v>
      </c>
      <c r="H77" t="s">
        <v>109</v>
      </c>
      <c r="I77">
        <v>9.1200000000000003E-2</v>
      </c>
      <c r="J77">
        <v>1.63</v>
      </c>
      <c r="K77">
        <v>1.27</v>
      </c>
      <c r="L77" t="s">
        <v>43</v>
      </c>
      <c r="M77" t="s">
        <v>110</v>
      </c>
      <c r="N77">
        <v>0.12</v>
      </c>
      <c r="O77">
        <v>2.25</v>
      </c>
      <c r="P77">
        <v>21.3</v>
      </c>
      <c r="Q77" s="4"/>
      <c r="R77" s="4">
        <v>1</v>
      </c>
      <c r="S77" s="4">
        <v>1</v>
      </c>
      <c r="T77" s="4"/>
      <c r="U77" s="4">
        <v>1.27</v>
      </c>
      <c r="V77" s="4">
        <v>1.27</v>
      </c>
      <c r="W77" s="4">
        <v>1.27</v>
      </c>
      <c r="X77" s="4"/>
      <c r="Y77" s="4"/>
      <c r="Z77" s="4"/>
      <c r="AA77" s="4"/>
      <c r="AB77" s="4"/>
      <c r="AC77" s="4"/>
      <c r="AD77" s="4">
        <v>1</v>
      </c>
      <c r="AE77" s="4"/>
      <c r="AF77" s="4">
        <v>21.3</v>
      </c>
      <c r="AG77" s="4">
        <v>21.3</v>
      </c>
      <c r="AH77" s="4">
        <v>21.3</v>
      </c>
      <c r="AI77" s="4"/>
      <c r="AJ77" s="4"/>
      <c r="AK77" s="4"/>
      <c r="AL77" s="4"/>
      <c r="AM77" s="4"/>
      <c r="AN77" s="4"/>
      <c r="AO77" t="s">
        <v>173</v>
      </c>
      <c r="AP77" s="2">
        <v>56</v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customFormat="1" ht="14.4" x14ac:dyDescent="0.3">
      <c r="A78" s="1">
        <v>44979</v>
      </c>
      <c r="B78" t="s">
        <v>333</v>
      </c>
      <c r="C78" t="s">
        <v>339</v>
      </c>
      <c r="D78">
        <v>21</v>
      </c>
      <c r="E78">
        <v>1</v>
      </c>
      <c r="F78">
        <v>1</v>
      </c>
      <c r="G78" t="s">
        <v>42</v>
      </c>
      <c r="H78" t="s">
        <v>109</v>
      </c>
      <c r="I78">
        <v>9.0200000000000002E-2</v>
      </c>
      <c r="J78">
        <v>1.57</v>
      </c>
      <c r="K78">
        <v>-0.434</v>
      </c>
      <c r="L78" t="s">
        <v>43</v>
      </c>
      <c r="M78" t="s">
        <v>110</v>
      </c>
      <c r="N78">
        <v>0.11799999999999999</v>
      </c>
      <c r="O78">
        <v>1.76</v>
      </c>
      <c r="P78">
        <v>-1.84</v>
      </c>
      <c r="Q78" s="4"/>
      <c r="R78" s="4">
        <v>1</v>
      </c>
      <c r="S78" s="4">
        <v>1</v>
      </c>
      <c r="T78" s="4"/>
      <c r="U78" s="4">
        <v>-0.434</v>
      </c>
      <c r="V78" s="4">
        <v>-0.434</v>
      </c>
      <c r="W78" s="4">
        <v>-0.434</v>
      </c>
      <c r="X78" s="4"/>
      <c r="Y78" s="4"/>
      <c r="Z78" s="4"/>
      <c r="AA78" s="4"/>
      <c r="AB78" s="4"/>
      <c r="AC78" s="4"/>
      <c r="AD78" s="4">
        <v>1</v>
      </c>
      <c r="AE78" s="4"/>
      <c r="AF78" s="4">
        <v>-1.84</v>
      </c>
      <c r="AG78" s="4">
        <v>-1.84</v>
      </c>
      <c r="AH78" s="4">
        <v>-1.84</v>
      </c>
      <c r="AI78" s="4"/>
      <c r="AJ78" s="4"/>
      <c r="AK78" s="4"/>
      <c r="AL78" s="4"/>
      <c r="AM78" s="4"/>
      <c r="AN78" s="4"/>
      <c r="AO78" t="s">
        <v>173</v>
      </c>
      <c r="AP78" s="2">
        <v>57</v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customFormat="1" ht="14.4" x14ac:dyDescent="0.3">
      <c r="A79" s="1">
        <v>44979</v>
      </c>
      <c r="B79" t="s">
        <v>333</v>
      </c>
      <c r="C79" t="s">
        <v>340</v>
      </c>
      <c r="D79">
        <v>22</v>
      </c>
      <c r="E79">
        <v>1</v>
      </c>
      <c r="F79">
        <v>1</v>
      </c>
      <c r="G79" t="s">
        <v>42</v>
      </c>
      <c r="H79" t="s">
        <v>109</v>
      </c>
      <c r="I79">
        <v>9.0800000000000006E-2</v>
      </c>
      <c r="J79">
        <v>1.55</v>
      </c>
      <c r="K79">
        <v>-1.37</v>
      </c>
      <c r="L79" t="s">
        <v>43</v>
      </c>
      <c r="M79" t="s">
        <v>110</v>
      </c>
      <c r="N79">
        <v>0.11700000000000001</v>
      </c>
      <c r="O79">
        <v>1.79</v>
      </c>
      <c r="P79">
        <v>-0.50600000000000001</v>
      </c>
      <c r="Q79" s="4"/>
      <c r="R79" s="4">
        <v>1</v>
      </c>
      <c r="S79" s="4">
        <v>1</v>
      </c>
      <c r="T79" s="4"/>
      <c r="U79" s="4">
        <v>-1.37</v>
      </c>
      <c r="V79" s="4">
        <v>-1.37</v>
      </c>
      <c r="W79" s="4">
        <v>-1.37</v>
      </c>
      <c r="X79" s="4"/>
      <c r="Y79" s="4"/>
      <c r="Z79" s="4"/>
      <c r="AA79" s="4"/>
      <c r="AB79" s="4"/>
      <c r="AC79" s="4"/>
      <c r="AD79" s="4">
        <v>1</v>
      </c>
      <c r="AE79" s="4"/>
      <c r="AF79" s="4">
        <v>-0.50600000000000001</v>
      </c>
      <c r="AG79" s="4">
        <v>-0.50600000000000001</v>
      </c>
      <c r="AH79" s="4">
        <v>-0.50600000000000001</v>
      </c>
      <c r="AI79" s="4"/>
      <c r="AJ79" s="4"/>
      <c r="AK79" s="4"/>
      <c r="AL79" s="4"/>
      <c r="AM79" s="4"/>
      <c r="AN79" s="4"/>
      <c r="AO79" t="s">
        <v>173</v>
      </c>
      <c r="AP79" s="2">
        <v>58</v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customFormat="1" ht="14.4" x14ac:dyDescent="0.3">
      <c r="A80" s="1">
        <v>44979</v>
      </c>
      <c r="B80" t="s">
        <v>333</v>
      </c>
      <c r="C80" t="s">
        <v>341</v>
      </c>
      <c r="D80">
        <v>23</v>
      </c>
      <c r="E80">
        <v>1</v>
      </c>
      <c r="F80">
        <v>1</v>
      </c>
      <c r="G80" t="s">
        <v>42</v>
      </c>
      <c r="H80" t="s">
        <v>109</v>
      </c>
      <c r="I80">
        <v>8.3799999999999999E-2</v>
      </c>
      <c r="J80">
        <v>1.37</v>
      </c>
      <c r="K80">
        <v>-7.17</v>
      </c>
      <c r="L80" t="s">
        <v>43</v>
      </c>
      <c r="M80" t="s">
        <v>110</v>
      </c>
      <c r="N80">
        <v>0.13600000000000001</v>
      </c>
      <c r="O80">
        <v>2.5</v>
      </c>
      <c r="P80">
        <v>33.1</v>
      </c>
      <c r="Q80" s="4"/>
      <c r="R80" s="4">
        <v>1</v>
      </c>
      <c r="S80" s="4">
        <v>1</v>
      </c>
      <c r="T80" s="4"/>
      <c r="U80" s="4">
        <v>-7.17</v>
      </c>
      <c r="V80" s="4">
        <v>-7.17</v>
      </c>
      <c r="W80" s="4">
        <v>-7.17</v>
      </c>
      <c r="X80" s="4"/>
      <c r="Y80" s="4"/>
      <c r="Z80" s="4"/>
      <c r="AA80" s="4"/>
      <c r="AB80" s="4"/>
      <c r="AC80" s="4"/>
      <c r="AD80" s="4">
        <v>1</v>
      </c>
      <c r="AE80" s="4"/>
      <c r="AF80" s="4">
        <v>33.1</v>
      </c>
      <c r="AG80" s="4">
        <v>33.1</v>
      </c>
      <c r="AH80" s="4">
        <v>33.1</v>
      </c>
      <c r="AI80" s="4"/>
      <c r="AJ80" s="4"/>
      <c r="AK80" s="4"/>
      <c r="AL80" s="4"/>
      <c r="AM80" s="4"/>
      <c r="AN80" s="4"/>
      <c r="AO80" t="s">
        <v>173</v>
      </c>
      <c r="AP80" s="2">
        <v>59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customFormat="1" ht="14.4" x14ac:dyDescent="0.3">
      <c r="A81" s="1">
        <v>44979</v>
      </c>
      <c r="B81" t="s">
        <v>333</v>
      </c>
      <c r="C81" t="s">
        <v>338</v>
      </c>
      <c r="D81">
        <v>24</v>
      </c>
      <c r="E81">
        <v>1</v>
      </c>
      <c r="F81">
        <v>1</v>
      </c>
      <c r="G81" t="s">
        <v>42</v>
      </c>
      <c r="H81" t="s">
        <v>109</v>
      </c>
      <c r="I81">
        <v>9.0399999999999994E-2</v>
      </c>
      <c r="J81">
        <v>1.56</v>
      </c>
      <c r="K81">
        <v>-0.96199999999999997</v>
      </c>
      <c r="L81" t="s">
        <v>43</v>
      </c>
      <c r="M81" t="s">
        <v>110</v>
      </c>
      <c r="N81">
        <v>0.13500000000000001</v>
      </c>
      <c r="O81">
        <v>1.88</v>
      </c>
      <c r="P81">
        <v>3.6</v>
      </c>
      <c r="Q81" s="4"/>
      <c r="R81" s="4">
        <v>1</v>
      </c>
      <c r="S81" s="4">
        <v>1</v>
      </c>
      <c r="T81" s="4"/>
      <c r="U81" s="4">
        <v>-0.96199999999999997</v>
      </c>
      <c r="V81" s="4">
        <v>-0.96199999999999997</v>
      </c>
      <c r="W81" s="4">
        <v>-0.96199999999999997</v>
      </c>
      <c r="X81" s="4"/>
      <c r="Y81" s="4"/>
      <c r="Z81" s="4"/>
      <c r="AA81" s="4"/>
      <c r="AB81" s="4"/>
      <c r="AC81" s="4"/>
      <c r="AD81" s="4">
        <v>1</v>
      </c>
      <c r="AE81" s="4"/>
      <c r="AF81" s="4">
        <v>3.6</v>
      </c>
      <c r="AG81" s="4">
        <v>3.6</v>
      </c>
      <c r="AH81" s="4">
        <v>3.6</v>
      </c>
      <c r="AI81" s="4"/>
      <c r="AJ81" s="4"/>
      <c r="AK81" s="4"/>
      <c r="AL81" s="4"/>
      <c r="AM81" s="4"/>
      <c r="AN81" s="4"/>
      <c r="AO81" t="s">
        <v>173</v>
      </c>
      <c r="AP81" s="2">
        <v>60</v>
      </c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customFormat="1" ht="14.4" x14ac:dyDescent="0.3">
      <c r="A82" s="1">
        <v>44979</v>
      </c>
      <c r="B82" t="s">
        <v>335</v>
      </c>
      <c r="C82" t="s">
        <v>338</v>
      </c>
      <c r="D82">
        <v>20</v>
      </c>
      <c r="E82">
        <v>1</v>
      </c>
      <c r="F82">
        <v>1</v>
      </c>
      <c r="G82" t="s">
        <v>42</v>
      </c>
      <c r="H82" t="s">
        <v>109</v>
      </c>
      <c r="I82">
        <v>8.7599999999999997E-2</v>
      </c>
      <c r="J82">
        <v>1.56</v>
      </c>
      <c r="K82">
        <v>-0.94399999999999995</v>
      </c>
      <c r="L82" t="s">
        <v>43</v>
      </c>
      <c r="M82" t="s">
        <v>110</v>
      </c>
      <c r="N82">
        <v>0.123</v>
      </c>
      <c r="O82">
        <v>1.74</v>
      </c>
      <c r="P82">
        <v>-2.84</v>
      </c>
      <c r="Q82" s="4"/>
      <c r="R82" s="4">
        <v>1</v>
      </c>
      <c r="S82" s="4">
        <v>1</v>
      </c>
      <c r="T82" s="4"/>
      <c r="U82" s="4">
        <v>-0.94399999999999995</v>
      </c>
      <c r="V82" s="4">
        <v>-0.94399999999999995</v>
      </c>
      <c r="W82" s="4">
        <v>-0.94399999999999995</v>
      </c>
      <c r="X82" s="4"/>
      <c r="Y82" s="4"/>
      <c r="Z82" s="4"/>
      <c r="AA82" s="4"/>
      <c r="AB82" s="4"/>
      <c r="AC82" s="4"/>
      <c r="AD82" s="4">
        <v>1</v>
      </c>
      <c r="AE82" s="4"/>
      <c r="AF82" s="4">
        <v>-2.84</v>
      </c>
      <c r="AG82" s="4">
        <v>-2.84</v>
      </c>
      <c r="AH82" s="4">
        <v>-2.84</v>
      </c>
      <c r="AI82" s="4"/>
      <c r="AJ82" s="4"/>
      <c r="AK82" s="4"/>
      <c r="AL82" s="4"/>
      <c r="AM82" s="4"/>
      <c r="AN82" s="4"/>
      <c r="AO82" t="s">
        <v>173</v>
      </c>
      <c r="AP82" s="2">
        <v>61</v>
      </c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customFormat="1" ht="14.4" x14ac:dyDescent="0.3">
      <c r="A83" s="1">
        <v>45000</v>
      </c>
      <c r="B83" t="s">
        <v>392</v>
      </c>
      <c r="C83" t="s">
        <v>280</v>
      </c>
      <c r="D83">
        <v>20</v>
      </c>
      <c r="E83">
        <v>1</v>
      </c>
      <c r="F83">
        <v>1</v>
      </c>
      <c r="G83" t="s">
        <v>42</v>
      </c>
      <c r="H83" t="s">
        <v>109</v>
      </c>
      <c r="I83">
        <v>1.7000000000000001E-2</v>
      </c>
      <c r="J83">
        <v>0.35099999999999998</v>
      </c>
      <c r="K83">
        <v>-1.1100000000000001</v>
      </c>
      <c r="L83" t="s">
        <v>43</v>
      </c>
      <c r="M83" t="s">
        <v>110</v>
      </c>
      <c r="N83">
        <v>2.4500000000000001E-2</v>
      </c>
      <c r="O83">
        <v>0.47299999999999998</v>
      </c>
      <c r="P83">
        <v>-5.87</v>
      </c>
      <c r="Q83" s="4"/>
      <c r="R83" s="4">
        <v>1</v>
      </c>
      <c r="S83" s="4">
        <v>1</v>
      </c>
      <c r="T83" s="4"/>
      <c r="U83" s="4">
        <f t="shared" ref="U83:U97" si="22">K83*F83</f>
        <v>-1.1100000000000001</v>
      </c>
      <c r="V83" s="4">
        <f t="shared" ref="V83:V97" si="23">IF(R83=1,U83,(U83-0))</f>
        <v>-1.1100000000000001</v>
      </c>
      <c r="W83" s="4">
        <f t="shared" ref="W83:W97" si="24">IF(R83=1,U83,(V83*R83))</f>
        <v>-1.1100000000000001</v>
      </c>
      <c r="X83" s="4"/>
      <c r="Y83" s="4"/>
      <c r="Z83" s="4"/>
      <c r="AA83" s="4"/>
      <c r="AB83" s="4"/>
      <c r="AC83" s="4"/>
      <c r="AD83" s="4">
        <v>1</v>
      </c>
      <c r="AE83" s="4"/>
      <c r="AF83" s="5">
        <f t="shared" ref="AF83:AF97" si="25">P83*F83</f>
        <v>-5.87</v>
      </c>
      <c r="AG83" s="32">
        <f t="shared" ref="AG83:AG97" si="26">IF(R83=1,AF83,(AF83-0))</f>
        <v>-5.87</v>
      </c>
      <c r="AH83" s="32">
        <f t="shared" ref="AH83:AH97" si="27">IF(R83=1,AF83,(AG83*R83))</f>
        <v>-5.87</v>
      </c>
      <c r="AI83" s="32"/>
      <c r="AJ83" s="4"/>
      <c r="AK83" s="4"/>
      <c r="AL83" s="4"/>
      <c r="AM83" s="4"/>
      <c r="AN83" s="4"/>
      <c r="AO83" t="s">
        <v>173</v>
      </c>
      <c r="AP83" s="2">
        <v>62</v>
      </c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customFormat="1" ht="14.4" x14ac:dyDescent="0.3">
      <c r="A84" s="1">
        <v>45000</v>
      </c>
      <c r="B84" t="s">
        <v>392</v>
      </c>
      <c r="C84" t="s">
        <v>403</v>
      </c>
      <c r="D84">
        <v>21</v>
      </c>
      <c r="E84">
        <v>1</v>
      </c>
      <c r="F84">
        <v>1</v>
      </c>
      <c r="G84" t="s">
        <v>42</v>
      </c>
      <c r="H84" t="s">
        <v>109</v>
      </c>
      <c r="I84">
        <v>1.54E-2</v>
      </c>
      <c r="J84">
        <v>0.33</v>
      </c>
      <c r="K84">
        <v>-1.77</v>
      </c>
      <c r="L84" t="s">
        <v>43</v>
      </c>
      <c r="M84" t="s">
        <v>110</v>
      </c>
      <c r="N84">
        <v>2.69E-2</v>
      </c>
      <c r="O84">
        <v>0.47299999999999998</v>
      </c>
      <c r="P84">
        <v>-5.77</v>
      </c>
      <c r="Q84" s="4"/>
      <c r="R84" s="4">
        <v>1</v>
      </c>
      <c r="S84" s="4">
        <v>1</v>
      </c>
      <c r="T84" s="4"/>
      <c r="U84" s="4">
        <f t="shared" si="22"/>
        <v>-1.77</v>
      </c>
      <c r="V84" s="4">
        <f t="shared" si="23"/>
        <v>-1.77</v>
      </c>
      <c r="W84" s="4">
        <f t="shared" si="24"/>
        <v>-1.77</v>
      </c>
      <c r="X84" s="4"/>
      <c r="Y84" s="4"/>
      <c r="Z84" s="4"/>
      <c r="AA84" s="4"/>
      <c r="AB84" s="4"/>
      <c r="AC84" s="4"/>
      <c r="AD84" s="4">
        <v>1</v>
      </c>
      <c r="AE84" s="4"/>
      <c r="AF84" s="5">
        <f t="shared" si="25"/>
        <v>-5.77</v>
      </c>
      <c r="AG84" s="32">
        <f t="shared" si="26"/>
        <v>-5.77</v>
      </c>
      <c r="AH84" s="32">
        <f t="shared" si="27"/>
        <v>-5.77</v>
      </c>
      <c r="AI84" s="32"/>
      <c r="AJ84" s="4"/>
      <c r="AK84" s="4"/>
      <c r="AL84" s="4"/>
      <c r="AM84" s="4"/>
      <c r="AN84" s="4"/>
      <c r="AO84" t="s">
        <v>173</v>
      </c>
      <c r="AP84" s="2">
        <v>63</v>
      </c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customFormat="1" ht="14.4" x14ac:dyDescent="0.3">
      <c r="A85" s="1">
        <v>45000</v>
      </c>
      <c r="B85" t="s">
        <v>392</v>
      </c>
      <c r="C85" t="s">
        <v>282</v>
      </c>
      <c r="D85">
        <v>22</v>
      </c>
      <c r="E85">
        <v>1</v>
      </c>
      <c r="F85">
        <v>1</v>
      </c>
      <c r="G85" t="s">
        <v>42</v>
      </c>
      <c r="H85" t="s">
        <v>109</v>
      </c>
      <c r="I85">
        <v>1.7600000000000001E-2</v>
      </c>
      <c r="J85">
        <v>0.35</v>
      </c>
      <c r="K85">
        <v>-1.1399999999999999</v>
      </c>
      <c r="L85" t="s">
        <v>43</v>
      </c>
      <c r="M85" t="s">
        <v>110</v>
      </c>
      <c r="N85">
        <v>2.6100000000000002E-2</v>
      </c>
      <c r="O85">
        <v>0.46600000000000003</v>
      </c>
      <c r="P85">
        <v>-6.83</v>
      </c>
      <c r="Q85" s="4"/>
      <c r="R85" s="4">
        <v>1</v>
      </c>
      <c r="S85" s="4">
        <v>1</v>
      </c>
      <c r="T85" s="4"/>
      <c r="U85" s="4">
        <f t="shared" si="22"/>
        <v>-1.1399999999999999</v>
      </c>
      <c r="V85" s="4">
        <f t="shared" si="23"/>
        <v>-1.1399999999999999</v>
      </c>
      <c r="W85" s="4">
        <f t="shared" si="24"/>
        <v>-1.1399999999999999</v>
      </c>
      <c r="X85" s="4"/>
      <c r="Y85" s="4"/>
      <c r="Z85" s="4"/>
      <c r="AA85" s="4"/>
      <c r="AB85" s="4"/>
      <c r="AC85" s="4"/>
      <c r="AD85" s="4">
        <v>1</v>
      </c>
      <c r="AE85" s="4"/>
      <c r="AF85" s="5">
        <f t="shared" si="25"/>
        <v>-6.83</v>
      </c>
      <c r="AG85" s="32">
        <f t="shared" si="26"/>
        <v>-6.83</v>
      </c>
      <c r="AH85" s="32">
        <f t="shared" si="27"/>
        <v>-6.83</v>
      </c>
      <c r="AI85" s="32"/>
      <c r="AJ85" s="4"/>
      <c r="AK85" s="4"/>
      <c r="AL85" s="4"/>
      <c r="AM85" s="4"/>
      <c r="AN85" s="4"/>
      <c r="AO85" t="s">
        <v>173</v>
      </c>
      <c r="AP85" s="2">
        <v>64</v>
      </c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customFormat="1" ht="14.4" x14ac:dyDescent="0.3">
      <c r="A86" s="1">
        <v>45000</v>
      </c>
      <c r="B86" t="s">
        <v>392</v>
      </c>
      <c r="C86" t="s">
        <v>283</v>
      </c>
      <c r="D86">
        <v>23</v>
      </c>
      <c r="E86">
        <v>1</v>
      </c>
      <c r="F86">
        <v>1</v>
      </c>
      <c r="G86" t="s">
        <v>42</v>
      </c>
      <c r="H86" t="s">
        <v>109</v>
      </c>
      <c r="I86">
        <v>1.6400000000000001E-2</v>
      </c>
      <c r="J86">
        <v>0.33300000000000002</v>
      </c>
      <c r="K86">
        <v>-1.69</v>
      </c>
      <c r="L86" t="s">
        <v>43</v>
      </c>
      <c r="M86" t="s">
        <v>110</v>
      </c>
      <c r="N86">
        <v>2.8199999999999999E-2</v>
      </c>
      <c r="O86">
        <v>0.40699999999999997</v>
      </c>
      <c r="P86">
        <v>-15</v>
      </c>
      <c r="Q86" s="4"/>
      <c r="R86" s="4">
        <v>1</v>
      </c>
      <c r="S86" s="4">
        <v>1</v>
      </c>
      <c r="T86" s="4"/>
      <c r="U86" s="4">
        <f t="shared" si="22"/>
        <v>-1.69</v>
      </c>
      <c r="V86" s="4">
        <f t="shared" si="23"/>
        <v>-1.69</v>
      </c>
      <c r="W86" s="4">
        <f t="shared" si="24"/>
        <v>-1.69</v>
      </c>
      <c r="X86" s="4"/>
      <c r="Y86" s="4"/>
      <c r="Z86" s="4"/>
      <c r="AA86" s="4"/>
      <c r="AB86" s="4"/>
      <c r="AC86" s="4"/>
      <c r="AD86" s="4">
        <v>1</v>
      </c>
      <c r="AE86" s="4"/>
      <c r="AF86" s="5">
        <f t="shared" si="25"/>
        <v>-15</v>
      </c>
      <c r="AG86" s="32">
        <f t="shared" si="26"/>
        <v>-15</v>
      </c>
      <c r="AH86" s="32">
        <f t="shared" si="27"/>
        <v>-15</v>
      </c>
      <c r="AI86" s="32"/>
      <c r="AJ86" s="4"/>
      <c r="AK86" s="4"/>
      <c r="AL86" s="4"/>
      <c r="AM86" s="4"/>
      <c r="AN86" s="4"/>
      <c r="AO86" t="s">
        <v>173</v>
      </c>
      <c r="AP86" s="2">
        <v>65</v>
      </c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customFormat="1" ht="14.4" x14ac:dyDescent="0.3">
      <c r="A87" s="1">
        <v>45000</v>
      </c>
      <c r="B87" t="s">
        <v>392</v>
      </c>
      <c r="C87" t="s">
        <v>284</v>
      </c>
      <c r="D87">
        <v>24</v>
      </c>
      <c r="E87">
        <v>1</v>
      </c>
      <c r="F87">
        <v>1</v>
      </c>
      <c r="G87" t="s">
        <v>42</v>
      </c>
      <c r="H87" t="s">
        <v>109</v>
      </c>
      <c r="I87">
        <v>1.6500000000000001E-2</v>
      </c>
      <c r="J87">
        <v>0.379</v>
      </c>
      <c r="K87">
        <v>-0.22500000000000001</v>
      </c>
      <c r="L87" t="s">
        <v>43</v>
      </c>
      <c r="M87" t="s">
        <v>110</v>
      </c>
      <c r="N87">
        <v>2.8299999999999999E-2</v>
      </c>
      <c r="O87">
        <v>0.47899999999999998</v>
      </c>
      <c r="P87">
        <v>-5.05</v>
      </c>
      <c r="Q87" s="4"/>
      <c r="R87" s="4">
        <v>1</v>
      </c>
      <c r="S87" s="4">
        <v>1</v>
      </c>
      <c r="T87" s="4"/>
      <c r="U87" s="4">
        <f t="shared" si="22"/>
        <v>-0.22500000000000001</v>
      </c>
      <c r="V87" s="4">
        <f t="shared" si="23"/>
        <v>-0.22500000000000001</v>
      </c>
      <c r="W87" s="4">
        <f t="shared" si="24"/>
        <v>-0.22500000000000001</v>
      </c>
      <c r="X87" s="4"/>
      <c r="Y87" s="4"/>
      <c r="Z87" s="4"/>
      <c r="AA87" s="4"/>
      <c r="AB87" s="4"/>
      <c r="AC87" s="4"/>
      <c r="AD87" s="4">
        <v>1</v>
      </c>
      <c r="AE87" s="4"/>
      <c r="AF87" s="5">
        <f t="shared" si="25"/>
        <v>-5.05</v>
      </c>
      <c r="AG87" s="32">
        <f t="shared" si="26"/>
        <v>-5.05</v>
      </c>
      <c r="AH87" s="32">
        <f t="shared" si="27"/>
        <v>-5.05</v>
      </c>
      <c r="AI87" s="32"/>
      <c r="AJ87" s="4"/>
      <c r="AK87" s="4"/>
      <c r="AL87" s="4"/>
      <c r="AM87" s="4"/>
      <c r="AN87" s="4"/>
      <c r="AO87" t="s">
        <v>173</v>
      </c>
      <c r="AP87" s="2">
        <v>66</v>
      </c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customFormat="1" ht="14.4" x14ac:dyDescent="0.3">
      <c r="A88" s="1">
        <v>45005</v>
      </c>
      <c r="B88" t="s">
        <v>428</v>
      </c>
      <c r="C88" t="s">
        <v>280</v>
      </c>
      <c r="D88">
        <v>20</v>
      </c>
      <c r="E88">
        <v>1</v>
      </c>
      <c r="F88">
        <v>1</v>
      </c>
      <c r="G88" t="s">
        <v>42</v>
      </c>
      <c r="H88" t="s">
        <v>109</v>
      </c>
      <c r="I88">
        <v>1.78E-2</v>
      </c>
      <c r="J88">
        <v>0.33</v>
      </c>
      <c r="K88">
        <v>-0.90700000000000003</v>
      </c>
      <c r="L88" t="s">
        <v>43</v>
      </c>
      <c r="M88" t="s">
        <v>110</v>
      </c>
      <c r="N88">
        <v>2.3099999999999999E-2</v>
      </c>
      <c r="O88">
        <v>0.35599999999999998</v>
      </c>
      <c r="P88">
        <v>-18.7</v>
      </c>
      <c r="Q88" s="4"/>
      <c r="R88" s="4">
        <v>1</v>
      </c>
      <c r="S88" s="4">
        <v>1</v>
      </c>
      <c r="T88" s="4"/>
      <c r="U88" s="4">
        <f t="shared" si="22"/>
        <v>-0.90700000000000003</v>
      </c>
      <c r="V88" s="4">
        <f t="shared" si="23"/>
        <v>-0.90700000000000003</v>
      </c>
      <c r="W88" s="4">
        <f t="shared" si="24"/>
        <v>-0.90700000000000003</v>
      </c>
      <c r="X88" s="4"/>
      <c r="Y88" s="4"/>
      <c r="Z88" s="4"/>
      <c r="AA88" s="4"/>
      <c r="AB88" s="4"/>
      <c r="AC88" s="4"/>
      <c r="AD88" s="4">
        <v>1</v>
      </c>
      <c r="AE88" s="4"/>
      <c r="AF88" s="5">
        <f t="shared" si="25"/>
        <v>-18.7</v>
      </c>
      <c r="AG88" s="32">
        <f t="shared" si="26"/>
        <v>-18.7</v>
      </c>
      <c r="AH88" s="32">
        <f t="shared" si="27"/>
        <v>-18.7</v>
      </c>
      <c r="AI88" s="32"/>
      <c r="AJ88" s="4"/>
      <c r="AK88" s="4"/>
      <c r="AL88" s="4"/>
      <c r="AM88" s="4"/>
      <c r="AN88" s="4"/>
      <c r="AO88" t="s">
        <v>173</v>
      </c>
      <c r="AP88" s="2">
        <v>67</v>
      </c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customFormat="1" ht="14.4" x14ac:dyDescent="0.3">
      <c r="A89" s="1">
        <v>45005</v>
      </c>
      <c r="B89" t="s">
        <v>428</v>
      </c>
      <c r="C89" t="s">
        <v>281</v>
      </c>
      <c r="D89">
        <v>21</v>
      </c>
      <c r="E89">
        <v>1</v>
      </c>
      <c r="F89">
        <v>1</v>
      </c>
      <c r="G89" t="s">
        <v>42</v>
      </c>
      <c r="H89" t="s">
        <v>109</v>
      </c>
      <c r="I89">
        <v>2.1399999999999999E-2</v>
      </c>
      <c r="J89">
        <v>0.35699999999999998</v>
      </c>
      <c r="K89">
        <v>-6.7400000000000002E-2</v>
      </c>
      <c r="L89" t="s">
        <v>43</v>
      </c>
      <c r="M89" t="s">
        <v>110</v>
      </c>
      <c r="N89">
        <v>2.41E-2</v>
      </c>
      <c r="O89">
        <v>0.36399999999999999</v>
      </c>
      <c r="P89">
        <v>-17.600000000000001</v>
      </c>
      <c r="Q89" s="4"/>
      <c r="R89" s="4">
        <v>1</v>
      </c>
      <c r="S89" s="4">
        <v>1</v>
      </c>
      <c r="T89" s="4"/>
      <c r="U89" s="4">
        <f t="shared" si="22"/>
        <v>-6.7400000000000002E-2</v>
      </c>
      <c r="V89" s="4">
        <f t="shared" si="23"/>
        <v>-6.7400000000000002E-2</v>
      </c>
      <c r="W89" s="4">
        <f t="shared" si="24"/>
        <v>-6.7400000000000002E-2</v>
      </c>
      <c r="X89" s="4"/>
      <c r="Y89" s="4"/>
      <c r="Z89" s="4"/>
      <c r="AA89" s="4"/>
      <c r="AB89" s="4"/>
      <c r="AC89" s="4"/>
      <c r="AD89" s="4">
        <v>1</v>
      </c>
      <c r="AE89" s="4"/>
      <c r="AF89" s="5">
        <f t="shared" si="25"/>
        <v>-17.600000000000001</v>
      </c>
      <c r="AG89" s="32">
        <f t="shared" si="26"/>
        <v>-17.600000000000001</v>
      </c>
      <c r="AH89" s="32">
        <f t="shared" si="27"/>
        <v>-17.600000000000001</v>
      </c>
      <c r="AI89" s="32"/>
      <c r="AJ89" s="4"/>
      <c r="AK89" s="4"/>
      <c r="AL89" s="4"/>
      <c r="AM89" s="4"/>
      <c r="AN89" s="4"/>
      <c r="AO89" t="s">
        <v>173</v>
      </c>
      <c r="AP89" s="2">
        <v>68</v>
      </c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</row>
    <row r="90" spans="1:70" customFormat="1" ht="14.4" x14ac:dyDescent="0.3">
      <c r="A90" s="1">
        <v>45005</v>
      </c>
      <c r="B90" t="s">
        <v>428</v>
      </c>
      <c r="C90" t="s">
        <v>282</v>
      </c>
      <c r="D90">
        <v>22</v>
      </c>
      <c r="E90">
        <v>1</v>
      </c>
      <c r="F90">
        <v>1</v>
      </c>
      <c r="G90" t="s">
        <v>42</v>
      </c>
      <c r="H90" t="s">
        <v>109</v>
      </c>
      <c r="I90">
        <v>1.89E-2</v>
      </c>
      <c r="J90">
        <v>0.36199999999999999</v>
      </c>
      <c r="K90">
        <v>0.1</v>
      </c>
      <c r="L90" t="s">
        <v>43</v>
      </c>
      <c r="M90" t="s">
        <v>110</v>
      </c>
      <c r="N90">
        <v>2.9399999999999999E-2</v>
      </c>
      <c r="O90">
        <v>0.44700000000000001</v>
      </c>
      <c r="P90">
        <v>-6.58</v>
      </c>
      <c r="Q90" s="4"/>
      <c r="R90" s="4">
        <v>1</v>
      </c>
      <c r="S90" s="4">
        <v>1</v>
      </c>
      <c r="T90" s="4"/>
      <c r="U90" s="4">
        <f t="shared" si="22"/>
        <v>0.1</v>
      </c>
      <c r="V90" s="4">
        <f t="shared" si="23"/>
        <v>0.1</v>
      </c>
      <c r="W90" s="4">
        <f t="shared" si="24"/>
        <v>0.1</v>
      </c>
      <c r="X90" s="4"/>
      <c r="Y90" s="4"/>
      <c r="Z90" s="4"/>
      <c r="AA90" s="4"/>
      <c r="AB90" s="4"/>
      <c r="AC90" s="4"/>
      <c r="AD90" s="4">
        <v>1</v>
      </c>
      <c r="AE90" s="4"/>
      <c r="AF90" s="5">
        <f t="shared" si="25"/>
        <v>-6.58</v>
      </c>
      <c r="AG90" s="32">
        <f t="shared" si="26"/>
        <v>-6.58</v>
      </c>
      <c r="AH90" s="32">
        <f t="shared" si="27"/>
        <v>-6.58</v>
      </c>
      <c r="AI90" s="32"/>
      <c r="AJ90" s="4"/>
      <c r="AK90" s="4"/>
      <c r="AL90" s="4"/>
      <c r="AM90" s="4"/>
      <c r="AN90" s="4"/>
      <c r="AO90" t="s">
        <v>173</v>
      </c>
      <c r="AP90" s="2">
        <v>69</v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customFormat="1" ht="14.4" x14ac:dyDescent="0.3">
      <c r="A91" s="1">
        <v>45005</v>
      </c>
      <c r="B91" t="s">
        <v>428</v>
      </c>
      <c r="C91" t="s">
        <v>283</v>
      </c>
      <c r="D91">
        <v>23</v>
      </c>
      <c r="E91">
        <v>1</v>
      </c>
      <c r="F91">
        <v>1</v>
      </c>
      <c r="G91" t="s">
        <v>42</v>
      </c>
      <c r="H91" t="s">
        <v>109</v>
      </c>
      <c r="I91">
        <v>1.78E-2</v>
      </c>
      <c r="J91">
        <v>0.32</v>
      </c>
      <c r="K91">
        <v>-1.21</v>
      </c>
      <c r="L91" t="s">
        <v>43</v>
      </c>
      <c r="M91" t="s">
        <v>110</v>
      </c>
      <c r="N91">
        <v>2.2700000000000001E-2</v>
      </c>
      <c r="O91">
        <v>0.36099999999999999</v>
      </c>
      <c r="P91">
        <v>-17.899999999999999</v>
      </c>
      <c r="Q91" s="4"/>
      <c r="R91" s="4">
        <v>1</v>
      </c>
      <c r="S91" s="4">
        <v>1</v>
      </c>
      <c r="T91" s="4"/>
      <c r="U91" s="4">
        <f t="shared" si="22"/>
        <v>-1.21</v>
      </c>
      <c r="V91" s="4">
        <f t="shared" si="23"/>
        <v>-1.21</v>
      </c>
      <c r="W91" s="4">
        <f t="shared" si="24"/>
        <v>-1.21</v>
      </c>
      <c r="X91" s="4"/>
      <c r="Y91" s="4"/>
      <c r="Z91" s="4"/>
      <c r="AA91" s="4"/>
      <c r="AB91" s="4"/>
      <c r="AC91" s="4"/>
      <c r="AD91" s="4">
        <v>1</v>
      </c>
      <c r="AE91" s="4"/>
      <c r="AF91" s="5">
        <f t="shared" si="25"/>
        <v>-17.899999999999999</v>
      </c>
      <c r="AG91" s="32">
        <f t="shared" si="26"/>
        <v>-17.899999999999999</v>
      </c>
      <c r="AH91" s="32">
        <f t="shared" si="27"/>
        <v>-17.899999999999999</v>
      </c>
      <c r="AI91" s="32"/>
      <c r="AJ91" s="4"/>
      <c r="AK91" s="4"/>
      <c r="AL91" s="4"/>
      <c r="AM91" s="4"/>
      <c r="AN91" s="4"/>
      <c r="AO91" t="s">
        <v>173</v>
      </c>
      <c r="AP91" s="2">
        <v>70</v>
      </c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customFormat="1" ht="14.4" x14ac:dyDescent="0.3">
      <c r="A92" s="1">
        <v>45005</v>
      </c>
      <c r="B92" t="s">
        <v>428</v>
      </c>
      <c r="C92" t="s">
        <v>284</v>
      </c>
      <c r="D92">
        <v>24</v>
      </c>
      <c r="E92">
        <v>1</v>
      </c>
      <c r="F92">
        <v>1</v>
      </c>
      <c r="G92" t="s">
        <v>42</v>
      </c>
      <c r="H92" t="s">
        <v>109</v>
      </c>
      <c r="I92">
        <v>2.01E-2</v>
      </c>
      <c r="J92">
        <v>0.374</v>
      </c>
      <c r="K92">
        <v>0.45700000000000002</v>
      </c>
      <c r="L92" t="s">
        <v>43</v>
      </c>
      <c r="M92" t="s">
        <v>110</v>
      </c>
      <c r="N92">
        <v>2.4899999999999999E-2</v>
      </c>
      <c r="O92">
        <v>0.40699999999999997</v>
      </c>
      <c r="P92">
        <v>-11.9</v>
      </c>
      <c r="Q92" s="4"/>
      <c r="R92" s="4">
        <v>1</v>
      </c>
      <c r="S92" s="4">
        <v>1</v>
      </c>
      <c r="T92" s="4"/>
      <c r="U92" s="4">
        <f t="shared" si="22"/>
        <v>0.45700000000000002</v>
      </c>
      <c r="V92" s="4">
        <f t="shared" si="23"/>
        <v>0.45700000000000002</v>
      </c>
      <c r="W92" s="4">
        <f t="shared" si="24"/>
        <v>0.45700000000000002</v>
      </c>
      <c r="X92" s="4"/>
      <c r="Y92" s="4"/>
      <c r="Z92" s="4"/>
      <c r="AA92" s="4"/>
      <c r="AB92" s="4"/>
      <c r="AC92" s="4"/>
      <c r="AD92" s="4">
        <v>1</v>
      </c>
      <c r="AE92" s="4"/>
      <c r="AF92" s="5">
        <f t="shared" si="25"/>
        <v>-11.9</v>
      </c>
      <c r="AG92" s="32">
        <f t="shared" si="26"/>
        <v>-11.9</v>
      </c>
      <c r="AH92" s="32">
        <f t="shared" si="27"/>
        <v>-11.9</v>
      </c>
      <c r="AI92" s="32"/>
      <c r="AJ92" s="4"/>
      <c r="AK92" s="4"/>
      <c r="AL92" s="4"/>
      <c r="AM92" s="4"/>
      <c r="AN92" s="4"/>
      <c r="AO92" t="s">
        <v>173</v>
      </c>
      <c r="AP92" s="2">
        <v>71</v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customFormat="1" ht="14.4" x14ac:dyDescent="0.3">
      <c r="A93" s="1">
        <v>45007</v>
      </c>
      <c r="B93" t="s">
        <v>459</v>
      </c>
      <c r="C93" t="s">
        <v>280</v>
      </c>
      <c r="D93">
        <v>20</v>
      </c>
      <c r="E93">
        <v>1</v>
      </c>
      <c r="F93">
        <v>1</v>
      </c>
      <c r="G93" t="s">
        <v>42</v>
      </c>
      <c r="H93" t="s">
        <v>109</v>
      </c>
      <c r="I93">
        <v>1.12E-2</v>
      </c>
      <c r="J93">
        <v>0.222</v>
      </c>
      <c r="K93">
        <v>-4.7100000000000003E-2</v>
      </c>
      <c r="L93" t="s">
        <v>43</v>
      </c>
      <c r="M93" t="s">
        <v>110</v>
      </c>
      <c r="N93">
        <v>2.0400000000000001E-2</v>
      </c>
      <c r="O93">
        <v>0.29199999999999998</v>
      </c>
      <c r="P93">
        <v>-27.4</v>
      </c>
      <c r="Q93" s="4"/>
      <c r="R93" s="4">
        <v>1</v>
      </c>
      <c r="S93" s="4">
        <v>1</v>
      </c>
      <c r="T93" s="4"/>
      <c r="U93" s="4">
        <f t="shared" si="22"/>
        <v>-4.7100000000000003E-2</v>
      </c>
      <c r="V93" s="4">
        <f t="shared" si="23"/>
        <v>-4.7100000000000003E-2</v>
      </c>
      <c r="W93" s="4">
        <f t="shared" si="24"/>
        <v>-4.7100000000000003E-2</v>
      </c>
      <c r="X93" s="4"/>
      <c r="Y93" s="4"/>
      <c r="Z93" s="4"/>
      <c r="AA93" s="4"/>
      <c r="AB93" s="4"/>
      <c r="AC93" s="4"/>
      <c r="AD93" s="4">
        <v>1</v>
      </c>
      <c r="AE93" s="4"/>
      <c r="AF93" s="5">
        <f t="shared" si="25"/>
        <v>-27.4</v>
      </c>
      <c r="AG93" s="32">
        <f t="shared" si="26"/>
        <v>-27.4</v>
      </c>
      <c r="AH93" s="32">
        <f t="shared" si="27"/>
        <v>-27.4</v>
      </c>
      <c r="AI93" s="32"/>
      <c r="AJ93" s="4"/>
      <c r="AK93" s="4"/>
      <c r="AL93" s="4"/>
      <c r="AM93" s="4"/>
      <c r="AN93" s="4"/>
      <c r="AO93" t="s">
        <v>173</v>
      </c>
      <c r="AP93" s="2">
        <v>72</v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customFormat="1" ht="14.4" x14ac:dyDescent="0.3">
      <c r="A94" s="1">
        <v>45007</v>
      </c>
      <c r="B94" t="s">
        <v>459</v>
      </c>
      <c r="C94" t="s">
        <v>281</v>
      </c>
      <c r="D94">
        <v>21</v>
      </c>
      <c r="E94">
        <v>1</v>
      </c>
      <c r="F94">
        <v>1</v>
      </c>
      <c r="G94" t="s">
        <v>42</v>
      </c>
      <c r="H94" t="s">
        <v>109</v>
      </c>
      <c r="I94">
        <v>1.0699999999999999E-2</v>
      </c>
      <c r="J94">
        <v>0.21199999999999999</v>
      </c>
      <c r="K94">
        <v>-0.33700000000000002</v>
      </c>
      <c r="L94" t="s">
        <v>43</v>
      </c>
      <c r="M94" t="s">
        <v>110</v>
      </c>
      <c r="N94">
        <v>2.1999999999999999E-2</v>
      </c>
      <c r="O94">
        <v>0.32400000000000001</v>
      </c>
      <c r="P94">
        <v>-22.8</v>
      </c>
      <c r="Q94" s="4"/>
      <c r="R94" s="4">
        <v>1</v>
      </c>
      <c r="S94" s="4">
        <v>1</v>
      </c>
      <c r="T94" s="4"/>
      <c r="U94" s="4">
        <f t="shared" si="22"/>
        <v>-0.33700000000000002</v>
      </c>
      <c r="V94" s="4">
        <f t="shared" si="23"/>
        <v>-0.33700000000000002</v>
      </c>
      <c r="W94" s="4">
        <f t="shared" si="24"/>
        <v>-0.33700000000000002</v>
      </c>
      <c r="X94" s="4"/>
      <c r="Y94" s="4"/>
      <c r="Z94" s="4"/>
      <c r="AA94" s="4"/>
      <c r="AB94" s="4"/>
      <c r="AC94" s="4"/>
      <c r="AD94" s="4">
        <v>1</v>
      </c>
      <c r="AE94" s="4"/>
      <c r="AF94" s="5">
        <f t="shared" si="25"/>
        <v>-22.8</v>
      </c>
      <c r="AG94" s="32">
        <f t="shared" si="26"/>
        <v>-22.8</v>
      </c>
      <c r="AH94" s="32">
        <f t="shared" si="27"/>
        <v>-22.8</v>
      </c>
      <c r="AI94" s="32"/>
      <c r="AJ94" s="4"/>
      <c r="AK94" s="4"/>
      <c r="AL94" s="4"/>
      <c r="AM94" s="4"/>
      <c r="AN94" s="4"/>
      <c r="AO94" t="s">
        <v>173</v>
      </c>
      <c r="AP94" s="2">
        <v>73</v>
      </c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</row>
    <row r="95" spans="1:70" customFormat="1" ht="14.4" x14ac:dyDescent="0.3">
      <c r="A95" s="1">
        <v>45007</v>
      </c>
      <c r="B95" t="s">
        <v>459</v>
      </c>
      <c r="C95" t="s">
        <v>282</v>
      </c>
      <c r="D95">
        <v>22</v>
      </c>
      <c r="E95">
        <v>1</v>
      </c>
      <c r="F95">
        <v>1</v>
      </c>
      <c r="G95" t="s">
        <v>42</v>
      </c>
      <c r="H95" t="s">
        <v>109</v>
      </c>
      <c r="I95">
        <v>1.12E-2</v>
      </c>
      <c r="J95">
        <v>0.17899999999999999</v>
      </c>
      <c r="K95">
        <v>-1.34</v>
      </c>
      <c r="L95" t="s">
        <v>43</v>
      </c>
      <c r="M95" t="s">
        <v>110</v>
      </c>
      <c r="N95">
        <v>3.0599999999999999E-2</v>
      </c>
      <c r="O95">
        <v>0.34599999999999997</v>
      </c>
      <c r="P95">
        <v>-19.600000000000001</v>
      </c>
      <c r="Q95" s="4"/>
      <c r="R95" s="4">
        <v>1</v>
      </c>
      <c r="S95" s="4">
        <v>1</v>
      </c>
      <c r="T95" s="4"/>
      <c r="U95" s="4">
        <f t="shared" si="22"/>
        <v>-1.34</v>
      </c>
      <c r="V95" s="4">
        <f t="shared" si="23"/>
        <v>-1.34</v>
      </c>
      <c r="W95" s="4">
        <f t="shared" si="24"/>
        <v>-1.34</v>
      </c>
      <c r="X95" s="4"/>
      <c r="Y95" s="4"/>
      <c r="Z95" s="4"/>
      <c r="AA95" s="4"/>
      <c r="AB95" s="4"/>
      <c r="AC95" s="4"/>
      <c r="AD95" s="4">
        <v>1</v>
      </c>
      <c r="AE95" s="4"/>
      <c r="AF95" s="5">
        <f t="shared" si="25"/>
        <v>-19.600000000000001</v>
      </c>
      <c r="AG95" s="32">
        <f t="shared" si="26"/>
        <v>-19.600000000000001</v>
      </c>
      <c r="AH95" s="32">
        <f t="shared" si="27"/>
        <v>-19.600000000000001</v>
      </c>
      <c r="AI95" s="32"/>
      <c r="AJ95" s="4"/>
      <c r="AK95" s="4"/>
      <c r="AL95" s="4"/>
      <c r="AM95" s="4"/>
      <c r="AN95" s="4"/>
      <c r="AO95" t="s">
        <v>173</v>
      </c>
      <c r="AP95" s="2">
        <v>74</v>
      </c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</row>
    <row r="96" spans="1:70" customFormat="1" ht="14.4" x14ac:dyDescent="0.3">
      <c r="A96" s="1">
        <v>45007</v>
      </c>
      <c r="B96" t="s">
        <v>459</v>
      </c>
      <c r="C96" t="s">
        <v>283</v>
      </c>
      <c r="D96">
        <v>23</v>
      </c>
      <c r="E96">
        <v>1</v>
      </c>
      <c r="F96">
        <v>1</v>
      </c>
      <c r="G96" t="s">
        <v>42</v>
      </c>
      <c r="H96" t="s">
        <v>109</v>
      </c>
      <c r="I96">
        <v>1.09E-2</v>
      </c>
      <c r="J96">
        <v>0.18</v>
      </c>
      <c r="K96">
        <v>-1.31</v>
      </c>
      <c r="L96" t="s">
        <v>43</v>
      </c>
      <c r="M96" t="s">
        <v>110</v>
      </c>
      <c r="N96">
        <v>2.12E-2</v>
      </c>
      <c r="O96">
        <v>0.314</v>
      </c>
      <c r="P96">
        <v>-24.3</v>
      </c>
      <c r="Q96" s="4"/>
      <c r="R96" s="4">
        <v>1</v>
      </c>
      <c r="S96" s="4">
        <v>1</v>
      </c>
      <c r="T96" s="4"/>
      <c r="U96" s="4">
        <f t="shared" si="22"/>
        <v>-1.31</v>
      </c>
      <c r="V96" s="4">
        <f t="shared" si="23"/>
        <v>-1.31</v>
      </c>
      <c r="W96" s="4">
        <f t="shared" si="24"/>
        <v>-1.31</v>
      </c>
      <c r="X96" s="4"/>
      <c r="Y96" s="4"/>
      <c r="Z96" s="4"/>
      <c r="AA96" s="4"/>
      <c r="AB96" s="4"/>
      <c r="AC96" s="4"/>
      <c r="AD96" s="4">
        <v>1</v>
      </c>
      <c r="AE96" s="4"/>
      <c r="AF96" s="5">
        <f t="shared" si="25"/>
        <v>-24.3</v>
      </c>
      <c r="AG96" s="32">
        <f t="shared" si="26"/>
        <v>-24.3</v>
      </c>
      <c r="AH96" s="32">
        <f t="shared" si="27"/>
        <v>-24.3</v>
      </c>
      <c r="AI96" s="32"/>
      <c r="AJ96" s="4"/>
      <c r="AK96" s="4"/>
      <c r="AL96" s="4"/>
      <c r="AM96" s="4"/>
      <c r="AN96" s="4"/>
      <c r="AO96" t="s">
        <v>173</v>
      </c>
      <c r="AP96" s="2">
        <v>75</v>
      </c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</row>
    <row r="97" spans="1:70" customFormat="1" ht="14.4" x14ac:dyDescent="0.3">
      <c r="A97" s="1">
        <v>45007</v>
      </c>
      <c r="B97" t="s">
        <v>459</v>
      </c>
      <c r="C97" t="s">
        <v>284</v>
      </c>
      <c r="D97">
        <v>24</v>
      </c>
      <c r="E97">
        <v>1</v>
      </c>
      <c r="F97">
        <v>1</v>
      </c>
      <c r="G97" t="s">
        <v>42</v>
      </c>
      <c r="H97" t="s">
        <v>109</v>
      </c>
      <c r="I97">
        <v>9.0699999999999999E-3</v>
      </c>
      <c r="J97">
        <v>0.185</v>
      </c>
      <c r="K97">
        <v>-1.1599999999999999</v>
      </c>
      <c r="L97" t="s">
        <v>43</v>
      </c>
      <c r="M97" t="s">
        <v>110</v>
      </c>
      <c r="N97">
        <v>2.1499999999999998E-2</v>
      </c>
      <c r="O97">
        <v>0.32700000000000001</v>
      </c>
      <c r="P97">
        <v>-22.4</v>
      </c>
      <c r="Q97" s="4"/>
      <c r="R97" s="4">
        <v>1</v>
      </c>
      <c r="S97" s="4">
        <v>1</v>
      </c>
      <c r="T97" s="4"/>
      <c r="U97" s="4">
        <f t="shared" si="22"/>
        <v>-1.1599999999999999</v>
      </c>
      <c r="V97" s="4">
        <f t="shared" si="23"/>
        <v>-1.1599999999999999</v>
      </c>
      <c r="W97" s="4">
        <f t="shared" si="24"/>
        <v>-1.1599999999999999</v>
      </c>
      <c r="X97" s="4"/>
      <c r="Y97" s="4"/>
      <c r="Z97" s="4"/>
      <c r="AA97" s="4"/>
      <c r="AB97" s="4"/>
      <c r="AC97" s="4"/>
      <c r="AD97" s="4">
        <v>1</v>
      </c>
      <c r="AE97" s="4"/>
      <c r="AF97" s="5">
        <f t="shared" si="25"/>
        <v>-22.4</v>
      </c>
      <c r="AG97" s="32">
        <f t="shared" si="26"/>
        <v>-22.4</v>
      </c>
      <c r="AH97" s="32">
        <f t="shared" si="27"/>
        <v>-22.4</v>
      </c>
      <c r="AI97" s="32"/>
      <c r="AJ97" s="4"/>
      <c r="AK97" s="4"/>
      <c r="AL97" s="4"/>
      <c r="AM97" s="4"/>
      <c r="AN97" s="4"/>
      <c r="AO97" t="s">
        <v>173</v>
      </c>
      <c r="AP97" s="2">
        <v>76</v>
      </c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</row>
    <row r="98" spans="1:70" customFormat="1" ht="14.4" x14ac:dyDescent="0.3">
      <c r="A98" s="1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5"/>
      <c r="AG98" s="32"/>
      <c r="AH98" s="32"/>
      <c r="AI98" s="32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</row>
    <row r="99" spans="1:70" customFormat="1" ht="14.4" x14ac:dyDescent="0.3">
      <c r="A99" s="1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5"/>
      <c r="AG99" s="32"/>
      <c r="AH99" s="32"/>
      <c r="AI99" s="32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</row>
    <row r="100" spans="1:70" customFormat="1" ht="14.4" x14ac:dyDescent="0.3">
      <c r="A100" s="1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5"/>
      <c r="AG100" s="32"/>
      <c r="AH100" s="32"/>
      <c r="AI100" s="32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</row>
    <row r="101" spans="1:70" customFormat="1" ht="14.4" x14ac:dyDescent="0.3">
      <c r="A101" s="1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5"/>
      <c r="AG101" s="32"/>
      <c r="AH101" s="32"/>
      <c r="AI101" s="32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</row>
    <row r="102" spans="1:70" customFormat="1" ht="14.4" x14ac:dyDescent="0.3">
      <c r="A102" s="1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5"/>
      <c r="AG102" s="32"/>
      <c r="AH102" s="32"/>
      <c r="AI102" s="32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</row>
    <row r="103" spans="1:70" customFormat="1" ht="14.4" x14ac:dyDescent="0.3">
      <c r="A103" s="1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5"/>
      <c r="AG103" s="32"/>
      <c r="AH103" s="32"/>
      <c r="AI103" s="32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</row>
    <row r="104" spans="1:70" customFormat="1" ht="14.4" x14ac:dyDescent="0.3">
      <c r="A104" s="1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5"/>
      <c r="AG104" s="32"/>
      <c r="AH104" s="32"/>
      <c r="AI104" s="32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</row>
    <row r="105" spans="1:70" customFormat="1" ht="14.4" x14ac:dyDescent="0.3">
      <c r="A105" s="1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P105" s="2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</row>
    <row r="106" spans="1:70" customFormat="1" ht="14.4" x14ac:dyDescent="0.3">
      <c r="A106" s="1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P106" s="2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customFormat="1" ht="14.4" x14ac:dyDescent="0.3">
      <c r="A107" s="1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P107" s="2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customFormat="1" ht="14.4" x14ac:dyDescent="0.3">
      <c r="A108" s="1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P108" s="2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</row>
    <row r="109" spans="1:70" customFormat="1" ht="14.4" x14ac:dyDescent="0.3">
      <c r="A109" s="1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P109" s="2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</row>
    <row r="110" spans="1:70" ht="15.6" customHeight="1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AP110" s="2"/>
    </row>
    <row r="111" spans="1:70" ht="15.6" customHeight="1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AP111" s="2"/>
    </row>
    <row r="112" spans="1:70" ht="15.6" customHeight="1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AP112" s="2"/>
    </row>
    <row r="113" spans="1:43" ht="15.6" customHeight="1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 s="1"/>
      <c r="AP113" s="2"/>
    </row>
    <row r="114" spans="1:43" ht="15.6" customHeight="1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 t="s">
        <v>42</v>
      </c>
      <c r="W114"/>
      <c r="X114"/>
      <c r="Y114" s="1"/>
      <c r="AF114" s="9" t="s">
        <v>43</v>
      </c>
    </row>
    <row r="115" spans="1:43" s="3" customFormat="1" ht="79.8" x14ac:dyDescent="0.3">
      <c r="A115" s="2" t="s">
        <v>0</v>
      </c>
      <c r="B115" s="2" t="s">
        <v>1</v>
      </c>
      <c r="C115" s="2" t="s">
        <v>2</v>
      </c>
      <c r="D115" s="2" t="s">
        <v>3</v>
      </c>
      <c r="E115" s="2" t="s">
        <v>4</v>
      </c>
      <c r="F115" s="2" t="s">
        <v>5</v>
      </c>
      <c r="G115" s="2" t="s">
        <v>6</v>
      </c>
      <c r="H115" s="2" t="s">
        <v>7</v>
      </c>
      <c r="I115" s="2" t="s">
        <v>8</v>
      </c>
      <c r="J115" s="2" t="s">
        <v>9</v>
      </c>
      <c r="K115" s="2" t="s">
        <v>10</v>
      </c>
      <c r="L115" s="2" t="s">
        <v>6</v>
      </c>
      <c r="M115" s="2" t="s">
        <v>7</v>
      </c>
      <c r="N115" s="2" t="s">
        <v>8</v>
      </c>
      <c r="O115" s="2" t="s">
        <v>9</v>
      </c>
      <c r="P115" s="2" t="s">
        <v>10</v>
      </c>
      <c r="Q115" s="3" t="s">
        <v>14</v>
      </c>
      <c r="R115" s="3" t="s">
        <v>30</v>
      </c>
      <c r="S115" s="3" t="s">
        <v>15</v>
      </c>
      <c r="T115" s="3" t="s">
        <v>16</v>
      </c>
      <c r="U115" s="3" t="s">
        <v>31</v>
      </c>
      <c r="V115" s="3" t="s">
        <v>32</v>
      </c>
      <c r="W115" s="3" t="s">
        <v>104</v>
      </c>
      <c r="X115" s="2" t="s">
        <v>17</v>
      </c>
      <c r="Y115" s="2" t="s">
        <v>18</v>
      </c>
      <c r="Z115" s="2" t="s">
        <v>19</v>
      </c>
      <c r="AA115" s="2" t="s">
        <v>20</v>
      </c>
      <c r="AB115" s="2" t="s">
        <v>21</v>
      </c>
      <c r="AC115" s="2" t="s">
        <v>22</v>
      </c>
      <c r="AD115" s="3" t="s">
        <v>15</v>
      </c>
      <c r="AE115" s="3" t="s">
        <v>16</v>
      </c>
      <c r="AF115" s="3" t="s">
        <v>33</v>
      </c>
      <c r="AG115" s="3" t="s">
        <v>34</v>
      </c>
      <c r="AH115" s="3" t="s">
        <v>105</v>
      </c>
      <c r="AI115" s="8" t="s">
        <v>23</v>
      </c>
      <c r="AJ115" s="8" t="s">
        <v>24</v>
      </c>
      <c r="AK115" s="8" t="s">
        <v>25</v>
      </c>
      <c r="AL115" s="8" t="s">
        <v>26</v>
      </c>
      <c r="AM115" s="8" t="s">
        <v>27</v>
      </c>
      <c r="AN115" s="8" t="s">
        <v>28</v>
      </c>
      <c r="AO115" s="3" t="s">
        <v>57</v>
      </c>
      <c r="AP115" s="2" t="s">
        <v>58</v>
      </c>
    </row>
    <row r="116" spans="1:43" ht="15.6" customHeight="1" x14ac:dyDescent="0.3">
      <c r="A116" s="11"/>
      <c r="B116" s="12"/>
      <c r="C116"/>
      <c r="D116"/>
      <c r="E116"/>
      <c r="F116"/>
      <c r="G116"/>
      <c r="H116"/>
      <c r="I116"/>
      <c r="J116"/>
      <c r="K116" s="13"/>
      <c r="L116"/>
      <c r="M116"/>
      <c r="N116"/>
      <c r="O116"/>
      <c r="P116" s="13"/>
      <c r="Q116"/>
      <c r="R116"/>
      <c r="S116" s="11"/>
      <c r="T116" s="12" t="s">
        <v>35</v>
      </c>
      <c r="U116" s="13"/>
      <c r="V116" s="13"/>
      <c r="W116" s="13">
        <f>AVERAGE(W22:W114)</f>
        <v>-0.32462928059333435</v>
      </c>
      <c r="X116"/>
      <c r="Y116" s="1"/>
      <c r="AD116" s="11"/>
      <c r="AE116" s="12" t="s">
        <v>35</v>
      </c>
      <c r="AF116" s="20"/>
      <c r="AG116" s="20"/>
      <c r="AH116" s="20">
        <f>AVERAGE(AH22:AH114)</f>
        <v>-7.195610295101357</v>
      </c>
      <c r="AO116" s="14" t="s">
        <v>61</v>
      </c>
      <c r="AP116" s="15">
        <f>MIN(AP22:AP114)</f>
        <v>1</v>
      </c>
      <c r="AQ116" s="9" t="s">
        <v>35</v>
      </c>
    </row>
    <row r="117" spans="1:43" ht="15.6" customHeight="1" x14ac:dyDescent="0.3">
      <c r="A117" s="11"/>
      <c r="B117" s="12"/>
      <c r="C117"/>
      <c r="D117"/>
      <c r="E117"/>
      <c r="F117"/>
      <c r="G117"/>
      <c r="H117"/>
      <c r="I117"/>
      <c r="J117"/>
      <c r="K117" s="13"/>
      <c r="L117"/>
      <c r="M117"/>
      <c r="N117"/>
      <c r="O117"/>
      <c r="P117" s="13"/>
      <c r="Q117"/>
      <c r="R117"/>
      <c r="S117" s="11"/>
      <c r="T117" s="12" t="s">
        <v>62</v>
      </c>
      <c r="U117" s="13"/>
      <c r="V117" s="13"/>
      <c r="W117" s="13">
        <f>STDEV(W22:W114)</f>
        <v>2.9105271814139044</v>
      </c>
      <c r="X117"/>
      <c r="Y117" s="1"/>
      <c r="AD117" s="11"/>
      <c r="AE117" s="12" t="s">
        <v>62</v>
      </c>
      <c r="AF117" s="20"/>
      <c r="AG117" s="20"/>
      <c r="AH117" s="20">
        <f>STDEV(AH22:AH114)</f>
        <v>14.327214130520018</v>
      </c>
      <c r="AO117" s="14" t="s">
        <v>63</v>
      </c>
      <c r="AP117" s="15">
        <f>MAX(AP22:AP114)</f>
        <v>76</v>
      </c>
    </row>
    <row r="118" spans="1:43" ht="15.6" customHeight="1" x14ac:dyDescent="0.3">
      <c r="A118" s="11"/>
      <c r="B118" s="12"/>
      <c r="C118"/>
      <c r="D118"/>
      <c r="E118"/>
      <c r="F118"/>
      <c r="G118"/>
      <c r="H118"/>
      <c r="I118"/>
      <c r="J118"/>
      <c r="K118" s="13"/>
      <c r="L118"/>
      <c r="M118"/>
      <c r="N118"/>
      <c r="O118"/>
      <c r="P118" s="13"/>
      <c r="Q118"/>
      <c r="R118"/>
      <c r="S118" s="11"/>
      <c r="T118" s="12" t="s">
        <v>29</v>
      </c>
      <c r="U118" s="13"/>
      <c r="V118" s="13"/>
      <c r="W118" s="13">
        <f>100*W117/W116</f>
        <v>-896.56951957452793</v>
      </c>
      <c r="X118"/>
      <c r="Y118" s="1"/>
      <c r="AD118" s="11"/>
      <c r="AE118" s="12" t="s">
        <v>29</v>
      </c>
      <c r="AF118" s="20"/>
      <c r="AG118" s="20"/>
      <c r="AH118" s="20">
        <f>100*AH117/AH116</f>
        <v>-199.11047906907532</v>
      </c>
    </row>
    <row r="119" spans="1:43" ht="15.6" customHeight="1" x14ac:dyDescent="0.3">
      <c r="A119" s="11"/>
      <c r="B119" s="12"/>
      <c r="C119"/>
      <c r="D119"/>
      <c r="E119"/>
      <c r="F119"/>
      <c r="G119"/>
      <c r="H119"/>
      <c r="I119"/>
      <c r="J119"/>
      <c r="K119" s="13"/>
      <c r="L119"/>
      <c r="M119"/>
      <c r="N119"/>
      <c r="O119"/>
      <c r="P119" s="13"/>
      <c r="Q119"/>
      <c r="R119"/>
      <c r="S119" s="11"/>
      <c r="T119" s="12" t="s">
        <v>38</v>
      </c>
      <c r="U119" s="13"/>
      <c r="V119" s="13"/>
      <c r="W119" s="13">
        <f>W116/W117</f>
        <v>-0.11153624768267334</v>
      </c>
      <c r="X119"/>
      <c r="Y119" s="1"/>
      <c r="AD119" s="11"/>
      <c r="AE119" s="12" t="s">
        <v>38</v>
      </c>
      <c r="AF119" s="13"/>
      <c r="AG119" s="13"/>
      <c r="AH119" s="13">
        <f>AH116/AH117</f>
        <v>-0.50223373710686536</v>
      </c>
    </row>
    <row r="120" spans="1:43" ht="15.6" customHeight="1" x14ac:dyDescent="0.3">
      <c r="A120" s="11"/>
      <c r="B120" s="12"/>
      <c r="C120"/>
      <c r="D120"/>
      <c r="E120"/>
      <c r="F120"/>
      <c r="G120"/>
      <c r="H120"/>
      <c r="I120"/>
      <c r="J120"/>
      <c r="K120" s="13"/>
      <c r="L120"/>
      <c r="M120"/>
      <c r="N120"/>
      <c r="O120"/>
      <c r="P120" s="13"/>
      <c r="Q120"/>
      <c r="R120"/>
      <c r="S120" s="11" t="s">
        <v>64</v>
      </c>
      <c r="T120" s="12" t="s">
        <v>65</v>
      </c>
      <c r="U120" s="13"/>
      <c r="V120" s="13"/>
      <c r="W120" s="13">
        <f>W116+(2*W117)</f>
        <v>5.4964250822344747</v>
      </c>
      <c r="X120"/>
      <c r="Y120" s="1"/>
      <c r="AD120" s="11" t="s">
        <v>64</v>
      </c>
      <c r="AE120" s="12" t="s">
        <v>65</v>
      </c>
      <c r="AF120" s="20"/>
      <c r="AG120" s="20"/>
      <c r="AH120" s="20">
        <f>AH116+(2*AH117)</f>
        <v>21.458817965938678</v>
      </c>
    </row>
    <row r="121" spans="1:43" ht="15.6" customHeight="1" x14ac:dyDescent="0.3">
      <c r="A121" s="11"/>
      <c r="B121" s="12"/>
      <c r="C121"/>
      <c r="D121"/>
      <c r="E121"/>
      <c r="F121"/>
      <c r="G121"/>
      <c r="H121"/>
      <c r="I121"/>
      <c r="J121"/>
      <c r="K121" s="13"/>
      <c r="L121"/>
      <c r="M121"/>
      <c r="N121"/>
      <c r="O121"/>
      <c r="P121" s="13"/>
      <c r="Q121"/>
      <c r="R121"/>
      <c r="S121" s="11"/>
      <c r="T121" s="12" t="s">
        <v>66</v>
      </c>
      <c r="U121" s="13"/>
      <c r="V121" s="13"/>
      <c r="W121" s="13">
        <f>W116-(2*W117)</f>
        <v>-6.145683643421143</v>
      </c>
      <c r="X121"/>
      <c r="Y121" s="1"/>
      <c r="AD121" s="11"/>
      <c r="AE121" s="12" t="s">
        <v>66</v>
      </c>
      <c r="AF121" s="20"/>
      <c r="AG121" s="20"/>
      <c r="AH121" s="20">
        <f>AH116-(2*AH117)</f>
        <v>-35.850038556141392</v>
      </c>
    </row>
    <row r="122" spans="1:43" ht="15.6" customHeight="1" x14ac:dyDescent="0.3">
      <c r="A122" s="11"/>
      <c r="B122" s="12"/>
      <c r="C122"/>
      <c r="D122"/>
      <c r="E122"/>
      <c r="F122"/>
      <c r="G122"/>
      <c r="H122"/>
      <c r="I122"/>
      <c r="J122"/>
      <c r="K122" s="13"/>
      <c r="L122"/>
      <c r="M122"/>
      <c r="N122"/>
      <c r="O122"/>
      <c r="P122" s="13"/>
      <c r="Q122"/>
      <c r="R122"/>
      <c r="S122" s="11" t="s">
        <v>67</v>
      </c>
      <c r="T122" s="12" t="s">
        <v>68</v>
      </c>
      <c r="U122" s="13"/>
      <c r="V122" s="13"/>
      <c r="W122" s="13">
        <f>W116+(3*W117)</f>
        <v>8.4069522636483782</v>
      </c>
      <c r="X122"/>
      <c r="Y122" s="1"/>
      <c r="AD122" s="11" t="s">
        <v>67</v>
      </c>
      <c r="AE122" s="12" t="s">
        <v>68</v>
      </c>
      <c r="AF122" s="20"/>
      <c r="AG122" s="20"/>
      <c r="AH122" s="20">
        <f>AH116+(3*AH117)</f>
        <v>35.786032096458698</v>
      </c>
    </row>
    <row r="123" spans="1:43" ht="15.6" customHeight="1" x14ac:dyDescent="0.3">
      <c r="A123" s="16"/>
      <c r="B123" s="12"/>
      <c r="C123"/>
      <c r="D123"/>
      <c r="E123"/>
      <c r="F123"/>
      <c r="G123"/>
      <c r="H123"/>
      <c r="I123"/>
      <c r="J123"/>
      <c r="K123" s="13"/>
      <c r="L123"/>
      <c r="M123"/>
      <c r="N123"/>
      <c r="O123"/>
      <c r="P123" s="13"/>
      <c r="Q123"/>
      <c r="R123"/>
      <c r="S123" s="16"/>
      <c r="T123" s="12" t="s">
        <v>69</v>
      </c>
      <c r="U123" s="13"/>
      <c r="V123" s="13"/>
      <c r="W123" s="13">
        <f>W116-(3*W117)</f>
        <v>-9.0562108248350484</v>
      </c>
      <c r="X123"/>
      <c r="Y123" s="1"/>
      <c r="AD123" s="16"/>
      <c r="AE123" s="12" t="s">
        <v>69</v>
      </c>
      <c r="AF123" s="20"/>
      <c r="AG123" s="20"/>
      <c r="AH123" s="20">
        <f>AH116-(3*AH117)</f>
        <v>-50.177252686661404</v>
      </c>
    </row>
    <row r="124" spans="1:43" ht="15.6" customHeight="1" x14ac:dyDescent="0.3">
      <c r="A124"/>
      <c r="B124" s="9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U124"/>
      <c r="V124"/>
      <c r="W124"/>
      <c r="X124"/>
      <c r="Y124" s="1"/>
      <c r="AD124"/>
      <c r="AF124"/>
      <c r="AG124"/>
      <c r="AH124"/>
    </row>
    <row r="125" spans="1:43" ht="15.6" customHeight="1" x14ac:dyDescent="0.3">
      <c r="A125"/>
      <c r="B125" s="9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 t="s">
        <v>70</v>
      </c>
      <c r="U125"/>
      <c r="V125"/>
      <c r="W125">
        <f>COUNT(W22:W114)</f>
        <v>75</v>
      </c>
      <c r="X125"/>
      <c r="Y125" s="1"/>
      <c r="AD125" t="s">
        <v>70</v>
      </c>
      <c r="AF125"/>
      <c r="AG125"/>
      <c r="AH125">
        <f>COUNT(U22:U113)</f>
        <v>76</v>
      </c>
    </row>
    <row r="126" spans="1:43" x14ac:dyDescent="0.25">
      <c r="B126" s="17"/>
      <c r="P126" s="9" t="s">
        <v>255</v>
      </c>
      <c r="S126" s="6" t="s">
        <v>71</v>
      </c>
      <c r="T126" s="17"/>
      <c r="U126" s="6"/>
      <c r="V126" s="6"/>
      <c r="W126" s="6">
        <f>_xlfn.PERCENTILE.INC(W22:W114,0.99)</f>
        <v>7.0599926245000013</v>
      </c>
      <c r="AA126" s="9" t="s">
        <v>255</v>
      </c>
      <c r="AD126" s="6" t="s">
        <v>71</v>
      </c>
      <c r="AE126" s="17"/>
      <c r="AF126" s="6"/>
      <c r="AG126" s="6"/>
      <c r="AH126" s="6">
        <f>_xlfn.PERCENTILE.INC(U22:U113,0.99)</f>
        <v>11.305799897874994</v>
      </c>
    </row>
    <row r="127" spans="1:43" x14ac:dyDescent="0.25">
      <c r="B127" s="17"/>
      <c r="P127" s="9" t="s">
        <v>74</v>
      </c>
      <c r="S127" s="6" t="s">
        <v>72</v>
      </c>
      <c r="T127" s="17"/>
      <c r="U127" s="6"/>
      <c r="V127" s="6"/>
      <c r="W127" s="6">
        <f>MAX(W22:W114)</f>
        <v>7.6697651304999948</v>
      </c>
      <c r="AA127" s="9" t="s">
        <v>74</v>
      </c>
      <c r="AD127" s="6" t="s">
        <v>72</v>
      </c>
      <c r="AE127" s="17"/>
      <c r="AF127" s="6"/>
      <c r="AG127" s="6"/>
      <c r="AH127" s="6">
        <f>MAX(U22:U113)</f>
        <v>22.213904199999995</v>
      </c>
    </row>
    <row r="128" spans="1:43" x14ac:dyDescent="0.25">
      <c r="K128" s="9"/>
    </row>
    <row r="129" spans="1:34" ht="15.6" x14ac:dyDescent="0.3">
      <c r="A129" s="9"/>
      <c r="K129"/>
      <c r="P129" t="s">
        <v>256</v>
      </c>
      <c r="S129" s="9" t="s">
        <v>36</v>
      </c>
      <c r="U129"/>
      <c r="V129"/>
      <c r="W129">
        <f>W117*TINV(0.02,(W125-1))</f>
        <v>6.9206574982861246</v>
      </c>
      <c r="AD129" s="9" t="s">
        <v>36</v>
      </c>
      <c r="AF129"/>
      <c r="AG129"/>
      <c r="AH129">
        <f>AH117*TINV(0.02,(AH125-1))</f>
        <v>34.05724667616245</v>
      </c>
    </row>
    <row r="130" spans="1:34" x14ac:dyDescent="0.25">
      <c r="A130" s="9"/>
      <c r="K130" s="9"/>
      <c r="S130" s="9" t="s">
        <v>37</v>
      </c>
      <c r="W130" s="9">
        <f>W117*10</f>
        <v>29.105271814139044</v>
      </c>
      <c r="AD130" s="9" t="s">
        <v>37</v>
      </c>
      <c r="AH130" s="9">
        <f>AH117*10</f>
        <v>143.27214130520017</v>
      </c>
    </row>
    <row r="131" spans="1:34" x14ac:dyDescent="0.25">
      <c r="A131" s="9"/>
      <c r="K131" s="9"/>
    </row>
  </sheetData>
  <conditionalFormatting sqref="K52:K56 K82:K109">
    <cfRule type="cellIs" dxfId="15" priority="7" operator="greaterThan">
      <formula>180</formula>
    </cfRule>
  </conditionalFormatting>
  <conditionalFormatting sqref="P52:P56 P82:P109">
    <cfRule type="cellIs" dxfId="14" priority="6" operator="greaterThan">
      <formula>1800</formula>
    </cfRule>
  </conditionalFormatting>
  <conditionalFormatting sqref="U57:U66 U77:U81">
    <cfRule type="cellIs" dxfId="13" priority="2" operator="greaterThan">
      <formula>180</formula>
    </cfRule>
  </conditionalFormatting>
  <conditionalFormatting sqref="AC50">
    <cfRule type="cellIs" dxfId="12" priority="8" operator="greaterThan">
      <formula>1000</formula>
    </cfRule>
  </conditionalFormatting>
  <conditionalFormatting sqref="AF57:AF66 AF77:AF81">
    <cfRule type="cellIs" dxfId="11" priority="1" operator="greaterThan">
      <formula>1800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8:BR210"/>
  <sheetViews>
    <sheetView topLeftCell="A162" zoomScale="80" zoomScaleNormal="80" workbookViewId="0">
      <selection activeCell="K27" sqref="K27"/>
    </sheetView>
  </sheetViews>
  <sheetFormatPr defaultRowHeight="15" x14ac:dyDescent="0.25"/>
  <cols>
    <col min="1" max="1" width="24.5546875" style="26" customWidth="1"/>
    <col min="2" max="2" width="22.77734375" style="7" customWidth="1"/>
    <col min="3" max="3" width="23.44140625" style="6" customWidth="1"/>
    <col min="4" max="4" width="14.5546875" style="6" customWidth="1"/>
    <col min="5" max="5" width="21.21875" style="6" customWidth="1"/>
    <col min="6" max="6" width="6.44140625" style="6" customWidth="1"/>
    <col min="7" max="7" width="8.21875" style="6" customWidth="1"/>
    <col min="8" max="8" width="6.77734375" style="6" customWidth="1"/>
    <col min="9" max="9" width="9.21875" style="6" customWidth="1"/>
    <col min="10" max="10" width="7" style="6" customWidth="1"/>
    <col min="11" max="11" width="8.77734375" style="6" customWidth="1"/>
    <col min="12" max="12" width="13.21875" style="18" customWidth="1"/>
    <col min="13" max="13" width="7.21875" style="18" customWidth="1"/>
    <col min="14" max="14" width="6" style="6" customWidth="1"/>
    <col min="15" max="15" width="12" style="9" bestFit="1" customWidth="1"/>
    <col min="16" max="16" width="9.21875" style="9" bestFit="1" customWidth="1"/>
    <col min="17" max="17" width="7.21875" style="9" customWidth="1"/>
    <col min="18" max="20" width="9.21875" style="9" bestFit="1" customWidth="1"/>
    <col min="21" max="21" width="9.77734375" style="9" bestFit="1" customWidth="1"/>
    <col min="22" max="22" width="10.77734375" style="9" bestFit="1" customWidth="1"/>
    <col min="23" max="23" width="9.21875" style="9" bestFit="1" customWidth="1"/>
    <col min="24" max="24" width="14.21875" style="9" customWidth="1"/>
    <col min="25" max="25" width="12.77734375" style="17" customWidth="1"/>
    <col min="26" max="27" width="12.77734375" style="9" customWidth="1"/>
    <col min="28" max="190" width="9.21875" style="9"/>
    <col min="191" max="191" width="24.77734375" style="9" customWidth="1"/>
    <col min="192" max="192" width="13.5546875" style="9" customWidth="1"/>
    <col min="193" max="193" width="9.21875" style="9"/>
    <col min="194" max="194" width="6.77734375" style="9" customWidth="1"/>
    <col min="195" max="195" width="6.44140625" style="9" customWidth="1"/>
    <col min="196" max="196" width="8.21875" style="9" customWidth="1"/>
    <col min="197" max="197" width="6.77734375" style="9" customWidth="1"/>
    <col min="198" max="198" width="4.77734375" style="9" customWidth="1"/>
    <col min="199" max="200" width="5" style="9" customWidth="1"/>
    <col min="201" max="201" width="9.21875" style="9"/>
    <col min="202" max="202" width="10.5546875" style="9" customWidth="1"/>
    <col min="203" max="203" width="3.77734375" style="9" customWidth="1"/>
    <col min="204" max="205" width="9.21875" style="9"/>
    <col min="206" max="206" width="3.77734375" style="9" customWidth="1"/>
    <col min="207" max="446" width="9.21875" style="9"/>
    <col min="447" max="447" width="24.77734375" style="9" customWidth="1"/>
    <col min="448" max="448" width="13.5546875" style="9" customWidth="1"/>
    <col min="449" max="449" width="9.21875" style="9"/>
    <col min="450" max="450" width="6.77734375" style="9" customWidth="1"/>
    <col min="451" max="451" width="6.44140625" style="9" customWidth="1"/>
    <col min="452" max="452" width="8.21875" style="9" customWidth="1"/>
    <col min="453" max="453" width="6.77734375" style="9" customWidth="1"/>
    <col min="454" max="454" width="4.77734375" style="9" customWidth="1"/>
    <col min="455" max="456" width="5" style="9" customWidth="1"/>
    <col min="457" max="457" width="9.21875" style="9"/>
    <col min="458" max="458" width="10.5546875" style="9" customWidth="1"/>
    <col min="459" max="459" width="3.77734375" style="9" customWidth="1"/>
    <col min="460" max="461" width="9.21875" style="9"/>
    <col min="462" max="462" width="3.77734375" style="9" customWidth="1"/>
    <col min="463" max="702" width="9.21875" style="9"/>
    <col min="703" max="703" width="24.77734375" style="9" customWidth="1"/>
    <col min="704" max="704" width="13.5546875" style="9" customWidth="1"/>
    <col min="705" max="705" width="9.21875" style="9"/>
    <col min="706" max="706" width="6.77734375" style="9" customWidth="1"/>
    <col min="707" max="707" width="6.44140625" style="9" customWidth="1"/>
    <col min="708" max="708" width="8.21875" style="9" customWidth="1"/>
    <col min="709" max="709" width="6.77734375" style="9" customWidth="1"/>
    <col min="710" max="710" width="4.77734375" style="9" customWidth="1"/>
    <col min="711" max="712" width="5" style="9" customWidth="1"/>
    <col min="713" max="713" width="9.21875" style="9"/>
    <col min="714" max="714" width="10.5546875" style="9" customWidth="1"/>
    <col min="715" max="715" width="3.77734375" style="9" customWidth="1"/>
    <col min="716" max="717" width="9.21875" style="9"/>
    <col min="718" max="718" width="3.77734375" style="9" customWidth="1"/>
    <col min="719" max="958" width="9.21875" style="9"/>
    <col min="959" max="959" width="24.77734375" style="9" customWidth="1"/>
    <col min="960" max="960" width="13.5546875" style="9" customWidth="1"/>
    <col min="961" max="961" width="9.21875" style="9"/>
    <col min="962" max="962" width="6.77734375" style="9" customWidth="1"/>
    <col min="963" max="963" width="6.44140625" style="9" customWidth="1"/>
    <col min="964" max="964" width="8.21875" style="9" customWidth="1"/>
    <col min="965" max="965" width="6.77734375" style="9" customWidth="1"/>
    <col min="966" max="966" width="4.77734375" style="9" customWidth="1"/>
    <col min="967" max="968" width="5" style="9" customWidth="1"/>
    <col min="969" max="969" width="9.21875" style="9"/>
    <col min="970" max="970" width="10.5546875" style="9" customWidth="1"/>
    <col min="971" max="971" width="3.77734375" style="9" customWidth="1"/>
    <col min="972" max="973" width="9.21875" style="9"/>
    <col min="974" max="974" width="3.77734375" style="9" customWidth="1"/>
    <col min="975" max="1214" width="9.21875" style="9"/>
    <col min="1215" max="1215" width="24.77734375" style="9" customWidth="1"/>
    <col min="1216" max="1216" width="13.5546875" style="9" customWidth="1"/>
    <col min="1217" max="1217" width="9.21875" style="9"/>
    <col min="1218" max="1218" width="6.77734375" style="9" customWidth="1"/>
    <col min="1219" max="1219" width="6.44140625" style="9" customWidth="1"/>
    <col min="1220" max="1220" width="8.21875" style="9" customWidth="1"/>
    <col min="1221" max="1221" width="6.77734375" style="9" customWidth="1"/>
    <col min="1222" max="1222" width="4.77734375" style="9" customWidth="1"/>
    <col min="1223" max="1224" width="5" style="9" customWidth="1"/>
    <col min="1225" max="1225" width="9.21875" style="9"/>
    <col min="1226" max="1226" width="10.5546875" style="9" customWidth="1"/>
    <col min="1227" max="1227" width="3.77734375" style="9" customWidth="1"/>
    <col min="1228" max="1229" width="9.21875" style="9"/>
    <col min="1230" max="1230" width="3.77734375" style="9" customWidth="1"/>
    <col min="1231" max="1470" width="9.21875" style="9"/>
    <col min="1471" max="1471" width="24.77734375" style="9" customWidth="1"/>
    <col min="1472" max="1472" width="13.5546875" style="9" customWidth="1"/>
    <col min="1473" max="1473" width="9.21875" style="9"/>
    <col min="1474" max="1474" width="6.77734375" style="9" customWidth="1"/>
    <col min="1475" max="1475" width="6.44140625" style="9" customWidth="1"/>
    <col min="1476" max="1476" width="8.21875" style="9" customWidth="1"/>
    <col min="1477" max="1477" width="6.77734375" style="9" customWidth="1"/>
    <col min="1478" max="1478" width="4.77734375" style="9" customWidth="1"/>
    <col min="1479" max="1480" width="5" style="9" customWidth="1"/>
    <col min="1481" max="1481" width="9.21875" style="9"/>
    <col min="1482" max="1482" width="10.5546875" style="9" customWidth="1"/>
    <col min="1483" max="1483" width="3.77734375" style="9" customWidth="1"/>
    <col min="1484" max="1485" width="9.21875" style="9"/>
    <col min="1486" max="1486" width="3.77734375" style="9" customWidth="1"/>
    <col min="1487" max="1726" width="9.21875" style="9"/>
    <col min="1727" max="1727" width="24.77734375" style="9" customWidth="1"/>
    <col min="1728" max="1728" width="13.5546875" style="9" customWidth="1"/>
    <col min="1729" max="1729" width="9.21875" style="9"/>
    <col min="1730" max="1730" width="6.77734375" style="9" customWidth="1"/>
    <col min="1731" max="1731" width="6.44140625" style="9" customWidth="1"/>
    <col min="1732" max="1732" width="8.21875" style="9" customWidth="1"/>
    <col min="1733" max="1733" width="6.77734375" style="9" customWidth="1"/>
    <col min="1734" max="1734" width="4.77734375" style="9" customWidth="1"/>
    <col min="1735" max="1736" width="5" style="9" customWidth="1"/>
    <col min="1737" max="1737" width="9.21875" style="9"/>
    <col min="1738" max="1738" width="10.5546875" style="9" customWidth="1"/>
    <col min="1739" max="1739" width="3.77734375" style="9" customWidth="1"/>
    <col min="1740" max="1741" width="9.21875" style="9"/>
    <col min="1742" max="1742" width="3.77734375" style="9" customWidth="1"/>
    <col min="1743" max="1982" width="9.21875" style="9"/>
    <col min="1983" max="1983" width="24.77734375" style="9" customWidth="1"/>
    <col min="1984" max="1984" width="13.5546875" style="9" customWidth="1"/>
    <col min="1985" max="1985" width="9.21875" style="9"/>
    <col min="1986" max="1986" width="6.77734375" style="9" customWidth="1"/>
    <col min="1987" max="1987" width="6.44140625" style="9" customWidth="1"/>
    <col min="1988" max="1988" width="8.21875" style="9" customWidth="1"/>
    <col min="1989" max="1989" width="6.77734375" style="9" customWidth="1"/>
    <col min="1990" max="1990" width="4.77734375" style="9" customWidth="1"/>
    <col min="1991" max="1992" width="5" style="9" customWidth="1"/>
    <col min="1993" max="1993" width="9.21875" style="9"/>
    <col min="1994" max="1994" width="10.5546875" style="9" customWidth="1"/>
    <col min="1995" max="1995" width="3.77734375" style="9" customWidth="1"/>
    <col min="1996" max="1997" width="9.21875" style="9"/>
    <col min="1998" max="1998" width="3.77734375" style="9" customWidth="1"/>
    <col min="1999" max="2238" width="9.21875" style="9"/>
    <col min="2239" max="2239" width="24.77734375" style="9" customWidth="1"/>
    <col min="2240" max="2240" width="13.5546875" style="9" customWidth="1"/>
    <col min="2241" max="2241" width="9.21875" style="9"/>
    <col min="2242" max="2242" width="6.77734375" style="9" customWidth="1"/>
    <col min="2243" max="2243" width="6.44140625" style="9" customWidth="1"/>
    <col min="2244" max="2244" width="8.21875" style="9" customWidth="1"/>
    <col min="2245" max="2245" width="6.77734375" style="9" customWidth="1"/>
    <col min="2246" max="2246" width="4.77734375" style="9" customWidth="1"/>
    <col min="2247" max="2248" width="5" style="9" customWidth="1"/>
    <col min="2249" max="2249" width="9.21875" style="9"/>
    <col min="2250" max="2250" width="10.5546875" style="9" customWidth="1"/>
    <col min="2251" max="2251" width="3.77734375" style="9" customWidth="1"/>
    <col min="2252" max="2253" width="9.21875" style="9"/>
    <col min="2254" max="2254" width="3.77734375" style="9" customWidth="1"/>
    <col min="2255" max="2494" width="9.21875" style="9"/>
    <col min="2495" max="2495" width="24.77734375" style="9" customWidth="1"/>
    <col min="2496" max="2496" width="13.5546875" style="9" customWidth="1"/>
    <col min="2497" max="2497" width="9.21875" style="9"/>
    <col min="2498" max="2498" width="6.77734375" style="9" customWidth="1"/>
    <col min="2499" max="2499" width="6.44140625" style="9" customWidth="1"/>
    <col min="2500" max="2500" width="8.21875" style="9" customWidth="1"/>
    <col min="2501" max="2501" width="6.77734375" style="9" customWidth="1"/>
    <col min="2502" max="2502" width="4.77734375" style="9" customWidth="1"/>
    <col min="2503" max="2504" width="5" style="9" customWidth="1"/>
    <col min="2505" max="2505" width="9.21875" style="9"/>
    <col min="2506" max="2506" width="10.5546875" style="9" customWidth="1"/>
    <col min="2507" max="2507" width="3.77734375" style="9" customWidth="1"/>
    <col min="2508" max="2509" width="9.21875" style="9"/>
    <col min="2510" max="2510" width="3.77734375" style="9" customWidth="1"/>
    <col min="2511" max="2750" width="9.21875" style="9"/>
    <col min="2751" max="2751" width="24.77734375" style="9" customWidth="1"/>
    <col min="2752" max="2752" width="13.5546875" style="9" customWidth="1"/>
    <col min="2753" max="2753" width="9.21875" style="9"/>
    <col min="2754" max="2754" width="6.77734375" style="9" customWidth="1"/>
    <col min="2755" max="2755" width="6.44140625" style="9" customWidth="1"/>
    <col min="2756" max="2756" width="8.21875" style="9" customWidth="1"/>
    <col min="2757" max="2757" width="6.77734375" style="9" customWidth="1"/>
    <col min="2758" max="2758" width="4.77734375" style="9" customWidth="1"/>
    <col min="2759" max="2760" width="5" style="9" customWidth="1"/>
    <col min="2761" max="2761" width="9.21875" style="9"/>
    <col min="2762" max="2762" width="10.5546875" style="9" customWidth="1"/>
    <col min="2763" max="2763" width="3.77734375" style="9" customWidth="1"/>
    <col min="2764" max="2765" width="9.21875" style="9"/>
    <col min="2766" max="2766" width="3.77734375" style="9" customWidth="1"/>
    <col min="2767" max="3006" width="9.21875" style="9"/>
    <col min="3007" max="3007" width="24.77734375" style="9" customWidth="1"/>
    <col min="3008" max="3008" width="13.5546875" style="9" customWidth="1"/>
    <col min="3009" max="3009" width="9.21875" style="9"/>
    <col min="3010" max="3010" width="6.77734375" style="9" customWidth="1"/>
    <col min="3011" max="3011" width="6.44140625" style="9" customWidth="1"/>
    <col min="3012" max="3012" width="8.21875" style="9" customWidth="1"/>
    <col min="3013" max="3013" width="6.77734375" style="9" customWidth="1"/>
    <col min="3014" max="3014" width="4.77734375" style="9" customWidth="1"/>
    <col min="3015" max="3016" width="5" style="9" customWidth="1"/>
    <col min="3017" max="3017" width="9.21875" style="9"/>
    <col min="3018" max="3018" width="10.5546875" style="9" customWidth="1"/>
    <col min="3019" max="3019" width="3.77734375" style="9" customWidth="1"/>
    <col min="3020" max="3021" width="9.21875" style="9"/>
    <col min="3022" max="3022" width="3.77734375" style="9" customWidth="1"/>
    <col min="3023" max="3262" width="9.21875" style="9"/>
    <col min="3263" max="3263" width="24.77734375" style="9" customWidth="1"/>
    <col min="3264" max="3264" width="13.5546875" style="9" customWidth="1"/>
    <col min="3265" max="3265" width="9.21875" style="9"/>
    <col min="3266" max="3266" width="6.77734375" style="9" customWidth="1"/>
    <col min="3267" max="3267" width="6.44140625" style="9" customWidth="1"/>
    <col min="3268" max="3268" width="8.21875" style="9" customWidth="1"/>
    <col min="3269" max="3269" width="6.77734375" style="9" customWidth="1"/>
    <col min="3270" max="3270" width="4.77734375" style="9" customWidth="1"/>
    <col min="3271" max="3272" width="5" style="9" customWidth="1"/>
    <col min="3273" max="3273" width="9.21875" style="9"/>
    <col min="3274" max="3274" width="10.5546875" style="9" customWidth="1"/>
    <col min="3275" max="3275" width="3.77734375" style="9" customWidth="1"/>
    <col min="3276" max="3277" width="9.21875" style="9"/>
    <col min="3278" max="3278" width="3.77734375" style="9" customWidth="1"/>
    <col min="3279" max="3518" width="9.21875" style="9"/>
    <col min="3519" max="3519" width="24.77734375" style="9" customWidth="1"/>
    <col min="3520" max="3520" width="13.5546875" style="9" customWidth="1"/>
    <col min="3521" max="3521" width="9.21875" style="9"/>
    <col min="3522" max="3522" width="6.77734375" style="9" customWidth="1"/>
    <col min="3523" max="3523" width="6.44140625" style="9" customWidth="1"/>
    <col min="3524" max="3524" width="8.21875" style="9" customWidth="1"/>
    <col min="3525" max="3525" width="6.77734375" style="9" customWidth="1"/>
    <col min="3526" max="3526" width="4.77734375" style="9" customWidth="1"/>
    <col min="3527" max="3528" width="5" style="9" customWidth="1"/>
    <col min="3529" max="3529" width="9.21875" style="9"/>
    <col min="3530" max="3530" width="10.5546875" style="9" customWidth="1"/>
    <col min="3531" max="3531" width="3.77734375" style="9" customWidth="1"/>
    <col min="3532" max="3533" width="9.21875" style="9"/>
    <col min="3534" max="3534" width="3.77734375" style="9" customWidth="1"/>
    <col min="3535" max="3774" width="9.21875" style="9"/>
    <col min="3775" max="3775" width="24.77734375" style="9" customWidth="1"/>
    <col min="3776" max="3776" width="13.5546875" style="9" customWidth="1"/>
    <col min="3777" max="3777" width="9.21875" style="9"/>
    <col min="3778" max="3778" width="6.77734375" style="9" customWidth="1"/>
    <col min="3779" max="3779" width="6.44140625" style="9" customWidth="1"/>
    <col min="3780" max="3780" width="8.21875" style="9" customWidth="1"/>
    <col min="3781" max="3781" width="6.77734375" style="9" customWidth="1"/>
    <col min="3782" max="3782" width="4.77734375" style="9" customWidth="1"/>
    <col min="3783" max="3784" width="5" style="9" customWidth="1"/>
    <col min="3785" max="3785" width="9.21875" style="9"/>
    <col min="3786" max="3786" width="10.5546875" style="9" customWidth="1"/>
    <col min="3787" max="3787" width="3.77734375" style="9" customWidth="1"/>
    <col min="3788" max="3789" width="9.21875" style="9"/>
    <col min="3790" max="3790" width="3.77734375" style="9" customWidth="1"/>
    <col min="3791" max="4030" width="9.21875" style="9"/>
    <col min="4031" max="4031" width="24.77734375" style="9" customWidth="1"/>
    <col min="4032" max="4032" width="13.5546875" style="9" customWidth="1"/>
    <col min="4033" max="4033" width="9.21875" style="9"/>
    <col min="4034" max="4034" width="6.77734375" style="9" customWidth="1"/>
    <col min="4035" max="4035" width="6.44140625" style="9" customWidth="1"/>
    <col min="4036" max="4036" width="8.21875" style="9" customWidth="1"/>
    <col min="4037" max="4037" width="6.77734375" style="9" customWidth="1"/>
    <col min="4038" max="4038" width="4.77734375" style="9" customWidth="1"/>
    <col min="4039" max="4040" width="5" style="9" customWidth="1"/>
    <col min="4041" max="4041" width="9.21875" style="9"/>
    <col min="4042" max="4042" width="10.5546875" style="9" customWidth="1"/>
    <col min="4043" max="4043" width="3.77734375" style="9" customWidth="1"/>
    <col min="4044" max="4045" width="9.21875" style="9"/>
    <col min="4046" max="4046" width="3.77734375" style="9" customWidth="1"/>
    <col min="4047" max="4286" width="9.21875" style="9"/>
    <col min="4287" max="4287" width="24.77734375" style="9" customWidth="1"/>
    <col min="4288" max="4288" width="13.5546875" style="9" customWidth="1"/>
    <col min="4289" max="4289" width="9.21875" style="9"/>
    <col min="4290" max="4290" width="6.77734375" style="9" customWidth="1"/>
    <col min="4291" max="4291" width="6.44140625" style="9" customWidth="1"/>
    <col min="4292" max="4292" width="8.21875" style="9" customWidth="1"/>
    <col min="4293" max="4293" width="6.77734375" style="9" customWidth="1"/>
    <col min="4294" max="4294" width="4.77734375" style="9" customWidth="1"/>
    <col min="4295" max="4296" width="5" style="9" customWidth="1"/>
    <col min="4297" max="4297" width="9.21875" style="9"/>
    <col min="4298" max="4298" width="10.5546875" style="9" customWidth="1"/>
    <col min="4299" max="4299" width="3.77734375" style="9" customWidth="1"/>
    <col min="4300" max="4301" width="9.21875" style="9"/>
    <col min="4302" max="4302" width="3.77734375" style="9" customWidth="1"/>
    <col min="4303" max="4542" width="9.21875" style="9"/>
    <col min="4543" max="4543" width="24.77734375" style="9" customWidth="1"/>
    <col min="4544" max="4544" width="13.5546875" style="9" customWidth="1"/>
    <col min="4545" max="4545" width="9.21875" style="9"/>
    <col min="4546" max="4546" width="6.77734375" style="9" customWidth="1"/>
    <col min="4547" max="4547" width="6.44140625" style="9" customWidth="1"/>
    <col min="4548" max="4548" width="8.21875" style="9" customWidth="1"/>
    <col min="4549" max="4549" width="6.77734375" style="9" customWidth="1"/>
    <col min="4550" max="4550" width="4.77734375" style="9" customWidth="1"/>
    <col min="4551" max="4552" width="5" style="9" customWidth="1"/>
    <col min="4553" max="4553" width="9.21875" style="9"/>
    <col min="4554" max="4554" width="10.5546875" style="9" customWidth="1"/>
    <col min="4555" max="4555" width="3.77734375" style="9" customWidth="1"/>
    <col min="4556" max="4557" width="9.21875" style="9"/>
    <col min="4558" max="4558" width="3.77734375" style="9" customWidth="1"/>
    <col min="4559" max="4798" width="9.21875" style="9"/>
    <col min="4799" max="4799" width="24.77734375" style="9" customWidth="1"/>
    <col min="4800" max="4800" width="13.5546875" style="9" customWidth="1"/>
    <col min="4801" max="4801" width="9.21875" style="9"/>
    <col min="4802" max="4802" width="6.77734375" style="9" customWidth="1"/>
    <col min="4803" max="4803" width="6.44140625" style="9" customWidth="1"/>
    <col min="4804" max="4804" width="8.21875" style="9" customWidth="1"/>
    <col min="4805" max="4805" width="6.77734375" style="9" customWidth="1"/>
    <col min="4806" max="4806" width="4.77734375" style="9" customWidth="1"/>
    <col min="4807" max="4808" width="5" style="9" customWidth="1"/>
    <col min="4809" max="4809" width="9.21875" style="9"/>
    <col min="4810" max="4810" width="10.5546875" style="9" customWidth="1"/>
    <col min="4811" max="4811" width="3.77734375" style="9" customWidth="1"/>
    <col min="4812" max="4813" width="9.21875" style="9"/>
    <col min="4814" max="4814" width="3.77734375" style="9" customWidth="1"/>
    <col min="4815" max="5054" width="9.21875" style="9"/>
    <col min="5055" max="5055" width="24.77734375" style="9" customWidth="1"/>
    <col min="5056" max="5056" width="13.5546875" style="9" customWidth="1"/>
    <col min="5057" max="5057" width="9.21875" style="9"/>
    <col min="5058" max="5058" width="6.77734375" style="9" customWidth="1"/>
    <col min="5059" max="5059" width="6.44140625" style="9" customWidth="1"/>
    <col min="5060" max="5060" width="8.21875" style="9" customWidth="1"/>
    <col min="5061" max="5061" width="6.77734375" style="9" customWidth="1"/>
    <col min="5062" max="5062" width="4.77734375" style="9" customWidth="1"/>
    <col min="5063" max="5064" width="5" style="9" customWidth="1"/>
    <col min="5065" max="5065" width="9.21875" style="9"/>
    <col min="5066" max="5066" width="10.5546875" style="9" customWidth="1"/>
    <col min="5067" max="5067" width="3.77734375" style="9" customWidth="1"/>
    <col min="5068" max="5069" width="9.21875" style="9"/>
    <col min="5070" max="5070" width="3.77734375" style="9" customWidth="1"/>
    <col min="5071" max="5310" width="9.21875" style="9"/>
    <col min="5311" max="5311" width="24.77734375" style="9" customWidth="1"/>
    <col min="5312" max="5312" width="13.5546875" style="9" customWidth="1"/>
    <col min="5313" max="5313" width="9.21875" style="9"/>
    <col min="5314" max="5314" width="6.77734375" style="9" customWidth="1"/>
    <col min="5315" max="5315" width="6.44140625" style="9" customWidth="1"/>
    <col min="5316" max="5316" width="8.21875" style="9" customWidth="1"/>
    <col min="5317" max="5317" width="6.77734375" style="9" customWidth="1"/>
    <col min="5318" max="5318" width="4.77734375" style="9" customWidth="1"/>
    <col min="5319" max="5320" width="5" style="9" customWidth="1"/>
    <col min="5321" max="5321" width="9.21875" style="9"/>
    <col min="5322" max="5322" width="10.5546875" style="9" customWidth="1"/>
    <col min="5323" max="5323" width="3.77734375" style="9" customWidth="1"/>
    <col min="5324" max="5325" width="9.21875" style="9"/>
    <col min="5326" max="5326" width="3.77734375" style="9" customWidth="1"/>
    <col min="5327" max="5566" width="9.21875" style="9"/>
    <col min="5567" max="5567" width="24.77734375" style="9" customWidth="1"/>
    <col min="5568" max="5568" width="13.5546875" style="9" customWidth="1"/>
    <col min="5569" max="5569" width="9.21875" style="9"/>
    <col min="5570" max="5570" width="6.77734375" style="9" customWidth="1"/>
    <col min="5571" max="5571" width="6.44140625" style="9" customWidth="1"/>
    <col min="5572" max="5572" width="8.21875" style="9" customWidth="1"/>
    <col min="5573" max="5573" width="6.77734375" style="9" customWidth="1"/>
    <col min="5574" max="5574" width="4.77734375" style="9" customWidth="1"/>
    <col min="5575" max="5576" width="5" style="9" customWidth="1"/>
    <col min="5577" max="5577" width="9.21875" style="9"/>
    <col min="5578" max="5578" width="10.5546875" style="9" customWidth="1"/>
    <col min="5579" max="5579" width="3.77734375" style="9" customWidth="1"/>
    <col min="5580" max="5581" width="9.21875" style="9"/>
    <col min="5582" max="5582" width="3.77734375" style="9" customWidth="1"/>
    <col min="5583" max="5822" width="9.21875" style="9"/>
    <col min="5823" max="5823" width="24.77734375" style="9" customWidth="1"/>
    <col min="5824" max="5824" width="13.5546875" style="9" customWidth="1"/>
    <col min="5825" max="5825" width="9.21875" style="9"/>
    <col min="5826" max="5826" width="6.77734375" style="9" customWidth="1"/>
    <col min="5827" max="5827" width="6.44140625" style="9" customWidth="1"/>
    <col min="5828" max="5828" width="8.21875" style="9" customWidth="1"/>
    <col min="5829" max="5829" width="6.77734375" style="9" customWidth="1"/>
    <col min="5830" max="5830" width="4.77734375" style="9" customWidth="1"/>
    <col min="5831" max="5832" width="5" style="9" customWidth="1"/>
    <col min="5833" max="5833" width="9.21875" style="9"/>
    <col min="5834" max="5834" width="10.5546875" style="9" customWidth="1"/>
    <col min="5835" max="5835" width="3.77734375" style="9" customWidth="1"/>
    <col min="5836" max="5837" width="9.21875" style="9"/>
    <col min="5838" max="5838" width="3.77734375" style="9" customWidth="1"/>
    <col min="5839" max="6078" width="9.21875" style="9"/>
    <col min="6079" max="6079" width="24.77734375" style="9" customWidth="1"/>
    <col min="6080" max="6080" width="13.5546875" style="9" customWidth="1"/>
    <col min="6081" max="6081" width="9.21875" style="9"/>
    <col min="6082" max="6082" width="6.77734375" style="9" customWidth="1"/>
    <col min="6083" max="6083" width="6.44140625" style="9" customWidth="1"/>
    <col min="6084" max="6084" width="8.21875" style="9" customWidth="1"/>
    <col min="6085" max="6085" width="6.77734375" style="9" customWidth="1"/>
    <col min="6086" max="6086" width="4.77734375" style="9" customWidth="1"/>
    <col min="6087" max="6088" width="5" style="9" customWidth="1"/>
    <col min="6089" max="6089" width="9.21875" style="9"/>
    <col min="6090" max="6090" width="10.5546875" style="9" customWidth="1"/>
    <col min="6091" max="6091" width="3.77734375" style="9" customWidth="1"/>
    <col min="6092" max="6093" width="9.21875" style="9"/>
    <col min="6094" max="6094" width="3.77734375" style="9" customWidth="1"/>
    <col min="6095" max="6334" width="9.21875" style="9"/>
    <col min="6335" max="6335" width="24.77734375" style="9" customWidth="1"/>
    <col min="6336" max="6336" width="13.5546875" style="9" customWidth="1"/>
    <col min="6337" max="6337" width="9.21875" style="9"/>
    <col min="6338" max="6338" width="6.77734375" style="9" customWidth="1"/>
    <col min="6339" max="6339" width="6.44140625" style="9" customWidth="1"/>
    <col min="6340" max="6340" width="8.21875" style="9" customWidth="1"/>
    <col min="6341" max="6341" width="6.77734375" style="9" customWidth="1"/>
    <col min="6342" max="6342" width="4.77734375" style="9" customWidth="1"/>
    <col min="6343" max="6344" width="5" style="9" customWidth="1"/>
    <col min="6345" max="6345" width="9.21875" style="9"/>
    <col min="6346" max="6346" width="10.5546875" style="9" customWidth="1"/>
    <col min="6347" max="6347" width="3.77734375" style="9" customWidth="1"/>
    <col min="6348" max="6349" width="9.21875" style="9"/>
    <col min="6350" max="6350" width="3.77734375" style="9" customWidth="1"/>
    <col min="6351" max="6590" width="9.21875" style="9"/>
    <col min="6591" max="6591" width="24.77734375" style="9" customWidth="1"/>
    <col min="6592" max="6592" width="13.5546875" style="9" customWidth="1"/>
    <col min="6593" max="6593" width="9.21875" style="9"/>
    <col min="6594" max="6594" width="6.77734375" style="9" customWidth="1"/>
    <col min="6595" max="6595" width="6.44140625" style="9" customWidth="1"/>
    <col min="6596" max="6596" width="8.21875" style="9" customWidth="1"/>
    <col min="6597" max="6597" width="6.77734375" style="9" customWidth="1"/>
    <col min="6598" max="6598" width="4.77734375" style="9" customWidth="1"/>
    <col min="6599" max="6600" width="5" style="9" customWidth="1"/>
    <col min="6601" max="6601" width="9.21875" style="9"/>
    <col min="6602" max="6602" width="10.5546875" style="9" customWidth="1"/>
    <col min="6603" max="6603" width="3.77734375" style="9" customWidth="1"/>
    <col min="6604" max="6605" width="9.21875" style="9"/>
    <col min="6606" max="6606" width="3.77734375" style="9" customWidth="1"/>
    <col min="6607" max="6846" width="9.21875" style="9"/>
    <col min="6847" max="6847" width="24.77734375" style="9" customWidth="1"/>
    <col min="6848" max="6848" width="13.5546875" style="9" customWidth="1"/>
    <col min="6849" max="6849" width="9.21875" style="9"/>
    <col min="6850" max="6850" width="6.77734375" style="9" customWidth="1"/>
    <col min="6851" max="6851" width="6.44140625" style="9" customWidth="1"/>
    <col min="6852" max="6852" width="8.21875" style="9" customWidth="1"/>
    <col min="6853" max="6853" width="6.77734375" style="9" customWidth="1"/>
    <col min="6854" max="6854" width="4.77734375" style="9" customWidth="1"/>
    <col min="6855" max="6856" width="5" style="9" customWidth="1"/>
    <col min="6857" max="6857" width="9.21875" style="9"/>
    <col min="6858" max="6858" width="10.5546875" style="9" customWidth="1"/>
    <col min="6859" max="6859" width="3.77734375" style="9" customWidth="1"/>
    <col min="6860" max="6861" width="9.21875" style="9"/>
    <col min="6862" max="6862" width="3.77734375" style="9" customWidth="1"/>
    <col min="6863" max="7102" width="9.21875" style="9"/>
    <col min="7103" max="7103" width="24.77734375" style="9" customWidth="1"/>
    <col min="7104" max="7104" width="13.5546875" style="9" customWidth="1"/>
    <col min="7105" max="7105" width="9.21875" style="9"/>
    <col min="7106" max="7106" width="6.77734375" style="9" customWidth="1"/>
    <col min="7107" max="7107" width="6.44140625" style="9" customWidth="1"/>
    <col min="7108" max="7108" width="8.21875" style="9" customWidth="1"/>
    <col min="7109" max="7109" width="6.77734375" style="9" customWidth="1"/>
    <col min="7110" max="7110" width="4.77734375" style="9" customWidth="1"/>
    <col min="7111" max="7112" width="5" style="9" customWidth="1"/>
    <col min="7113" max="7113" width="9.21875" style="9"/>
    <col min="7114" max="7114" width="10.5546875" style="9" customWidth="1"/>
    <col min="7115" max="7115" width="3.77734375" style="9" customWidth="1"/>
    <col min="7116" max="7117" width="9.21875" style="9"/>
    <col min="7118" max="7118" width="3.77734375" style="9" customWidth="1"/>
    <col min="7119" max="7358" width="9.21875" style="9"/>
    <col min="7359" max="7359" width="24.77734375" style="9" customWidth="1"/>
    <col min="7360" max="7360" width="13.5546875" style="9" customWidth="1"/>
    <col min="7361" max="7361" width="9.21875" style="9"/>
    <col min="7362" max="7362" width="6.77734375" style="9" customWidth="1"/>
    <col min="7363" max="7363" width="6.44140625" style="9" customWidth="1"/>
    <col min="7364" max="7364" width="8.21875" style="9" customWidth="1"/>
    <col min="7365" max="7365" width="6.77734375" style="9" customWidth="1"/>
    <col min="7366" max="7366" width="4.77734375" style="9" customWidth="1"/>
    <col min="7367" max="7368" width="5" style="9" customWidth="1"/>
    <col min="7369" max="7369" width="9.21875" style="9"/>
    <col min="7370" max="7370" width="10.5546875" style="9" customWidth="1"/>
    <col min="7371" max="7371" width="3.77734375" style="9" customWidth="1"/>
    <col min="7372" max="7373" width="9.21875" style="9"/>
    <col min="7374" max="7374" width="3.77734375" style="9" customWidth="1"/>
    <col min="7375" max="7614" width="9.21875" style="9"/>
    <col min="7615" max="7615" width="24.77734375" style="9" customWidth="1"/>
    <col min="7616" max="7616" width="13.5546875" style="9" customWidth="1"/>
    <col min="7617" max="7617" width="9.21875" style="9"/>
    <col min="7618" max="7618" width="6.77734375" style="9" customWidth="1"/>
    <col min="7619" max="7619" width="6.44140625" style="9" customWidth="1"/>
    <col min="7620" max="7620" width="8.21875" style="9" customWidth="1"/>
    <col min="7621" max="7621" width="6.77734375" style="9" customWidth="1"/>
    <col min="7622" max="7622" width="4.77734375" style="9" customWidth="1"/>
    <col min="7623" max="7624" width="5" style="9" customWidth="1"/>
    <col min="7625" max="7625" width="9.21875" style="9"/>
    <col min="7626" max="7626" width="10.5546875" style="9" customWidth="1"/>
    <col min="7627" max="7627" width="3.77734375" style="9" customWidth="1"/>
    <col min="7628" max="7629" width="9.21875" style="9"/>
    <col min="7630" max="7630" width="3.77734375" style="9" customWidth="1"/>
    <col min="7631" max="7870" width="9.21875" style="9"/>
    <col min="7871" max="7871" width="24.77734375" style="9" customWidth="1"/>
    <col min="7872" max="7872" width="13.5546875" style="9" customWidth="1"/>
    <col min="7873" max="7873" width="9.21875" style="9"/>
    <col min="7874" max="7874" width="6.77734375" style="9" customWidth="1"/>
    <col min="7875" max="7875" width="6.44140625" style="9" customWidth="1"/>
    <col min="7876" max="7876" width="8.21875" style="9" customWidth="1"/>
    <col min="7877" max="7877" width="6.77734375" style="9" customWidth="1"/>
    <col min="7878" max="7878" width="4.77734375" style="9" customWidth="1"/>
    <col min="7879" max="7880" width="5" style="9" customWidth="1"/>
    <col min="7881" max="7881" width="9.21875" style="9"/>
    <col min="7882" max="7882" width="10.5546875" style="9" customWidth="1"/>
    <col min="7883" max="7883" width="3.77734375" style="9" customWidth="1"/>
    <col min="7884" max="7885" width="9.21875" style="9"/>
    <col min="7886" max="7886" width="3.77734375" style="9" customWidth="1"/>
    <col min="7887" max="8126" width="9.21875" style="9"/>
    <col min="8127" max="8127" width="24.77734375" style="9" customWidth="1"/>
    <col min="8128" max="8128" width="13.5546875" style="9" customWidth="1"/>
    <col min="8129" max="8129" width="9.21875" style="9"/>
    <col min="8130" max="8130" width="6.77734375" style="9" customWidth="1"/>
    <col min="8131" max="8131" width="6.44140625" style="9" customWidth="1"/>
    <col min="8132" max="8132" width="8.21875" style="9" customWidth="1"/>
    <col min="8133" max="8133" width="6.77734375" style="9" customWidth="1"/>
    <col min="8134" max="8134" width="4.77734375" style="9" customWidth="1"/>
    <col min="8135" max="8136" width="5" style="9" customWidth="1"/>
    <col min="8137" max="8137" width="9.21875" style="9"/>
    <col min="8138" max="8138" width="10.5546875" style="9" customWidth="1"/>
    <col min="8139" max="8139" width="3.77734375" style="9" customWidth="1"/>
    <col min="8140" max="8141" width="9.21875" style="9"/>
    <col min="8142" max="8142" width="3.77734375" style="9" customWidth="1"/>
    <col min="8143" max="8382" width="9.21875" style="9"/>
    <col min="8383" max="8383" width="24.77734375" style="9" customWidth="1"/>
    <col min="8384" max="8384" width="13.5546875" style="9" customWidth="1"/>
    <col min="8385" max="8385" width="9.21875" style="9"/>
    <col min="8386" max="8386" width="6.77734375" style="9" customWidth="1"/>
    <col min="8387" max="8387" width="6.44140625" style="9" customWidth="1"/>
    <col min="8388" max="8388" width="8.21875" style="9" customWidth="1"/>
    <col min="8389" max="8389" width="6.77734375" style="9" customWidth="1"/>
    <col min="8390" max="8390" width="4.77734375" style="9" customWidth="1"/>
    <col min="8391" max="8392" width="5" style="9" customWidth="1"/>
    <col min="8393" max="8393" width="9.21875" style="9"/>
    <col min="8394" max="8394" width="10.5546875" style="9" customWidth="1"/>
    <col min="8395" max="8395" width="3.77734375" style="9" customWidth="1"/>
    <col min="8396" max="8397" width="9.21875" style="9"/>
    <col min="8398" max="8398" width="3.77734375" style="9" customWidth="1"/>
    <col min="8399" max="8638" width="9.21875" style="9"/>
    <col min="8639" max="8639" width="24.77734375" style="9" customWidth="1"/>
    <col min="8640" max="8640" width="13.5546875" style="9" customWidth="1"/>
    <col min="8641" max="8641" width="9.21875" style="9"/>
    <col min="8642" max="8642" width="6.77734375" style="9" customWidth="1"/>
    <col min="8643" max="8643" width="6.44140625" style="9" customWidth="1"/>
    <col min="8644" max="8644" width="8.21875" style="9" customWidth="1"/>
    <col min="8645" max="8645" width="6.77734375" style="9" customWidth="1"/>
    <col min="8646" max="8646" width="4.77734375" style="9" customWidth="1"/>
    <col min="8647" max="8648" width="5" style="9" customWidth="1"/>
    <col min="8649" max="8649" width="9.21875" style="9"/>
    <col min="8650" max="8650" width="10.5546875" style="9" customWidth="1"/>
    <col min="8651" max="8651" width="3.77734375" style="9" customWidth="1"/>
    <col min="8652" max="8653" width="9.21875" style="9"/>
    <col min="8654" max="8654" width="3.77734375" style="9" customWidth="1"/>
    <col min="8655" max="8894" width="9.21875" style="9"/>
    <col min="8895" max="8895" width="24.77734375" style="9" customWidth="1"/>
    <col min="8896" max="8896" width="13.5546875" style="9" customWidth="1"/>
    <col min="8897" max="8897" width="9.21875" style="9"/>
    <col min="8898" max="8898" width="6.77734375" style="9" customWidth="1"/>
    <col min="8899" max="8899" width="6.44140625" style="9" customWidth="1"/>
    <col min="8900" max="8900" width="8.21875" style="9" customWidth="1"/>
    <col min="8901" max="8901" width="6.77734375" style="9" customWidth="1"/>
    <col min="8902" max="8902" width="4.77734375" style="9" customWidth="1"/>
    <col min="8903" max="8904" width="5" style="9" customWidth="1"/>
    <col min="8905" max="8905" width="9.21875" style="9"/>
    <col min="8906" max="8906" width="10.5546875" style="9" customWidth="1"/>
    <col min="8907" max="8907" width="3.77734375" style="9" customWidth="1"/>
    <col min="8908" max="8909" width="9.21875" style="9"/>
    <col min="8910" max="8910" width="3.77734375" style="9" customWidth="1"/>
    <col min="8911" max="9150" width="9.21875" style="9"/>
    <col min="9151" max="9151" width="24.77734375" style="9" customWidth="1"/>
    <col min="9152" max="9152" width="13.5546875" style="9" customWidth="1"/>
    <col min="9153" max="9153" width="9.21875" style="9"/>
    <col min="9154" max="9154" width="6.77734375" style="9" customWidth="1"/>
    <col min="9155" max="9155" width="6.44140625" style="9" customWidth="1"/>
    <col min="9156" max="9156" width="8.21875" style="9" customWidth="1"/>
    <col min="9157" max="9157" width="6.77734375" style="9" customWidth="1"/>
    <col min="9158" max="9158" width="4.77734375" style="9" customWidth="1"/>
    <col min="9159" max="9160" width="5" style="9" customWidth="1"/>
    <col min="9161" max="9161" width="9.21875" style="9"/>
    <col min="9162" max="9162" width="10.5546875" style="9" customWidth="1"/>
    <col min="9163" max="9163" width="3.77734375" style="9" customWidth="1"/>
    <col min="9164" max="9165" width="9.21875" style="9"/>
    <col min="9166" max="9166" width="3.77734375" style="9" customWidth="1"/>
    <col min="9167" max="9406" width="9.21875" style="9"/>
    <col min="9407" max="9407" width="24.77734375" style="9" customWidth="1"/>
    <col min="9408" max="9408" width="13.5546875" style="9" customWidth="1"/>
    <col min="9409" max="9409" width="9.21875" style="9"/>
    <col min="9410" max="9410" width="6.77734375" style="9" customWidth="1"/>
    <col min="9411" max="9411" width="6.44140625" style="9" customWidth="1"/>
    <col min="9412" max="9412" width="8.21875" style="9" customWidth="1"/>
    <col min="9413" max="9413" width="6.77734375" style="9" customWidth="1"/>
    <col min="9414" max="9414" width="4.77734375" style="9" customWidth="1"/>
    <col min="9415" max="9416" width="5" style="9" customWidth="1"/>
    <col min="9417" max="9417" width="9.21875" style="9"/>
    <col min="9418" max="9418" width="10.5546875" style="9" customWidth="1"/>
    <col min="9419" max="9419" width="3.77734375" style="9" customWidth="1"/>
    <col min="9420" max="9421" width="9.21875" style="9"/>
    <col min="9422" max="9422" width="3.77734375" style="9" customWidth="1"/>
    <col min="9423" max="9662" width="9.21875" style="9"/>
    <col min="9663" max="9663" width="24.77734375" style="9" customWidth="1"/>
    <col min="9664" max="9664" width="13.5546875" style="9" customWidth="1"/>
    <col min="9665" max="9665" width="9.21875" style="9"/>
    <col min="9666" max="9666" width="6.77734375" style="9" customWidth="1"/>
    <col min="9667" max="9667" width="6.44140625" style="9" customWidth="1"/>
    <col min="9668" max="9668" width="8.21875" style="9" customWidth="1"/>
    <col min="9669" max="9669" width="6.77734375" style="9" customWidth="1"/>
    <col min="9670" max="9670" width="4.77734375" style="9" customWidth="1"/>
    <col min="9671" max="9672" width="5" style="9" customWidth="1"/>
    <col min="9673" max="9673" width="9.21875" style="9"/>
    <col min="9674" max="9674" width="10.5546875" style="9" customWidth="1"/>
    <col min="9675" max="9675" width="3.77734375" style="9" customWidth="1"/>
    <col min="9676" max="9677" width="9.21875" style="9"/>
    <col min="9678" max="9678" width="3.77734375" style="9" customWidth="1"/>
    <col min="9679" max="9918" width="9.21875" style="9"/>
    <col min="9919" max="9919" width="24.77734375" style="9" customWidth="1"/>
    <col min="9920" max="9920" width="13.5546875" style="9" customWidth="1"/>
    <col min="9921" max="9921" width="9.21875" style="9"/>
    <col min="9922" max="9922" width="6.77734375" style="9" customWidth="1"/>
    <col min="9923" max="9923" width="6.44140625" style="9" customWidth="1"/>
    <col min="9924" max="9924" width="8.21875" style="9" customWidth="1"/>
    <col min="9925" max="9925" width="6.77734375" style="9" customWidth="1"/>
    <col min="9926" max="9926" width="4.77734375" style="9" customWidth="1"/>
    <col min="9927" max="9928" width="5" style="9" customWidth="1"/>
    <col min="9929" max="9929" width="9.21875" style="9"/>
    <col min="9930" max="9930" width="10.5546875" style="9" customWidth="1"/>
    <col min="9931" max="9931" width="3.77734375" style="9" customWidth="1"/>
    <col min="9932" max="9933" width="9.21875" style="9"/>
    <col min="9934" max="9934" width="3.77734375" style="9" customWidth="1"/>
    <col min="9935" max="10174" width="9.21875" style="9"/>
    <col min="10175" max="10175" width="24.77734375" style="9" customWidth="1"/>
    <col min="10176" max="10176" width="13.5546875" style="9" customWidth="1"/>
    <col min="10177" max="10177" width="9.21875" style="9"/>
    <col min="10178" max="10178" width="6.77734375" style="9" customWidth="1"/>
    <col min="10179" max="10179" width="6.44140625" style="9" customWidth="1"/>
    <col min="10180" max="10180" width="8.21875" style="9" customWidth="1"/>
    <col min="10181" max="10181" width="6.77734375" style="9" customWidth="1"/>
    <col min="10182" max="10182" width="4.77734375" style="9" customWidth="1"/>
    <col min="10183" max="10184" width="5" style="9" customWidth="1"/>
    <col min="10185" max="10185" width="9.21875" style="9"/>
    <col min="10186" max="10186" width="10.5546875" style="9" customWidth="1"/>
    <col min="10187" max="10187" width="3.77734375" style="9" customWidth="1"/>
    <col min="10188" max="10189" width="9.21875" style="9"/>
    <col min="10190" max="10190" width="3.77734375" style="9" customWidth="1"/>
    <col min="10191" max="10430" width="9.21875" style="9"/>
    <col min="10431" max="10431" width="24.77734375" style="9" customWidth="1"/>
    <col min="10432" max="10432" width="13.5546875" style="9" customWidth="1"/>
    <col min="10433" max="10433" width="9.21875" style="9"/>
    <col min="10434" max="10434" width="6.77734375" style="9" customWidth="1"/>
    <col min="10435" max="10435" width="6.44140625" style="9" customWidth="1"/>
    <col min="10436" max="10436" width="8.21875" style="9" customWidth="1"/>
    <col min="10437" max="10437" width="6.77734375" style="9" customWidth="1"/>
    <col min="10438" max="10438" width="4.77734375" style="9" customWidth="1"/>
    <col min="10439" max="10440" width="5" style="9" customWidth="1"/>
    <col min="10441" max="10441" width="9.21875" style="9"/>
    <col min="10442" max="10442" width="10.5546875" style="9" customWidth="1"/>
    <col min="10443" max="10443" width="3.77734375" style="9" customWidth="1"/>
    <col min="10444" max="10445" width="9.21875" style="9"/>
    <col min="10446" max="10446" width="3.77734375" style="9" customWidth="1"/>
    <col min="10447" max="10686" width="9.21875" style="9"/>
    <col min="10687" max="10687" width="24.77734375" style="9" customWidth="1"/>
    <col min="10688" max="10688" width="13.5546875" style="9" customWidth="1"/>
    <col min="10689" max="10689" width="9.21875" style="9"/>
    <col min="10690" max="10690" width="6.77734375" style="9" customWidth="1"/>
    <col min="10691" max="10691" width="6.44140625" style="9" customWidth="1"/>
    <col min="10692" max="10692" width="8.21875" style="9" customWidth="1"/>
    <col min="10693" max="10693" width="6.77734375" style="9" customWidth="1"/>
    <col min="10694" max="10694" width="4.77734375" style="9" customWidth="1"/>
    <col min="10695" max="10696" width="5" style="9" customWidth="1"/>
    <col min="10697" max="10697" width="9.21875" style="9"/>
    <col min="10698" max="10698" width="10.5546875" style="9" customWidth="1"/>
    <col min="10699" max="10699" width="3.77734375" style="9" customWidth="1"/>
    <col min="10700" max="10701" width="9.21875" style="9"/>
    <col min="10702" max="10702" width="3.77734375" style="9" customWidth="1"/>
    <col min="10703" max="10942" width="9.21875" style="9"/>
    <col min="10943" max="10943" width="24.77734375" style="9" customWidth="1"/>
    <col min="10944" max="10944" width="13.5546875" style="9" customWidth="1"/>
    <col min="10945" max="10945" width="9.21875" style="9"/>
    <col min="10946" max="10946" width="6.77734375" style="9" customWidth="1"/>
    <col min="10947" max="10947" width="6.44140625" style="9" customWidth="1"/>
    <col min="10948" max="10948" width="8.21875" style="9" customWidth="1"/>
    <col min="10949" max="10949" width="6.77734375" style="9" customWidth="1"/>
    <col min="10950" max="10950" width="4.77734375" style="9" customWidth="1"/>
    <col min="10951" max="10952" width="5" style="9" customWidth="1"/>
    <col min="10953" max="10953" width="9.21875" style="9"/>
    <col min="10954" max="10954" width="10.5546875" style="9" customWidth="1"/>
    <col min="10955" max="10955" width="3.77734375" style="9" customWidth="1"/>
    <col min="10956" max="10957" width="9.21875" style="9"/>
    <col min="10958" max="10958" width="3.77734375" style="9" customWidth="1"/>
    <col min="10959" max="11198" width="9.21875" style="9"/>
    <col min="11199" max="11199" width="24.77734375" style="9" customWidth="1"/>
    <col min="11200" max="11200" width="13.5546875" style="9" customWidth="1"/>
    <col min="11201" max="11201" width="9.21875" style="9"/>
    <col min="11202" max="11202" width="6.77734375" style="9" customWidth="1"/>
    <col min="11203" max="11203" width="6.44140625" style="9" customWidth="1"/>
    <col min="11204" max="11204" width="8.21875" style="9" customWidth="1"/>
    <col min="11205" max="11205" width="6.77734375" style="9" customWidth="1"/>
    <col min="11206" max="11206" width="4.77734375" style="9" customWidth="1"/>
    <col min="11207" max="11208" width="5" style="9" customWidth="1"/>
    <col min="11209" max="11209" width="9.21875" style="9"/>
    <col min="11210" max="11210" width="10.5546875" style="9" customWidth="1"/>
    <col min="11211" max="11211" width="3.77734375" style="9" customWidth="1"/>
    <col min="11212" max="11213" width="9.21875" style="9"/>
    <col min="11214" max="11214" width="3.77734375" style="9" customWidth="1"/>
    <col min="11215" max="11454" width="9.21875" style="9"/>
    <col min="11455" max="11455" width="24.77734375" style="9" customWidth="1"/>
    <col min="11456" max="11456" width="13.5546875" style="9" customWidth="1"/>
    <col min="11457" max="11457" width="9.21875" style="9"/>
    <col min="11458" max="11458" width="6.77734375" style="9" customWidth="1"/>
    <col min="11459" max="11459" width="6.44140625" style="9" customWidth="1"/>
    <col min="11460" max="11460" width="8.21875" style="9" customWidth="1"/>
    <col min="11461" max="11461" width="6.77734375" style="9" customWidth="1"/>
    <col min="11462" max="11462" width="4.77734375" style="9" customWidth="1"/>
    <col min="11463" max="11464" width="5" style="9" customWidth="1"/>
    <col min="11465" max="11465" width="9.21875" style="9"/>
    <col min="11466" max="11466" width="10.5546875" style="9" customWidth="1"/>
    <col min="11467" max="11467" width="3.77734375" style="9" customWidth="1"/>
    <col min="11468" max="11469" width="9.21875" style="9"/>
    <col min="11470" max="11470" width="3.77734375" style="9" customWidth="1"/>
    <col min="11471" max="11710" width="9.21875" style="9"/>
    <col min="11711" max="11711" width="24.77734375" style="9" customWidth="1"/>
    <col min="11712" max="11712" width="13.5546875" style="9" customWidth="1"/>
    <col min="11713" max="11713" width="9.21875" style="9"/>
    <col min="11714" max="11714" width="6.77734375" style="9" customWidth="1"/>
    <col min="11715" max="11715" width="6.44140625" style="9" customWidth="1"/>
    <col min="11716" max="11716" width="8.21875" style="9" customWidth="1"/>
    <col min="11717" max="11717" width="6.77734375" style="9" customWidth="1"/>
    <col min="11718" max="11718" width="4.77734375" style="9" customWidth="1"/>
    <col min="11719" max="11720" width="5" style="9" customWidth="1"/>
    <col min="11721" max="11721" width="9.21875" style="9"/>
    <col min="11722" max="11722" width="10.5546875" style="9" customWidth="1"/>
    <col min="11723" max="11723" width="3.77734375" style="9" customWidth="1"/>
    <col min="11724" max="11725" width="9.21875" style="9"/>
    <col min="11726" max="11726" width="3.77734375" style="9" customWidth="1"/>
    <col min="11727" max="11966" width="9.21875" style="9"/>
    <col min="11967" max="11967" width="24.77734375" style="9" customWidth="1"/>
    <col min="11968" max="11968" width="13.5546875" style="9" customWidth="1"/>
    <col min="11969" max="11969" width="9.21875" style="9"/>
    <col min="11970" max="11970" width="6.77734375" style="9" customWidth="1"/>
    <col min="11971" max="11971" width="6.44140625" style="9" customWidth="1"/>
    <col min="11972" max="11972" width="8.21875" style="9" customWidth="1"/>
    <col min="11973" max="11973" width="6.77734375" style="9" customWidth="1"/>
    <col min="11974" max="11974" width="4.77734375" style="9" customWidth="1"/>
    <col min="11975" max="11976" width="5" style="9" customWidth="1"/>
    <col min="11977" max="11977" width="9.21875" style="9"/>
    <col min="11978" max="11978" width="10.5546875" style="9" customWidth="1"/>
    <col min="11979" max="11979" width="3.77734375" style="9" customWidth="1"/>
    <col min="11980" max="11981" width="9.21875" style="9"/>
    <col min="11982" max="11982" width="3.77734375" style="9" customWidth="1"/>
    <col min="11983" max="12222" width="9.21875" style="9"/>
    <col min="12223" max="12223" width="24.77734375" style="9" customWidth="1"/>
    <col min="12224" max="12224" width="13.5546875" style="9" customWidth="1"/>
    <col min="12225" max="12225" width="9.21875" style="9"/>
    <col min="12226" max="12226" width="6.77734375" style="9" customWidth="1"/>
    <col min="12227" max="12227" width="6.44140625" style="9" customWidth="1"/>
    <col min="12228" max="12228" width="8.21875" style="9" customWidth="1"/>
    <col min="12229" max="12229" width="6.77734375" style="9" customWidth="1"/>
    <col min="12230" max="12230" width="4.77734375" style="9" customWidth="1"/>
    <col min="12231" max="12232" width="5" style="9" customWidth="1"/>
    <col min="12233" max="12233" width="9.21875" style="9"/>
    <col min="12234" max="12234" width="10.5546875" style="9" customWidth="1"/>
    <col min="12235" max="12235" width="3.77734375" style="9" customWidth="1"/>
    <col min="12236" max="12237" width="9.21875" style="9"/>
    <col min="12238" max="12238" width="3.77734375" style="9" customWidth="1"/>
    <col min="12239" max="12478" width="9.21875" style="9"/>
    <col min="12479" max="12479" width="24.77734375" style="9" customWidth="1"/>
    <col min="12480" max="12480" width="13.5546875" style="9" customWidth="1"/>
    <col min="12481" max="12481" width="9.21875" style="9"/>
    <col min="12482" max="12482" width="6.77734375" style="9" customWidth="1"/>
    <col min="12483" max="12483" width="6.44140625" style="9" customWidth="1"/>
    <col min="12484" max="12484" width="8.21875" style="9" customWidth="1"/>
    <col min="12485" max="12485" width="6.77734375" style="9" customWidth="1"/>
    <col min="12486" max="12486" width="4.77734375" style="9" customWidth="1"/>
    <col min="12487" max="12488" width="5" style="9" customWidth="1"/>
    <col min="12489" max="12489" width="9.21875" style="9"/>
    <col min="12490" max="12490" width="10.5546875" style="9" customWidth="1"/>
    <col min="12491" max="12491" width="3.77734375" style="9" customWidth="1"/>
    <col min="12492" max="12493" width="9.21875" style="9"/>
    <col min="12494" max="12494" width="3.77734375" style="9" customWidth="1"/>
    <col min="12495" max="12734" width="9.21875" style="9"/>
    <col min="12735" max="12735" width="24.77734375" style="9" customWidth="1"/>
    <col min="12736" max="12736" width="13.5546875" style="9" customWidth="1"/>
    <col min="12737" max="12737" width="9.21875" style="9"/>
    <col min="12738" max="12738" width="6.77734375" style="9" customWidth="1"/>
    <col min="12739" max="12739" width="6.44140625" style="9" customWidth="1"/>
    <col min="12740" max="12740" width="8.21875" style="9" customWidth="1"/>
    <col min="12741" max="12741" width="6.77734375" style="9" customWidth="1"/>
    <col min="12742" max="12742" width="4.77734375" style="9" customWidth="1"/>
    <col min="12743" max="12744" width="5" style="9" customWidth="1"/>
    <col min="12745" max="12745" width="9.21875" style="9"/>
    <col min="12746" max="12746" width="10.5546875" style="9" customWidth="1"/>
    <col min="12747" max="12747" width="3.77734375" style="9" customWidth="1"/>
    <col min="12748" max="12749" width="9.21875" style="9"/>
    <col min="12750" max="12750" width="3.77734375" style="9" customWidth="1"/>
    <col min="12751" max="12990" width="9.21875" style="9"/>
    <col min="12991" max="12991" width="24.77734375" style="9" customWidth="1"/>
    <col min="12992" max="12992" width="13.5546875" style="9" customWidth="1"/>
    <col min="12993" max="12993" width="9.21875" style="9"/>
    <col min="12994" max="12994" width="6.77734375" style="9" customWidth="1"/>
    <col min="12995" max="12995" width="6.44140625" style="9" customWidth="1"/>
    <col min="12996" max="12996" width="8.21875" style="9" customWidth="1"/>
    <col min="12997" max="12997" width="6.77734375" style="9" customWidth="1"/>
    <col min="12998" max="12998" width="4.77734375" style="9" customWidth="1"/>
    <col min="12999" max="13000" width="5" style="9" customWidth="1"/>
    <col min="13001" max="13001" width="9.21875" style="9"/>
    <col min="13002" max="13002" width="10.5546875" style="9" customWidth="1"/>
    <col min="13003" max="13003" width="3.77734375" style="9" customWidth="1"/>
    <col min="13004" max="13005" width="9.21875" style="9"/>
    <col min="13006" max="13006" width="3.77734375" style="9" customWidth="1"/>
    <col min="13007" max="13246" width="9.21875" style="9"/>
    <col min="13247" max="13247" width="24.77734375" style="9" customWidth="1"/>
    <col min="13248" max="13248" width="13.5546875" style="9" customWidth="1"/>
    <col min="13249" max="13249" width="9.21875" style="9"/>
    <col min="13250" max="13250" width="6.77734375" style="9" customWidth="1"/>
    <col min="13251" max="13251" width="6.44140625" style="9" customWidth="1"/>
    <col min="13252" max="13252" width="8.21875" style="9" customWidth="1"/>
    <col min="13253" max="13253" width="6.77734375" style="9" customWidth="1"/>
    <col min="13254" max="13254" width="4.77734375" style="9" customWidth="1"/>
    <col min="13255" max="13256" width="5" style="9" customWidth="1"/>
    <col min="13257" max="13257" width="9.21875" style="9"/>
    <col min="13258" max="13258" width="10.5546875" style="9" customWidth="1"/>
    <col min="13259" max="13259" width="3.77734375" style="9" customWidth="1"/>
    <col min="13260" max="13261" width="9.21875" style="9"/>
    <col min="13262" max="13262" width="3.77734375" style="9" customWidth="1"/>
    <col min="13263" max="13502" width="9.21875" style="9"/>
    <col min="13503" max="13503" width="24.77734375" style="9" customWidth="1"/>
    <col min="13504" max="13504" width="13.5546875" style="9" customWidth="1"/>
    <col min="13505" max="13505" width="9.21875" style="9"/>
    <col min="13506" max="13506" width="6.77734375" style="9" customWidth="1"/>
    <col min="13507" max="13507" width="6.44140625" style="9" customWidth="1"/>
    <col min="13508" max="13508" width="8.21875" style="9" customWidth="1"/>
    <col min="13509" max="13509" width="6.77734375" style="9" customWidth="1"/>
    <col min="13510" max="13510" width="4.77734375" style="9" customWidth="1"/>
    <col min="13511" max="13512" width="5" style="9" customWidth="1"/>
    <col min="13513" max="13513" width="9.21875" style="9"/>
    <col min="13514" max="13514" width="10.5546875" style="9" customWidth="1"/>
    <col min="13515" max="13515" width="3.77734375" style="9" customWidth="1"/>
    <col min="13516" max="13517" width="9.21875" style="9"/>
    <col min="13518" max="13518" width="3.77734375" style="9" customWidth="1"/>
    <col min="13519" max="13758" width="9.21875" style="9"/>
    <col min="13759" max="13759" width="24.77734375" style="9" customWidth="1"/>
    <col min="13760" max="13760" width="13.5546875" style="9" customWidth="1"/>
    <col min="13761" max="13761" width="9.21875" style="9"/>
    <col min="13762" max="13762" width="6.77734375" style="9" customWidth="1"/>
    <col min="13763" max="13763" width="6.44140625" style="9" customWidth="1"/>
    <col min="13764" max="13764" width="8.21875" style="9" customWidth="1"/>
    <col min="13765" max="13765" width="6.77734375" style="9" customWidth="1"/>
    <col min="13766" max="13766" width="4.77734375" style="9" customWidth="1"/>
    <col min="13767" max="13768" width="5" style="9" customWidth="1"/>
    <col min="13769" max="13769" width="9.21875" style="9"/>
    <col min="13770" max="13770" width="10.5546875" style="9" customWidth="1"/>
    <col min="13771" max="13771" width="3.77734375" style="9" customWidth="1"/>
    <col min="13772" max="13773" width="9.21875" style="9"/>
    <col min="13774" max="13774" width="3.77734375" style="9" customWidth="1"/>
    <col min="13775" max="14014" width="9.21875" style="9"/>
    <col min="14015" max="14015" width="24.77734375" style="9" customWidth="1"/>
    <col min="14016" max="14016" width="13.5546875" style="9" customWidth="1"/>
    <col min="14017" max="14017" width="9.21875" style="9"/>
    <col min="14018" max="14018" width="6.77734375" style="9" customWidth="1"/>
    <col min="14019" max="14019" width="6.44140625" style="9" customWidth="1"/>
    <col min="14020" max="14020" width="8.21875" style="9" customWidth="1"/>
    <col min="14021" max="14021" width="6.77734375" style="9" customWidth="1"/>
    <col min="14022" max="14022" width="4.77734375" style="9" customWidth="1"/>
    <col min="14023" max="14024" width="5" style="9" customWidth="1"/>
    <col min="14025" max="14025" width="9.21875" style="9"/>
    <col min="14026" max="14026" width="10.5546875" style="9" customWidth="1"/>
    <col min="14027" max="14027" width="3.77734375" style="9" customWidth="1"/>
    <col min="14028" max="14029" width="9.21875" style="9"/>
    <col min="14030" max="14030" width="3.77734375" style="9" customWidth="1"/>
    <col min="14031" max="14270" width="9.21875" style="9"/>
    <col min="14271" max="14271" width="24.77734375" style="9" customWidth="1"/>
    <col min="14272" max="14272" width="13.5546875" style="9" customWidth="1"/>
    <col min="14273" max="14273" width="9.21875" style="9"/>
    <col min="14274" max="14274" width="6.77734375" style="9" customWidth="1"/>
    <col min="14275" max="14275" width="6.44140625" style="9" customWidth="1"/>
    <col min="14276" max="14276" width="8.21875" style="9" customWidth="1"/>
    <col min="14277" max="14277" width="6.77734375" style="9" customWidth="1"/>
    <col min="14278" max="14278" width="4.77734375" style="9" customWidth="1"/>
    <col min="14279" max="14280" width="5" style="9" customWidth="1"/>
    <col min="14281" max="14281" width="9.21875" style="9"/>
    <col min="14282" max="14282" width="10.5546875" style="9" customWidth="1"/>
    <col min="14283" max="14283" width="3.77734375" style="9" customWidth="1"/>
    <col min="14284" max="14285" width="9.21875" style="9"/>
    <col min="14286" max="14286" width="3.77734375" style="9" customWidth="1"/>
    <col min="14287" max="14526" width="9.21875" style="9"/>
    <col min="14527" max="14527" width="24.77734375" style="9" customWidth="1"/>
    <col min="14528" max="14528" width="13.5546875" style="9" customWidth="1"/>
    <col min="14529" max="14529" width="9.21875" style="9"/>
    <col min="14530" max="14530" width="6.77734375" style="9" customWidth="1"/>
    <col min="14531" max="14531" width="6.44140625" style="9" customWidth="1"/>
    <col min="14532" max="14532" width="8.21875" style="9" customWidth="1"/>
    <col min="14533" max="14533" width="6.77734375" style="9" customWidth="1"/>
    <col min="14534" max="14534" width="4.77734375" style="9" customWidth="1"/>
    <col min="14535" max="14536" width="5" style="9" customWidth="1"/>
    <col min="14537" max="14537" width="9.21875" style="9"/>
    <col min="14538" max="14538" width="10.5546875" style="9" customWidth="1"/>
    <col min="14539" max="14539" width="3.77734375" style="9" customWidth="1"/>
    <col min="14540" max="14541" width="9.21875" style="9"/>
    <col min="14542" max="14542" width="3.77734375" style="9" customWidth="1"/>
    <col min="14543" max="14782" width="9.21875" style="9"/>
    <col min="14783" max="14783" width="24.77734375" style="9" customWidth="1"/>
    <col min="14784" max="14784" width="13.5546875" style="9" customWidth="1"/>
    <col min="14785" max="14785" width="9.21875" style="9"/>
    <col min="14786" max="14786" width="6.77734375" style="9" customWidth="1"/>
    <col min="14787" max="14787" width="6.44140625" style="9" customWidth="1"/>
    <col min="14788" max="14788" width="8.21875" style="9" customWidth="1"/>
    <col min="14789" max="14789" width="6.77734375" style="9" customWidth="1"/>
    <col min="14790" max="14790" width="4.77734375" style="9" customWidth="1"/>
    <col min="14791" max="14792" width="5" style="9" customWidth="1"/>
    <col min="14793" max="14793" width="9.21875" style="9"/>
    <col min="14794" max="14794" width="10.5546875" style="9" customWidth="1"/>
    <col min="14795" max="14795" width="3.77734375" style="9" customWidth="1"/>
    <col min="14796" max="14797" width="9.21875" style="9"/>
    <col min="14798" max="14798" width="3.77734375" style="9" customWidth="1"/>
    <col min="14799" max="15038" width="9.21875" style="9"/>
    <col min="15039" max="15039" width="24.77734375" style="9" customWidth="1"/>
    <col min="15040" max="15040" width="13.5546875" style="9" customWidth="1"/>
    <col min="15041" max="15041" width="9.21875" style="9"/>
    <col min="15042" max="15042" width="6.77734375" style="9" customWidth="1"/>
    <col min="15043" max="15043" width="6.44140625" style="9" customWidth="1"/>
    <col min="15044" max="15044" width="8.21875" style="9" customWidth="1"/>
    <col min="15045" max="15045" width="6.77734375" style="9" customWidth="1"/>
    <col min="15046" max="15046" width="4.77734375" style="9" customWidth="1"/>
    <col min="15047" max="15048" width="5" style="9" customWidth="1"/>
    <col min="15049" max="15049" width="9.21875" style="9"/>
    <col min="15050" max="15050" width="10.5546875" style="9" customWidth="1"/>
    <col min="15051" max="15051" width="3.77734375" style="9" customWidth="1"/>
    <col min="15052" max="15053" width="9.21875" style="9"/>
    <col min="15054" max="15054" width="3.77734375" style="9" customWidth="1"/>
    <col min="15055" max="15294" width="9.21875" style="9"/>
    <col min="15295" max="15295" width="24.77734375" style="9" customWidth="1"/>
    <col min="15296" max="15296" width="13.5546875" style="9" customWidth="1"/>
    <col min="15297" max="15297" width="9.21875" style="9"/>
    <col min="15298" max="15298" width="6.77734375" style="9" customWidth="1"/>
    <col min="15299" max="15299" width="6.44140625" style="9" customWidth="1"/>
    <col min="15300" max="15300" width="8.21875" style="9" customWidth="1"/>
    <col min="15301" max="15301" width="6.77734375" style="9" customWidth="1"/>
    <col min="15302" max="15302" width="4.77734375" style="9" customWidth="1"/>
    <col min="15303" max="15304" width="5" style="9" customWidth="1"/>
    <col min="15305" max="15305" width="9.21875" style="9"/>
    <col min="15306" max="15306" width="10.5546875" style="9" customWidth="1"/>
    <col min="15307" max="15307" width="3.77734375" style="9" customWidth="1"/>
    <col min="15308" max="15309" width="9.21875" style="9"/>
    <col min="15310" max="15310" width="3.77734375" style="9" customWidth="1"/>
    <col min="15311" max="15550" width="9.21875" style="9"/>
    <col min="15551" max="15551" width="24.77734375" style="9" customWidth="1"/>
    <col min="15552" max="15552" width="13.5546875" style="9" customWidth="1"/>
    <col min="15553" max="15553" width="9.21875" style="9"/>
    <col min="15554" max="15554" width="6.77734375" style="9" customWidth="1"/>
    <col min="15555" max="15555" width="6.44140625" style="9" customWidth="1"/>
    <col min="15556" max="15556" width="8.21875" style="9" customWidth="1"/>
    <col min="15557" max="15557" width="6.77734375" style="9" customWidth="1"/>
    <col min="15558" max="15558" width="4.77734375" style="9" customWidth="1"/>
    <col min="15559" max="15560" width="5" style="9" customWidth="1"/>
    <col min="15561" max="15561" width="9.21875" style="9"/>
    <col min="15562" max="15562" width="10.5546875" style="9" customWidth="1"/>
    <col min="15563" max="15563" width="3.77734375" style="9" customWidth="1"/>
    <col min="15564" max="15565" width="9.21875" style="9"/>
    <col min="15566" max="15566" width="3.77734375" style="9" customWidth="1"/>
    <col min="15567" max="15806" width="9.21875" style="9"/>
    <col min="15807" max="15807" width="24.77734375" style="9" customWidth="1"/>
    <col min="15808" max="15808" width="13.5546875" style="9" customWidth="1"/>
    <col min="15809" max="15809" width="9.21875" style="9"/>
    <col min="15810" max="15810" width="6.77734375" style="9" customWidth="1"/>
    <col min="15811" max="15811" width="6.44140625" style="9" customWidth="1"/>
    <col min="15812" max="15812" width="8.21875" style="9" customWidth="1"/>
    <col min="15813" max="15813" width="6.77734375" style="9" customWidth="1"/>
    <col min="15814" max="15814" width="4.77734375" style="9" customWidth="1"/>
    <col min="15815" max="15816" width="5" style="9" customWidth="1"/>
    <col min="15817" max="15817" width="9.21875" style="9"/>
    <col min="15818" max="15818" width="10.5546875" style="9" customWidth="1"/>
    <col min="15819" max="15819" width="3.77734375" style="9" customWidth="1"/>
    <col min="15820" max="15821" width="9.21875" style="9"/>
    <col min="15822" max="15822" width="3.77734375" style="9" customWidth="1"/>
    <col min="15823" max="16062" width="9.21875" style="9"/>
    <col min="16063" max="16063" width="24.77734375" style="9" customWidth="1"/>
    <col min="16064" max="16064" width="13.5546875" style="9" customWidth="1"/>
    <col min="16065" max="16065" width="9.21875" style="9"/>
    <col min="16066" max="16066" width="6.77734375" style="9" customWidth="1"/>
    <col min="16067" max="16067" width="6.44140625" style="9" customWidth="1"/>
    <col min="16068" max="16068" width="8.21875" style="9" customWidth="1"/>
    <col min="16069" max="16069" width="6.77734375" style="9" customWidth="1"/>
    <col min="16070" max="16070" width="4.77734375" style="9" customWidth="1"/>
    <col min="16071" max="16072" width="5" style="9" customWidth="1"/>
    <col min="16073" max="16073" width="9.21875" style="9"/>
    <col min="16074" max="16074" width="10.5546875" style="9" customWidth="1"/>
    <col min="16075" max="16075" width="3.77734375" style="9" customWidth="1"/>
    <col min="16076" max="16077" width="9.21875" style="9"/>
    <col min="16078" max="16078" width="3.77734375" style="9" customWidth="1"/>
    <col min="16079" max="16384" width="9.21875" style="9"/>
  </cols>
  <sheetData>
    <row r="18" spans="1:61" ht="15.6" x14ac:dyDescent="0.3">
      <c r="AP18" s="2"/>
      <c r="AQ18" s="3"/>
      <c r="AR18" s="3"/>
      <c r="AS18" s="3"/>
      <c r="AT18" s="3"/>
      <c r="AU18" s="2"/>
      <c r="AV18" s="2"/>
      <c r="AW18" s="2"/>
      <c r="AX18" s="2"/>
      <c r="AY18" s="2"/>
      <c r="AZ18" s="3"/>
      <c r="BA18" s="3"/>
      <c r="BB18" s="3"/>
      <c r="BC18" s="3"/>
      <c r="BD18" s="3"/>
      <c r="BE18" s="3"/>
      <c r="BF18" s="3"/>
      <c r="BG18" s="2"/>
      <c r="BH18" s="2"/>
      <c r="BI18" s="3"/>
    </row>
    <row r="20" spans="1:61" s="3" customFormat="1" ht="79.8" x14ac:dyDescent="0.3">
      <c r="A20" s="27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6</v>
      </c>
      <c r="M20" s="2" t="s">
        <v>7</v>
      </c>
      <c r="N20" s="2" t="s">
        <v>8</v>
      </c>
      <c r="O20" s="2" t="s">
        <v>9</v>
      </c>
      <c r="P20" s="2" t="s">
        <v>10</v>
      </c>
      <c r="Q20" s="3" t="s">
        <v>14</v>
      </c>
      <c r="R20" s="3" t="s">
        <v>30</v>
      </c>
      <c r="S20" s="3" t="s">
        <v>15</v>
      </c>
      <c r="T20" s="3" t="s">
        <v>16</v>
      </c>
      <c r="U20" s="3" t="s">
        <v>31</v>
      </c>
      <c r="V20" s="3" t="s">
        <v>32</v>
      </c>
      <c r="W20" s="3" t="s">
        <v>104</v>
      </c>
      <c r="X20" s="2" t="s">
        <v>17</v>
      </c>
      <c r="Y20" s="2" t="s">
        <v>18</v>
      </c>
      <c r="Z20" s="2" t="s">
        <v>19</v>
      </c>
      <c r="AA20" s="2" t="s">
        <v>20</v>
      </c>
      <c r="AB20" s="2" t="s">
        <v>21</v>
      </c>
      <c r="AC20" s="2" t="s">
        <v>22</v>
      </c>
      <c r="AD20" s="3" t="s">
        <v>15</v>
      </c>
      <c r="AE20" s="3" t="s">
        <v>16</v>
      </c>
      <c r="AF20" s="3" t="s">
        <v>33</v>
      </c>
      <c r="AG20" s="3" t="s">
        <v>34</v>
      </c>
      <c r="AH20" s="3" t="s">
        <v>105</v>
      </c>
      <c r="AI20" s="8" t="s">
        <v>23</v>
      </c>
      <c r="AJ20" s="8" t="s">
        <v>24</v>
      </c>
      <c r="AK20" s="8" t="s">
        <v>25</v>
      </c>
      <c r="AL20" s="8" t="s">
        <v>26</v>
      </c>
      <c r="AM20" s="8" t="s">
        <v>27</v>
      </c>
      <c r="AN20" s="8" t="s">
        <v>28</v>
      </c>
      <c r="AP20" s="2" t="s">
        <v>58</v>
      </c>
    </row>
    <row r="21" spans="1:61" customFormat="1" ht="14.4" x14ac:dyDescent="0.3">
      <c r="A21" s="28">
        <v>43916</v>
      </c>
      <c r="B21" t="s">
        <v>45</v>
      </c>
      <c r="C21" t="s">
        <v>95</v>
      </c>
      <c r="D21">
        <v>30</v>
      </c>
      <c r="E21">
        <v>1</v>
      </c>
      <c r="F21">
        <v>1</v>
      </c>
      <c r="G21" t="s">
        <v>11</v>
      </c>
      <c r="H21" t="s">
        <v>12</v>
      </c>
      <c r="I21">
        <v>9.4899999999999998E-2</v>
      </c>
      <c r="J21">
        <v>2.08</v>
      </c>
      <c r="K21">
        <v>37.1</v>
      </c>
      <c r="L21" t="s">
        <v>13</v>
      </c>
      <c r="M21" t="s">
        <v>12</v>
      </c>
      <c r="N21">
        <v>2.39</v>
      </c>
      <c r="O21">
        <v>36.799999999999997</v>
      </c>
      <c r="P21">
        <v>1090</v>
      </c>
      <c r="R21" s="4">
        <v>1.5</v>
      </c>
      <c r="S21" s="4">
        <v>1</v>
      </c>
      <c r="T21" s="4"/>
      <c r="U21" s="4">
        <v>47.902884799999988</v>
      </c>
      <c r="V21" s="4">
        <v>48.382884799999985</v>
      </c>
      <c r="W21" s="4">
        <v>47.902884799999988</v>
      </c>
      <c r="AB21">
        <v>116.62331248</v>
      </c>
      <c r="AC21" t="s">
        <v>78</v>
      </c>
      <c r="AD21" s="4">
        <v>1</v>
      </c>
      <c r="AE21" s="4"/>
      <c r="AF21" s="4">
        <v>920.25225439999997</v>
      </c>
      <c r="AG21" s="4">
        <v>936.10225439999999</v>
      </c>
      <c r="AH21" s="4">
        <v>920.25225439999997</v>
      </c>
      <c r="AM21">
        <v>90.903965263999964</v>
      </c>
      <c r="AN21" t="s">
        <v>78</v>
      </c>
      <c r="AO21" s="4"/>
      <c r="AP21" s="2">
        <v>1</v>
      </c>
      <c r="AQ21" s="4"/>
    </row>
    <row r="22" spans="1:61" customFormat="1" ht="14.4" x14ac:dyDescent="0.3">
      <c r="A22" s="28">
        <v>43916</v>
      </c>
      <c r="B22" t="s">
        <v>45</v>
      </c>
      <c r="C22" t="s">
        <v>96</v>
      </c>
      <c r="D22">
        <v>42</v>
      </c>
      <c r="E22">
        <v>1</v>
      </c>
      <c r="F22">
        <v>1</v>
      </c>
      <c r="G22" t="s">
        <v>11</v>
      </c>
      <c r="H22" t="s">
        <v>12</v>
      </c>
      <c r="I22">
        <v>6.9800000000000001E-2</v>
      </c>
      <c r="J22">
        <v>1.6</v>
      </c>
      <c r="K22">
        <v>28.2</v>
      </c>
      <c r="L22" t="s">
        <v>13</v>
      </c>
      <c r="M22" t="s">
        <v>12</v>
      </c>
      <c r="N22">
        <v>1.45</v>
      </c>
      <c r="O22">
        <v>22.8</v>
      </c>
      <c r="P22">
        <v>671</v>
      </c>
      <c r="R22" s="4">
        <v>1.5</v>
      </c>
      <c r="S22" s="4">
        <v>1</v>
      </c>
      <c r="T22" s="4"/>
      <c r="U22" s="4">
        <v>32.739319999999992</v>
      </c>
      <c r="V22" s="4">
        <v>33.219319999999989</v>
      </c>
      <c r="W22" s="4">
        <v>32.739319999999992</v>
      </c>
      <c r="AB22">
        <v>124.42171559199998</v>
      </c>
      <c r="AC22" t="s">
        <v>79</v>
      </c>
      <c r="AD22" s="4">
        <v>1</v>
      </c>
      <c r="AE22" s="4"/>
      <c r="AF22" s="4">
        <v>386.46899039999994</v>
      </c>
      <c r="AG22" s="4">
        <v>402.31899039999996</v>
      </c>
      <c r="AH22" s="4">
        <v>386.46899039999994</v>
      </c>
      <c r="AM22">
        <v>84.574979823999968</v>
      </c>
      <c r="AN22" t="s">
        <v>78</v>
      </c>
      <c r="AO22" s="4"/>
      <c r="AP22" s="2">
        <v>2</v>
      </c>
      <c r="AQ22" s="4"/>
    </row>
    <row r="23" spans="1:61" customFormat="1" ht="14.4" x14ac:dyDescent="0.3">
      <c r="A23" s="28">
        <v>43916</v>
      </c>
      <c r="B23" t="s">
        <v>45</v>
      </c>
      <c r="C23" t="s">
        <v>97</v>
      </c>
      <c r="D23">
        <v>54</v>
      </c>
      <c r="E23">
        <v>1</v>
      </c>
      <c r="F23">
        <v>1</v>
      </c>
      <c r="G23" t="s">
        <v>11</v>
      </c>
      <c r="H23" t="s">
        <v>12</v>
      </c>
      <c r="I23">
        <v>7.9799999999999996E-2</v>
      </c>
      <c r="J23">
        <v>1.24</v>
      </c>
      <c r="K23">
        <v>21.4</v>
      </c>
      <c r="L23" t="s">
        <v>13</v>
      </c>
      <c r="M23" t="s">
        <v>12</v>
      </c>
      <c r="N23">
        <v>1.65</v>
      </c>
      <c r="O23">
        <v>26</v>
      </c>
      <c r="P23">
        <v>766</v>
      </c>
      <c r="R23" s="4">
        <v>1.5</v>
      </c>
      <c r="S23" s="4">
        <v>1</v>
      </c>
      <c r="T23" s="4"/>
      <c r="U23" s="4">
        <v>20.635443199999997</v>
      </c>
      <c r="V23" s="4">
        <v>21.115443199999998</v>
      </c>
      <c r="W23" s="4">
        <v>20.635443199999997</v>
      </c>
      <c r="AB23">
        <v>-6.1798028799999862</v>
      </c>
      <c r="AC23" t="s">
        <v>79</v>
      </c>
      <c r="AD23" s="4">
        <v>1</v>
      </c>
      <c r="AE23" s="4"/>
      <c r="AF23" s="4">
        <v>509.69276000000002</v>
      </c>
      <c r="AG23" s="4">
        <v>525.54276000000004</v>
      </c>
      <c r="AH23" s="4">
        <v>509.69276000000002</v>
      </c>
      <c r="AM23">
        <v>6.6328611600000036</v>
      </c>
      <c r="AN23" t="s">
        <v>79</v>
      </c>
      <c r="AO23" s="4"/>
      <c r="AP23" s="2">
        <v>3</v>
      </c>
      <c r="AQ23" s="4"/>
    </row>
    <row r="24" spans="1:61" customFormat="1" ht="14.4" x14ac:dyDescent="0.3">
      <c r="A24" s="28">
        <v>43916</v>
      </c>
      <c r="B24" t="s">
        <v>45</v>
      </c>
      <c r="C24" t="s">
        <v>98</v>
      </c>
      <c r="D24">
        <v>66</v>
      </c>
      <c r="E24">
        <v>1</v>
      </c>
      <c r="F24">
        <v>1</v>
      </c>
      <c r="G24" t="s">
        <v>11</v>
      </c>
      <c r="H24" t="s">
        <v>12</v>
      </c>
      <c r="I24">
        <v>0.11700000000000001</v>
      </c>
      <c r="J24">
        <v>2.5</v>
      </c>
      <c r="K24">
        <v>45</v>
      </c>
      <c r="L24" t="s">
        <v>13</v>
      </c>
      <c r="M24" t="s">
        <v>12</v>
      </c>
      <c r="N24">
        <v>2.0699999999999998</v>
      </c>
      <c r="O24">
        <v>32.5</v>
      </c>
      <c r="P24">
        <v>962</v>
      </c>
      <c r="R24" s="4">
        <v>1.5</v>
      </c>
      <c r="S24" s="4">
        <v>1</v>
      </c>
      <c r="T24" s="4"/>
      <c r="U24" s="4">
        <v>60.256999999999998</v>
      </c>
      <c r="V24" s="4">
        <v>60.736999999999995</v>
      </c>
      <c r="W24" s="4">
        <v>60.256999999999998</v>
      </c>
      <c r="X24" s="4"/>
      <c r="Y24" s="4"/>
      <c r="Z24" s="4"/>
      <c r="AA24" s="4"/>
      <c r="AB24">
        <v>131.95636880000001</v>
      </c>
      <c r="AC24" t="s">
        <v>79</v>
      </c>
      <c r="AD24" s="4">
        <v>1</v>
      </c>
      <c r="AE24" s="4"/>
      <c r="AF24" s="4">
        <v>757.77231250000011</v>
      </c>
      <c r="AG24" s="4">
        <v>773.62231250000013</v>
      </c>
      <c r="AH24" s="4">
        <v>757.77231250000011</v>
      </c>
      <c r="AI24" s="4"/>
      <c r="AJ24" s="4"/>
      <c r="AK24" s="4"/>
      <c r="AL24" s="4"/>
      <c r="AM24">
        <v>94.532210364999955</v>
      </c>
      <c r="AN24" t="s">
        <v>78</v>
      </c>
      <c r="AO24" s="4"/>
      <c r="AP24" s="2">
        <v>4</v>
      </c>
      <c r="AQ24" s="4"/>
    </row>
    <row r="25" spans="1:61" customFormat="1" ht="14.4" x14ac:dyDescent="0.3">
      <c r="A25" s="28">
        <v>43916</v>
      </c>
      <c r="B25" t="s">
        <v>45</v>
      </c>
      <c r="C25" t="s">
        <v>99</v>
      </c>
      <c r="D25">
        <v>90</v>
      </c>
      <c r="E25">
        <v>1</v>
      </c>
      <c r="F25">
        <v>1</v>
      </c>
      <c r="G25" t="s">
        <v>11</v>
      </c>
      <c r="H25" t="s">
        <v>12</v>
      </c>
      <c r="I25">
        <v>0.112</v>
      </c>
      <c r="J25">
        <v>2.27</v>
      </c>
      <c r="K25">
        <v>40.700000000000003</v>
      </c>
      <c r="L25" t="s">
        <v>13</v>
      </c>
      <c r="M25" t="s">
        <v>12</v>
      </c>
      <c r="N25">
        <v>2.08</v>
      </c>
      <c r="O25">
        <v>32.700000000000003</v>
      </c>
      <c r="P25">
        <v>967</v>
      </c>
      <c r="R25" s="4">
        <v>1.5</v>
      </c>
      <c r="S25" s="4">
        <v>1</v>
      </c>
      <c r="T25" s="4"/>
      <c r="U25" s="4">
        <v>53.597317799999992</v>
      </c>
      <c r="V25" s="4">
        <v>54.077317799999989</v>
      </c>
      <c r="W25" s="4">
        <v>53.597317799999992</v>
      </c>
      <c r="X25" s="4"/>
      <c r="Y25" s="4"/>
      <c r="AB25">
        <v>103.31937017999999</v>
      </c>
      <c r="AC25" t="s">
        <v>78</v>
      </c>
      <c r="AD25" s="4">
        <v>1</v>
      </c>
      <c r="AE25" s="4"/>
      <c r="AF25" s="4">
        <v>765.35837490000006</v>
      </c>
      <c r="AG25" s="4">
        <v>781.20837490000008</v>
      </c>
      <c r="AH25" s="4">
        <v>765.35837490000006</v>
      </c>
      <c r="AI25" s="4"/>
      <c r="AJ25" s="4"/>
      <c r="AM25">
        <v>85.383179468999998</v>
      </c>
      <c r="AN25" t="s">
        <v>78</v>
      </c>
      <c r="AO25" s="4"/>
      <c r="AP25" s="2">
        <v>5</v>
      </c>
      <c r="AQ25" s="4"/>
    </row>
    <row r="26" spans="1:61" customFormat="1" ht="14.4" x14ac:dyDescent="0.3">
      <c r="A26" s="28">
        <v>43916</v>
      </c>
      <c r="B26" t="s">
        <v>45</v>
      </c>
      <c r="C26" t="s">
        <v>100</v>
      </c>
      <c r="D26">
        <v>102</v>
      </c>
      <c r="E26">
        <v>1</v>
      </c>
      <c r="F26">
        <v>1</v>
      </c>
      <c r="G26" t="s">
        <v>11</v>
      </c>
      <c r="H26" t="s">
        <v>12</v>
      </c>
      <c r="I26">
        <v>9.0200000000000002E-2</v>
      </c>
      <c r="J26">
        <v>2.02</v>
      </c>
      <c r="K26">
        <v>36</v>
      </c>
      <c r="L26" t="s">
        <v>13</v>
      </c>
      <c r="M26" t="s">
        <v>12</v>
      </c>
      <c r="N26">
        <v>1.65</v>
      </c>
      <c r="O26">
        <v>22.4</v>
      </c>
      <c r="P26">
        <v>660</v>
      </c>
      <c r="R26" s="4">
        <v>1.5</v>
      </c>
      <c r="S26" s="4">
        <v>1</v>
      </c>
      <c r="T26" s="4"/>
      <c r="U26" s="4">
        <v>46.068372799999999</v>
      </c>
      <c r="V26" s="4">
        <v>46.548372799999996</v>
      </c>
      <c r="W26" s="4">
        <v>46.068372799999999</v>
      </c>
      <c r="X26" s="4"/>
      <c r="Y26" s="4"/>
      <c r="AB26">
        <v>137.15995728000004</v>
      </c>
      <c r="AC26" t="s">
        <v>79</v>
      </c>
      <c r="AD26" s="4">
        <v>3</v>
      </c>
      <c r="AE26" s="4" t="s">
        <v>80</v>
      </c>
      <c r="AF26" s="4">
        <v>371.01534559999993</v>
      </c>
      <c r="AG26" s="4">
        <v>386.86534559999996</v>
      </c>
      <c r="AH26" s="4">
        <v>371.01534559999993</v>
      </c>
      <c r="AI26" s="4"/>
      <c r="AJ26" s="4"/>
      <c r="AO26" s="4"/>
      <c r="AP26" s="2">
        <v>6</v>
      </c>
      <c r="AQ26" s="4"/>
    </row>
    <row r="27" spans="1:61" customFormat="1" ht="14.4" x14ac:dyDescent="0.3">
      <c r="A27" s="28">
        <v>43916</v>
      </c>
      <c r="B27" t="s">
        <v>45</v>
      </c>
      <c r="C27" t="s">
        <v>101</v>
      </c>
      <c r="D27">
        <v>114</v>
      </c>
      <c r="E27">
        <v>1</v>
      </c>
      <c r="F27">
        <v>1</v>
      </c>
      <c r="G27" t="s">
        <v>11</v>
      </c>
      <c r="H27" t="s">
        <v>12</v>
      </c>
      <c r="I27">
        <v>0.10100000000000001</v>
      </c>
      <c r="J27">
        <v>2.2000000000000002</v>
      </c>
      <c r="K27">
        <v>39.4</v>
      </c>
      <c r="L27" t="s">
        <v>13</v>
      </c>
      <c r="M27" t="s">
        <v>12</v>
      </c>
      <c r="N27">
        <v>1.5</v>
      </c>
      <c r="O27">
        <v>17.8</v>
      </c>
      <c r="P27">
        <v>523</v>
      </c>
      <c r="R27" s="4">
        <v>1.5</v>
      </c>
      <c r="S27" s="4">
        <v>1</v>
      </c>
      <c r="T27" s="4"/>
      <c r="U27" s="4">
        <v>51.519680000000001</v>
      </c>
      <c r="V27" s="4">
        <v>51.999679999999998</v>
      </c>
      <c r="W27" s="4">
        <v>51.519680000000001</v>
      </c>
      <c r="X27" s="4"/>
      <c r="Y27" s="4"/>
      <c r="AB27">
        <v>64.692012800000043</v>
      </c>
      <c r="AC27" t="s">
        <v>79</v>
      </c>
      <c r="AD27" s="4">
        <v>3</v>
      </c>
      <c r="AE27" s="4" t="s">
        <v>80</v>
      </c>
      <c r="AF27" s="4">
        <v>192.48906039999997</v>
      </c>
      <c r="AG27" s="4">
        <v>208.33906039999997</v>
      </c>
      <c r="AH27" s="4">
        <v>192.48906039999997</v>
      </c>
      <c r="AI27" s="4"/>
      <c r="AJ27" s="4"/>
      <c r="AO27" s="4"/>
      <c r="AP27" s="2">
        <v>7</v>
      </c>
      <c r="AQ27" s="4"/>
    </row>
    <row r="28" spans="1:61" customFormat="1" ht="14.4" x14ac:dyDescent="0.3">
      <c r="A28" s="28">
        <v>43916</v>
      </c>
      <c r="B28" t="s">
        <v>45</v>
      </c>
      <c r="C28" t="s">
        <v>102</v>
      </c>
      <c r="D28">
        <v>126</v>
      </c>
      <c r="E28">
        <v>1</v>
      </c>
      <c r="F28">
        <v>1</v>
      </c>
      <c r="G28" t="s">
        <v>11</v>
      </c>
      <c r="H28" t="s">
        <v>12</v>
      </c>
      <c r="I28">
        <v>0.11600000000000001</v>
      </c>
      <c r="J28">
        <v>2.44</v>
      </c>
      <c r="K28">
        <v>43.8</v>
      </c>
      <c r="L28" t="s">
        <v>13</v>
      </c>
      <c r="M28" t="s">
        <v>12</v>
      </c>
      <c r="N28">
        <v>1.7</v>
      </c>
      <c r="O28">
        <v>18.2</v>
      </c>
      <c r="P28">
        <v>535</v>
      </c>
      <c r="R28" s="4">
        <v>1.5</v>
      </c>
      <c r="S28" s="4">
        <v>1</v>
      </c>
      <c r="T28" s="4"/>
      <c r="U28" s="4">
        <v>58.544355199999991</v>
      </c>
      <c r="V28" s="4">
        <v>59.024355199999988</v>
      </c>
      <c r="W28" s="4">
        <v>58.544355199999991</v>
      </c>
      <c r="X28" s="4"/>
      <c r="Y28" s="4"/>
      <c r="AB28">
        <v>111.69855712</v>
      </c>
      <c r="AC28" t="s">
        <v>78</v>
      </c>
      <c r="AD28" s="4">
        <v>3</v>
      </c>
      <c r="AE28" s="4" t="s">
        <v>80</v>
      </c>
      <c r="AF28" s="4">
        <v>208.07220439999992</v>
      </c>
      <c r="AG28" s="4">
        <v>223.92220439999991</v>
      </c>
      <c r="AH28" s="4">
        <v>208.07220439999992</v>
      </c>
      <c r="AI28" s="4"/>
      <c r="AJ28" s="4"/>
      <c r="AO28" s="4"/>
      <c r="AP28" s="2">
        <v>8</v>
      </c>
      <c r="AQ28" s="4"/>
    </row>
    <row r="29" spans="1:61" customFormat="1" ht="14.4" x14ac:dyDescent="0.3">
      <c r="A29" s="28">
        <v>43916</v>
      </c>
      <c r="B29" t="s">
        <v>45</v>
      </c>
      <c r="C29" t="s">
        <v>103</v>
      </c>
      <c r="D29">
        <v>138</v>
      </c>
      <c r="E29">
        <v>1</v>
      </c>
      <c r="F29">
        <v>1</v>
      </c>
      <c r="G29" t="s">
        <v>11</v>
      </c>
      <c r="H29" t="s">
        <v>12</v>
      </c>
      <c r="I29">
        <v>0.115</v>
      </c>
      <c r="J29">
        <v>2.4300000000000002</v>
      </c>
      <c r="K29">
        <v>43.7</v>
      </c>
      <c r="L29" t="s">
        <v>13</v>
      </c>
      <c r="M29" t="s">
        <v>12</v>
      </c>
      <c r="N29">
        <v>1.5</v>
      </c>
      <c r="O29">
        <v>14.9</v>
      </c>
      <c r="P29">
        <v>436</v>
      </c>
      <c r="R29" s="4">
        <v>1.5</v>
      </c>
      <c r="S29" s="4">
        <v>1</v>
      </c>
      <c r="T29" s="4"/>
      <c r="U29" s="4">
        <v>58.257221800000003</v>
      </c>
      <c r="V29" s="4">
        <v>58.7372218</v>
      </c>
      <c r="W29" s="4">
        <v>58.257221800000003</v>
      </c>
      <c r="AB29">
        <v>106.58824057999999</v>
      </c>
      <c r="AC29" t="s">
        <v>78</v>
      </c>
      <c r="AD29" s="4">
        <v>3</v>
      </c>
      <c r="AE29" s="4" t="s">
        <v>80</v>
      </c>
      <c r="AF29" s="4">
        <v>79.174498100000051</v>
      </c>
      <c r="AG29" s="4">
        <v>95.024498100000045</v>
      </c>
      <c r="AH29" s="4">
        <v>79.174498100000051</v>
      </c>
      <c r="AP29" s="2">
        <v>9</v>
      </c>
      <c r="AQ29" s="4"/>
    </row>
    <row r="30" spans="1:61" customFormat="1" ht="14.4" x14ac:dyDescent="0.3">
      <c r="A30" s="28">
        <v>43917</v>
      </c>
      <c r="B30" t="s">
        <v>56</v>
      </c>
      <c r="C30" t="s">
        <v>100</v>
      </c>
      <c r="D30">
        <v>102</v>
      </c>
      <c r="E30">
        <v>1</v>
      </c>
      <c r="F30">
        <v>1</v>
      </c>
      <c r="G30" t="s">
        <v>11</v>
      </c>
      <c r="H30" t="s">
        <v>12</v>
      </c>
      <c r="I30">
        <v>8.3199999999999996E-2</v>
      </c>
      <c r="J30">
        <v>1.74</v>
      </c>
      <c r="K30">
        <v>36.5</v>
      </c>
      <c r="L30" t="s">
        <v>13</v>
      </c>
      <c r="M30" t="s">
        <v>12</v>
      </c>
      <c r="N30">
        <v>1.48</v>
      </c>
      <c r="O30">
        <v>25.6</v>
      </c>
      <c r="P30">
        <v>668</v>
      </c>
      <c r="R30" s="4">
        <v>1.5</v>
      </c>
      <c r="S30" s="4">
        <v>1</v>
      </c>
      <c r="T30" s="4"/>
      <c r="U30" s="4">
        <v>37.277123199999991</v>
      </c>
      <c r="V30" s="4">
        <v>37.757123199999988</v>
      </c>
      <c r="W30" s="4">
        <v>37.277123199999991</v>
      </c>
      <c r="AB30">
        <v>136.39459539199999</v>
      </c>
      <c r="AC30" t="s">
        <v>79</v>
      </c>
      <c r="AD30" s="4">
        <v>1</v>
      </c>
      <c r="AE30" s="4"/>
      <c r="AF30" s="4">
        <v>494.32920160000003</v>
      </c>
      <c r="AG30" s="4">
        <v>510.17920160000006</v>
      </c>
      <c r="AH30" s="4">
        <v>494.32920160000003</v>
      </c>
      <c r="AM30">
        <v>93.004997416000009</v>
      </c>
      <c r="AN30" t="s">
        <v>78</v>
      </c>
      <c r="AP30" s="2">
        <v>10</v>
      </c>
    </row>
    <row r="31" spans="1:61" customFormat="1" ht="14.4" x14ac:dyDescent="0.3">
      <c r="A31" s="28">
        <v>43917</v>
      </c>
      <c r="B31" t="s">
        <v>56</v>
      </c>
      <c r="C31" t="s">
        <v>101</v>
      </c>
      <c r="D31">
        <v>114</v>
      </c>
      <c r="E31">
        <v>1</v>
      </c>
      <c r="F31">
        <v>1</v>
      </c>
      <c r="G31" t="s">
        <v>11</v>
      </c>
      <c r="H31" t="s">
        <v>12</v>
      </c>
      <c r="I31">
        <v>9.2499999999999999E-2</v>
      </c>
      <c r="J31">
        <v>1.91</v>
      </c>
      <c r="K31">
        <v>39.4</v>
      </c>
      <c r="L31" t="s">
        <v>13</v>
      </c>
      <c r="M31" t="s">
        <v>12</v>
      </c>
      <c r="N31">
        <v>1.5</v>
      </c>
      <c r="O31">
        <v>25.9</v>
      </c>
      <c r="P31">
        <v>674</v>
      </c>
      <c r="R31" s="4">
        <v>1.5</v>
      </c>
      <c r="S31" s="4">
        <v>1</v>
      </c>
      <c r="T31" s="4"/>
      <c r="U31" s="4">
        <v>42.659884199999986</v>
      </c>
      <c r="V31" s="4">
        <v>43.139884199999983</v>
      </c>
      <c r="W31" s="4">
        <v>42.659884199999986</v>
      </c>
      <c r="AB31">
        <v>70.536245219999998</v>
      </c>
      <c r="AC31" t="s">
        <v>79</v>
      </c>
      <c r="AD31" s="4">
        <v>1</v>
      </c>
      <c r="AE31" s="4"/>
      <c r="AF31" s="4">
        <v>505.85292609999999</v>
      </c>
      <c r="AG31" s="4">
        <v>521.70292610000001</v>
      </c>
      <c r="AH31" s="4">
        <v>505.85292609999999</v>
      </c>
      <c r="AM31">
        <v>69.821951341000073</v>
      </c>
      <c r="AN31" t="s">
        <v>79</v>
      </c>
      <c r="AP31" s="2">
        <v>11</v>
      </c>
    </row>
    <row r="32" spans="1:61" customFormat="1" ht="14.4" x14ac:dyDescent="0.3">
      <c r="A32" s="28">
        <v>43917</v>
      </c>
      <c r="B32" t="s">
        <v>56</v>
      </c>
      <c r="C32" t="s">
        <v>102</v>
      </c>
      <c r="D32">
        <v>126</v>
      </c>
      <c r="E32">
        <v>1</v>
      </c>
      <c r="F32">
        <v>1</v>
      </c>
      <c r="G32" t="s">
        <v>11</v>
      </c>
      <c r="H32" t="s">
        <v>12</v>
      </c>
      <c r="I32">
        <v>0.11</v>
      </c>
      <c r="J32">
        <v>2.2000000000000002</v>
      </c>
      <c r="K32">
        <v>44.5</v>
      </c>
      <c r="L32" t="s">
        <v>13</v>
      </c>
      <c r="M32" t="s">
        <v>12</v>
      </c>
      <c r="N32">
        <v>1.84</v>
      </c>
      <c r="O32">
        <v>31.9</v>
      </c>
      <c r="P32">
        <v>829</v>
      </c>
      <c r="R32" s="4">
        <v>1.5</v>
      </c>
      <c r="S32" s="4">
        <v>1</v>
      </c>
      <c r="T32" s="4"/>
      <c r="U32" s="4">
        <v>51.519680000000001</v>
      </c>
      <c r="V32" s="4">
        <v>51.999679999999998</v>
      </c>
      <c r="W32" s="4">
        <v>51.519680000000001</v>
      </c>
      <c r="AB32">
        <v>82.89738880000003</v>
      </c>
      <c r="AC32" t="s">
        <v>78</v>
      </c>
      <c r="AD32" s="4">
        <v>1</v>
      </c>
      <c r="AE32" s="4"/>
      <c r="AF32" s="4">
        <v>734.9972340999999</v>
      </c>
      <c r="AG32" s="4">
        <v>750.84723409999992</v>
      </c>
      <c r="AH32" s="4">
        <v>734.9972340999999</v>
      </c>
      <c r="AM32">
        <v>80.595073141000015</v>
      </c>
      <c r="AN32" t="s">
        <v>78</v>
      </c>
      <c r="AP32" s="2">
        <v>12</v>
      </c>
    </row>
    <row r="33" spans="1:43" customFormat="1" ht="14.4" x14ac:dyDescent="0.3">
      <c r="A33" s="28">
        <v>43917</v>
      </c>
      <c r="B33" t="s">
        <v>56</v>
      </c>
      <c r="C33" t="s">
        <v>103</v>
      </c>
      <c r="D33">
        <v>138</v>
      </c>
      <c r="E33">
        <v>1</v>
      </c>
      <c r="F33">
        <v>1</v>
      </c>
      <c r="G33" t="s">
        <v>11</v>
      </c>
      <c r="H33" t="s">
        <v>12</v>
      </c>
      <c r="I33">
        <v>0.109</v>
      </c>
      <c r="J33">
        <v>2.19</v>
      </c>
      <c r="K33">
        <v>44.3</v>
      </c>
      <c r="L33" t="s">
        <v>13</v>
      </c>
      <c r="M33" t="s">
        <v>12</v>
      </c>
      <c r="N33">
        <v>1.86</v>
      </c>
      <c r="O33">
        <v>32.200000000000003</v>
      </c>
      <c r="P33">
        <v>836</v>
      </c>
      <c r="R33" s="4">
        <v>1.5</v>
      </c>
      <c r="S33" s="4">
        <v>1</v>
      </c>
      <c r="T33" s="4"/>
      <c r="U33" s="4">
        <v>51.220940199999994</v>
      </c>
      <c r="V33" s="4">
        <v>51.700940199999991</v>
      </c>
      <c r="W33" s="4">
        <v>51.220940199999994</v>
      </c>
      <c r="AB33">
        <v>113.76385801999999</v>
      </c>
      <c r="AC33" t="s">
        <v>78</v>
      </c>
      <c r="AD33" s="4">
        <v>1</v>
      </c>
      <c r="AE33" s="4"/>
      <c r="AF33" s="4">
        <v>746.38794040000028</v>
      </c>
      <c r="AG33" s="4">
        <v>762.2379404000003</v>
      </c>
      <c r="AH33" s="4">
        <v>746.38794040000028</v>
      </c>
      <c r="AM33">
        <v>83.732707404000124</v>
      </c>
      <c r="AN33" t="s">
        <v>78</v>
      </c>
      <c r="AP33" s="2">
        <v>13</v>
      </c>
    </row>
    <row r="34" spans="1:43" customFormat="1" ht="14.4" x14ac:dyDescent="0.3">
      <c r="A34" s="28">
        <v>43921</v>
      </c>
      <c r="B34" t="s">
        <v>39</v>
      </c>
      <c r="C34" t="s">
        <v>81</v>
      </c>
      <c r="D34">
        <v>30</v>
      </c>
      <c r="E34">
        <v>1</v>
      </c>
      <c r="F34">
        <v>1</v>
      </c>
      <c r="G34" t="s">
        <v>11</v>
      </c>
      <c r="H34" t="s">
        <v>12</v>
      </c>
      <c r="I34">
        <v>0.125</v>
      </c>
      <c r="J34">
        <v>2.6</v>
      </c>
      <c r="K34">
        <v>43.8</v>
      </c>
      <c r="L34" t="s">
        <v>13</v>
      </c>
      <c r="M34" t="s">
        <v>12</v>
      </c>
      <c r="N34">
        <v>2.29</v>
      </c>
      <c r="O34">
        <v>40.1</v>
      </c>
      <c r="P34">
        <v>1080</v>
      </c>
      <c r="R34" s="4">
        <v>1.5</v>
      </c>
      <c r="S34" s="4">
        <v>1</v>
      </c>
      <c r="T34" s="4"/>
      <c r="U34" s="4">
        <v>58.699600000000004</v>
      </c>
      <c r="V34" s="4">
        <v>56.669600000000003</v>
      </c>
      <c r="W34" s="4">
        <v>58.699600000000004</v>
      </c>
      <c r="X34" s="4"/>
      <c r="Y34" s="4"/>
      <c r="AB34">
        <v>117.41278</v>
      </c>
      <c r="AC34" t="s">
        <v>78</v>
      </c>
      <c r="AD34" s="4">
        <v>1</v>
      </c>
      <c r="AE34" s="4"/>
      <c r="AF34" s="4">
        <v>1180.8044969999999</v>
      </c>
      <c r="AG34" s="4">
        <v>1174.5644969999998</v>
      </c>
      <c r="AH34" s="4">
        <v>1180.8044969999999</v>
      </c>
      <c r="AI34" s="4"/>
      <c r="AJ34" s="4"/>
      <c r="AM34">
        <v>105.93690456999994</v>
      </c>
      <c r="AN34" t="s">
        <v>78</v>
      </c>
      <c r="AO34" s="4"/>
      <c r="AP34" s="2">
        <v>14</v>
      </c>
      <c r="AQ34" s="4"/>
    </row>
    <row r="35" spans="1:43" customFormat="1" ht="14.4" x14ac:dyDescent="0.3">
      <c r="A35" s="28">
        <v>43921</v>
      </c>
      <c r="B35" t="s">
        <v>39</v>
      </c>
      <c r="C35" t="s">
        <v>82</v>
      </c>
      <c r="D35">
        <v>42</v>
      </c>
      <c r="E35">
        <v>1</v>
      </c>
      <c r="F35">
        <v>1</v>
      </c>
      <c r="G35" t="s">
        <v>11</v>
      </c>
      <c r="H35" t="s">
        <v>12</v>
      </c>
      <c r="I35">
        <v>0.222</v>
      </c>
      <c r="J35">
        <v>4.28</v>
      </c>
      <c r="K35">
        <v>73.900000000000006</v>
      </c>
      <c r="L35" t="s">
        <v>13</v>
      </c>
      <c r="M35" t="s">
        <v>12</v>
      </c>
      <c r="N35">
        <v>1.29</v>
      </c>
      <c r="O35">
        <v>22.6</v>
      </c>
      <c r="P35">
        <v>613</v>
      </c>
      <c r="R35" s="4">
        <v>1.5</v>
      </c>
      <c r="S35" s="4">
        <v>1</v>
      </c>
      <c r="T35" s="4"/>
      <c r="U35" s="4">
        <v>103.04488000000001</v>
      </c>
      <c r="V35" s="4">
        <v>101.01488000000001</v>
      </c>
      <c r="W35" s="4">
        <v>103.04488000000001</v>
      </c>
      <c r="AB35">
        <v>108.85784800000005</v>
      </c>
      <c r="AC35" t="s">
        <v>78</v>
      </c>
      <c r="AD35" s="4">
        <v>1</v>
      </c>
      <c r="AE35" s="4"/>
      <c r="AF35" s="4">
        <v>452.71017200000006</v>
      </c>
      <c r="AG35" s="4">
        <v>446.47017200000005</v>
      </c>
      <c r="AH35" s="4">
        <v>452.71017200000006</v>
      </c>
      <c r="AM35">
        <v>94.411381720000023</v>
      </c>
      <c r="AN35" t="s">
        <v>78</v>
      </c>
      <c r="AO35" s="4"/>
      <c r="AP35" s="2">
        <v>15</v>
      </c>
      <c r="AQ35" s="4"/>
    </row>
    <row r="36" spans="1:43" customFormat="1" ht="14.4" x14ac:dyDescent="0.3">
      <c r="A36" s="28">
        <v>43921</v>
      </c>
      <c r="B36" t="s">
        <v>39</v>
      </c>
      <c r="C36" t="s">
        <v>83</v>
      </c>
      <c r="D36">
        <v>54</v>
      </c>
      <c r="E36">
        <v>1</v>
      </c>
      <c r="F36">
        <v>1</v>
      </c>
      <c r="G36" t="s">
        <v>11</v>
      </c>
      <c r="H36" t="s">
        <v>12</v>
      </c>
      <c r="I36">
        <v>0.154</v>
      </c>
      <c r="J36">
        <v>2.64</v>
      </c>
      <c r="K36">
        <v>44.6</v>
      </c>
      <c r="L36" t="s">
        <v>13</v>
      </c>
      <c r="M36" t="s">
        <v>12</v>
      </c>
      <c r="N36">
        <v>1.36</v>
      </c>
      <c r="O36">
        <v>24</v>
      </c>
      <c r="P36">
        <v>650</v>
      </c>
      <c r="R36" s="4">
        <v>1.5</v>
      </c>
      <c r="S36" s="4">
        <v>1</v>
      </c>
      <c r="T36" s="4"/>
      <c r="U36" s="4">
        <v>59.771839999999997</v>
      </c>
      <c r="V36" s="4">
        <v>57.741839999999996</v>
      </c>
      <c r="W36" s="4">
        <v>59.771839999999997</v>
      </c>
      <c r="AB36">
        <v>115.253124</v>
      </c>
      <c r="AC36" t="s">
        <v>78</v>
      </c>
      <c r="AD36" s="4">
        <v>1</v>
      </c>
      <c r="AE36" s="4"/>
      <c r="AF36" s="4">
        <v>514.30039999999985</v>
      </c>
      <c r="AG36" s="4">
        <v>508.06039999999985</v>
      </c>
      <c r="AH36" s="4">
        <v>514.30039999999985</v>
      </c>
      <c r="AM36">
        <v>99.634350799999979</v>
      </c>
      <c r="AN36" t="s">
        <v>78</v>
      </c>
      <c r="AO36" s="4"/>
      <c r="AP36" s="2">
        <v>16</v>
      </c>
      <c r="AQ36" s="4"/>
    </row>
    <row r="37" spans="1:43" customFormat="1" ht="14.4" x14ac:dyDescent="0.3">
      <c r="A37" s="28">
        <v>43921</v>
      </c>
      <c r="B37" t="s">
        <v>39</v>
      </c>
      <c r="C37" t="s">
        <v>84</v>
      </c>
      <c r="D37">
        <v>66</v>
      </c>
      <c r="E37">
        <v>1</v>
      </c>
      <c r="F37">
        <v>1</v>
      </c>
      <c r="G37" t="s">
        <v>11</v>
      </c>
      <c r="H37" t="s">
        <v>12</v>
      </c>
      <c r="I37">
        <v>0.124</v>
      </c>
      <c r="J37">
        <v>2.52</v>
      </c>
      <c r="K37">
        <v>42.6</v>
      </c>
      <c r="L37" t="s">
        <v>13</v>
      </c>
      <c r="M37" t="s">
        <v>12</v>
      </c>
      <c r="N37">
        <v>1.81</v>
      </c>
      <c r="O37">
        <v>31.9</v>
      </c>
      <c r="P37">
        <v>863</v>
      </c>
      <c r="R37" s="4">
        <v>1.5</v>
      </c>
      <c r="S37" s="4">
        <v>1</v>
      </c>
      <c r="T37" s="4"/>
      <c r="U37" s="4">
        <v>56.552720000000008</v>
      </c>
      <c r="V37" s="4">
        <v>54.522720000000007</v>
      </c>
      <c r="W37" s="4">
        <v>56.552720000000008</v>
      </c>
      <c r="X37" s="4"/>
      <c r="Y37" s="4"/>
      <c r="AB37">
        <v>100.96279200000009</v>
      </c>
      <c r="AC37" t="s">
        <v>78</v>
      </c>
      <c r="AD37" s="4">
        <v>1</v>
      </c>
      <c r="AE37" s="4"/>
      <c r="AF37" s="4">
        <v>850.94965699999989</v>
      </c>
      <c r="AG37" s="4">
        <v>844.70965699999988</v>
      </c>
      <c r="AH37" s="4">
        <v>850.94965699999989</v>
      </c>
      <c r="AI37" s="4"/>
      <c r="AJ37" s="4"/>
      <c r="AM37">
        <v>94.59462016999997</v>
      </c>
      <c r="AN37" t="s">
        <v>78</v>
      </c>
      <c r="AO37" s="4"/>
      <c r="AP37" s="2">
        <v>17</v>
      </c>
      <c r="AQ37" s="4"/>
    </row>
    <row r="38" spans="1:43" customFormat="1" ht="14.4" x14ac:dyDescent="0.3">
      <c r="A38" s="28">
        <v>43921</v>
      </c>
      <c r="B38" t="s">
        <v>39</v>
      </c>
      <c r="C38" t="s">
        <v>85</v>
      </c>
      <c r="D38">
        <v>78</v>
      </c>
      <c r="E38">
        <v>1</v>
      </c>
      <c r="F38">
        <v>1</v>
      </c>
      <c r="G38" t="s">
        <v>11</v>
      </c>
      <c r="H38" t="s">
        <v>12</v>
      </c>
      <c r="I38">
        <v>9.7100000000000006E-2</v>
      </c>
      <c r="J38">
        <v>2.02</v>
      </c>
      <c r="K38">
        <v>33.799999999999997</v>
      </c>
      <c r="L38" t="s">
        <v>13</v>
      </c>
      <c r="M38" t="s">
        <v>12</v>
      </c>
      <c r="N38">
        <v>1.32</v>
      </c>
      <c r="O38">
        <v>23.1</v>
      </c>
      <c r="P38">
        <v>625</v>
      </c>
      <c r="R38" s="4">
        <v>1.5</v>
      </c>
      <c r="S38" s="4">
        <v>1</v>
      </c>
      <c r="T38" s="4"/>
      <c r="U38" s="4">
        <v>43.062219999999996</v>
      </c>
      <c r="V38" s="4">
        <v>41.032219999999995</v>
      </c>
      <c r="W38" s="4">
        <v>43.062219999999996</v>
      </c>
      <c r="AB38">
        <v>92.785761999999991</v>
      </c>
      <c r="AC38" t="s">
        <v>78</v>
      </c>
      <c r="AD38" s="4">
        <v>1</v>
      </c>
      <c r="AE38" s="4"/>
      <c r="AF38" s="4">
        <v>474.77341700000011</v>
      </c>
      <c r="AG38" s="4">
        <v>468.5334170000001</v>
      </c>
      <c r="AH38" s="4">
        <v>474.77341700000011</v>
      </c>
      <c r="AM38">
        <v>96.157420970000089</v>
      </c>
      <c r="AN38" t="s">
        <v>78</v>
      </c>
      <c r="AO38" s="4"/>
      <c r="AP38" s="2">
        <v>18</v>
      </c>
      <c r="AQ38" s="4"/>
    </row>
    <row r="39" spans="1:43" customFormat="1" ht="14.4" x14ac:dyDescent="0.3">
      <c r="A39" s="28">
        <v>43921</v>
      </c>
      <c r="B39" t="s">
        <v>39</v>
      </c>
      <c r="C39" t="s">
        <v>86</v>
      </c>
      <c r="D39">
        <v>90</v>
      </c>
      <c r="E39">
        <v>1</v>
      </c>
      <c r="F39">
        <v>1</v>
      </c>
      <c r="G39" t="s">
        <v>11</v>
      </c>
      <c r="H39" t="s">
        <v>12</v>
      </c>
      <c r="I39">
        <v>0.3</v>
      </c>
      <c r="J39">
        <v>5.69</v>
      </c>
      <c r="K39">
        <v>100</v>
      </c>
      <c r="L39" t="s">
        <v>13</v>
      </c>
      <c r="M39" t="s">
        <v>12</v>
      </c>
      <c r="N39">
        <v>1.71</v>
      </c>
      <c r="O39">
        <v>29.9</v>
      </c>
      <c r="P39">
        <v>808</v>
      </c>
      <c r="R39" s="4">
        <v>1.5</v>
      </c>
      <c r="S39" s="4">
        <v>1</v>
      </c>
      <c r="T39" s="4"/>
      <c r="U39" s="4">
        <v>139.17401500000003</v>
      </c>
      <c r="V39" s="4">
        <v>137.14401500000002</v>
      </c>
      <c r="W39" s="4">
        <v>139.17401500000003</v>
      </c>
      <c r="AB39">
        <v>97.47868150000005</v>
      </c>
      <c r="AC39" t="s">
        <v>78</v>
      </c>
      <c r="AD39" s="4">
        <v>1</v>
      </c>
      <c r="AE39" s="4"/>
      <c r="AF39" s="4">
        <v>767.47193700000003</v>
      </c>
      <c r="AG39" s="4">
        <v>761.23193700000002</v>
      </c>
      <c r="AH39" s="4">
        <v>767.47193700000003</v>
      </c>
      <c r="AM39">
        <v>89.749535370000075</v>
      </c>
      <c r="AN39" t="s">
        <v>78</v>
      </c>
      <c r="AO39" s="4"/>
      <c r="AP39" s="2">
        <v>19</v>
      </c>
      <c r="AQ39" s="4"/>
    </row>
    <row r="40" spans="1:43" customFormat="1" ht="14.4" x14ac:dyDescent="0.3">
      <c r="A40" s="28">
        <v>44126</v>
      </c>
      <c r="B40" t="s">
        <v>147</v>
      </c>
      <c r="C40" t="s">
        <v>148</v>
      </c>
      <c r="D40">
        <v>44</v>
      </c>
      <c r="E40">
        <v>1</v>
      </c>
      <c r="F40">
        <v>1</v>
      </c>
      <c r="G40" t="s">
        <v>42</v>
      </c>
      <c r="H40" t="s">
        <v>109</v>
      </c>
      <c r="I40">
        <v>0.1</v>
      </c>
      <c r="J40">
        <v>2.04</v>
      </c>
      <c r="K40">
        <v>55.3</v>
      </c>
      <c r="L40" t="s">
        <v>43</v>
      </c>
      <c r="M40" t="s">
        <v>110</v>
      </c>
      <c r="N40">
        <v>0.73599999999999999</v>
      </c>
      <c r="O40">
        <v>12.4</v>
      </c>
      <c r="P40">
        <v>341</v>
      </c>
      <c r="R40" s="4">
        <v>1</v>
      </c>
      <c r="S40" s="4">
        <v>1</v>
      </c>
      <c r="T40" s="4"/>
      <c r="U40" s="4">
        <v>55.3</v>
      </c>
      <c r="V40" s="4">
        <v>55.3</v>
      </c>
      <c r="W40" s="4">
        <v>55.3</v>
      </c>
      <c r="AB40">
        <v>111.93</v>
      </c>
      <c r="AC40" t="s">
        <v>78</v>
      </c>
      <c r="AD40" s="4">
        <v>1</v>
      </c>
      <c r="AE40" s="4"/>
      <c r="AF40" s="4">
        <v>341</v>
      </c>
      <c r="AG40" s="4">
        <v>341</v>
      </c>
      <c r="AH40" s="4">
        <v>341</v>
      </c>
      <c r="AM40">
        <v>171.65</v>
      </c>
      <c r="AN40" t="s">
        <v>79</v>
      </c>
      <c r="AO40" s="4"/>
      <c r="AP40" s="2">
        <v>20</v>
      </c>
      <c r="AQ40" s="4"/>
    </row>
    <row r="41" spans="1:43" customFormat="1" ht="14.4" x14ac:dyDescent="0.3">
      <c r="A41" s="28">
        <v>44126</v>
      </c>
      <c r="B41" t="s">
        <v>147</v>
      </c>
      <c r="C41" t="s">
        <v>149</v>
      </c>
      <c r="D41">
        <v>56</v>
      </c>
      <c r="E41">
        <v>1</v>
      </c>
      <c r="F41">
        <v>1</v>
      </c>
      <c r="G41" t="s">
        <v>42</v>
      </c>
      <c r="H41" t="s">
        <v>109</v>
      </c>
      <c r="I41">
        <v>7.2099999999999997E-2</v>
      </c>
      <c r="J41">
        <v>1.55</v>
      </c>
      <c r="K41">
        <v>40.1</v>
      </c>
      <c r="L41" t="s">
        <v>43</v>
      </c>
      <c r="M41" t="s">
        <v>110</v>
      </c>
      <c r="N41">
        <v>0.502</v>
      </c>
      <c r="O41">
        <v>8.56</v>
      </c>
      <c r="P41">
        <v>72.400000000000006</v>
      </c>
      <c r="R41" s="4">
        <v>1</v>
      </c>
      <c r="S41" s="4">
        <v>1</v>
      </c>
      <c r="T41" s="4"/>
      <c r="U41" s="4">
        <v>40.1</v>
      </c>
      <c r="V41" s="4">
        <v>40.1</v>
      </c>
      <c r="W41" s="4">
        <v>40.1</v>
      </c>
      <c r="AB41">
        <v>114.81</v>
      </c>
      <c r="AC41" t="s">
        <v>78</v>
      </c>
      <c r="AD41" s="4">
        <v>1</v>
      </c>
      <c r="AE41" s="4"/>
      <c r="AF41" s="4">
        <v>72.400000000000006</v>
      </c>
      <c r="AG41" s="4">
        <v>72.400000000000006</v>
      </c>
      <c r="AH41" s="4">
        <v>72.400000000000006</v>
      </c>
      <c r="AM41">
        <v>105.684</v>
      </c>
      <c r="AN41" t="s">
        <v>78</v>
      </c>
      <c r="AO41" s="4"/>
      <c r="AP41" s="2">
        <v>21</v>
      </c>
      <c r="AQ41" s="4"/>
    </row>
    <row r="42" spans="1:43" customFormat="1" ht="14.4" x14ac:dyDescent="0.3">
      <c r="A42" s="28">
        <v>44126</v>
      </c>
      <c r="B42" t="s">
        <v>150</v>
      </c>
      <c r="C42" t="s">
        <v>151</v>
      </c>
      <c r="D42">
        <v>92</v>
      </c>
      <c r="E42">
        <v>1</v>
      </c>
      <c r="F42">
        <v>1</v>
      </c>
      <c r="G42" t="s">
        <v>42</v>
      </c>
      <c r="H42" t="s">
        <v>109</v>
      </c>
      <c r="I42">
        <v>0.219</v>
      </c>
      <c r="J42">
        <v>4.21</v>
      </c>
      <c r="K42">
        <v>115</v>
      </c>
      <c r="L42" t="s">
        <v>43</v>
      </c>
      <c r="M42" t="s">
        <v>110</v>
      </c>
      <c r="N42">
        <v>1.02</v>
      </c>
      <c r="O42">
        <v>17.399999999999999</v>
      </c>
      <c r="P42">
        <v>743</v>
      </c>
      <c r="R42" s="4">
        <v>1</v>
      </c>
      <c r="S42" s="4">
        <v>1</v>
      </c>
      <c r="T42" s="4"/>
      <c r="U42" s="4">
        <v>115</v>
      </c>
      <c r="V42" s="4">
        <v>115</v>
      </c>
      <c r="W42" s="4">
        <v>115</v>
      </c>
      <c r="AB42">
        <v>83.5</v>
      </c>
      <c r="AC42" t="s">
        <v>78</v>
      </c>
      <c r="AD42" s="4">
        <v>1</v>
      </c>
      <c r="AE42" s="4"/>
      <c r="AF42" s="4">
        <v>743</v>
      </c>
      <c r="AG42" s="4">
        <v>743</v>
      </c>
      <c r="AH42" s="4">
        <v>743</v>
      </c>
      <c r="AM42">
        <v>146.22999999999999</v>
      </c>
      <c r="AN42" t="s">
        <v>79</v>
      </c>
      <c r="AO42" s="4"/>
      <c r="AP42" s="2">
        <v>22</v>
      </c>
      <c r="AQ42" s="4"/>
    </row>
    <row r="43" spans="1:43" customFormat="1" ht="14.4" x14ac:dyDescent="0.3">
      <c r="A43" s="28">
        <v>44126</v>
      </c>
      <c r="B43" t="s">
        <v>150</v>
      </c>
      <c r="C43" t="s">
        <v>152</v>
      </c>
      <c r="D43">
        <v>104</v>
      </c>
      <c r="E43">
        <v>1</v>
      </c>
      <c r="F43">
        <v>1</v>
      </c>
      <c r="G43" t="s">
        <v>42</v>
      </c>
      <c r="H43" t="s">
        <v>109</v>
      </c>
      <c r="I43">
        <v>0.108</v>
      </c>
      <c r="J43">
        <v>2.1800000000000002</v>
      </c>
      <c r="K43">
        <v>57.9</v>
      </c>
      <c r="L43" t="s">
        <v>43</v>
      </c>
      <c r="M43" t="s">
        <v>110</v>
      </c>
      <c r="N43">
        <v>1.05</v>
      </c>
      <c r="O43">
        <v>18</v>
      </c>
      <c r="P43">
        <v>786</v>
      </c>
      <c r="R43" s="4">
        <v>1</v>
      </c>
      <c r="S43" s="4">
        <v>1</v>
      </c>
      <c r="T43" s="4"/>
      <c r="U43" s="4">
        <v>57.9</v>
      </c>
      <c r="V43" s="4">
        <v>57.9</v>
      </c>
      <c r="W43" s="4">
        <v>57.9</v>
      </c>
      <c r="AB43">
        <v>110.99</v>
      </c>
      <c r="AC43" t="s">
        <v>78</v>
      </c>
      <c r="AD43" s="4">
        <v>1</v>
      </c>
      <c r="AE43" s="4"/>
      <c r="AF43" s="4">
        <v>786</v>
      </c>
      <c r="AG43" s="4">
        <v>786</v>
      </c>
      <c r="AH43" s="4">
        <v>786</v>
      </c>
      <c r="AM43">
        <v>187.46</v>
      </c>
      <c r="AN43" t="s">
        <v>79</v>
      </c>
      <c r="AO43" s="4"/>
      <c r="AP43" s="2">
        <v>23</v>
      </c>
      <c r="AQ43" s="4"/>
    </row>
    <row r="44" spans="1:43" customFormat="1" ht="14.4" x14ac:dyDescent="0.3">
      <c r="A44" s="28">
        <v>44126</v>
      </c>
      <c r="B44" t="s">
        <v>150</v>
      </c>
      <c r="C44" t="s">
        <v>153</v>
      </c>
      <c r="D44">
        <v>116</v>
      </c>
      <c r="E44">
        <v>1</v>
      </c>
      <c r="F44">
        <v>1</v>
      </c>
      <c r="G44" t="s">
        <v>42</v>
      </c>
      <c r="H44" t="s">
        <v>109</v>
      </c>
      <c r="I44">
        <v>0.124</v>
      </c>
      <c r="J44">
        <v>2.5499999999999998</v>
      </c>
      <c r="K44">
        <v>68.599999999999994</v>
      </c>
      <c r="L44" t="s">
        <v>43</v>
      </c>
      <c r="M44" t="s">
        <v>110</v>
      </c>
      <c r="N44">
        <v>0.748</v>
      </c>
      <c r="O44">
        <v>12.8</v>
      </c>
      <c r="P44">
        <v>394</v>
      </c>
      <c r="R44" s="4">
        <v>1</v>
      </c>
      <c r="S44" s="4">
        <v>1</v>
      </c>
      <c r="T44" s="4"/>
      <c r="U44" s="4">
        <v>68.599999999999994</v>
      </c>
      <c r="V44" s="4">
        <v>68.599999999999994</v>
      </c>
      <c r="W44" s="4">
        <v>68.599999999999994</v>
      </c>
      <c r="AB44">
        <v>119.25999999999995</v>
      </c>
      <c r="AC44" t="s">
        <v>78</v>
      </c>
      <c r="AD44" s="4">
        <v>1</v>
      </c>
      <c r="AE44" s="4"/>
      <c r="AF44" s="4">
        <v>394</v>
      </c>
      <c r="AG44" s="4">
        <v>394</v>
      </c>
      <c r="AH44" s="4">
        <v>394</v>
      </c>
      <c r="AM44">
        <v>95.54</v>
      </c>
      <c r="AN44" t="s">
        <v>78</v>
      </c>
      <c r="AO44" s="4"/>
      <c r="AP44" s="2">
        <v>24</v>
      </c>
      <c r="AQ44" s="4"/>
    </row>
    <row r="45" spans="1:43" customFormat="1" ht="14.4" x14ac:dyDescent="0.3">
      <c r="A45" s="28">
        <v>44126</v>
      </c>
      <c r="B45" t="s">
        <v>150</v>
      </c>
      <c r="C45" t="s">
        <v>154</v>
      </c>
      <c r="D45">
        <v>140</v>
      </c>
      <c r="E45">
        <v>1</v>
      </c>
      <c r="F45">
        <v>1</v>
      </c>
      <c r="G45" t="s">
        <v>42</v>
      </c>
      <c r="H45" t="s">
        <v>109</v>
      </c>
      <c r="I45">
        <v>5.4199999999999998E-2</v>
      </c>
      <c r="J45">
        <v>1.2</v>
      </c>
      <c r="K45">
        <v>28.1</v>
      </c>
      <c r="L45" t="s">
        <v>43</v>
      </c>
      <c r="M45" t="s">
        <v>110</v>
      </c>
      <c r="N45">
        <v>0.56299999999999994</v>
      </c>
      <c r="O45">
        <v>9.51</v>
      </c>
      <c r="P45">
        <v>141</v>
      </c>
      <c r="R45">
        <v>1</v>
      </c>
      <c r="S45">
        <v>1</v>
      </c>
      <c r="U45">
        <v>28.1</v>
      </c>
      <c r="V45">
        <v>28.1</v>
      </c>
      <c r="W45" s="2">
        <v>28.1</v>
      </c>
      <c r="Y45" s="2"/>
      <c r="Z45" s="2"/>
      <c r="AA45" s="2"/>
      <c r="AB45">
        <v>-17.190000000000001</v>
      </c>
      <c r="AC45" t="s">
        <v>79</v>
      </c>
      <c r="AD45">
        <v>1</v>
      </c>
      <c r="AF45">
        <v>141</v>
      </c>
      <c r="AG45">
        <v>141</v>
      </c>
      <c r="AH45">
        <v>141</v>
      </c>
      <c r="AM45" s="9">
        <v>-39.39</v>
      </c>
      <c r="AN45" t="s">
        <v>79</v>
      </c>
      <c r="AO45" s="2"/>
      <c r="AP45" s="2">
        <v>25</v>
      </c>
      <c r="AQ45" s="5"/>
    </row>
    <row r="46" spans="1:43" customFormat="1" ht="14.4" x14ac:dyDescent="0.3">
      <c r="A46" s="28">
        <v>44126</v>
      </c>
      <c r="B46" t="s">
        <v>150</v>
      </c>
      <c r="C46" t="s">
        <v>155</v>
      </c>
      <c r="D46">
        <v>152</v>
      </c>
      <c r="E46">
        <v>1</v>
      </c>
      <c r="F46">
        <v>1</v>
      </c>
      <c r="G46" t="s">
        <v>42</v>
      </c>
      <c r="H46" t="s">
        <v>109</v>
      </c>
      <c r="I46">
        <v>5.7000000000000002E-2</v>
      </c>
      <c r="J46">
        <v>1.32</v>
      </c>
      <c r="K46">
        <v>31.9</v>
      </c>
      <c r="L46" t="s">
        <v>43</v>
      </c>
      <c r="M46" t="s">
        <v>110</v>
      </c>
      <c r="N46">
        <v>0.86899999999999999</v>
      </c>
      <c r="O46">
        <v>14.9</v>
      </c>
      <c r="P46">
        <v>553</v>
      </c>
      <c r="R46">
        <v>1</v>
      </c>
      <c r="S46">
        <v>1</v>
      </c>
      <c r="U46">
        <v>31.9</v>
      </c>
      <c r="V46">
        <v>31.9</v>
      </c>
      <c r="W46" s="2">
        <v>31.9</v>
      </c>
      <c r="Y46" s="2"/>
      <c r="Z46" s="2"/>
      <c r="AA46" s="2"/>
      <c r="AB46">
        <v>6.79</v>
      </c>
      <c r="AC46" t="s">
        <v>79</v>
      </c>
      <c r="AD46">
        <v>1</v>
      </c>
      <c r="AF46">
        <v>553</v>
      </c>
      <c r="AG46">
        <v>553</v>
      </c>
      <c r="AH46">
        <v>553</v>
      </c>
      <c r="AM46" s="9">
        <v>13.93</v>
      </c>
      <c r="AN46" t="s">
        <v>79</v>
      </c>
      <c r="AO46" s="2"/>
      <c r="AP46" s="2">
        <v>26</v>
      </c>
      <c r="AQ46" s="5"/>
    </row>
    <row r="47" spans="1:43" customFormat="1" ht="14.4" x14ac:dyDescent="0.3">
      <c r="A47" s="28">
        <v>44133</v>
      </c>
      <c r="B47" t="s">
        <v>108</v>
      </c>
      <c r="C47" t="s">
        <v>156</v>
      </c>
      <c r="D47">
        <v>46</v>
      </c>
      <c r="E47">
        <v>1</v>
      </c>
      <c r="F47">
        <v>1</v>
      </c>
      <c r="G47" t="s">
        <v>42</v>
      </c>
      <c r="H47" t="s">
        <v>109</v>
      </c>
      <c r="I47">
        <v>0.124</v>
      </c>
      <c r="J47">
        <v>2.5499999999999998</v>
      </c>
      <c r="K47">
        <v>63.5</v>
      </c>
      <c r="L47" t="s">
        <v>43</v>
      </c>
      <c r="M47" t="s">
        <v>110</v>
      </c>
      <c r="N47">
        <v>0.64200000000000002</v>
      </c>
      <c r="O47">
        <v>10.9</v>
      </c>
      <c r="P47">
        <v>654</v>
      </c>
      <c r="R47">
        <v>1</v>
      </c>
      <c r="S47">
        <v>1</v>
      </c>
      <c r="U47">
        <v>63.5</v>
      </c>
      <c r="V47">
        <v>63.5</v>
      </c>
      <c r="W47" s="2">
        <v>63.5</v>
      </c>
      <c r="Y47" s="2"/>
      <c r="Z47" s="2"/>
      <c r="AA47" s="2"/>
      <c r="AB47">
        <v>78.349999999999994</v>
      </c>
      <c r="AC47" t="s">
        <v>79</v>
      </c>
      <c r="AD47">
        <v>1</v>
      </c>
      <c r="AF47">
        <v>654</v>
      </c>
      <c r="AG47">
        <v>654</v>
      </c>
      <c r="AH47">
        <v>654</v>
      </c>
      <c r="AM47" s="9">
        <v>86.14</v>
      </c>
      <c r="AN47" t="s">
        <v>78</v>
      </c>
      <c r="AO47" s="2"/>
      <c r="AP47" s="2">
        <v>27</v>
      </c>
      <c r="AQ47" s="5"/>
    </row>
    <row r="48" spans="1:43" customFormat="1" ht="14.4" x14ac:dyDescent="0.3">
      <c r="A48" s="28">
        <v>44133</v>
      </c>
      <c r="B48" t="s">
        <v>108</v>
      </c>
      <c r="C48" t="s">
        <v>157</v>
      </c>
      <c r="D48">
        <v>58</v>
      </c>
      <c r="E48">
        <v>1</v>
      </c>
      <c r="F48">
        <v>1</v>
      </c>
      <c r="G48" t="s">
        <v>42</v>
      </c>
      <c r="H48" t="s">
        <v>109</v>
      </c>
      <c r="I48">
        <v>8.8900000000000007E-2</v>
      </c>
      <c r="J48">
        <v>1.95</v>
      </c>
      <c r="K48">
        <v>45.9</v>
      </c>
      <c r="L48" t="s">
        <v>43</v>
      </c>
      <c r="M48" t="s">
        <v>110</v>
      </c>
      <c r="N48">
        <v>0.47299999999999998</v>
      </c>
      <c r="O48">
        <v>8.02</v>
      </c>
      <c r="P48">
        <v>433</v>
      </c>
      <c r="R48">
        <v>1</v>
      </c>
      <c r="S48">
        <v>1</v>
      </c>
      <c r="U48">
        <v>45.9</v>
      </c>
      <c r="V48">
        <v>45.9</v>
      </c>
      <c r="W48" s="2">
        <v>45.9</v>
      </c>
      <c r="Y48" s="2"/>
      <c r="Z48" s="2"/>
      <c r="AA48" s="2"/>
      <c r="AB48">
        <v>98.99</v>
      </c>
      <c r="AC48" t="s">
        <v>78</v>
      </c>
      <c r="AD48">
        <v>1</v>
      </c>
      <c r="AF48">
        <v>433</v>
      </c>
      <c r="AG48">
        <v>433</v>
      </c>
      <c r="AH48">
        <v>433</v>
      </c>
      <c r="AM48" s="9">
        <v>90.33</v>
      </c>
      <c r="AN48" t="s">
        <v>78</v>
      </c>
      <c r="AO48" s="2"/>
      <c r="AP48" s="2">
        <v>28</v>
      </c>
      <c r="AQ48" s="5"/>
    </row>
    <row r="49" spans="1:43" customFormat="1" ht="14.4" x14ac:dyDescent="0.3">
      <c r="A49" s="28">
        <v>44133</v>
      </c>
      <c r="B49" t="s">
        <v>108</v>
      </c>
      <c r="C49" t="s">
        <v>158</v>
      </c>
      <c r="D49">
        <v>70</v>
      </c>
      <c r="E49">
        <v>1</v>
      </c>
      <c r="F49">
        <v>1</v>
      </c>
      <c r="G49" t="s">
        <v>42</v>
      </c>
      <c r="H49" t="s">
        <v>109</v>
      </c>
      <c r="I49">
        <v>0.11899999999999999</v>
      </c>
      <c r="J49">
        <v>2.46</v>
      </c>
      <c r="K49">
        <v>60.9</v>
      </c>
      <c r="L49" t="s">
        <v>43</v>
      </c>
      <c r="M49" t="s">
        <v>110</v>
      </c>
      <c r="N49">
        <v>0.80100000000000005</v>
      </c>
      <c r="O49">
        <v>13.6</v>
      </c>
      <c r="P49">
        <v>856</v>
      </c>
      <c r="R49">
        <v>1</v>
      </c>
      <c r="S49">
        <v>1</v>
      </c>
      <c r="U49">
        <v>60.9</v>
      </c>
      <c r="V49">
        <v>60.9</v>
      </c>
      <c r="W49" s="2">
        <v>60.9</v>
      </c>
      <c r="Y49" s="2"/>
      <c r="Z49" s="2"/>
      <c r="AA49" s="2"/>
      <c r="AB49">
        <v>100.49</v>
      </c>
      <c r="AC49" t="s">
        <v>78</v>
      </c>
      <c r="AD49">
        <v>1</v>
      </c>
      <c r="AF49">
        <v>856</v>
      </c>
      <c r="AG49">
        <v>856</v>
      </c>
      <c r="AH49">
        <v>856</v>
      </c>
      <c r="AM49" s="9">
        <v>78.959999999999994</v>
      </c>
      <c r="AN49" t="s">
        <v>79</v>
      </c>
      <c r="AO49" s="2"/>
      <c r="AP49" s="2">
        <v>29</v>
      </c>
      <c r="AQ49" s="5"/>
    </row>
    <row r="50" spans="1:43" customFormat="1" ht="14.4" x14ac:dyDescent="0.3">
      <c r="A50" s="28">
        <v>44133</v>
      </c>
      <c r="B50" t="s">
        <v>108</v>
      </c>
      <c r="C50" t="s">
        <v>159</v>
      </c>
      <c r="D50">
        <v>82</v>
      </c>
      <c r="E50">
        <v>1</v>
      </c>
      <c r="F50">
        <v>1</v>
      </c>
      <c r="G50" t="s">
        <v>42</v>
      </c>
      <c r="H50" t="s">
        <v>109</v>
      </c>
      <c r="I50">
        <v>0.17399999999999999</v>
      </c>
      <c r="J50">
        <v>3.44</v>
      </c>
      <c r="K50">
        <v>89.1</v>
      </c>
      <c r="L50" t="s">
        <v>43</v>
      </c>
      <c r="M50" t="s">
        <v>110</v>
      </c>
      <c r="N50">
        <v>1.61</v>
      </c>
      <c r="O50">
        <v>27.2</v>
      </c>
      <c r="P50">
        <v>1950</v>
      </c>
      <c r="R50">
        <v>1</v>
      </c>
      <c r="S50">
        <v>1</v>
      </c>
      <c r="U50">
        <v>89.1</v>
      </c>
      <c r="V50">
        <v>89.1</v>
      </c>
      <c r="W50" s="2">
        <v>89.1</v>
      </c>
      <c r="Y50" s="2"/>
      <c r="Z50" s="2"/>
      <c r="AA50" s="2"/>
      <c r="AB50">
        <v>100.50999999999995</v>
      </c>
      <c r="AC50" t="s">
        <v>78</v>
      </c>
      <c r="AD50">
        <v>1</v>
      </c>
      <c r="AF50">
        <v>1950</v>
      </c>
      <c r="AG50">
        <v>1950</v>
      </c>
      <c r="AH50">
        <v>1950</v>
      </c>
      <c r="AM50" s="9">
        <v>91.5</v>
      </c>
      <c r="AN50" t="s">
        <v>78</v>
      </c>
      <c r="AO50" s="2"/>
      <c r="AP50" s="2">
        <v>30</v>
      </c>
      <c r="AQ50" s="5"/>
    </row>
    <row r="51" spans="1:43" customFormat="1" ht="14.4" x14ac:dyDescent="0.3">
      <c r="A51" s="28">
        <v>44133</v>
      </c>
      <c r="B51" t="s">
        <v>108</v>
      </c>
      <c r="C51" t="s">
        <v>160</v>
      </c>
      <c r="D51">
        <v>94</v>
      </c>
      <c r="E51">
        <v>1</v>
      </c>
      <c r="F51">
        <v>1</v>
      </c>
      <c r="G51" t="s">
        <v>42</v>
      </c>
      <c r="H51" t="s">
        <v>109</v>
      </c>
      <c r="I51">
        <v>0.10299999999999999</v>
      </c>
      <c r="J51">
        <v>2.17</v>
      </c>
      <c r="K51">
        <v>52.4</v>
      </c>
      <c r="L51" t="s">
        <v>43</v>
      </c>
      <c r="M51" t="s">
        <v>110</v>
      </c>
      <c r="N51">
        <v>0.90600000000000003</v>
      </c>
      <c r="O51">
        <v>15.3</v>
      </c>
      <c r="P51">
        <v>994</v>
      </c>
      <c r="R51">
        <v>1</v>
      </c>
      <c r="S51">
        <v>1</v>
      </c>
      <c r="U51">
        <v>52.4</v>
      </c>
      <c r="V51">
        <v>52.4</v>
      </c>
      <c r="W51" s="2">
        <v>52.4</v>
      </c>
      <c r="Y51" s="2"/>
      <c r="Z51" s="2"/>
      <c r="AA51" s="2"/>
      <c r="AB51">
        <v>101.24</v>
      </c>
      <c r="AC51" t="s">
        <v>78</v>
      </c>
      <c r="AD51">
        <v>1</v>
      </c>
      <c r="AF51">
        <v>994</v>
      </c>
      <c r="AG51">
        <v>994</v>
      </c>
      <c r="AH51">
        <v>994</v>
      </c>
      <c r="AM51" s="9">
        <v>82.34</v>
      </c>
      <c r="AN51" t="s">
        <v>78</v>
      </c>
      <c r="AO51" s="2"/>
      <c r="AP51" s="2">
        <v>31</v>
      </c>
      <c r="AQ51" s="5"/>
    </row>
    <row r="52" spans="1:43" customFormat="1" ht="14.4" x14ac:dyDescent="0.3">
      <c r="A52" s="28">
        <v>44133</v>
      </c>
      <c r="B52" t="s">
        <v>108</v>
      </c>
      <c r="C52" t="s">
        <v>161</v>
      </c>
      <c r="D52">
        <v>106</v>
      </c>
      <c r="E52">
        <v>1</v>
      </c>
      <c r="F52">
        <v>1</v>
      </c>
      <c r="G52" t="s">
        <v>42</v>
      </c>
      <c r="H52" t="s">
        <v>109</v>
      </c>
      <c r="I52">
        <v>0.13400000000000001</v>
      </c>
      <c r="J52">
        <v>2.7</v>
      </c>
      <c r="K52">
        <v>67.7</v>
      </c>
      <c r="L52" t="s">
        <v>43</v>
      </c>
      <c r="M52" t="s">
        <v>110</v>
      </c>
      <c r="N52">
        <v>0.66900000000000004</v>
      </c>
      <c r="O52">
        <v>11.4</v>
      </c>
      <c r="P52">
        <v>691</v>
      </c>
      <c r="R52">
        <v>1</v>
      </c>
      <c r="S52">
        <v>1</v>
      </c>
      <c r="U52">
        <v>67.7</v>
      </c>
      <c r="V52">
        <v>67.7</v>
      </c>
      <c r="W52" s="2">
        <v>67.7</v>
      </c>
      <c r="Y52" s="2"/>
      <c r="Z52" s="2"/>
      <c r="AA52" s="2"/>
      <c r="AB52">
        <v>95.97</v>
      </c>
      <c r="AC52" t="s">
        <v>78</v>
      </c>
      <c r="AD52">
        <v>1</v>
      </c>
      <c r="AF52">
        <v>691</v>
      </c>
      <c r="AG52">
        <v>691</v>
      </c>
      <c r="AH52">
        <v>691</v>
      </c>
      <c r="AM52" s="9">
        <v>89.31</v>
      </c>
      <c r="AN52" t="s">
        <v>78</v>
      </c>
      <c r="AO52" s="2"/>
      <c r="AP52" s="2">
        <v>32</v>
      </c>
      <c r="AQ52" s="5"/>
    </row>
    <row r="53" spans="1:43" customFormat="1" ht="14.4" x14ac:dyDescent="0.3">
      <c r="A53" s="28">
        <v>44133</v>
      </c>
      <c r="B53" t="s">
        <v>108</v>
      </c>
      <c r="C53" t="s">
        <v>162</v>
      </c>
      <c r="D53">
        <v>118</v>
      </c>
      <c r="E53">
        <v>1</v>
      </c>
      <c r="F53">
        <v>1</v>
      </c>
      <c r="G53" t="s">
        <v>42</v>
      </c>
      <c r="H53" t="s">
        <v>109</v>
      </c>
      <c r="I53">
        <v>9.9400000000000002E-2</v>
      </c>
      <c r="J53">
        <v>2.0099999999999998</v>
      </c>
      <c r="K53">
        <v>47.5</v>
      </c>
      <c r="L53" t="s">
        <v>43</v>
      </c>
      <c r="M53" t="s">
        <v>110</v>
      </c>
      <c r="N53">
        <v>1.26</v>
      </c>
      <c r="O53">
        <v>21.5</v>
      </c>
      <c r="P53">
        <v>1480</v>
      </c>
      <c r="R53">
        <v>1</v>
      </c>
      <c r="S53">
        <v>1</v>
      </c>
      <c r="U53">
        <v>47.5</v>
      </c>
      <c r="V53">
        <v>47.5</v>
      </c>
      <c r="W53" s="2">
        <v>47.5</v>
      </c>
      <c r="Y53" s="2"/>
      <c r="Z53" s="2"/>
      <c r="AA53" s="2"/>
      <c r="AB53">
        <v>96.35</v>
      </c>
      <c r="AC53" t="s">
        <v>78</v>
      </c>
      <c r="AD53">
        <v>1</v>
      </c>
      <c r="AF53">
        <v>1480</v>
      </c>
      <c r="AG53">
        <v>1480</v>
      </c>
      <c r="AH53">
        <v>1480</v>
      </c>
      <c r="AM53" s="9">
        <v>86.8</v>
      </c>
      <c r="AN53" t="s">
        <v>78</v>
      </c>
      <c r="AO53" s="2"/>
      <c r="AP53" s="2">
        <v>33</v>
      </c>
      <c r="AQ53" s="5"/>
    </row>
    <row r="54" spans="1:43" customFormat="1" ht="14.4" x14ac:dyDescent="0.3">
      <c r="A54" s="28">
        <v>44133</v>
      </c>
      <c r="B54" t="s">
        <v>108</v>
      </c>
      <c r="C54" t="s">
        <v>163</v>
      </c>
      <c r="D54">
        <v>130</v>
      </c>
      <c r="E54">
        <v>1</v>
      </c>
      <c r="F54">
        <v>1</v>
      </c>
      <c r="G54" t="s">
        <v>42</v>
      </c>
      <c r="H54" t="s">
        <v>109</v>
      </c>
      <c r="I54">
        <v>0.10100000000000001</v>
      </c>
      <c r="J54">
        <v>2.1</v>
      </c>
      <c r="K54">
        <v>50.3</v>
      </c>
      <c r="L54" t="s">
        <v>43</v>
      </c>
      <c r="M54" t="s">
        <v>110</v>
      </c>
      <c r="N54">
        <v>0.61799999999999999</v>
      </c>
      <c r="O54">
        <v>10.5</v>
      </c>
      <c r="P54">
        <v>621</v>
      </c>
      <c r="R54">
        <v>1</v>
      </c>
      <c r="S54">
        <v>1</v>
      </c>
      <c r="U54">
        <v>50.3</v>
      </c>
      <c r="V54">
        <v>50.3</v>
      </c>
      <c r="W54" s="2">
        <v>50.3</v>
      </c>
      <c r="Y54" s="2"/>
      <c r="Z54" s="2"/>
      <c r="AA54" s="2"/>
      <c r="AB54">
        <v>96.229999999999976</v>
      </c>
      <c r="AC54" t="s">
        <v>78</v>
      </c>
      <c r="AD54">
        <v>1</v>
      </c>
      <c r="AF54">
        <v>621</v>
      </c>
      <c r="AG54">
        <v>621</v>
      </c>
      <c r="AH54">
        <v>621</v>
      </c>
      <c r="AM54" s="9">
        <v>94.61</v>
      </c>
      <c r="AN54" t="s">
        <v>78</v>
      </c>
      <c r="AO54" s="2"/>
      <c r="AP54" s="2">
        <v>34</v>
      </c>
      <c r="AQ54" s="5"/>
    </row>
    <row r="55" spans="1:43" customFormat="1" ht="14.4" x14ac:dyDescent="0.3">
      <c r="A55" s="28">
        <v>44133</v>
      </c>
      <c r="B55" t="s">
        <v>108</v>
      </c>
      <c r="C55" t="s">
        <v>164</v>
      </c>
      <c r="D55">
        <v>142</v>
      </c>
      <c r="E55">
        <v>1</v>
      </c>
      <c r="F55">
        <v>1</v>
      </c>
      <c r="G55" t="s">
        <v>42</v>
      </c>
      <c r="H55" t="s">
        <v>109</v>
      </c>
      <c r="I55">
        <v>0.112</v>
      </c>
      <c r="J55">
        <v>2.36</v>
      </c>
      <c r="K55">
        <v>57.7</v>
      </c>
      <c r="L55" t="s">
        <v>43</v>
      </c>
      <c r="M55" t="s">
        <v>110</v>
      </c>
      <c r="N55">
        <v>0.70099999999999996</v>
      </c>
      <c r="O55">
        <v>12</v>
      </c>
      <c r="P55">
        <v>734</v>
      </c>
      <c r="R55">
        <v>1</v>
      </c>
      <c r="S55">
        <v>1</v>
      </c>
      <c r="U55">
        <v>57.7</v>
      </c>
      <c r="V55">
        <v>57.7</v>
      </c>
      <c r="W55" s="2">
        <v>57.7</v>
      </c>
      <c r="Y55" s="2"/>
      <c r="Z55" s="2"/>
      <c r="AA55" s="2"/>
      <c r="AB55">
        <v>100.57</v>
      </c>
      <c r="AC55" t="s">
        <v>78</v>
      </c>
      <c r="AD55">
        <v>1</v>
      </c>
      <c r="AF55">
        <v>734</v>
      </c>
      <c r="AG55">
        <v>734</v>
      </c>
      <c r="AH55">
        <v>734</v>
      </c>
      <c r="AM55" s="9">
        <v>91.74</v>
      </c>
      <c r="AN55" t="s">
        <v>78</v>
      </c>
      <c r="AO55" s="2"/>
      <c r="AP55" s="2">
        <v>35</v>
      </c>
      <c r="AQ55" s="5"/>
    </row>
    <row r="56" spans="1:43" customFormat="1" ht="14.4" x14ac:dyDescent="0.3">
      <c r="A56" s="28">
        <v>44133</v>
      </c>
      <c r="B56" t="s">
        <v>108</v>
      </c>
      <c r="C56" t="s">
        <v>165</v>
      </c>
      <c r="D56">
        <v>154</v>
      </c>
      <c r="E56">
        <v>1</v>
      </c>
      <c r="F56">
        <v>1</v>
      </c>
      <c r="G56" t="s">
        <v>42</v>
      </c>
      <c r="H56" t="s">
        <v>109</v>
      </c>
      <c r="I56">
        <v>0.10299999999999999</v>
      </c>
      <c r="J56">
        <v>2.11</v>
      </c>
      <c r="K56">
        <v>50.6</v>
      </c>
      <c r="L56" t="s">
        <v>43</v>
      </c>
      <c r="M56" t="s">
        <v>110</v>
      </c>
      <c r="N56">
        <v>0.34799999999999998</v>
      </c>
      <c r="O56">
        <v>5.99</v>
      </c>
      <c r="P56">
        <v>282</v>
      </c>
      <c r="R56">
        <v>1</v>
      </c>
      <c r="S56">
        <v>1</v>
      </c>
      <c r="U56">
        <v>50.6</v>
      </c>
      <c r="V56">
        <v>50.6</v>
      </c>
      <c r="W56" s="2">
        <v>50.6</v>
      </c>
      <c r="Y56" s="2"/>
      <c r="Z56" s="2"/>
      <c r="AA56" s="2"/>
      <c r="AB56">
        <v>111.06</v>
      </c>
      <c r="AC56" t="s">
        <v>78</v>
      </c>
      <c r="AD56">
        <v>1</v>
      </c>
      <c r="AF56">
        <v>282</v>
      </c>
      <c r="AG56">
        <v>282</v>
      </c>
      <c r="AH56">
        <v>282</v>
      </c>
      <c r="AM56" s="9">
        <v>97.14</v>
      </c>
      <c r="AN56" t="s">
        <v>78</v>
      </c>
      <c r="AO56" s="2"/>
      <c r="AP56" s="2">
        <v>36</v>
      </c>
      <c r="AQ56" s="5"/>
    </row>
    <row r="57" spans="1:43" customFormat="1" ht="14.4" x14ac:dyDescent="0.3">
      <c r="A57" s="28">
        <v>44166</v>
      </c>
      <c r="B57" t="s">
        <v>126</v>
      </c>
      <c r="C57" t="s">
        <v>172</v>
      </c>
      <c r="D57">
        <v>46</v>
      </c>
      <c r="E57">
        <v>1</v>
      </c>
      <c r="F57">
        <v>1</v>
      </c>
      <c r="G57" t="s">
        <v>42</v>
      </c>
      <c r="H57" t="s">
        <v>109</v>
      </c>
      <c r="I57">
        <v>0.153</v>
      </c>
      <c r="J57">
        <v>3.11</v>
      </c>
      <c r="K57">
        <v>69.8</v>
      </c>
      <c r="L57" t="s">
        <v>43</v>
      </c>
      <c r="M57" t="s">
        <v>110</v>
      </c>
      <c r="N57">
        <v>0.28999999999999998</v>
      </c>
      <c r="O57">
        <v>5.25</v>
      </c>
      <c r="P57">
        <v>372</v>
      </c>
      <c r="R57">
        <v>1</v>
      </c>
      <c r="S57">
        <v>2</v>
      </c>
      <c r="T57" t="s">
        <v>128</v>
      </c>
      <c r="U57">
        <v>81.114503049999996</v>
      </c>
      <c r="V57">
        <v>81.114503049999996</v>
      </c>
      <c r="W57" s="2">
        <v>81.114503049999996</v>
      </c>
      <c r="Y57" s="2"/>
      <c r="Z57" s="2"/>
      <c r="AA57" s="2"/>
      <c r="AB57">
        <v>96.06754250500002</v>
      </c>
      <c r="AC57" t="s">
        <v>78</v>
      </c>
      <c r="AD57">
        <v>1</v>
      </c>
      <c r="AF57">
        <v>397.12726874999998</v>
      </c>
      <c r="AG57">
        <v>397.12726874999998</v>
      </c>
      <c r="AH57">
        <v>397.12726874999998</v>
      </c>
      <c r="AM57" s="9">
        <v>94.881986571500008</v>
      </c>
      <c r="AN57" t="s">
        <v>78</v>
      </c>
      <c r="AO57" s="2"/>
      <c r="AP57" s="2">
        <v>37</v>
      </c>
      <c r="AQ57" s="5"/>
    </row>
    <row r="58" spans="1:43" customFormat="1" ht="14.4" x14ac:dyDescent="0.3">
      <c r="A58" s="28">
        <v>44166</v>
      </c>
      <c r="B58" t="s">
        <v>126</v>
      </c>
      <c r="C58" t="s">
        <v>172</v>
      </c>
      <c r="D58">
        <v>58</v>
      </c>
      <c r="E58">
        <v>1</v>
      </c>
      <c r="F58">
        <v>1</v>
      </c>
      <c r="G58" t="s">
        <v>42</v>
      </c>
      <c r="H58" t="s">
        <v>109</v>
      </c>
      <c r="I58">
        <v>9.7299999999999998E-2</v>
      </c>
      <c r="J58">
        <v>2.0499999999999998</v>
      </c>
      <c r="K58">
        <v>39.5</v>
      </c>
      <c r="L58" t="s">
        <v>43</v>
      </c>
      <c r="M58" t="s">
        <v>110</v>
      </c>
      <c r="N58">
        <v>0.35499999999999998</v>
      </c>
      <c r="O58">
        <v>6.39</v>
      </c>
      <c r="P58">
        <v>472</v>
      </c>
      <c r="R58">
        <v>1</v>
      </c>
      <c r="S58">
        <v>2</v>
      </c>
      <c r="T58" t="s">
        <v>128</v>
      </c>
      <c r="U58">
        <v>48.423276249999986</v>
      </c>
      <c r="V58">
        <v>48.423276249999986</v>
      </c>
      <c r="W58" s="2">
        <v>48.423276249999986</v>
      </c>
      <c r="Y58" s="2"/>
      <c r="Z58" s="2"/>
      <c r="AA58" s="2"/>
      <c r="AB58">
        <v>98.938594824999967</v>
      </c>
      <c r="AC58" t="s">
        <v>78</v>
      </c>
      <c r="AD58">
        <v>1</v>
      </c>
      <c r="AF58">
        <v>508.19101178999995</v>
      </c>
      <c r="AG58">
        <v>508.19101178999995</v>
      </c>
      <c r="AH58">
        <v>508.19101178999995</v>
      </c>
      <c r="AM58" s="9">
        <v>104.2640481299</v>
      </c>
      <c r="AN58" t="s">
        <v>78</v>
      </c>
      <c r="AO58" s="2"/>
      <c r="AP58" s="2">
        <v>38</v>
      </c>
      <c r="AQ58" s="5"/>
    </row>
    <row r="59" spans="1:43" customFormat="1" ht="14.4" x14ac:dyDescent="0.3">
      <c r="A59" s="28">
        <v>44166</v>
      </c>
      <c r="B59" t="s">
        <v>126</v>
      </c>
      <c r="C59" t="s">
        <v>172</v>
      </c>
      <c r="D59">
        <v>70</v>
      </c>
      <c r="E59">
        <v>1</v>
      </c>
      <c r="F59">
        <v>1</v>
      </c>
      <c r="G59" t="s">
        <v>42</v>
      </c>
      <c r="H59" t="s">
        <v>109</v>
      </c>
      <c r="I59">
        <v>9.2399999999999996E-2</v>
      </c>
      <c r="J59">
        <v>1.95</v>
      </c>
      <c r="K59">
        <v>36.799999999999997</v>
      </c>
      <c r="L59" t="s">
        <v>43</v>
      </c>
      <c r="M59" t="s">
        <v>110</v>
      </c>
      <c r="N59">
        <v>0.34499999999999997</v>
      </c>
      <c r="O59">
        <v>6.23</v>
      </c>
      <c r="P59">
        <v>458</v>
      </c>
      <c r="R59">
        <v>1</v>
      </c>
      <c r="S59">
        <v>2</v>
      </c>
      <c r="T59" t="s">
        <v>128</v>
      </c>
      <c r="U59">
        <v>45.382176249999993</v>
      </c>
      <c r="V59">
        <v>45.382176249999993</v>
      </c>
      <c r="W59" s="2">
        <v>45.382176249999993</v>
      </c>
      <c r="Y59" s="2"/>
      <c r="Z59" s="2"/>
      <c r="AA59" s="2"/>
      <c r="AB59">
        <v>98.403292825000023</v>
      </c>
      <c r="AC59" t="s">
        <v>78</v>
      </c>
      <c r="AD59">
        <v>1</v>
      </c>
      <c r="AF59">
        <v>492.49964570999998</v>
      </c>
      <c r="AG59">
        <v>492.49964570999998</v>
      </c>
      <c r="AH59">
        <v>492.49964570999998</v>
      </c>
      <c r="AM59" s="9">
        <v>118.97959104509999</v>
      </c>
      <c r="AN59" t="s">
        <v>78</v>
      </c>
      <c r="AO59" s="2"/>
      <c r="AP59" s="2">
        <v>39</v>
      </c>
      <c r="AQ59" s="5"/>
    </row>
    <row r="60" spans="1:43" customFormat="1" ht="14.4" x14ac:dyDescent="0.3">
      <c r="A60" s="28">
        <v>44166</v>
      </c>
      <c r="B60" t="s">
        <v>126</v>
      </c>
      <c r="C60" t="s">
        <v>172</v>
      </c>
      <c r="D60">
        <v>82</v>
      </c>
      <c r="E60">
        <v>1</v>
      </c>
      <c r="F60">
        <v>1</v>
      </c>
      <c r="G60" t="s">
        <v>42</v>
      </c>
      <c r="H60" t="s">
        <v>109</v>
      </c>
      <c r="I60">
        <v>0.11799999999999999</v>
      </c>
      <c r="J60">
        <v>2.4</v>
      </c>
      <c r="K60">
        <v>49.3</v>
      </c>
      <c r="L60" t="s">
        <v>43</v>
      </c>
      <c r="M60" t="s">
        <v>110</v>
      </c>
      <c r="N60">
        <v>0.56399999999999995</v>
      </c>
      <c r="O60">
        <v>10.199999999999999</v>
      </c>
      <c r="P60">
        <v>801</v>
      </c>
      <c r="R60">
        <v>1</v>
      </c>
      <c r="S60">
        <v>2</v>
      </c>
      <c r="T60" t="s">
        <v>128</v>
      </c>
      <c r="U60">
        <v>59.125479999999989</v>
      </c>
      <c r="V60">
        <v>59.125479999999989</v>
      </c>
      <c r="W60" s="2">
        <v>59.125479999999989</v>
      </c>
      <c r="Y60" s="2"/>
      <c r="Z60" s="2"/>
      <c r="AA60" s="2"/>
      <c r="AB60">
        <v>100.81798719999998</v>
      </c>
      <c r="AC60" t="s">
        <v>78</v>
      </c>
      <c r="AD60">
        <v>1</v>
      </c>
      <c r="AF60">
        <v>891.82311599999991</v>
      </c>
      <c r="AG60">
        <v>891.82311599999991</v>
      </c>
      <c r="AH60">
        <v>891.82311599999991</v>
      </c>
      <c r="AM60" s="9">
        <v>106.47467915999998</v>
      </c>
      <c r="AN60" t="s">
        <v>78</v>
      </c>
      <c r="AO60" s="2"/>
      <c r="AP60" s="2">
        <v>40</v>
      </c>
      <c r="AQ60" s="5"/>
    </row>
    <row r="61" spans="1:43" customFormat="1" ht="14.4" x14ac:dyDescent="0.3">
      <c r="A61" s="28">
        <v>44166</v>
      </c>
      <c r="B61" t="s">
        <v>126</v>
      </c>
      <c r="C61" t="s">
        <v>172</v>
      </c>
      <c r="D61">
        <v>94</v>
      </c>
      <c r="E61">
        <v>1</v>
      </c>
      <c r="F61">
        <v>1</v>
      </c>
      <c r="G61" t="s">
        <v>42</v>
      </c>
      <c r="H61" t="s">
        <v>109</v>
      </c>
      <c r="I61">
        <v>0.11700000000000001</v>
      </c>
      <c r="J61">
        <v>2.42</v>
      </c>
      <c r="K61">
        <v>49.9</v>
      </c>
      <c r="L61" t="s">
        <v>43</v>
      </c>
      <c r="M61" t="s">
        <v>110</v>
      </c>
      <c r="N61">
        <v>0.52500000000000002</v>
      </c>
      <c r="O61">
        <v>9.4</v>
      </c>
      <c r="P61">
        <v>734</v>
      </c>
      <c r="R61">
        <v>1</v>
      </c>
      <c r="S61">
        <v>2</v>
      </c>
      <c r="T61" t="s">
        <v>128</v>
      </c>
      <c r="U61">
        <v>59.739776199999987</v>
      </c>
      <c r="V61">
        <v>59.739776199999987</v>
      </c>
      <c r="W61" s="2">
        <v>59.739776199999987</v>
      </c>
      <c r="Y61" s="2"/>
      <c r="Z61" s="2"/>
      <c r="AA61" s="2"/>
      <c r="AB61">
        <v>102.13127661999999</v>
      </c>
      <c r="AC61" t="s">
        <v>78</v>
      </c>
      <c r="AD61">
        <v>1</v>
      </c>
      <c r="AF61">
        <v>809.68140400000004</v>
      </c>
      <c r="AG61">
        <v>809.68140400000004</v>
      </c>
      <c r="AH61">
        <v>809.68140400000004</v>
      </c>
      <c r="AM61" s="9">
        <v>107.40984983600006</v>
      </c>
      <c r="AN61" t="s">
        <v>78</v>
      </c>
      <c r="AO61" s="2"/>
      <c r="AP61" s="2">
        <v>41</v>
      </c>
      <c r="AQ61" s="5"/>
    </row>
    <row r="62" spans="1:43" customFormat="1" ht="14.4" x14ac:dyDescent="0.3">
      <c r="A62" s="28">
        <v>44166</v>
      </c>
      <c r="B62" t="s">
        <v>126</v>
      </c>
      <c r="C62" t="s">
        <v>172</v>
      </c>
      <c r="D62">
        <v>106</v>
      </c>
      <c r="E62">
        <v>1</v>
      </c>
      <c r="F62">
        <v>1</v>
      </c>
      <c r="G62" t="s">
        <v>42</v>
      </c>
      <c r="H62" t="s">
        <v>109</v>
      </c>
      <c r="I62">
        <v>9.4100000000000003E-2</v>
      </c>
      <c r="J62">
        <v>2.02</v>
      </c>
      <c r="K62">
        <v>38.6</v>
      </c>
      <c r="L62" t="s">
        <v>43</v>
      </c>
      <c r="M62" t="s">
        <v>110</v>
      </c>
      <c r="N62">
        <v>0.374</v>
      </c>
      <c r="O62">
        <v>6.83</v>
      </c>
      <c r="P62">
        <v>511</v>
      </c>
      <c r="R62">
        <v>1</v>
      </c>
      <c r="S62">
        <v>2</v>
      </c>
      <c r="T62" t="s">
        <v>128</v>
      </c>
      <c r="U62">
        <v>47.510168199999995</v>
      </c>
      <c r="V62">
        <v>47.510168199999995</v>
      </c>
      <c r="W62" s="2">
        <v>47.510168199999995</v>
      </c>
      <c r="Y62" s="2"/>
      <c r="Z62" s="2"/>
      <c r="AA62" s="2"/>
      <c r="AB62">
        <v>110.70224242000002</v>
      </c>
      <c r="AC62" t="s">
        <v>78</v>
      </c>
      <c r="AD62">
        <v>1</v>
      </c>
      <c r="AF62">
        <v>551.51648211000008</v>
      </c>
      <c r="AG62">
        <v>551.51648211000008</v>
      </c>
      <c r="AH62">
        <v>551.51648211000008</v>
      </c>
      <c r="AM62" s="9">
        <v>104.14965182910002</v>
      </c>
      <c r="AN62" t="s">
        <v>78</v>
      </c>
      <c r="AO62" s="2"/>
      <c r="AP62" s="2">
        <v>42</v>
      </c>
      <c r="AQ62" s="5"/>
    </row>
    <row r="63" spans="1:43" customFormat="1" ht="14.4" x14ac:dyDescent="0.3">
      <c r="A63" s="28">
        <v>44166</v>
      </c>
      <c r="B63" t="s">
        <v>126</v>
      </c>
      <c r="C63" t="s">
        <v>172</v>
      </c>
      <c r="D63">
        <v>118</v>
      </c>
      <c r="E63">
        <v>1</v>
      </c>
      <c r="F63">
        <v>1</v>
      </c>
      <c r="G63" t="s">
        <v>42</v>
      </c>
      <c r="H63" t="s">
        <v>109</v>
      </c>
      <c r="I63">
        <v>8.0100000000000005E-2</v>
      </c>
      <c r="J63">
        <v>1.73</v>
      </c>
      <c r="K63">
        <v>30.6</v>
      </c>
      <c r="L63" t="s">
        <v>43</v>
      </c>
      <c r="M63" t="s">
        <v>110</v>
      </c>
      <c r="N63">
        <v>0.36199999999999999</v>
      </c>
      <c r="O63">
        <v>6.67</v>
      </c>
      <c r="P63">
        <v>497</v>
      </c>
      <c r="R63">
        <v>1</v>
      </c>
      <c r="S63">
        <v>2</v>
      </c>
      <c r="T63" t="s">
        <v>128</v>
      </c>
      <c r="U63">
        <v>38.717839449999992</v>
      </c>
      <c r="V63">
        <v>38.717839449999992</v>
      </c>
      <c r="W63" s="2">
        <v>38.717839449999992</v>
      </c>
      <c r="Y63" s="2"/>
      <c r="Z63" s="2"/>
      <c r="AA63" s="2"/>
      <c r="AB63">
        <v>103.74300269499994</v>
      </c>
      <c r="AC63" t="s">
        <v>78</v>
      </c>
      <c r="AD63">
        <v>1</v>
      </c>
      <c r="AF63">
        <v>535.73220211</v>
      </c>
      <c r="AG63">
        <v>535.73220211</v>
      </c>
      <c r="AH63">
        <v>535.73220211</v>
      </c>
      <c r="AM63" s="9">
        <v>101.49165910910001</v>
      </c>
      <c r="AN63" t="s">
        <v>78</v>
      </c>
      <c r="AO63" s="2"/>
      <c r="AP63" s="2">
        <v>43</v>
      </c>
      <c r="AQ63" s="5"/>
    </row>
    <row r="64" spans="1:43" customFormat="1" ht="14.4" x14ac:dyDescent="0.3">
      <c r="A64" s="28">
        <v>44166</v>
      </c>
      <c r="B64" t="s">
        <v>126</v>
      </c>
      <c r="C64" t="s">
        <v>172</v>
      </c>
      <c r="D64">
        <v>130</v>
      </c>
      <c r="E64">
        <v>1</v>
      </c>
      <c r="F64">
        <v>1</v>
      </c>
      <c r="G64" t="s">
        <v>42</v>
      </c>
      <c r="H64" t="s">
        <v>109</v>
      </c>
      <c r="I64">
        <v>8.4199999999999997E-2</v>
      </c>
      <c r="J64">
        <v>1.79</v>
      </c>
      <c r="K64">
        <v>32.4</v>
      </c>
      <c r="L64" t="s">
        <v>43</v>
      </c>
      <c r="M64" t="s">
        <v>110</v>
      </c>
      <c r="N64">
        <v>0.26700000000000002</v>
      </c>
      <c r="O64">
        <v>4.92</v>
      </c>
      <c r="P64">
        <v>343</v>
      </c>
      <c r="R64">
        <v>1</v>
      </c>
      <c r="S64">
        <v>2</v>
      </c>
      <c r="T64" t="s">
        <v>128</v>
      </c>
      <c r="U64">
        <v>40.531829049999999</v>
      </c>
      <c r="V64">
        <v>40.531829049999999</v>
      </c>
      <c r="W64" s="2">
        <v>40.531829049999999</v>
      </c>
      <c r="Y64" s="2"/>
      <c r="Z64" s="2"/>
      <c r="AA64" s="2"/>
      <c r="AB64">
        <v>96.361106305000035</v>
      </c>
      <c r="AC64" t="s">
        <v>78</v>
      </c>
      <c r="AD64">
        <v>1</v>
      </c>
      <c r="AF64">
        <v>365.29735535999998</v>
      </c>
      <c r="AG64">
        <v>365.29735535999998</v>
      </c>
      <c r="AH64">
        <v>365.29735535999998</v>
      </c>
      <c r="AM64" s="9">
        <v>78.837465441599974</v>
      </c>
      <c r="AN64" t="s">
        <v>79</v>
      </c>
      <c r="AO64" s="2"/>
      <c r="AP64" s="2">
        <v>44</v>
      </c>
      <c r="AQ64" s="5"/>
    </row>
    <row r="65" spans="1:43" customFormat="1" ht="14.4" x14ac:dyDescent="0.3">
      <c r="A65" s="28">
        <v>44166</v>
      </c>
      <c r="B65" t="s">
        <v>126</v>
      </c>
      <c r="C65" t="s">
        <v>172</v>
      </c>
      <c r="D65">
        <v>142</v>
      </c>
      <c r="E65">
        <v>1</v>
      </c>
      <c r="F65">
        <v>1</v>
      </c>
      <c r="G65" t="s">
        <v>42</v>
      </c>
      <c r="H65" t="s">
        <v>109</v>
      </c>
      <c r="I65">
        <v>0.108</v>
      </c>
      <c r="J65">
        <v>2.25</v>
      </c>
      <c r="K65">
        <v>45.2</v>
      </c>
      <c r="L65" t="s">
        <v>43</v>
      </c>
      <c r="M65" t="s">
        <v>110</v>
      </c>
      <c r="N65">
        <v>0.46200000000000002</v>
      </c>
      <c r="O65">
        <v>8.49</v>
      </c>
      <c r="P65">
        <v>656</v>
      </c>
      <c r="R65">
        <v>1</v>
      </c>
      <c r="S65">
        <v>2</v>
      </c>
      <c r="T65" t="s">
        <v>128</v>
      </c>
      <c r="U65">
        <v>54.527706250000001</v>
      </c>
      <c r="V65">
        <v>54.527706250000001</v>
      </c>
      <c r="W65" s="2">
        <v>54.527706250000001</v>
      </c>
      <c r="Y65" s="2"/>
      <c r="Z65" s="2"/>
      <c r="AA65" s="2"/>
      <c r="AB65">
        <v>117.98903882500005</v>
      </c>
      <c r="AC65" t="s">
        <v>78</v>
      </c>
      <c r="AD65">
        <v>1</v>
      </c>
      <c r="AF65">
        <v>717.27207698999996</v>
      </c>
      <c r="AG65">
        <v>717.27207698999996</v>
      </c>
      <c r="AH65">
        <v>717.27207698999996</v>
      </c>
      <c r="AM65" s="9">
        <v>98.648718209899968</v>
      </c>
      <c r="AN65" t="s">
        <v>78</v>
      </c>
      <c r="AO65" s="2"/>
      <c r="AP65" s="2">
        <v>45</v>
      </c>
      <c r="AQ65" s="5"/>
    </row>
    <row r="66" spans="1:43" customFormat="1" ht="14.4" x14ac:dyDescent="0.3">
      <c r="A66" s="28">
        <v>44166</v>
      </c>
      <c r="B66" t="s">
        <v>126</v>
      </c>
      <c r="C66" t="s">
        <v>172</v>
      </c>
      <c r="D66">
        <v>154</v>
      </c>
      <c r="E66">
        <v>1</v>
      </c>
      <c r="F66">
        <v>1</v>
      </c>
      <c r="G66" t="s">
        <v>42</v>
      </c>
      <c r="H66" t="s">
        <v>109</v>
      </c>
      <c r="I66">
        <v>0.109</v>
      </c>
      <c r="J66">
        <v>2.25</v>
      </c>
      <c r="K66">
        <v>45.1</v>
      </c>
      <c r="L66" t="s">
        <v>43</v>
      </c>
      <c r="M66" t="s">
        <v>110</v>
      </c>
      <c r="N66">
        <v>0.48199999999999998</v>
      </c>
      <c r="O66">
        <v>8.8699999999999992</v>
      </c>
      <c r="P66">
        <v>688</v>
      </c>
      <c r="R66">
        <v>1</v>
      </c>
      <c r="S66">
        <v>2</v>
      </c>
      <c r="T66" t="s">
        <v>128</v>
      </c>
      <c r="U66">
        <v>54.527706250000001</v>
      </c>
      <c r="V66">
        <v>54.527706250000001</v>
      </c>
      <c r="W66" s="2">
        <v>54.527706250000001</v>
      </c>
      <c r="Y66" s="2"/>
      <c r="Z66" s="2"/>
      <c r="AA66" s="2"/>
      <c r="AB66">
        <v>102.41229062500004</v>
      </c>
      <c r="AC66" t="s">
        <v>78</v>
      </c>
      <c r="AD66">
        <v>1</v>
      </c>
      <c r="AF66">
        <v>755.72768330999986</v>
      </c>
      <c r="AG66">
        <v>755.72768330999986</v>
      </c>
      <c r="AH66">
        <v>755.72768330999986</v>
      </c>
      <c r="AM66" s="9">
        <v>90.031710401099915</v>
      </c>
      <c r="AN66" t="s">
        <v>78</v>
      </c>
      <c r="AO66" s="2"/>
      <c r="AP66" s="2">
        <v>46</v>
      </c>
      <c r="AQ66" s="5"/>
    </row>
    <row r="67" spans="1:43" customFormat="1" ht="14.4" x14ac:dyDescent="0.3">
      <c r="A67" s="28">
        <v>44210</v>
      </c>
      <c r="B67" t="s">
        <v>176</v>
      </c>
      <c r="C67" t="s">
        <v>172</v>
      </c>
      <c r="D67">
        <v>46</v>
      </c>
      <c r="E67">
        <v>1</v>
      </c>
      <c r="F67">
        <v>1</v>
      </c>
      <c r="G67" t="s">
        <v>42</v>
      </c>
      <c r="H67" t="s">
        <v>109</v>
      </c>
      <c r="I67">
        <v>9.5899999999999999E-2</v>
      </c>
      <c r="J67">
        <v>1.95</v>
      </c>
      <c r="K67">
        <v>52.1</v>
      </c>
      <c r="L67" t="s">
        <v>43</v>
      </c>
      <c r="M67" t="s">
        <v>110</v>
      </c>
      <c r="N67">
        <v>0.64500000000000002</v>
      </c>
      <c r="O67">
        <v>9.2100000000000009</v>
      </c>
      <c r="P67">
        <v>552</v>
      </c>
      <c r="R67">
        <v>1</v>
      </c>
      <c r="S67">
        <v>1</v>
      </c>
      <c r="U67">
        <v>52.1</v>
      </c>
      <c r="V67">
        <v>52.1</v>
      </c>
      <c r="W67" s="2">
        <v>52.1</v>
      </c>
      <c r="Y67" s="2"/>
      <c r="Z67" s="2"/>
      <c r="AA67" s="2"/>
      <c r="AB67">
        <v>96.01</v>
      </c>
      <c r="AC67" t="s">
        <v>78</v>
      </c>
      <c r="AD67">
        <v>1</v>
      </c>
      <c r="AF67">
        <v>552</v>
      </c>
      <c r="AG67">
        <v>552</v>
      </c>
      <c r="AH67">
        <v>552</v>
      </c>
      <c r="AM67" s="9">
        <v>92.72</v>
      </c>
      <c r="AN67" t="s">
        <v>78</v>
      </c>
      <c r="AO67" s="2"/>
      <c r="AP67" s="2">
        <v>47</v>
      </c>
      <c r="AQ67" s="5"/>
    </row>
    <row r="68" spans="1:43" customFormat="1" ht="14.4" x14ac:dyDescent="0.3">
      <c r="A68" s="28">
        <v>44210</v>
      </c>
      <c r="B68" t="s">
        <v>176</v>
      </c>
      <c r="C68" t="s">
        <v>172</v>
      </c>
      <c r="D68">
        <v>58</v>
      </c>
      <c r="E68">
        <v>1</v>
      </c>
      <c r="F68">
        <v>1</v>
      </c>
      <c r="G68" t="s">
        <v>42</v>
      </c>
      <c r="H68" t="s">
        <v>109</v>
      </c>
      <c r="I68">
        <v>0.105</v>
      </c>
      <c r="J68">
        <v>2.13</v>
      </c>
      <c r="K68">
        <v>57.7</v>
      </c>
      <c r="L68" t="s">
        <v>43</v>
      </c>
      <c r="M68" t="s">
        <v>110</v>
      </c>
      <c r="N68">
        <v>0.68200000000000005</v>
      </c>
      <c r="O68">
        <v>9.74</v>
      </c>
      <c r="P68">
        <v>587</v>
      </c>
      <c r="R68">
        <v>1</v>
      </c>
      <c r="S68">
        <v>1</v>
      </c>
      <c r="U68">
        <v>57.7</v>
      </c>
      <c r="V68">
        <v>57.7</v>
      </c>
      <c r="W68" s="2">
        <v>57.7</v>
      </c>
      <c r="Y68" s="2"/>
      <c r="Z68" s="2"/>
      <c r="AA68" s="2"/>
      <c r="AB68">
        <v>113.37</v>
      </c>
      <c r="AC68" t="s">
        <v>78</v>
      </c>
      <c r="AD68">
        <v>1</v>
      </c>
      <c r="AF68">
        <v>587</v>
      </c>
      <c r="AG68">
        <v>587</v>
      </c>
      <c r="AH68">
        <v>587</v>
      </c>
      <c r="AM68" s="9">
        <v>85.07</v>
      </c>
      <c r="AN68" t="s">
        <v>78</v>
      </c>
      <c r="AO68" s="2"/>
      <c r="AP68" s="2">
        <v>48</v>
      </c>
      <c r="AQ68" s="5"/>
    </row>
    <row r="69" spans="1:43" customFormat="1" ht="14.4" x14ac:dyDescent="0.3">
      <c r="A69" s="28">
        <v>44210</v>
      </c>
      <c r="B69" t="s">
        <v>176</v>
      </c>
      <c r="C69" t="s">
        <v>172</v>
      </c>
      <c r="D69">
        <v>70</v>
      </c>
      <c r="E69">
        <v>1</v>
      </c>
      <c r="F69">
        <v>1</v>
      </c>
      <c r="G69" t="s">
        <v>42</v>
      </c>
      <c r="H69" t="s">
        <v>109</v>
      </c>
      <c r="I69">
        <v>7.5700000000000003E-2</v>
      </c>
      <c r="J69">
        <v>1.61</v>
      </c>
      <c r="K69">
        <v>41.6</v>
      </c>
      <c r="L69" t="s">
        <v>43</v>
      </c>
      <c r="M69" t="s">
        <v>110</v>
      </c>
      <c r="N69">
        <v>0.60299999999999998</v>
      </c>
      <c r="O69">
        <v>8.6300000000000008</v>
      </c>
      <c r="P69">
        <v>512</v>
      </c>
      <c r="R69">
        <v>1</v>
      </c>
      <c r="S69">
        <v>1</v>
      </c>
      <c r="U69">
        <v>41.6</v>
      </c>
      <c r="V69">
        <v>41.6</v>
      </c>
      <c r="W69" s="2">
        <v>41.6</v>
      </c>
      <c r="Y69" s="2"/>
      <c r="Z69" s="2"/>
      <c r="AA69" s="2"/>
      <c r="AB69">
        <v>92.16</v>
      </c>
      <c r="AC69" t="s">
        <v>78</v>
      </c>
      <c r="AD69">
        <v>1</v>
      </c>
      <c r="AF69">
        <v>512</v>
      </c>
      <c r="AG69">
        <v>512</v>
      </c>
      <c r="AH69">
        <v>512</v>
      </c>
      <c r="AM69" s="9">
        <v>88.72</v>
      </c>
      <c r="AN69" t="s">
        <v>78</v>
      </c>
      <c r="AO69" s="2"/>
      <c r="AP69" s="2">
        <v>49</v>
      </c>
      <c r="AQ69" s="5"/>
    </row>
    <row r="70" spans="1:43" customFormat="1" ht="14.4" x14ac:dyDescent="0.3">
      <c r="A70" s="28">
        <v>44210</v>
      </c>
      <c r="B70" t="s">
        <v>176</v>
      </c>
      <c r="C70" t="s">
        <v>172</v>
      </c>
      <c r="D70">
        <v>82</v>
      </c>
      <c r="E70">
        <v>1</v>
      </c>
      <c r="F70">
        <v>1</v>
      </c>
      <c r="G70" t="s">
        <v>42</v>
      </c>
      <c r="H70" t="s">
        <v>109</v>
      </c>
      <c r="I70">
        <v>6.1100000000000002E-2</v>
      </c>
      <c r="J70">
        <v>1.3</v>
      </c>
      <c r="K70">
        <v>31.8</v>
      </c>
      <c r="L70" t="s">
        <v>43</v>
      </c>
      <c r="M70" t="s">
        <v>110</v>
      </c>
      <c r="N70">
        <v>0.42399999999999999</v>
      </c>
      <c r="O70">
        <v>6.27</v>
      </c>
      <c r="P70">
        <v>351</v>
      </c>
      <c r="R70">
        <v>1</v>
      </c>
      <c r="S70">
        <v>1</v>
      </c>
      <c r="U70">
        <v>31.8</v>
      </c>
      <c r="V70">
        <v>31.8</v>
      </c>
      <c r="W70" s="2">
        <v>31.8</v>
      </c>
      <c r="Y70" s="2"/>
      <c r="Z70" s="2"/>
      <c r="AA70" s="2"/>
      <c r="AB70">
        <v>97.3</v>
      </c>
      <c r="AC70" t="s">
        <v>78</v>
      </c>
      <c r="AD70">
        <v>1</v>
      </c>
      <c r="AF70">
        <v>351</v>
      </c>
      <c r="AG70">
        <v>351</v>
      </c>
      <c r="AH70">
        <v>351</v>
      </c>
      <c r="AM70" s="9">
        <v>108.19</v>
      </c>
      <c r="AN70" t="s">
        <v>78</v>
      </c>
      <c r="AO70" s="2"/>
      <c r="AP70" s="2">
        <v>50</v>
      </c>
      <c r="AQ70" s="5"/>
    </row>
    <row r="71" spans="1:43" customFormat="1" ht="14.4" x14ac:dyDescent="0.3">
      <c r="A71" s="28">
        <v>44210</v>
      </c>
      <c r="B71" t="s">
        <v>176</v>
      </c>
      <c r="C71" t="s">
        <v>172</v>
      </c>
      <c r="D71">
        <v>94</v>
      </c>
      <c r="E71">
        <v>1</v>
      </c>
      <c r="F71">
        <v>1</v>
      </c>
      <c r="G71" t="s">
        <v>42</v>
      </c>
      <c r="H71" t="s">
        <v>109</v>
      </c>
      <c r="I71">
        <v>0.17799999999999999</v>
      </c>
      <c r="J71">
        <v>3.38</v>
      </c>
      <c r="K71">
        <v>95.1</v>
      </c>
      <c r="L71" t="s">
        <v>43</v>
      </c>
      <c r="M71" t="s">
        <v>110</v>
      </c>
      <c r="N71">
        <v>0.84899999999999998</v>
      </c>
      <c r="O71">
        <v>12</v>
      </c>
      <c r="P71">
        <v>738</v>
      </c>
      <c r="R71">
        <v>1</v>
      </c>
      <c r="S71">
        <v>1</v>
      </c>
      <c r="U71">
        <v>95.1</v>
      </c>
      <c r="V71">
        <v>95.1</v>
      </c>
      <c r="W71" s="2">
        <v>95.1</v>
      </c>
      <c r="Y71" s="2"/>
      <c r="Z71" s="2"/>
      <c r="AA71" s="2"/>
      <c r="AB71">
        <v>91.109999999999957</v>
      </c>
      <c r="AC71" t="s">
        <v>78</v>
      </c>
      <c r="AD71">
        <v>1</v>
      </c>
      <c r="AF71">
        <v>738</v>
      </c>
      <c r="AG71">
        <v>738</v>
      </c>
      <c r="AH71">
        <v>738</v>
      </c>
      <c r="AM71" s="9">
        <v>81.38</v>
      </c>
      <c r="AN71" t="s">
        <v>78</v>
      </c>
      <c r="AO71" s="2"/>
      <c r="AP71" s="2">
        <v>51</v>
      </c>
      <c r="AQ71" s="5"/>
    </row>
    <row r="72" spans="1:43" customFormat="1" ht="14.4" x14ac:dyDescent="0.3">
      <c r="A72" s="28">
        <v>44210</v>
      </c>
      <c r="B72" t="s">
        <v>176</v>
      </c>
      <c r="C72" t="s">
        <v>172</v>
      </c>
      <c r="D72">
        <v>106</v>
      </c>
      <c r="E72">
        <v>1</v>
      </c>
      <c r="F72">
        <v>1</v>
      </c>
      <c r="G72" t="s">
        <v>42</v>
      </c>
      <c r="H72" t="s">
        <v>109</v>
      </c>
      <c r="I72">
        <v>7.0900000000000005E-2</v>
      </c>
      <c r="J72">
        <v>1.56</v>
      </c>
      <c r="K72">
        <v>39.799999999999997</v>
      </c>
      <c r="L72" t="s">
        <v>43</v>
      </c>
      <c r="M72" t="s">
        <v>110</v>
      </c>
      <c r="N72">
        <v>0.52500000000000002</v>
      </c>
      <c r="O72">
        <v>7.51</v>
      </c>
      <c r="P72">
        <v>437</v>
      </c>
      <c r="R72">
        <v>1</v>
      </c>
      <c r="S72">
        <v>1</v>
      </c>
      <c r="U72">
        <v>39.799999999999997</v>
      </c>
      <c r="V72">
        <v>39.799999999999997</v>
      </c>
      <c r="W72" s="2">
        <v>39.799999999999997</v>
      </c>
      <c r="Y72" s="2"/>
      <c r="Z72" s="2"/>
      <c r="AA72" s="2"/>
      <c r="AB72">
        <v>105.57999999999997</v>
      </c>
      <c r="AC72" t="s">
        <v>78</v>
      </c>
      <c r="AD72">
        <v>1</v>
      </c>
      <c r="AF72">
        <v>437</v>
      </c>
      <c r="AG72">
        <v>437</v>
      </c>
      <c r="AH72">
        <v>437</v>
      </c>
      <c r="AM72" s="9">
        <v>87.97</v>
      </c>
      <c r="AN72" t="s">
        <v>78</v>
      </c>
      <c r="AO72" s="2"/>
      <c r="AP72" s="2">
        <v>52</v>
      </c>
      <c r="AQ72" s="5"/>
    </row>
    <row r="73" spans="1:43" customFormat="1" ht="14.4" x14ac:dyDescent="0.3">
      <c r="A73" s="28">
        <v>44210</v>
      </c>
      <c r="B73" t="s">
        <v>176</v>
      </c>
      <c r="C73" t="s">
        <v>172</v>
      </c>
      <c r="D73">
        <v>118</v>
      </c>
      <c r="E73">
        <v>1</v>
      </c>
      <c r="F73">
        <v>1</v>
      </c>
      <c r="G73" t="s">
        <v>42</v>
      </c>
      <c r="H73" t="s">
        <v>109</v>
      </c>
      <c r="I73">
        <v>9.8799999999999999E-2</v>
      </c>
      <c r="J73">
        <v>2.0099999999999998</v>
      </c>
      <c r="K73">
        <v>53.8</v>
      </c>
      <c r="L73" t="s">
        <v>43</v>
      </c>
      <c r="M73" t="s">
        <v>110</v>
      </c>
      <c r="N73">
        <v>1.1000000000000001</v>
      </c>
      <c r="O73">
        <v>15.5</v>
      </c>
      <c r="P73">
        <v>963</v>
      </c>
      <c r="R73">
        <v>1</v>
      </c>
      <c r="S73">
        <v>1</v>
      </c>
      <c r="U73">
        <v>53.8</v>
      </c>
      <c r="V73">
        <v>53.8</v>
      </c>
      <c r="W73" s="2">
        <v>53.8</v>
      </c>
      <c r="Y73" s="2"/>
      <c r="Z73" s="2"/>
      <c r="AA73" s="2"/>
      <c r="AB73">
        <v>69.78</v>
      </c>
      <c r="AC73" t="s">
        <v>79</v>
      </c>
      <c r="AD73">
        <v>1</v>
      </c>
      <c r="AF73">
        <v>963</v>
      </c>
      <c r="AG73">
        <v>963</v>
      </c>
      <c r="AH73">
        <v>963</v>
      </c>
      <c r="AM73" s="9">
        <v>90.03</v>
      </c>
      <c r="AN73" t="s">
        <v>78</v>
      </c>
      <c r="AO73" s="2"/>
      <c r="AP73" s="2">
        <v>53</v>
      </c>
      <c r="AQ73" s="5"/>
    </row>
    <row r="74" spans="1:43" customFormat="1" ht="14.4" x14ac:dyDescent="0.3">
      <c r="A74" s="28">
        <v>44210</v>
      </c>
      <c r="B74" t="s">
        <v>176</v>
      </c>
      <c r="C74" t="s">
        <v>172</v>
      </c>
      <c r="D74">
        <v>130</v>
      </c>
      <c r="E74">
        <v>1</v>
      </c>
      <c r="F74">
        <v>1</v>
      </c>
      <c r="G74" t="s">
        <v>42</v>
      </c>
      <c r="H74" t="s">
        <v>109</v>
      </c>
      <c r="I74">
        <v>7.8399999999999997E-2</v>
      </c>
      <c r="J74">
        <v>1.71</v>
      </c>
      <c r="K74">
        <v>44.7</v>
      </c>
      <c r="L74" t="s">
        <v>43</v>
      </c>
      <c r="M74" t="s">
        <v>110</v>
      </c>
      <c r="N74">
        <v>0.499</v>
      </c>
      <c r="O74">
        <v>7.17</v>
      </c>
      <c r="P74">
        <v>413</v>
      </c>
      <c r="R74">
        <v>1</v>
      </c>
      <c r="S74">
        <v>1</v>
      </c>
      <c r="U74">
        <v>44.7</v>
      </c>
      <c r="V74">
        <v>44.7</v>
      </c>
      <c r="W74" s="2">
        <v>44.7</v>
      </c>
      <c r="Y74" s="2"/>
      <c r="Z74" s="2"/>
      <c r="AA74" s="2"/>
      <c r="AB74">
        <v>120.07000000000004</v>
      </c>
      <c r="AC74" t="s">
        <v>79</v>
      </c>
      <c r="AD74">
        <v>1</v>
      </c>
      <c r="AF74">
        <v>413</v>
      </c>
      <c r="AG74">
        <v>413</v>
      </c>
      <c r="AH74">
        <v>413</v>
      </c>
      <c r="AM74" s="9">
        <v>83.73</v>
      </c>
      <c r="AN74" t="s">
        <v>78</v>
      </c>
      <c r="AO74" s="2"/>
      <c r="AP74" s="2">
        <v>54</v>
      </c>
      <c r="AQ74" s="5"/>
    </row>
    <row r="75" spans="1:43" customFormat="1" ht="14.4" x14ac:dyDescent="0.3">
      <c r="A75" s="28">
        <v>44210</v>
      </c>
      <c r="B75" t="s">
        <v>176</v>
      </c>
      <c r="C75" t="s">
        <v>172</v>
      </c>
      <c r="D75">
        <v>142</v>
      </c>
      <c r="E75">
        <v>1</v>
      </c>
      <c r="F75">
        <v>1</v>
      </c>
      <c r="G75" t="s">
        <v>42</v>
      </c>
      <c r="H75" t="s">
        <v>109</v>
      </c>
      <c r="I75">
        <v>6.2899999999999998E-2</v>
      </c>
      <c r="J75">
        <v>1.37</v>
      </c>
      <c r="K75">
        <v>34</v>
      </c>
      <c r="L75" t="s">
        <v>43</v>
      </c>
      <c r="M75" t="s">
        <v>110</v>
      </c>
      <c r="N75">
        <v>0.57199999999999995</v>
      </c>
      <c r="O75">
        <v>8.1999999999999993</v>
      </c>
      <c r="P75">
        <v>483</v>
      </c>
      <c r="R75">
        <v>1</v>
      </c>
      <c r="S75">
        <v>1</v>
      </c>
      <c r="U75">
        <v>34</v>
      </c>
      <c r="V75">
        <v>34</v>
      </c>
      <c r="W75" s="2">
        <v>34</v>
      </c>
      <c r="Y75" s="2"/>
      <c r="Z75" s="2"/>
      <c r="AA75" s="2"/>
      <c r="AB75">
        <v>103.32</v>
      </c>
      <c r="AC75" t="s">
        <v>78</v>
      </c>
      <c r="AD75">
        <v>1</v>
      </c>
      <c r="AF75">
        <v>483</v>
      </c>
      <c r="AG75">
        <v>483</v>
      </c>
      <c r="AH75">
        <v>483</v>
      </c>
      <c r="AM75" s="9">
        <v>106.83</v>
      </c>
      <c r="AN75" t="s">
        <v>78</v>
      </c>
      <c r="AO75" s="2"/>
      <c r="AP75" s="2">
        <v>55</v>
      </c>
      <c r="AQ75" s="5"/>
    </row>
    <row r="76" spans="1:43" customFormat="1" ht="14.4" x14ac:dyDescent="0.3">
      <c r="A76" s="28">
        <v>44210</v>
      </c>
      <c r="B76" t="s">
        <v>176</v>
      </c>
      <c r="C76" t="s">
        <v>172</v>
      </c>
      <c r="D76">
        <v>154</v>
      </c>
      <c r="E76">
        <v>1</v>
      </c>
      <c r="F76">
        <v>1</v>
      </c>
      <c r="G76" t="s">
        <v>42</v>
      </c>
      <c r="H76" t="s">
        <v>109</v>
      </c>
      <c r="I76">
        <v>7.6600000000000001E-2</v>
      </c>
      <c r="J76">
        <v>1.59</v>
      </c>
      <c r="K76">
        <v>40.799999999999997</v>
      </c>
      <c r="L76" t="s">
        <v>43</v>
      </c>
      <c r="M76" t="s">
        <v>110</v>
      </c>
      <c r="N76">
        <v>0.61199999999999999</v>
      </c>
      <c r="O76">
        <v>8.6999999999999993</v>
      </c>
      <c r="P76">
        <v>517</v>
      </c>
      <c r="R76">
        <v>1</v>
      </c>
      <c r="S76">
        <v>1</v>
      </c>
      <c r="U76">
        <v>40.799999999999997</v>
      </c>
      <c r="V76">
        <v>40.799999999999997</v>
      </c>
      <c r="W76" s="2">
        <v>40.799999999999997</v>
      </c>
      <c r="Y76" s="2"/>
      <c r="Z76" s="2"/>
      <c r="AA76" s="2"/>
      <c r="AB76">
        <v>108.87999999999997</v>
      </c>
      <c r="AC76" t="s">
        <v>78</v>
      </c>
      <c r="AD76">
        <v>1</v>
      </c>
      <c r="AF76">
        <v>517</v>
      </c>
      <c r="AG76">
        <v>517</v>
      </c>
      <c r="AH76">
        <v>517</v>
      </c>
      <c r="AM76" s="9">
        <v>112.77</v>
      </c>
      <c r="AN76" t="s">
        <v>78</v>
      </c>
      <c r="AO76" s="2"/>
      <c r="AP76" s="2">
        <v>56</v>
      </c>
      <c r="AQ76" s="5"/>
    </row>
    <row r="77" spans="1:43" customFormat="1" ht="14.4" x14ac:dyDescent="0.3">
      <c r="A77" s="28">
        <v>44210</v>
      </c>
      <c r="B77" t="s">
        <v>176</v>
      </c>
      <c r="C77" t="s">
        <v>172</v>
      </c>
      <c r="D77">
        <v>166</v>
      </c>
      <c r="E77">
        <v>1</v>
      </c>
      <c r="F77">
        <v>1</v>
      </c>
      <c r="G77" t="s">
        <v>42</v>
      </c>
      <c r="H77" t="s">
        <v>109</v>
      </c>
      <c r="I77">
        <v>7.7299999999999994E-2</v>
      </c>
      <c r="J77">
        <v>1.49</v>
      </c>
      <c r="K77">
        <v>37.799999999999997</v>
      </c>
      <c r="L77" t="s">
        <v>43</v>
      </c>
      <c r="M77" t="s">
        <v>110</v>
      </c>
      <c r="N77">
        <v>0.58199999999999996</v>
      </c>
      <c r="O77">
        <v>8.3000000000000007</v>
      </c>
      <c r="P77">
        <v>491</v>
      </c>
      <c r="R77">
        <v>1</v>
      </c>
      <c r="S77">
        <v>1</v>
      </c>
      <c r="U77">
        <v>37.799999999999997</v>
      </c>
      <c r="V77">
        <v>37.799999999999997</v>
      </c>
      <c r="W77" s="2">
        <v>37.799999999999997</v>
      </c>
      <c r="Y77" s="2"/>
      <c r="Z77" s="2"/>
      <c r="AA77" s="2"/>
      <c r="AB77">
        <v>111.77999999999997</v>
      </c>
      <c r="AC77" t="s">
        <v>78</v>
      </c>
      <c r="AD77">
        <v>1</v>
      </c>
      <c r="AF77">
        <v>491</v>
      </c>
      <c r="AG77">
        <v>491</v>
      </c>
      <c r="AH77">
        <v>491</v>
      </c>
      <c r="AM77" s="9">
        <v>95.71</v>
      </c>
      <c r="AN77" t="s">
        <v>78</v>
      </c>
      <c r="AO77" s="2"/>
      <c r="AP77" s="2">
        <v>57</v>
      </c>
      <c r="AQ77" s="5"/>
    </row>
    <row r="78" spans="1:43" customFormat="1" ht="14.4" x14ac:dyDescent="0.3">
      <c r="A78" s="28">
        <v>44210</v>
      </c>
      <c r="B78" t="s">
        <v>176</v>
      </c>
      <c r="C78" t="s">
        <v>217</v>
      </c>
      <c r="D78">
        <v>178</v>
      </c>
      <c r="E78">
        <v>1</v>
      </c>
      <c r="F78">
        <v>1</v>
      </c>
      <c r="G78" t="s">
        <v>42</v>
      </c>
      <c r="H78" t="s">
        <v>109</v>
      </c>
      <c r="I78">
        <v>0.11899999999999999</v>
      </c>
      <c r="J78">
        <v>2.29</v>
      </c>
      <c r="K78">
        <v>62.5</v>
      </c>
      <c r="L78" t="s">
        <v>43</v>
      </c>
      <c r="M78" t="s">
        <v>110</v>
      </c>
      <c r="N78">
        <v>0.83299999999999996</v>
      </c>
      <c r="O78">
        <v>11.8</v>
      </c>
      <c r="P78">
        <v>724</v>
      </c>
      <c r="R78">
        <v>1</v>
      </c>
      <c r="S78">
        <v>1</v>
      </c>
      <c r="U78">
        <v>62.5</v>
      </c>
      <c r="V78">
        <v>62.5</v>
      </c>
      <c r="W78" s="2">
        <v>62.5</v>
      </c>
      <c r="Y78" s="2"/>
      <c r="Z78" s="2"/>
      <c r="AA78" s="2"/>
      <c r="AB78">
        <v>99.85</v>
      </c>
      <c r="AC78" t="s">
        <v>78</v>
      </c>
      <c r="AD78">
        <v>1</v>
      </c>
      <c r="AF78">
        <v>724</v>
      </c>
      <c r="AG78">
        <v>724</v>
      </c>
      <c r="AH78">
        <v>724</v>
      </c>
      <c r="AM78" s="9">
        <v>86.44</v>
      </c>
      <c r="AN78" t="s">
        <v>78</v>
      </c>
      <c r="AO78" s="2"/>
      <c r="AP78" s="2">
        <v>58</v>
      </c>
      <c r="AQ78" s="5"/>
    </row>
    <row r="79" spans="1:43" customFormat="1" ht="14.4" x14ac:dyDescent="0.3">
      <c r="A79" s="28">
        <v>44357</v>
      </c>
      <c r="B79" t="s">
        <v>178</v>
      </c>
      <c r="C79" t="s">
        <v>172</v>
      </c>
      <c r="D79">
        <v>46</v>
      </c>
      <c r="E79">
        <v>1</v>
      </c>
      <c r="F79">
        <v>1</v>
      </c>
      <c r="G79" t="s">
        <v>42</v>
      </c>
      <c r="H79" t="s">
        <v>109</v>
      </c>
      <c r="I79">
        <v>8.2000000000000003E-2</v>
      </c>
      <c r="J79">
        <v>1.62</v>
      </c>
      <c r="K79">
        <v>35.799999999999997</v>
      </c>
      <c r="L79" t="s">
        <v>43</v>
      </c>
      <c r="M79" t="s">
        <v>110</v>
      </c>
      <c r="N79">
        <v>0.49099999999999999</v>
      </c>
      <c r="O79">
        <v>7.24</v>
      </c>
      <c r="P79">
        <v>396</v>
      </c>
      <c r="R79">
        <v>1</v>
      </c>
      <c r="S79">
        <v>1</v>
      </c>
      <c r="U79">
        <v>35.799999999999997</v>
      </c>
      <c r="V79">
        <v>35.799999999999997</v>
      </c>
      <c r="W79" s="2">
        <v>35.799999999999997</v>
      </c>
      <c r="Y79" s="2"/>
      <c r="Z79" s="2"/>
      <c r="AA79" s="2"/>
      <c r="AB79">
        <v>103.17999999999996</v>
      </c>
      <c r="AC79" t="s">
        <v>78</v>
      </c>
      <c r="AD79">
        <v>1</v>
      </c>
      <c r="AF79">
        <v>396</v>
      </c>
      <c r="AG79">
        <v>396</v>
      </c>
      <c r="AH79">
        <v>396</v>
      </c>
      <c r="AM79" s="9">
        <v>97.56</v>
      </c>
      <c r="AN79" t="s">
        <v>78</v>
      </c>
      <c r="AO79" s="2"/>
      <c r="AP79" s="2">
        <v>59</v>
      </c>
      <c r="AQ79" s="5"/>
    </row>
    <row r="80" spans="1:43" customFormat="1" ht="14.4" x14ac:dyDescent="0.3">
      <c r="A80" s="28">
        <v>44357</v>
      </c>
      <c r="B80" t="s">
        <v>178</v>
      </c>
      <c r="C80" t="s">
        <v>172</v>
      </c>
      <c r="D80">
        <v>58</v>
      </c>
      <c r="E80">
        <v>1</v>
      </c>
      <c r="F80">
        <v>1</v>
      </c>
      <c r="G80" t="s">
        <v>42</v>
      </c>
      <c r="H80" t="s">
        <v>109</v>
      </c>
      <c r="I80">
        <v>0.104</v>
      </c>
      <c r="J80">
        <v>2.04</v>
      </c>
      <c r="K80">
        <v>47.3</v>
      </c>
      <c r="L80" t="s">
        <v>43</v>
      </c>
      <c r="M80" t="s">
        <v>110</v>
      </c>
      <c r="N80">
        <v>0.51900000000000002</v>
      </c>
      <c r="O80">
        <v>7.63</v>
      </c>
      <c r="P80">
        <v>422</v>
      </c>
      <c r="R80">
        <v>1</v>
      </c>
      <c r="S80">
        <v>1</v>
      </c>
      <c r="U80">
        <v>47.3</v>
      </c>
      <c r="V80">
        <v>47.3</v>
      </c>
      <c r="W80" s="2">
        <v>47.3</v>
      </c>
      <c r="Y80" s="2"/>
      <c r="Z80" s="2"/>
      <c r="AA80" s="2"/>
      <c r="AB80">
        <v>98.32999999999997</v>
      </c>
      <c r="AC80" t="s">
        <v>78</v>
      </c>
      <c r="AD80">
        <v>1</v>
      </c>
      <c r="AF80">
        <v>422</v>
      </c>
      <c r="AG80">
        <v>422</v>
      </c>
      <c r="AH80">
        <v>422</v>
      </c>
      <c r="AM80" s="9">
        <v>90.22</v>
      </c>
      <c r="AN80" t="s">
        <v>78</v>
      </c>
      <c r="AO80" s="2"/>
      <c r="AP80" s="2">
        <v>60</v>
      </c>
      <c r="AQ80" s="5"/>
    </row>
    <row r="81" spans="1:43" customFormat="1" ht="14.4" x14ac:dyDescent="0.3">
      <c r="A81" s="28">
        <v>44357</v>
      </c>
      <c r="B81" t="s">
        <v>178</v>
      </c>
      <c r="C81" t="s">
        <v>172</v>
      </c>
      <c r="D81">
        <v>82</v>
      </c>
      <c r="E81">
        <v>1</v>
      </c>
      <c r="F81">
        <v>1</v>
      </c>
      <c r="G81" t="s">
        <v>42</v>
      </c>
      <c r="H81" t="s">
        <v>109</v>
      </c>
      <c r="I81">
        <v>0.11</v>
      </c>
      <c r="J81">
        <v>2.16</v>
      </c>
      <c r="K81">
        <v>50.7</v>
      </c>
      <c r="L81" t="s">
        <v>43</v>
      </c>
      <c r="M81" t="s">
        <v>110</v>
      </c>
      <c r="N81">
        <v>0.64</v>
      </c>
      <c r="O81">
        <v>9.34</v>
      </c>
      <c r="P81">
        <v>532</v>
      </c>
      <c r="R81">
        <v>1</v>
      </c>
      <c r="S81">
        <v>1</v>
      </c>
      <c r="U81">
        <v>50.7</v>
      </c>
      <c r="V81">
        <v>50.7</v>
      </c>
      <c r="W81" s="2">
        <v>50.7</v>
      </c>
      <c r="Y81" s="2"/>
      <c r="Z81" s="2"/>
      <c r="AA81" s="2"/>
      <c r="AB81">
        <v>109.87000000000003</v>
      </c>
      <c r="AC81" t="s">
        <v>78</v>
      </c>
      <c r="AD81">
        <v>1</v>
      </c>
      <c r="AF81">
        <v>532</v>
      </c>
      <c r="AG81">
        <v>532</v>
      </c>
      <c r="AH81">
        <v>532</v>
      </c>
      <c r="AM81" s="9">
        <v>120.92</v>
      </c>
      <c r="AN81" t="s">
        <v>79</v>
      </c>
      <c r="AO81" s="2"/>
      <c r="AP81" s="2">
        <v>61</v>
      </c>
      <c r="AQ81" s="5"/>
    </row>
    <row r="82" spans="1:43" ht="15.6" customHeight="1" x14ac:dyDescent="0.3">
      <c r="A82" s="28">
        <v>44357</v>
      </c>
      <c r="B82" t="s">
        <v>178</v>
      </c>
      <c r="C82" t="s">
        <v>172</v>
      </c>
      <c r="D82">
        <v>94</v>
      </c>
      <c r="E82">
        <v>1</v>
      </c>
      <c r="F82">
        <v>1</v>
      </c>
      <c r="G82" t="s">
        <v>42</v>
      </c>
      <c r="H82" t="s">
        <v>109</v>
      </c>
      <c r="I82">
        <v>0.123</v>
      </c>
      <c r="J82">
        <v>2.34</v>
      </c>
      <c r="K82">
        <v>55.7</v>
      </c>
      <c r="L82" t="s">
        <v>43</v>
      </c>
      <c r="M82" t="s">
        <v>110</v>
      </c>
      <c r="N82">
        <v>0.70899999999999996</v>
      </c>
      <c r="O82">
        <v>10.3</v>
      </c>
      <c r="P82">
        <v>594</v>
      </c>
      <c r="Q82"/>
      <c r="R82">
        <v>1</v>
      </c>
      <c r="S82">
        <v>1</v>
      </c>
      <c r="T82"/>
      <c r="U82">
        <v>55.7</v>
      </c>
      <c r="V82">
        <v>55.7</v>
      </c>
      <c r="W82">
        <v>55.7</v>
      </c>
      <c r="X82"/>
      <c r="Y82"/>
      <c r="AB82" s="9">
        <v>101.17</v>
      </c>
      <c r="AC82" s="9" t="s">
        <v>78</v>
      </c>
      <c r="AD82" s="9">
        <v>1</v>
      </c>
      <c r="AF82" s="9">
        <v>594</v>
      </c>
      <c r="AG82" s="9">
        <v>594</v>
      </c>
      <c r="AH82" s="9">
        <v>594</v>
      </c>
      <c r="AM82" s="9">
        <v>103.54</v>
      </c>
      <c r="AN82" s="9" t="s">
        <v>78</v>
      </c>
      <c r="AP82" s="2">
        <v>62</v>
      </c>
    </row>
    <row r="83" spans="1:43" ht="15.6" customHeight="1" x14ac:dyDescent="0.3">
      <c r="A83" s="28">
        <v>44357</v>
      </c>
      <c r="B83" t="s">
        <v>178</v>
      </c>
      <c r="C83" t="s">
        <v>172</v>
      </c>
      <c r="D83">
        <v>106</v>
      </c>
      <c r="E83">
        <v>1</v>
      </c>
      <c r="F83">
        <v>1</v>
      </c>
      <c r="G83" t="s">
        <v>42</v>
      </c>
      <c r="H83" t="s">
        <v>109</v>
      </c>
      <c r="I83">
        <v>0.107</v>
      </c>
      <c r="J83">
        <v>2.0499999999999998</v>
      </c>
      <c r="K83">
        <v>47.7</v>
      </c>
      <c r="L83" t="s">
        <v>43</v>
      </c>
      <c r="M83" t="s">
        <v>110</v>
      </c>
      <c r="N83">
        <v>0.55000000000000004</v>
      </c>
      <c r="O83">
        <v>8.0500000000000007</v>
      </c>
      <c r="P83">
        <v>448</v>
      </c>
      <c r="Q83"/>
      <c r="R83">
        <v>1</v>
      </c>
      <c r="S83">
        <v>1</v>
      </c>
      <c r="T83"/>
      <c r="U83">
        <v>47.7</v>
      </c>
      <c r="V83">
        <v>47.7</v>
      </c>
      <c r="W83">
        <v>47.7</v>
      </c>
      <c r="X83"/>
      <c r="Y83"/>
      <c r="AB83" s="9">
        <v>98.770000000000024</v>
      </c>
      <c r="AC83" s="9" t="s">
        <v>78</v>
      </c>
      <c r="AD83" s="9">
        <v>1</v>
      </c>
      <c r="AF83" s="9">
        <v>448</v>
      </c>
      <c r="AG83" s="9">
        <v>448</v>
      </c>
      <c r="AH83" s="9">
        <v>448</v>
      </c>
      <c r="AM83" s="9">
        <v>88.88</v>
      </c>
      <c r="AN83" s="9" t="s">
        <v>78</v>
      </c>
      <c r="AP83" s="2">
        <v>63</v>
      </c>
    </row>
    <row r="84" spans="1:43" ht="15.6" customHeight="1" x14ac:dyDescent="0.3">
      <c r="A84" s="28">
        <v>44357</v>
      </c>
      <c r="B84" t="s">
        <v>178</v>
      </c>
      <c r="C84" t="s">
        <v>172</v>
      </c>
      <c r="D84">
        <v>118</v>
      </c>
      <c r="E84">
        <v>1</v>
      </c>
      <c r="F84">
        <v>1</v>
      </c>
      <c r="G84" t="s">
        <v>42</v>
      </c>
      <c r="H84" t="s">
        <v>109</v>
      </c>
      <c r="I84">
        <v>0.123</v>
      </c>
      <c r="J84">
        <v>2.33</v>
      </c>
      <c r="K84">
        <v>55.3</v>
      </c>
      <c r="L84" t="s">
        <v>43</v>
      </c>
      <c r="M84" t="s">
        <v>110</v>
      </c>
      <c r="N84">
        <v>0.52800000000000002</v>
      </c>
      <c r="O84">
        <v>7.66</v>
      </c>
      <c r="P84">
        <v>424</v>
      </c>
      <c r="Q84"/>
      <c r="R84">
        <v>1</v>
      </c>
      <c r="S84">
        <v>1</v>
      </c>
      <c r="T84"/>
      <c r="U84">
        <v>55.3</v>
      </c>
      <c r="V84">
        <v>55.3</v>
      </c>
      <c r="W84">
        <v>55.3</v>
      </c>
      <c r="X84"/>
      <c r="Y84"/>
      <c r="AB84" s="9">
        <v>104.73</v>
      </c>
      <c r="AC84" s="9" t="s">
        <v>78</v>
      </c>
      <c r="AD84" s="9">
        <v>1</v>
      </c>
      <c r="AF84" s="9">
        <v>424</v>
      </c>
      <c r="AG84" s="9">
        <v>424</v>
      </c>
      <c r="AH84" s="9">
        <v>424</v>
      </c>
      <c r="AM84" s="9">
        <v>89.84</v>
      </c>
      <c r="AN84" s="9" t="s">
        <v>78</v>
      </c>
      <c r="AP84" s="2">
        <v>64</v>
      </c>
    </row>
    <row r="85" spans="1:43" ht="15.6" customHeight="1" x14ac:dyDescent="0.3">
      <c r="A85" s="28">
        <v>44357</v>
      </c>
      <c r="B85" t="s">
        <v>178</v>
      </c>
      <c r="C85" t="s">
        <v>172</v>
      </c>
      <c r="D85">
        <v>130</v>
      </c>
      <c r="E85">
        <v>1</v>
      </c>
      <c r="F85">
        <v>1</v>
      </c>
      <c r="G85" t="s">
        <v>42</v>
      </c>
      <c r="H85" t="s">
        <v>109</v>
      </c>
      <c r="I85">
        <v>0.13300000000000001</v>
      </c>
      <c r="J85">
        <v>2.5299999999999998</v>
      </c>
      <c r="K85">
        <v>61</v>
      </c>
      <c r="L85" t="s">
        <v>43</v>
      </c>
      <c r="M85" t="s">
        <v>110</v>
      </c>
      <c r="N85">
        <v>0.56299999999999994</v>
      </c>
      <c r="O85">
        <v>8.19</v>
      </c>
      <c r="P85">
        <v>458</v>
      </c>
      <c r="Q85"/>
      <c r="R85">
        <v>1</v>
      </c>
      <c r="S85">
        <v>1</v>
      </c>
      <c r="T85"/>
      <c r="U85">
        <v>61</v>
      </c>
      <c r="V85">
        <v>61</v>
      </c>
      <c r="W85">
        <v>61</v>
      </c>
      <c r="X85"/>
      <c r="Y85"/>
      <c r="AB85" s="9">
        <v>105.3</v>
      </c>
      <c r="AC85" s="9" t="s">
        <v>78</v>
      </c>
      <c r="AD85" s="9">
        <v>1</v>
      </c>
      <c r="AF85" s="9">
        <v>458</v>
      </c>
      <c r="AG85" s="9">
        <v>458</v>
      </c>
      <c r="AH85" s="9">
        <v>458</v>
      </c>
      <c r="AM85" s="9">
        <v>69.38</v>
      </c>
      <c r="AN85" s="9" t="s">
        <v>79</v>
      </c>
      <c r="AP85" s="2">
        <v>65</v>
      </c>
    </row>
    <row r="86" spans="1:43" ht="15.6" customHeight="1" x14ac:dyDescent="0.3">
      <c r="A86" s="28">
        <v>44357</v>
      </c>
      <c r="B86" t="s">
        <v>178</v>
      </c>
      <c r="C86" t="s">
        <v>172</v>
      </c>
      <c r="D86">
        <v>142</v>
      </c>
      <c r="E86">
        <v>1</v>
      </c>
      <c r="F86">
        <v>1</v>
      </c>
      <c r="G86" t="s">
        <v>42</v>
      </c>
      <c r="H86" t="s">
        <v>109</v>
      </c>
      <c r="I86">
        <v>9.64E-2</v>
      </c>
      <c r="J86">
        <v>1.86</v>
      </c>
      <c r="K86">
        <v>42.5</v>
      </c>
      <c r="L86" t="s">
        <v>43</v>
      </c>
      <c r="M86" t="s">
        <v>110</v>
      </c>
      <c r="N86">
        <v>0.628</v>
      </c>
      <c r="O86">
        <v>9.15</v>
      </c>
      <c r="P86">
        <v>520</v>
      </c>
      <c r="Q86"/>
      <c r="R86">
        <v>1</v>
      </c>
      <c r="S86">
        <v>1</v>
      </c>
      <c r="T86"/>
      <c r="U86">
        <v>42.5</v>
      </c>
      <c r="V86">
        <v>42.5</v>
      </c>
      <c r="W86">
        <v>42.5</v>
      </c>
      <c r="X86"/>
      <c r="Y86" s="1"/>
      <c r="AB86" s="9">
        <v>98.65</v>
      </c>
      <c r="AC86" s="9" t="s">
        <v>78</v>
      </c>
      <c r="AD86" s="9">
        <v>1</v>
      </c>
      <c r="AF86" s="9">
        <v>520</v>
      </c>
      <c r="AG86" s="9">
        <v>520</v>
      </c>
      <c r="AH86" s="9">
        <v>520</v>
      </c>
      <c r="AM86" s="9">
        <v>90.4</v>
      </c>
      <c r="AN86" s="9" t="s">
        <v>78</v>
      </c>
      <c r="AP86" s="2">
        <v>66</v>
      </c>
    </row>
    <row r="87" spans="1:43" ht="15.6" customHeight="1" x14ac:dyDescent="0.3">
      <c r="A87" s="28">
        <v>44357</v>
      </c>
      <c r="B87" t="s">
        <v>178</v>
      </c>
      <c r="C87" t="s">
        <v>172</v>
      </c>
      <c r="D87">
        <v>154</v>
      </c>
      <c r="E87">
        <v>1</v>
      </c>
      <c r="F87">
        <v>1</v>
      </c>
      <c r="G87" t="s">
        <v>42</v>
      </c>
      <c r="H87" t="s">
        <v>109</v>
      </c>
      <c r="I87">
        <v>7.7700000000000005E-2</v>
      </c>
      <c r="J87">
        <v>1.53</v>
      </c>
      <c r="K87">
        <v>33.299999999999997</v>
      </c>
      <c r="L87" t="s">
        <v>43</v>
      </c>
      <c r="M87" t="s">
        <v>110</v>
      </c>
      <c r="N87">
        <v>0.48199999999999998</v>
      </c>
      <c r="O87">
        <v>7.04</v>
      </c>
      <c r="P87">
        <v>383</v>
      </c>
      <c r="Q87"/>
      <c r="R87">
        <v>1</v>
      </c>
      <c r="S87">
        <v>1</v>
      </c>
      <c r="T87"/>
      <c r="U87">
        <v>33.299999999999997</v>
      </c>
      <c r="V87">
        <v>33.299999999999997</v>
      </c>
      <c r="W87">
        <v>33.299999999999997</v>
      </c>
      <c r="X87"/>
      <c r="Y87" s="1"/>
      <c r="AB87" s="9">
        <v>100.92999999999996</v>
      </c>
      <c r="AC87" s="9" t="s">
        <v>78</v>
      </c>
      <c r="AD87" s="9">
        <v>1</v>
      </c>
      <c r="AF87" s="9">
        <v>383</v>
      </c>
      <c r="AG87" s="9">
        <v>383</v>
      </c>
      <c r="AH87" s="9">
        <v>383</v>
      </c>
      <c r="AM87" s="9">
        <v>97.83</v>
      </c>
      <c r="AN87" s="9" t="s">
        <v>78</v>
      </c>
      <c r="AP87" s="2">
        <v>67</v>
      </c>
    </row>
    <row r="88" spans="1:43" ht="15.6" customHeight="1" x14ac:dyDescent="0.3">
      <c r="A88" s="28">
        <v>44615</v>
      </c>
      <c r="B88" t="s">
        <v>179</v>
      </c>
      <c r="C88" t="s">
        <v>196</v>
      </c>
      <c r="D88">
        <v>46</v>
      </c>
      <c r="E88">
        <v>1</v>
      </c>
      <c r="F88">
        <v>1</v>
      </c>
      <c r="G88" t="s">
        <v>42</v>
      </c>
      <c r="H88" t="s">
        <v>109</v>
      </c>
      <c r="I88">
        <v>0.115</v>
      </c>
      <c r="J88">
        <v>2.08</v>
      </c>
      <c r="K88">
        <v>51.9</v>
      </c>
      <c r="L88" t="s">
        <v>43</v>
      </c>
      <c r="M88" t="s">
        <v>110</v>
      </c>
      <c r="N88">
        <v>1.03</v>
      </c>
      <c r="O88">
        <v>13.9</v>
      </c>
      <c r="P88">
        <v>853</v>
      </c>
      <c r="Q88"/>
      <c r="R88">
        <v>1</v>
      </c>
      <c r="S88">
        <v>1</v>
      </c>
      <c r="T88"/>
      <c r="U88">
        <v>51.9</v>
      </c>
      <c r="V88">
        <v>51.9</v>
      </c>
      <c r="W88">
        <v>51.9</v>
      </c>
      <c r="X88"/>
      <c r="Y88" s="1"/>
      <c r="AB88" s="9">
        <v>103.59</v>
      </c>
      <c r="AC88" s="9" t="s">
        <v>78</v>
      </c>
      <c r="AD88" s="9">
        <v>1</v>
      </c>
      <c r="AF88" s="9">
        <v>853</v>
      </c>
      <c r="AG88" s="9">
        <v>853</v>
      </c>
      <c r="AH88" s="9">
        <v>853</v>
      </c>
      <c r="AM88" s="9">
        <v>76.930000000000007</v>
      </c>
      <c r="AN88" s="9" t="s">
        <v>79</v>
      </c>
      <c r="AP88" s="2">
        <v>68</v>
      </c>
    </row>
    <row r="89" spans="1:43" ht="15.6" customHeight="1" x14ac:dyDescent="0.3">
      <c r="A89" s="28">
        <v>44615</v>
      </c>
      <c r="B89" t="s">
        <v>179</v>
      </c>
      <c r="C89" t="s">
        <v>197</v>
      </c>
      <c r="D89">
        <v>58</v>
      </c>
      <c r="E89">
        <v>1</v>
      </c>
      <c r="F89">
        <v>1</v>
      </c>
      <c r="G89" t="s">
        <v>42</v>
      </c>
      <c r="H89" t="s">
        <v>109</v>
      </c>
      <c r="I89">
        <v>0.105</v>
      </c>
      <c r="J89">
        <v>1.89</v>
      </c>
      <c r="K89">
        <v>46.4</v>
      </c>
      <c r="L89" t="s">
        <v>43</v>
      </c>
      <c r="M89" t="s">
        <v>110</v>
      </c>
      <c r="N89">
        <v>0.63</v>
      </c>
      <c r="O89">
        <v>8.52</v>
      </c>
      <c r="P89">
        <v>484</v>
      </c>
      <c r="Q89"/>
      <c r="R89">
        <v>1</v>
      </c>
      <c r="S89">
        <v>1</v>
      </c>
      <c r="T89"/>
      <c r="U89">
        <v>46.4</v>
      </c>
      <c r="V89">
        <v>46.4</v>
      </c>
      <c r="W89">
        <v>46.4</v>
      </c>
      <c r="X89"/>
      <c r="Y89" s="1"/>
      <c r="AB89" s="9">
        <v>97.84</v>
      </c>
      <c r="AC89" s="9" t="s">
        <v>78</v>
      </c>
      <c r="AD89" s="9">
        <v>1</v>
      </c>
      <c r="AF89" s="9">
        <v>484</v>
      </c>
      <c r="AG89" s="9">
        <v>484</v>
      </c>
      <c r="AH89" s="9">
        <v>484</v>
      </c>
      <c r="AM89" s="9">
        <v>89.24</v>
      </c>
      <c r="AN89" s="9" t="s">
        <v>78</v>
      </c>
      <c r="AP89" s="2">
        <v>69</v>
      </c>
    </row>
    <row r="90" spans="1:43" ht="15.6" customHeight="1" x14ac:dyDescent="0.3">
      <c r="A90" s="28">
        <v>44615</v>
      </c>
      <c r="B90" t="s">
        <v>179</v>
      </c>
      <c r="C90" t="s">
        <v>198</v>
      </c>
      <c r="D90">
        <v>70</v>
      </c>
      <c r="E90">
        <v>1</v>
      </c>
      <c r="F90">
        <v>1</v>
      </c>
      <c r="G90" t="s">
        <v>42</v>
      </c>
      <c r="H90" t="s">
        <v>109</v>
      </c>
      <c r="I90">
        <v>0.121</v>
      </c>
      <c r="J90">
        <v>2.1</v>
      </c>
      <c r="K90">
        <v>52.5</v>
      </c>
      <c r="L90" t="s">
        <v>43</v>
      </c>
      <c r="M90" t="s">
        <v>110</v>
      </c>
      <c r="N90">
        <v>0.82399999999999995</v>
      </c>
      <c r="O90">
        <v>11.1</v>
      </c>
      <c r="P90">
        <v>658</v>
      </c>
      <c r="Q90"/>
      <c r="R90">
        <v>1</v>
      </c>
      <c r="S90">
        <v>1</v>
      </c>
      <c r="T90"/>
      <c r="U90">
        <v>52.5</v>
      </c>
      <c r="V90">
        <v>52.5</v>
      </c>
      <c r="W90">
        <v>52.5</v>
      </c>
      <c r="X90"/>
      <c r="Y90" s="1"/>
      <c r="AB90" s="9">
        <v>104.05</v>
      </c>
      <c r="AC90" s="9" t="s">
        <v>78</v>
      </c>
      <c r="AD90" s="9">
        <v>1</v>
      </c>
      <c r="AF90" s="9">
        <v>658</v>
      </c>
      <c r="AG90" s="9">
        <v>658</v>
      </c>
      <c r="AH90" s="9">
        <v>658</v>
      </c>
      <c r="AM90" s="9">
        <v>104.58</v>
      </c>
      <c r="AN90" s="9" t="s">
        <v>78</v>
      </c>
      <c r="AP90" s="2">
        <v>70</v>
      </c>
    </row>
    <row r="91" spans="1:43" ht="15.6" customHeight="1" x14ac:dyDescent="0.3">
      <c r="A91" s="28">
        <v>44615</v>
      </c>
      <c r="B91" t="s">
        <v>179</v>
      </c>
      <c r="C91" t="s">
        <v>199</v>
      </c>
      <c r="D91">
        <v>82</v>
      </c>
      <c r="E91">
        <v>1</v>
      </c>
      <c r="F91">
        <v>1</v>
      </c>
      <c r="G91" t="s">
        <v>42</v>
      </c>
      <c r="H91" t="s">
        <v>109</v>
      </c>
      <c r="I91">
        <v>0.19500000000000001</v>
      </c>
      <c r="J91">
        <v>3.15</v>
      </c>
      <c r="K91">
        <v>82.2</v>
      </c>
      <c r="L91" t="s">
        <v>43</v>
      </c>
      <c r="M91" t="s">
        <v>110</v>
      </c>
      <c r="N91">
        <v>0.995</v>
      </c>
      <c r="O91">
        <v>13.4</v>
      </c>
      <c r="P91">
        <v>818</v>
      </c>
      <c r="Q91"/>
      <c r="R91">
        <v>1</v>
      </c>
      <c r="S91">
        <v>1</v>
      </c>
      <c r="T91"/>
      <c r="U91">
        <v>82.2</v>
      </c>
      <c r="V91">
        <v>82.2</v>
      </c>
      <c r="W91">
        <v>82.2</v>
      </c>
      <c r="X91"/>
      <c r="Y91" s="1"/>
      <c r="AB91" s="9">
        <v>110.22</v>
      </c>
      <c r="AC91" s="9" t="s">
        <v>78</v>
      </c>
      <c r="AD91" s="9">
        <v>1</v>
      </c>
      <c r="AF91" s="9">
        <v>818</v>
      </c>
      <c r="AG91" s="9">
        <v>818</v>
      </c>
      <c r="AH91" s="9">
        <v>818</v>
      </c>
      <c r="AM91" s="9">
        <v>25.78</v>
      </c>
      <c r="AN91" s="9" t="s">
        <v>79</v>
      </c>
      <c r="AP91" s="2">
        <v>71</v>
      </c>
    </row>
    <row r="92" spans="1:43" ht="15.6" customHeight="1" x14ac:dyDescent="0.3">
      <c r="A92" s="28">
        <v>44615</v>
      </c>
      <c r="B92" t="s">
        <v>179</v>
      </c>
      <c r="C92" t="s">
        <v>200</v>
      </c>
      <c r="D92">
        <v>94</v>
      </c>
      <c r="E92">
        <v>1</v>
      </c>
      <c r="F92">
        <v>1</v>
      </c>
      <c r="G92" t="s">
        <v>42</v>
      </c>
      <c r="H92" t="s">
        <v>109</v>
      </c>
      <c r="I92">
        <v>0.11799999999999999</v>
      </c>
      <c r="J92">
        <v>2.06</v>
      </c>
      <c r="K92">
        <v>51.3</v>
      </c>
      <c r="L92" t="s">
        <v>43</v>
      </c>
      <c r="M92" t="s">
        <v>110</v>
      </c>
      <c r="N92">
        <v>0.63100000000000001</v>
      </c>
      <c r="O92">
        <v>8.5399999999999991</v>
      </c>
      <c r="P92">
        <v>486</v>
      </c>
      <c r="Q92"/>
      <c r="R92">
        <v>1</v>
      </c>
      <c r="S92">
        <v>1</v>
      </c>
      <c r="T92"/>
      <c r="U92">
        <v>51.3</v>
      </c>
      <c r="V92">
        <v>51.3</v>
      </c>
      <c r="W92">
        <v>51.3</v>
      </c>
      <c r="X92"/>
      <c r="Y92" s="1"/>
      <c r="AB92" s="9">
        <v>101.53</v>
      </c>
      <c r="AC92" s="9" t="s">
        <v>78</v>
      </c>
      <c r="AD92" s="9">
        <v>1</v>
      </c>
      <c r="AF92" s="9">
        <v>486</v>
      </c>
      <c r="AG92" s="9">
        <v>486</v>
      </c>
      <c r="AH92" s="9">
        <v>486</v>
      </c>
      <c r="AM92" s="9">
        <v>110.46</v>
      </c>
      <c r="AN92" s="9" t="s">
        <v>78</v>
      </c>
      <c r="AP92" s="2">
        <v>72</v>
      </c>
    </row>
    <row r="93" spans="1:43" ht="15.6" customHeight="1" x14ac:dyDescent="0.3">
      <c r="A93" s="28">
        <v>44615</v>
      </c>
      <c r="B93" t="s">
        <v>179</v>
      </c>
      <c r="C93" t="s">
        <v>201</v>
      </c>
      <c r="D93">
        <v>106</v>
      </c>
      <c r="E93">
        <v>1</v>
      </c>
      <c r="F93">
        <v>1</v>
      </c>
      <c r="G93" t="s">
        <v>42</v>
      </c>
      <c r="H93" t="s">
        <v>109</v>
      </c>
      <c r="I93">
        <v>9.8699999999999996E-2</v>
      </c>
      <c r="J93">
        <v>1.75</v>
      </c>
      <c r="K93">
        <v>42.4</v>
      </c>
      <c r="L93" t="s">
        <v>43</v>
      </c>
      <c r="M93" t="s">
        <v>110</v>
      </c>
      <c r="N93">
        <v>0.66400000000000003</v>
      </c>
      <c r="O93">
        <v>9.01</v>
      </c>
      <c r="P93">
        <v>517</v>
      </c>
      <c r="Q93"/>
      <c r="R93">
        <v>1</v>
      </c>
      <c r="S93">
        <v>1</v>
      </c>
      <c r="T93"/>
      <c r="U93">
        <v>42.4</v>
      </c>
      <c r="V93">
        <v>42.4</v>
      </c>
      <c r="W93">
        <v>42.4</v>
      </c>
      <c r="X93"/>
      <c r="Y93" s="1"/>
      <c r="AB93" s="9">
        <v>104.64</v>
      </c>
      <c r="AC93" s="9" t="s">
        <v>78</v>
      </c>
      <c r="AD93" s="9">
        <v>1</v>
      </c>
      <c r="AF93" s="9">
        <v>517</v>
      </c>
      <c r="AG93" s="9">
        <v>517</v>
      </c>
      <c r="AH93" s="9">
        <v>517</v>
      </c>
      <c r="AM93" s="9">
        <v>77.97</v>
      </c>
      <c r="AN93" s="9" t="s">
        <v>79</v>
      </c>
      <c r="AP93" s="2">
        <v>73</v>
      </c>
    </row>
    <row r="94" spans="1:43" ht="15.6" customHeight="1" x14ac:dyDescent="0.3">
      <c r="A94" s="28">
        <v>44615</v>
      </c>
      <c r="B94" t="s">
        <v>179</v>
      </c>
      <c r="C94" t="s">
        <v>202</v>
      </c>
      <c r="D94">
        <v>118</v>
      </c>
      <c r="E94">
        <v>1</v>
      </c>
      <c r="F94">
        <v>1</v>
      </c>
      <c r="G94" t="s">
        <v>42</v>
      </c>
      <c r="H94" t="s">
        <v>109</v>
      </c>
      <c r="I94">
        <v>0.11600000000000001</v>
      </c>
      <c r="J94">
        <v>2.06</v>
      </c>
      <c r="K94">
        <v>51.4</v>
      </c>
      <c r="L94" t="s">
        <v>43</v>
      </c>
      <c r="M94" t="s">
        <v>110</v>
      </c>
      <c r="N94">
        <v>0.84399999999999997</v>
      </c>
      <c r="O94">
        <v>11.4</v>
      </c>
      <c r="P94">
        <v>678</v>
      </c>
      <c r="Q94"/>
      <c r="R94">
        <v>1</v>
      </c>
      <c r="S94">
        <v>1</v>
      </c>
      <c r="T94"/>
      <c r="U94">
        <v>51.4</v>
      </c>
      <c r="V94">
        <v>51.4</v>
      </c>
      <c r="W94">
        <v>51.4</v>
      </c>
      <c r="X94"/>
      <c r="Y94" s="1"/>
      <c r="AB94" s="9">
        <v>107.54</v>
      </c>
      <c r="AC94" s="9" t="s">
        <v>78</v>
      </c>
      <c r="AD94" s="9">
        <v>1</v>
      </c>
      <c r="AF94" s="9">
        <v>678</v>
      </c>
      <c r="AG94" s="9">
        <v>678</v>
      </c>
      <c r="AH94" s="9">
        <v>678</v>
      </c>
      <c r="AM94" s="9">
        <v>89.18</v>
      </c>
      <c r="AN94" s="9" t="s">
        <v>78</v>
      </c>
      <c r="AP94" s="2">
        <v>74</v>
      </c>
    </row>
    <row r="95" spans="1:43" ht="15.6" customHeight="1" x14ac:dyDescent="0.3">
      <c r="A95" s="28">
        <v>44615</v>
      </c>
      <c r="B95" t="s">
        <v>179</v>
      </c>
      <c r="C95" t="s">
        <v>203</v>
      </c>
      <c r="D95">
        <v>130</v>
      </c>
      <c r="E95">
        <v>1</v>
      </c>
      <c r="F95">
        <v>1</v>
      </c>
      <c r="G95" t="s">
        <v>42</v>
      </c>
      <c r="H95" t="s">
        <v>109</v>
      </c>
      <c r="I95">
        <v>7.4300000000000005E-2</v>
      </c>
      <c r="J95">
        <v>1.35</v>
      </c>
      <c r="K95">
        <v>30.9</v>
      </c>
      <c r="L95" t="s">
        <v>43</v>
      </c>
      <c r="M95" t="s">
        <v>110</v>
      </c>
      <c r="N95">
        <v>0.46600000000000003</v>
      </c>
      <c r="O95">
        <v>6.35</v>
      </c>
      <c r="P95">
        <v>341</v>
      </c>
      <c r="Q95"/>
      <c r="R95">
        <v>1</v>
      </c>
      <c r="S95">
        <v>1</v>
      </c>
      <c r="T95"/>
      <c r="U95">
        <v>30.9</v>
      </c>
      <c r="V95">
        <v>30.9</v>
      </c>
      <c r="W95">
        <v>30.9</v>
      </c>
      <c r="X95"/>
      <c r="Y95" s="1"/>
      <c r="AB95" s="9">
        <v>98.33</v>
      </c>
      <c r="AC95" s="9" t="s">
        <v>78</v>
      </c>
      <c r="AD95" s="9">
        <v>1</v>
      </c>
      <c r="AF95" s="9">
        <v>341</v>
      </c>
      <c r="AG95" s="9">
        <v>341</v>
      </c>
      <c r="AH95" s="9">
        <v>341</v>
      </c>
      <c r="AM95" s="9">
        <v>87.41</v>
      </c>
      <c r="AN95" s="9" t="s">
        <v>78</v>
      </c>
      <c r="AP95" s="2">
        <v>75</v>
      </c>
    </row>
    <row r="96" spans="1:43" ht="15.6" customHeight="1" x14ac:dyDescent="0.3">
      <c r="A96" s="28">
        <v>44615</v>
      </c>
      <c r="B96" t="s">
        <v>179</v>
      </c>
      <c r="C96" t="s">
        <v>204</v>
      </c>
      <c r="D96">
        <v>142</v>
      </c>
      <c r="E96">
        <v>1</v>
      </c>
      <c r="F96">
        <v>1</v>
      </c>
      <c r="G96" t="s">
        <v>42</v>
      </c>
      <c r="H96" t="s">
        <v>109</v>
      </c>
      <c r="I96">
        <v>9.4399999999999998E-2</v>
      </c>
      <c r="J96">
        <v>1.74</v>
      </c>
      <c r="K96">
        <v>42.1</v>
      </c>
      <c r="L96" t="s">
        <v>43</v>
      </c>
      <c r="M96" t="s">
        <v>110</v>
      </c>
      <c r="N96">
        <v>1.23</v>
      </c>
      <c r="O96">
        <v>16.600000000000001</v>
      </c>
      <c r="P96">
        <v>1040</v>
      </c>
      <c r="Q96"/>
      <c r="R96">
        <v>1</v>
      </c>
      <c r="S96">
        <v>1</v>
      </c>
      <c r="T96"/>
      <c r="U96">
        <v>42.1</v>
      </c>
      <c r="V96">
        <v>42.1</v>
      </c>
      <c r="W96">
        <v>42.1</v>
      </c>
      <c r="X96"/>
      <c r="Y96" s="1"/>
      <c r="AB96" s="9">
        <v>108.21</v>
      </c>
      <c r="AC96" s="9" t="s">
        <v>78</v>
      </c>
      <c r="AD96" s="9">
        <v>1</v>
      </c>
      <c r="AF96" s="9">
        <v>1040</v>
      </c>
      <c r="AG96" s="9">
        <v>1040</v>
      </c>
      <c r="AH96" s="9">
        <v>1040</v>
      </c>
      <c r="AM96" s="9">
        <v>75.2</v>
      </c>
      <c r="AN96" s="9" t="s">
        <v>79</v>
      </c>
      <c r="AP96" s="2">
        <v>76</v>
      </c>
    </row>
    <row r="97" spans="1:70" ht="15.6" customHeight="1" x14ac:dyDescent="0.3">
      <c r="A97" s="28">
        <v>44615</v>
      </c>
      <c r="B97" t="s">
        <v>179</v>
      </c>
      <c r="C97" t="s">
        <v>205</v>
      </c>
      <c r="D97">
        <v>154</v>
      </c>
      <c r="E97">
        <v>1</v>
      </c>
      <c r="F97">
        <v>1</v>
      </c>
      <c r="G97" t="s">
        <v>42</v>
      </c>
      <c r="H97" t="s">
        <v>109</v>
      </c>
      <c r="I97">
        <v>0.13</v>
      </c>
      <c r="J97">
        <v>2.2599999999999998</v>
      </c>
      <c r="K97">
        <v>57</v>
      </c>
      <c r="L97" t="s">
        <v>43</v>
      </c>
      <c r="M97" t="s">
        <v>110</v>
      </c>
      <c r="N97">
        <v>1.02</v>
      </c>
      <c r="O97">
        <v>13.8</v>
      </c>
      <c r="P97">
        <v>844</v>
      </c>
      <c r="Q97"/>
      <c r="R97">
        <v>1</v>
      </c>
      <c r="S97">
        <v>1</v>
      </c>
      <c r="T97"/>
      <c r="U97">
        <v>57</v>
      </c>
      <c r="V97">
        <v>57</v>
      </c>
      <c r="W97">
        <v>57</v>
      </c>
      <c r="X97"/>
      <c r="Y97" s="1"/>
      <c r="AB97" s="9">
        <v>91.7</v>
      </c>
      <c r="AC97" s="9" t="s">
        <v>78</v>
      </c>
      <c r="AD97" s="9">
        <v>1</v>
      </c>
      <c r="AF97" s="9">
        <v>844</v>
      </c>
      <c r="AG97" s="9">
        <v>844</v>
      </c>
      <c r="AH97" s="9">
        <v>844</v>
      </c>
      <c r="AM97" s="9">
        <v>78.84</v>
      </c>
      <c r="AN97" s="9" t="s">
        <v>79</v>
      </c>
      <c r="AP97" s="2">
        <v>77</v>
      </c>
    </row>
    <row r="98" spans="1:70" ht="15.6" customHeight="1" x14ac:dyDescent="0.3">
      <c r="A98" s="28">
        <v>44643</v>
      </c>
      <c r="B98" t="s">
        <v>219</v>
      </c>
      <c r="C98" t="s">
        <v>244</v>
      </c>
      <c r="D98">
        <v>46</v>
      </c>
      <c r="E98">
        <v>1</v>
      </c>
      <c r="F98">
        <v>1</v>
      </c>
      <c r="G98" t="s">
        <v>42</v>
      </c>
      <c r="H98" t="s">
        <v>109</v>
      </c>
      <c r="I98">
        <v>9.9599999999999994E-2</v>
      </c>
      <c r="J98">
        <v>1.75</v>
      </c>
      <c r="K98">
        <v>35.1</v>
      </c>
      <c r="L98" t="s">
        <v>43</v>
      </c>
      <c r="M98" t="s">
        <v>110</v>
      </c>
      <c r="N98">
        <v>0.51300000000000001</v>
      </c>
      <c r="O98">
        <v>6.96</v>
      </c>
      <c r="P98">
        <v>379</v>
      </c>
      <c r="Q98"/>
      <c r="R98">
        <v>1</v>
      </c>
      <c r="S98">
        <v>1</v>
      </c>
      <c r="T98"/>
      <c r="U98">
        <v>35.1</v>
      </c>
      <c r="V98">
        <v>35.1</v>
      </c>
      <c r="W98">
        <v>35.1</v>
      </c>
      <c r="X98"/>
      <c r="Y98" s="1"/>
      <c r="AB98" s="9">
        <v>81.11</v>
      </c>
      <c r="AC98" s="9" t="s">
        <v>78</v>
      </c>
      <c r="AD98" s="9">
        <v>1</v>
      </c>
      <c r="AF98" s="9">
        <v>379</v>
      </c>
      <c r="AG98" s="9">
        <v>379</v>
      </c>
      <c r="AH98" s="9">
        <v>379</v>
      </c>
      <c r="AM98" s="9">
        <v>43.79</v>
      </c>
      <c r="AN98" s="9" t="s">
        <v>79</v>
      </c>
      <c r="AP98" s="2">
        <v>78</v>
      </c>
    </row>
    <row r="99" spans="1:70" ht="15.6" customHeight="1" x14ac:dyDescent="0.3">
      <c r="A99" s="28">
        <v>44643</v>
      </c>
      <c r="B99" t="s">
        <v>219</v>
      </c>
      <c r="C99" t="s">
        <v>235</v>
      </c>
      <c r="D99">
        <v>58</v>
      </c>
      <c r="E99">
        <v>1</v>
      </c>
      <c r="F99">
        <v>1</v>
      </c>
      <c r="G99" t="s">
        <v>42</v>
      </c>
      <c r="H99" t="s">
        <v>109</v>
      </c>
      <c r="I99">
        <v>0.105</v>
      </c>
      <c r="J99">
        <v>1.93</v>
      </c>
      <c r="K99">
        <v>39.4</v>
      </c>
      <c r="L99" t="s">
        <v>43</v>
      </c>
      <c r="M99" t="s">
        <v>110</v>
      </c>
      <c r="N99">
        <v>0.51300000000000001</v>
      </c>
      <c r="O99">
        <v>6.74</v>
      </c>
      <c r="P99">
        <v>364</v>
      </c>
      <c r="Q99"/>
      <c r="R99">
        <v>1</v>
      </c>
      <c r="S99">
        <v>1</v>
      </c>
      <c r="T99"/>
      <c r="U99">
        <v>39.4</v>
      </c>
      <c r="V99">
        <v>39.4</v>
      </c>
      <c r="W99">
        <v>39.4</v>
      </c>
      <c r="X99"/>
      <c r="Y99" s="1"/>
      <c r="AB99" s="9">
        <v>88.74</v>
      </c>
      <c r="AC99" s="9" t="s">
        <v>78</v>
      </c>
      <c r="AD99" s="9">
        <v>1</v>
      </c>
      <c r="AF99" s="9">
        <v>364</v>
      </c>
      <c r="AG99" s="9">
        <v>364</v>
      </c>
      <c r="AH99" s="9">
        <v>364</v>
      </c>
      <c r="AM99" s="9">
        <v>91.24</v>
      </c>
      <c r="AN99" s="9" t="s">
        <v>78</v>
      </c>
      <c r="AP99" s="2">
        <v>79</v>
      </c>
    </row>
    <row r="100" spans="1:70" ht="15.6" customHeight="1" x14ac:dyDescent="0.3">
      <c r="A100" s="28">
        <v>44643</v>
      </c>
      <c r="B100" t="s">
        <v>219</v>
      </c>
      <c r="C100" t="s">
        <v>236</v>
      </c>
      <c r="D100">
        <v>70</v>
      </c>
      <c r="E100">
        <v>1</v>
      </c>
      <c r="F100">
        <v>1</v>
      </c>
      <c r="G100" t="s">
        <v>42</v>
      </c>
      <c r="H100" t="s">
        <v>109</v>
      </c>
      <c r="I100">
        <v>0.106</v>
      </c>
      <c r="J100">
        <v>1.89</v>
      </c>
      <c r="K100">
        <v>38.4</v>
      </c>
      <c r="L100" t="s">
        <v>43</v>
      </c>
      <c r="M100" t="s">
        <v>110</v>
      </c>
      <c r="N100">
        <v>0.67200000000000004</v>
      </c>
      <c r="O100">
        <v>9.02</v>
      </c>
      <c r="P100">
        <v>517</v>
      </c>
      <c r="Q100"/>
      <c r="R100">
        <v>1</v>
      </c>
      <c r="S100">
        <v>1</v>
      </c>
      <c r="T100"/>
      <c r="U100">
        <v>38.4</v>
      </c>
      <c r="V100">
        <v>38.4</v>
      </c>
      <c r="W100">
        <v>38.4</v>
      </c>
      <c r="X100"/>
      <c r="Y100" s="1"/>
      <c r="AB100" s="9">
        <v>67.84</v>
      </c>
      <c r="AC100" s="9" t="s">
        <v>79</v>
      </c>
      <c r="AD100" s="9">
        <v>1</v>
      </c>
      <c r="AF100" s="9">
        <v>517</v>
      </c>
      <c r="AG100" s="9">
        <v>517</v>
      </c>
      <c r="AH100" s="9">
        <v>517</v>
      </c>
      <c r="AM100" s="9">
        <v>77.97</v>
      </c>
      <c r="AN100" s="9" t="s">
        <v>79</v>
      </c>
      <c r="AP100" s="2">
        <v>80</v>
      </c>
    </row>
    <row r="101" spans="1:70" ht="15.6" customHeight="1" x14ac:dyDescent="0.3">
      <c r="A101" s="28">
        <v>44643</v>
      </c>
      <c r="B101" t="s">
        <v>219</v>
      </c>
      <c r="C101" t="s">
        <v>237</v>
      </c>
      <c r="D101">
        <v>82</v>
      </c>
      <c r="E101">
        <v>1</v>
      </c>
      <c r="F101">
        <v>1</v>
      </c>
      <c r="G101" t="s">
        <v>42</v>
      </c>
      <c r="H101" t="s">
        <v>109</v>
      </c>
      <c r="I101">
        <v>0.123</v>
      </c>
      <c r="J101">
        <v>2.16</v>
      </c>
      <c r="K101">
        <v>45.3</v>
      </c>
      <c r="L101" t="s">
        <v>43</v>
      </c>
      <c r="M101" t="s">
        <v>110</v>
      </c>
      <c r="N101">
        <v>0.623</v>
      </c>
      <c r="O101">
        <v>8.2899999999999991</v>
      </c>
      <c r="P101">
        <v>468</v>
      </c>
      <c r="Q101"/>
      <c r="R101">
        <v>1</v>
      </c>
      <c r="S101">
        <v>1</v>
      </c>
      <c r="T101"/>
      <c r="U101">
        <v>45.3</v>
      </c>
      <c r="V101">
        <v>45.3</v>
      </c>
      <c r="W101">
        <v>45.3</v>
      </c>
      <c r="X101"/>
      <c r="Y101" s="1"/>
      <c r="AB101" s="9">
        <v>104.12999999999997</v>
      </c>
      <c r="AC101" s="9" t="s">
        <v>78</v>
      </c>
      <c r="AD101" s="9">
        <v>1</v>
      </c>
      <c r="AF101" s="9">
        <v>468</v>
      </c>
      <c r="AG101" s="9">
        <v>468</v>
      </c>
      <c r="AH101" s="9">
        <v>468</v>
      </c>
      <c r="AM101" s="9">
        <v>82.28</v>
      </c>
      <c r="AN101" s="9" t="s">
        <v>78</v>
      </c>
      <c r="AP101" s="2">
        <v>81</v>
      </c>
    </row>
    <row r="102" spans="1:70" ht="15.6" customHeight="1" x14ac:dyDescent="0.3">
      <c r="A102" s="28">
        <v>44643</v>
      </c>
      <c r="B102" t="s">
        <v>219</v>
      </c>
      <c r="C102" t="s">
        <v>238</v>
      </c>
      <c r="D102">
        <v>94</v>
      </c>
      <c r="E102">
        <v>1</v>
      </c>
      <c r="F102">
        <v>1</v>
      </c>
      <c r="G102" t="s">
        <v>42</v>
      </c>
      <c r="H102" t="s">
        <v>109</v>
      </c>
      <c r="I102">
        <v>0.20100000000000001</v>
      </c>
      <c r="J102">
        <v>3.48</v>
      </c>
      <c r="K102">
        <v>79.3</v>
      </c>
      <c r="L102" t="s">
        <v>43</v>
      </c>
      <c r="M102" t="s">
        <v>110</v>
      </c>
      <c r="N102">
        <v>1.38</v>
      </c>
      <c r="O102">
        <v>18.399999999999999</v>
      </c>
      <c r="P102">
        <v>1150</v>
      </c>
      <c r="Q102"/>
      <c r="R102">
        <v>1</v>
      </c>
      <c r="S102">
        <v>1</v>
      </c>
      <c r="T102"/>
      <c r="U102">
        <v>79.3</v>
      </c>
      <c r="V102">
        <v>79.3</v>
      </c>
      <c r="W102">
        <v>79.3</v>
      </c>
      <c r="X102"/>
      <c r="Y102" s="1"/>
      <c r="AB102" s="9">
        <v>62.33</v>
      </c>
      <c r="AC102" s="9" t="s">
        <v>79</v>
      </c>
      <c r="AD102" s="9">
        <v>1</v>
      </c>
      <c r="AF102" s="9">
        <v>1150</v>
      </c>
      <c r="AG102" s="9">
        <v>1150</v>
      </c>
      <c r="AH102" s="9">
        <v>1150</v>
      </c>
      <c r="AM102" s="9">
        <v>-16.5</v>
      </c>
      <c r="AN102" s="9" t="s">
        <v>79</v>
      </c>
      <c r="AP102" s="2">
        <v>82</v>
      </c>
    </row>
    <row r="103" spans="1:70" ht="15.6" customHeight="1" x14ac:dyDescent="0.3">
      <c r="A103" s="28">
        <v>44643</v>
      </c>
      <c r="B103" t="s">
        <v>219</v>
      </c>
      <c r="C103" t="s">
        <v>239</v>
      </c>
      <c r="D103">
        <v>106</v>
      </c>
      <c r="E103">
        <v>1</v>
      </c>
      <c r="F103">
        <v>1</v>
      </c>
      <c r="G103" t="s">
        <v>42</v>
      </c>
      <c r="H103" t="s">
        <v>109</v>
      </c>
      <c r="I103">
        <v>0.13200000000000001</v>
      </c>
      <c r="J103">
        <v>2.33</v>
      </c>
      <c r="K103">
        <v>49.6</v>
      </c>
      <c r="L103" t="s">
        <v>43</v>
      </c>
      <c r="M103" t="s">
        <v>110</v>
      </c>
      <c r="N103">
        <v>1.1299999999999999</v>
      </c>
      <c r="O103">
        <v>15.3</v>
      </c>
      <c r="P103">
        <v>939</v>
      </c>
      <c r="Q103"/>
      <c r="R103">
        <v>1</v>
      </c>
      <c r="S103">
        <v>1</v>
      </c>
      <c r="T103"/>
      <c r="U103">
        <v>49.6</v>
      </c>
      <c r="V103">
        <v>49.6</v>
      </c>
      <c r="W103">
        <v>49.6</v>
      </c>
      <c r="X103"/>
      <c r="Y103" s="1"/>
      <c r="AB103" s="9">
        <v>80.16</v>
      </c>
      <c r="AC103" s="9" t="s">
        <v>78</v>
      </c>
      <c r="AD103" s="9">
        <v>1</v>
      </c>
      <c r="AF103" s="9">
        <v>939</v>
      </c>
      <c r="AG103" s="9">
        <v>939</v>
      </c>
      <c r="AH103" s="9">
        <v>939</v>
      </c>
      <c r="AM103" s="9">
        <v>45.39</v>
      </c>
      <c r="AN103" s="9" t="s">
        <v>79</v>
      </c>
      <c r="AP103" s="2">
        <v>83</v>
      </c>
    </row>
    <row r="104" spans="1:70" ht="15.6" customHeight="1" x14ac:dyDescent="0.3">
      <c r="A104" s="28">
        <v>44643</v>
      </c>
      <c r="B104" t="s">
        <v>219</v>
      </c>
      <c r="C104" t="s">
        <v>240</v>
      </c>
      <c r="D104">
        <v>118</v>
      </c>
      <c r="E104">
        <v>1</v>
      </c>
      <c r="F104">
        <v>1</v>
      </c>
      <c r="G104" t="s">
        <v>42</v>
      </c>
      <c r="H104" t="s">
        <v>109</v>
      </c>
      <c r="I104">
        <v>0.108</v>
      </c>
      <c r="J104">
        <v>1.92</v>
      </c>
      <c r="K104">
        <v>39.299999999999997</v>
      </c>
      <c r="L104" t="s">
        <v>43</v>
      </c>
      <c r="M104" t="s">
        <v>110</v>
      </c>
      <c r="N104">
        <v>0.745</v>
      </c>
      <c r="O104">
        <v>10.1</v>
      </c>
      <c r="P104">
        <v>588</v>
      </c>
      <c r="Q104"/>
      <c r="R104">
        <v>1</v>
      </c>
      <c r="S104">
        <v>1</v>
      </c>
      <c r="T104"/>
      <c r="U104">
        <v>39.299999999999997</v>
      </c>
      <c r="V104">
        <v>39.299999999999997</v>
      </c>
      <c r="W104">
        <v>39.299999999999997</v>
      </c>
      <c r="X104"/>
      <c r="Y104" s="1"/>
      <c r="AB104" s="9">
        <v>67.929999999999964</v>
      </c>
      <c r="AC104" s="9" t="s">
        <v>79</v>
      </c>
      <c r="AD104" s="9">
        <v>1</v>
      </c>
      <c r="AF104" s="9">
        <v>588</v>
      </c>
      <c r="AG104" s="9">
        <v>588</v>
      </c>
      <c r="AH104" s="9">
        <v>588</v>
      </c>
      <c r="AM104" s="9">
        <v>79.88</v>
      </c>
      <c r="AN104" s="9" t="s">
        <v>79</v>
      </c>
      <c r="AP104" s="2">
        <v>84</v>
      </c>
    </row>
    <row r="105" spans="1:70" ht="15.6" customHeight="1" x14ac:dyDescent="0.3">
      <c r="A105" s="28">
        <v>44643</v>
      </c>
      <c r="B105" t="s">
        <v>219</v>
      </c>
      <c r="C105" t="s">
        <v>241</v>
      </c>
      <c r="D105">
        <v>130</v>
      </c>
      <c r="E105">
        <v>1</v>
      </c>
      <c r="F105">
        <v>1</v>
      </c>
      <c r="G105" t="s">
        <v>42</v>
      </c>
      <c r="H105" t="s">
        <v>109</v>
      </c>
      <c r="I105">
        <v>8.2299999999999998E-2</v>
      </c>
      <c r="J105">
        <v>1.48</v>
      </c>
      <c r="K105">
        <v>28.3</v>
      </c>
      <c r="L105" t="s">
        <v>43</v>
      </c>
      <c r="M105" t="s">
        <v>110</v>
      </c>
      <c r="N105">
        <v>0.44800000000000001</v>
      </c>
      <c r="O105">
        <v>6.06</v>
      </c>
      <c r="P105">
        <v>318</v>
      </c>
      <c r="Q105"/>
      <c r="R105">
        <v>1</v>
      </c>
      <c r="S105">
        <v>1</v>
      </c>
      <c r="T105"/>
      <c r="U105">
        <v>28.3</v>
      </c>
      <c r="V105">
        <v>28.3</v>
      </c>
      <c r="W105">
        <v>28.3</v>
      </c>
      <c r="X105"/>
      <c r="Y105" s="1"/>
      <c r="AB105" s="9">
        <v>80.19</v>
      </c>
      <c r="AC105" s="9" t="s">
        <v>78</v>
      </c>
      <c r="AD105" s="9">
        <v>1</v>
      </c>
      <c r="AF105" s="9">
        <v>318</v>
      </c>
      <c r="AG105" s="9">
        <v>318</v>
      </c>
      <c r="AH105" s="9">
        <v>318</v>
      </c>
      <c r="AM105" s="9">
        <v>90.46</v>
      </c>
      <c r="AN105" s="9" t="s">
        <v>78</v>
      </c>
      <c r="AP105" s="2">
        <v>85</v>
      </c>
    </row>
    <row r="106" spans="1:70" ht="15.6" customHeight="1" x14ac:dyDescent="0.3">
      <c r="A106" s="28">
        <v>44643</v>
      </c>
      <c r="B106" t="s">
        <v>219</v>
      </c>
      <c r="C106" t="s">
        <v>242</v>
      </c>
      <c r="D106">
        <v>142</v>
      </c>
      <c r="E106">
        <v>1</v>
      </c>
      <c r="F106">
        <v>1</v>
      </c>
      <c r="G106" t="s">
        <v>42</v>
      </c>
      <c r="H106" t="s">
        <v>109</v>
      </c>
      <c r="I106">
        <v>8.2100000000000006E-2</v>
      </c>
      <c r="J106">
        <v>1.47</v>
      </c>
      <c r="K106">
        <v>28</v>
      </c>
      <c r="L106" t="s">
        <v>43</v>
      </c>
      <c r="M106" t="s">
        <v>110</v>
      </c>
      <c r="N106">
        <v>0.48599999999999999</v>
      </c>
      <c r="O106">
        <v>6.56</v>
      </c>
      <c r="P106">
        <v>352</v>
      </c>
      <c r="Q106"/>
      <c r="R106">
        <v>1</v>
      </c>
      <c r="S106">
        <v>1</v>
      </c>
      <c r="T106"/>
      <c r="U106">
        <v>28</v>
      </c>
      <c r="V106">
        <v>28</v>
      </c>
      <c r="W106">
        <v>28</v>
      </c>
      <c r="X106"/>
      <c r="Y106" s="1"/>
      <c r="AB106" s="9">
        <v>88.88</v>
      </c>
      <c r="AC106" s="9" t="s">
        <v>78</v>
      </c>
      <c r="AD106" s="9">
        <v>1</v>
      </c>
      <c r="AF106" s="9">
        <v>352</v>
      </c>
      <c r="AG106" s="9">
        <v>352</v>
      </c>
      <c r="AH106" s="9">
        <v>352</v>
      </c>
      <c r="AM106" s="9">
        <v>105.84</v>
      </c>
      <c r="AN106" s="9" t="s">
        <v>78</v>
      </c>
      <c r="AP106" s="2">
        <v>86</v>
      </c>
    </row>
    <row r="107" spans="1:70" ht="15.6" customHeight="1" x14ac:dyDescent="0.3">
      <c r="A107" s="28">
        <v>44643</v>
      </c>
      <c r="B107" t="s">
        <v>219</v>
      </c>
      <c r="C107" t="s">
        <v>243</v>
      </c>
      <c r="D107">
        <v>154</v>
      </c>
      <c r="E107">
        <v>1</v>
      </c>
      <c r="F107">
        <v>1</v>
      </c>
      <c r="G107" t="s">
        <v>42</v>
      </c>
      <c r="H107" t="s">
        <v>109</v>
      </c>
      <c r="I107">
        <v>9.8500000000000004E-2</v>
      </c>
      <c r="J107">
        <v>1.75</v>
      </c>
      <c r="K107">
        <v>35</v>
      </c>
      <c r="L107" t="s">
        <v>43</v>
      </c>
      <c r="M107" t="s">
        <v>110</v>
      </c>
      <c r="N107">
        <v>0.63900000000000001</v>
      </c>
      <c r="O107">
        <v>8.51</v>
      </c>
      <c r="P107">
        <v>482</v>
      </c>
      <c r="Q107"/>
      <c r="R107">
        <v>1</v>
      </c>
      <c r="S107">
        <v>1</v>
      </c>
      <c r="T107"/>
      <c r="U107">
        <v>35</v>
      </c>
      <c r="V107">
        <v>35</v>
      </c>
      <c r="W107">
        <v>35</v>
      </c>
      <c r="X107"/>
      <c r="Y107" s="1"/>
      <c r="AB107" s="9">
        <v>87.9</v>
      </c>
      <c r="AC107" s="9" t="s">
        <v>78</v>
      </c>
      <c r="AD107" s="9">
        <v>1</v>
      </c>
      <c r="AF107" s="9">
        <v>482</v>
      </c>
      <c r="AG107" s="9">
        <v>482</v>
      </c>
      <c r="AH107" s="9">
        <v>482</v>
      </c>
      <c r="AM107" s="9">
        <v>95.22</v>
      </c>
      <c r="AN107" s="9" t="s">
        <v>78</v>
      </c>
      <c r="AP107" s="2">
        <v>87</v>
      </c>
    </row>
    <row r="108" spans="1:70" customFormat="1" ht="14.4" x14ac:dyDescent="0.3">
      <c r="A108" s="28">
        <v>44664</v>
      </c>
      <c r="B108" t="s">
        <v>267</v>
      </c>
      <c r="C108" t="s">
        <v>285</v>
      </c>
      <c r="D108">
        <v>46</v>
      </c>
      <c r="E108">
        <v>1</v>
      </c>
      <c r="F108">
        <v>1</v>
      </c>
      <c r="G108" t="s">
        <v>42</v>
      </c>
      <c r="H108" t="s">
        <v>109</v>
      </c>
      <c r="I108">
        <v>0.12</v>
      </c>
      <c r="J108">
        <v>2.0699999999999998</v>
      </c>
      <c r="K108">
        <v>48.9</v>
      </c>
      <c r="L108" t="s">
        <v>43</v>
      </c>
      <c r="M108" t="s">
        <v>110</v>
      </c>
      <c r="N108">
        <v>1.91</v>
      </c>
      <c r="O108">
        <v>26.2</v>
      </c>
      <c r="P108">
        <v>1730</v>
      </c>
      <c r="Q108" s="4"/>
      <c r="R108" s="4">
        <v>1</v>
      </c>
      <c r="S108" s="4">
        <v>1</v>
      </c>
      <c r="T108" s="4"/>
      <c r="U108" s="4">
        <v>48.9</v>
      </c>
      <c r="V108" s="4">
        <v>48.9</v>
      </c>
      <c r="W108" s="4">
        <v>48.9</v>
      </c>
      <c r="X108" s="4"/>
      <c r="Y108" s="4"/>
      <c r="Z108" s="4"/>
      <c r="AA108" s="4"/>
      <c r="AB108">
        <v>92.89</v>
      </c>
      <c r="AC108" t="s">
        <v>78</v>
      </c>
      <c r="AD108" s="4">
        <v>1</v>
      </c>
      <c r="AE108" s="4"/>
      <c r="AF108" s="4">
        <v>1730</v>
      </c>
      <c r="AG108" s="4">
        <v>1730</v>
      </c>
      <c r="AH108" s="4">
        <v>1730</v>
      </c>
      <c r="AI108" s="4"/>
      <c r="AJ108" s="4"/>
      <c r="AK108" s="4"/>
      <c r="AL108" s="4"/>
      <c r="AM108">
        <v>61.3</v>
      </c>
      <c r="AN108" t="s">
        <v>79</v>
      </c>
      <c r="AO108" s="4"/>
      <c r="AP108" s="2">
        <v>88</v>
      </c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</row>
    <row r="109" spans="1:70" customFormat="1" ht="14.4" x14ac:dyDescent="0.3">
      <c r="A109" s="28">
        <v>44664</v>
      </c>
      <c r="B109" t="s">
        <v>267</v>
      </c>
      <c r="C109" t="s">
        <v>286</v>
      </c>
      <c r="D109">
        <v>58</v>
      </c>
      <c r="E109">
        <v>1</v>
      </c>
      <c r="F109">
        <v>1</v>
      </c>
      <c r="G109" t="s">
        <v>42</v>
      </c>
      <c r="H109" t="s">
        <v>109</v>
      </c>
      <c r="I109">
        <v>0.12</v>
      </c>
      <c r="J109">
        <v>2.06</v>
      </c>
      <c r="K109">
        <v>48.7</v>
      </c>
      <c r="L109" t="s">
        <v>43</v>
      </c>
      <c r="M109" t="s">
        <v>110</v>
      </c>
      <c r="N109">
        <v>0.58699999999999997</v>
      </c>
      <c r="O109">
        <v>8.02</v>
      </c>
      <c r="P109">
        <v>491</v>
      </c>
      <c r="Q109" s="4"/>
      <c r="R109" s="4">
        <v>1</v>
      </c>
      <c r="S109" s="4">
        <v>1</v>
      </c>
      <c r="T109" s="4"/>
      <c r="U109" s="4">
        <v>48.7</v>
      </c>
      <c r="V109" s="4">
        <v>48.7</v>
      </c>
      <c r="W109" s="4">
        <v>48.7</v>
      </c>
      <c r="X109" s="4"/>
      <c r="Y109" s="4"/>
      <c r="Z109" s="4"/>
      <c r="AA109" s="4"/>
      <c r="AB109">
        <v>130.87000000000003</v>
      </c>
      <c r="AC109" t="s">
        <v>79</v>
      </c>
      <c r="AD109" s="4">
        <v>1</v>
      </c>
      <c r="AE109" s="4"/>
      <c r="AF109" s="4">
        <v>491</v>
      </c>
      <c r="AG109" s="4">
        <v>491</v>
      </c>
      <c r="AH109" s="4">
        <v>491</v>
      </c>
      <c r="AI109" s="4"/>
      <c r="AJ109" s="4"/>
      <c r="AK109" s="4"/>
      <c r="AL109" s="4"/>
      <c r="AM109">
        <v>91.71</v>
      </c>
      <c r="AN109" t="s">
        <v>78</v>
      </c>
      <c r="AO109" s="4"/>
      <c r="AP109" s="2">
        <v>89</v>
      </c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</row>
    <row r="110" spans="1:70" customFormat="1" ht="14.4" x14ac:dyDescent="0.3">
      <c r="A110" s="28">
        <v>44664</v>
      </c>
      <c r="B110" t="s">
        <v>267</v>
      </c>
      <c r="C110" t="s">
        <v>287</v>
      </c>
      <c r="D110">
        <v>70</v>
      </c>
      <c r="E110">
        <v>1</v>
      </c>
      <c r="F110">
        <v>1</v>
      </c>
      <c r="G110" t="s">
        <v>42</v>
      </c>
      <c r="H110" t="s">
        <v>109</v>
      </c>
      <c r="I110">
        <v>9.8799999999999999E-2</v>
      </c>
      <c r="J110">
        <v>1.71</v>
      </c>
      <c r="K110">
        <v>38.9</v>
      </c>
      <c r="L110" t="s">
        <v>43</v>
      </c>
      <c r="M110" t="s">
        <v>110</v>
      </c>
      <c r="N110">
        <v>0.53800000000000003</v>
      </c>
      <c r="O110">
        <v>7.37</v>
      </c>
      <c r="P110">
        <v>445</v>
      </c>
      <c r="Q110" s="4"/>
      <c r="R110" s="4">
        <v>1</v>
      </c>
      <c r="S110" s="4">
        <v>1</v>
      </c>
      <c r="T110" s="4"/>
      <c r="U110" s="4">
        <v>38.9</v>
      </c>
      <c r="V110" s="4">
        <v>38.9</v>
      </c>
      <c r="W110" s="4">
        <v>38.9</v>
      </c>
      <c r="X110" s="4"/>
      <c r="Y110" s="4"/>
      <c r="Z110" s="4"/>
      <c r="AA110" s="4"/>
      <c r="AB110">
        <v>129.09</v>
      </c>
      <c r="AC110" t="s">
        <v>79</v>
      </c>
      <c r="AD110" s="4">
        <v>1</v>
      </c>
      <c r="AE110" s="4"/>
      <c r="AF110" s="4">
        <v>445</v>
      </c>
      <c r="AG110" s="4">
        <v>445</v>
      </c>
      <c r="AH110" s="4">
        <v>445</v>
      </c>
      <c r="AI110" s="4"/>
      <c r="AJ110" s="4"/>
      <c r="AK110" s="4"/>
      <c r="AL110" s="4"/>
      <c r="AM110">
        <v>102.45</v>
      </c>
      <c r="AN110" t="s">
        <v>78</v>
      </c>
      <c r="AO110" s="4"/>
      <c r="AP110" s="2">
        <v>90</v>
      </c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</row>
    <row r="111" spans="1:70" customFormat="1" ht="14.4" x14ac:dyDescent="0.3">
      <c r="A111" s="28">
        <v>44664</v>
      </c>
      <c r="B111" t="s">
        <v>267</v>
      </c>
      <c r="C111" t="s">
        <v>294</v>
      </c>
      <c r="D111">
        <v>82</v>
      </c>
      <c r="E111">
        <v>1</v>
      </c>
      <c r="F111">
        <v>1</v>
      </c>
      <c r="G111" t="s">
        <v>42</v>
      </c>
      <c r="H111" t="s">
        <v>109</v>
      </c>
      <c r="I111">
        <v>0.16</v>
      </c>
      <c r="J111">
        <v>2.76</v>
      </c>
      <c r="K111">
        <v>67.900000000000006</v>
      </c>
      <c r="L111" t="s">
        <v>43</v>
      </c>
      <c r="M111" t="s">
        <v>110</v>
      </c>
      <c r="N111">
        <v>1.03</v>
      </c>
      <c r="O111">
        <v>14.1</v>
      </c>
      <c r="P111">
        <v>913</v>
      </c>
      <c r="Q111" s="4"/>
      <c r="R111" s="4">
        <v>1</v>
      </c>
      <c r="S111" s="4">
        <v>1</v>
      </c>
      <c r="T111" s="4"/>
      <c r="U111" s="4">
        <f t="shared" ref="U111" si="0">K111*F111</f>
        <v>67.900000000000006</v>
      </c>
      <c r="V111" s="4">
        <f t="shared" ref="V111" si="1">IF(R111=1,U111,(U111-0))</f>
        <v>67.900000000000006</v>
      </c>
      <c r="W111" s="4">
        <f t="shared" ref="W111" si="2">IF(R111=1,U111,(V111*R111))</f>
        <v>67.900000000000006</v>
      </c>
      <c r="X111" s="4"/>
      <c r="Y111" s="4"/>
      <c r="Z111" s="4"/>
      <c r="AA111" s="4"/>
      <c r="AB111">
        <f>100*((W111*10250)-(W109*10000))/(1000*250)</f>
        <v>83.590000000000046</v>
      </c>
      <c r="AC111" t="str">
        <f>IF(W111&gt;30, (IF((AND(AB111&gt;=80,AB111&lt;=120)=TRUE),"PASS","FAIL")),(IF((AND(AB111&gt;=50,AB111&lt;=150)=TRUE),"PASS","FAIL")))</f>
        <v>PASS</v>
      </c>
      <c r="AD111" s="4">
        <v>1</v>
      </c>
      <c r="AE111" s="4"/>
      <c r="AF111" s="4">
        <f t="shared" ref="AF111" si="3">P111*F111</f>
        <v>913</v>
      </c>
      <c r="AG111" s="4">
        <f t="shared" ref="AG111" si="4">IF(R111=1,AF111,(AF111-0))</f>
        <v>913</v>
      </c>
      <c r="AH111" s="4">
        <f t="shared" ref="AH111" si="5">IF(R111=1,AF111,(AG111*R111))</f>
        <v>913</v>
      </c>
      <c r="AI111" s="4"/>
      <c r="AJ111" s="4"/>
      <c r="AK111" s="4"/>
      <c r="AL111" s="4"/>
      <c r="AM111">
        <f>100*((AH111*10250)-(AH109*10000))/(10000*250)</f>
        <v>177.93</v>
      </c>
      <c r="AN111" t="str">
        <f>IF(AH111&gt;30, (IF((AND(AM111&gt;=80,AM111&lt;=120)=TRUE),"PASS","FAIL")),(IF((AND(AM111&gt;=50,AM111&lt;=150)=TRUE),"PASS","FAIL")))</f>
        <v>FAIL</v>
      </c>
      <c r="AO111" s="4"/>
      <c r="AP111" s="2">
        <v>91</v>
      </c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</row>
    <row r="112" spans="1:70" customFormat="1" ht="14.4" x14ac:dyDescent="0.3">
      <c r="A112" s="28">
        <v>44664</v>
      </c>
      <c r="B112" t="s">
        <v>267</v>
      </c>
      <c r="C112" t="s">
        <v>288</v>
      </c>
      <c r="D112">
        <v>94</v>
      </c>
      <c r="E112">
        <v>1</v>
      </c>
      <c r="F112">
        <v>1</v>
      </c>
      <c r="G112" t="s">
        <v>42</v>
      </c>
      <c r="H112" t="s">
        <v>109</v>
      </c>
      <c r="I112">
        <v>0.11899999999999999</v>
      </c>
      <c r="J112">
        <v>2.04</v>
      </c>
      <c r="K112">
        <v>48.1</v>
      </c>
      <c r="L112" t="s">
        <v>43</v>
      </c>
      <c r="M112" t="s">
        <v>110</v>
      </c>
      <c r="N112">
        <v>0.56499999999999995</v>
      </c>
      <c r="O112">
        <v>7.83</v>
      </c>
      <c r="P112">
        <v>477</v>
      </c>
      <c r="R112" s="4">
        <v>1</v>
      </c>
      <c r="S112" s="4">
        <v>1</v>
      </c>
      <c r="T112" s="4"/>
      <c r="U112" s="4">
        <v>48.1</v>
      </c>
      <c r="V112" s="4">
        <v>48.1</v>
      </c>
      <c r="W112" s="4">
        <v>48.1</v>
      </c>
      <c r="X112" s="4"/>
      <c r="Y112" s="4"/>
      <c r="Z112" s="4"/>
      <c r="AA112" s="4"/>
      <c r="AB112">
        <v>132.41</v>
      </c>
      <c r="AC112" t="s">
        <v>79</v>
      </c>
      <c r="AD112" s="4">
        <v>1</v>
      </c>
      <c r="AE112" s="4"/>
      <c r="AF112" s="4">
        <v>477</v>
      </c>
      <c r="AG112" s="4">
        <v>477</v>
      </c>
      <c r="AH112" s="4">
        <v>477</v>
      </c>
      <c r="AI112" s="4"/>
      <c r="AJ112" s="4"/>
      <c r="AK112" s="4"/>
      <c r="AL112" s="4"/>
      <c r="AM112">
        <v>104.37</v>
      </c>
      <c r="AN112" t="s">
        <v>78</v>
      </c>
      <c r="AO112" s="4"/>
      <c r="AP112" s="2">
        <v>92</v>
      </c>
      <c r="AQ112" s="4"/>
    </row>
    <row r="113" spans="1:70" customFormat="1" ht="14.4" x14ac:dyDescent="0.3">
      <c r="A113" s="28">
        <v>44664</v>
      </c>
      <c r="B113" t="s">
        <v>267</v>
      </c>
      <c r="C113" t="s">
        <v>289</v>
      </c>
      <c r="D113">
        <v>106</v>
      </c>
      <c r="E113">
        <v>1</v>
      </c>
      <c r="F113">
        <v>1</v>
      </c>
      <c r="G113" t="s">
        <v>42</v>
      </c>
      <c r="H113" t="s">
        <v>109</v>
      </c>
      <c r="I113">
        <v>0.108</v>
      </c>
      <c r="J113">
        <v>1.86</v>
      </c>
      <c r="K113">
        <v>43.2</v>
      </c>
      <c r="L113" t="s">
        <v>43</v>
      </c>
      <c r="M113" t="s">
        <v>110</v>
      </c>
      <c r="N113">
        <v>0.5</v>
      </c>
      <c r="O113">
        <v>6.86</v>
      </c>
      <c r="P113">
        <v>409</v>
      </c>
      <c r="Q113" s="4"/>
      <c r="R113" s="4">
        <v>1</v>
      </c>
      <c r="S113" s="4">
        <v>1</v>
      </c>
      <c r="T113" s="4"/>
      <c r="U113" s="4">
        <v>43.2</v>
      </c>
      <c r="V113" s="4">
        <v>43.2</v>
      </c>
      <c r="W113" s="4">
        <v>43.2</v>
      </c>
      <c r="X113" s="4"/>
      <c r="Y113" s="4"/>
      <c r="Z113" s="4"/>
      <c r="AA113" s="4"/>
      <c r="AB113">
        <v>135.52000000000004</v>
      </c>
      <c r="AC113" t="s">
        <v>79</v>
      </c>
      <c r="AD113" s="4">
        <v>1</v>
      </c>
      <c r="AE113" s="4"/>
      <c r="AF113" s="4">
        <v>409</v>
      </c>
      <c r="AG113" s="4">
        <v>409</v>
      </c>
      <c r="AH113" s="4">
        <v>409</v>
      </c>
      <c r="AI113" s="4"/>
      <c r="AJ113" s="4"/>
      <c r="AK113" s="4"/>
      <c r="AL113" s="4"/>
      <c r="AM113">
        <v>97.29</v>
      </c>
      <c r="AN113" t="s">
        <v>78</v>
      </c>
      <c r="AO113" s="4"/>
      <c r="AP113" s="2">
        <v>93</v>
      </c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</row>
    <row r="114" spans="1:70" customFormat="1" ht="14.4" x14ac:dyDescent="0.3">
      <c r="A114" s="28">
        <v>44664</v>
      </c>
      <c r="B114" t="s">
        <v>267</v>
      </c>
      <c r="C114" t="s">
        <v>290</v>
      </c>
      <c r="D114">
        <v>118</v>
      </c>
      <c r="E114">
        <v>1</v>
      </c>
      <c r="F114">
        <v>1</v>
      </c>
      <c r="G114" t="s">
        <v>42</v>
      </c>
      <c r="H114" t="s">
        <v>109</v>
      </c>
      <c r="I114">
        <v>0.16</v>
      </c>
      <c r="J114">
        <v>2.74</v>
      </c>
      <c r="K114">
        <v>67.599999999999994</v>
      </c>
      <c r="L114" t="s">
        <v>43</v>
      </c>
      <c r="M114" t="s">
        <v>110</v>
      </c>
      <c r="N114">
        <v>0.503</v>
      </c>
      <c r="O114">
        <v>6.95</v>
      </c>
      <c r="P114">
        <v>415</v>
      </c>
      <c r="Q114" s="4"/>
      <c r="R114" s="4">
        <v>1</v>
      </c>
      <c r="S114" s="4">
        <v>1</v>
      </c>
      <c r="T114" s="4"/>
      <c r="U114" s="4">
        <v>67.599999999999994</v>
      </c>
      <c r="V114" s="4">
        <v>67.599999999999994</v>
      </c>
      <c r="W114" s="4">
        <v>67.599999999999994</v>
      </c>
      <c r="X114" s="4"/>
      <c r="Y114" s="4"/>
      <c r="Z114" s="4"/>
      <c r="AA114" s="4"/>
      <c r="AB114">
        <v>123.15999999999995</v>
      </c>
      <c r="AC114" t="s">
        <v>79</v>
      </c>
      <c r="AD114" s="4">
        <v>1</v>
      </c>
      <c r="AE114" s="4"/>
      <c r="AF114" s="4">
        <v>415</v>
      </c>
      <c r="AG114" s="4">
        <v>415</v>
      </c>
      <c r="AH114" s="4">
        <v>415</v>
      </c>
      <c r="AI114" s="4"/>
      <c r="AJ114" s="4"/>
      <c r="AK114" s="4"/>
      <c r="AL114" s="4"/>
      <c r="AM114">
        <v>125.35</v>
      </c>
      <c r="AN114" t="s">
        <v>79</v>
      </c>
      <c r="AO114" s="4"/>
      <c r="AP114" s="2">
        <v>94</v>
      </c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</row>
    <row r="115" spans="1:70" customFormat="1" ht="15" customHeight="1" x14ac:dyDescent="0.3">
      <c r="A115" s="28">
        <v>44664</v>
      </c>
      <c r="B115" t="s">
        <v>267</v>
      </c>
      <c r="C115" t="s">
        <v>291</v>
      </c>
      <c r="D115">
        <v>130</v>
      </c>
      <c r="E115">
        <v>1</v>
      </c>
      <c r="F115">
        <v>1</v>
      </c>
      <c r="G115" t="s">
        <v>42</v>
      </c>
      <c r="H115" t="s">
        <v>109</v>
      </c>
      <c r="I115">
        <v>0.15</v>
      </c>
      <c r="J115">
        <v>2.58</v>
      </c>
      <c r="K115">
        <v>63.1</v>
      </c>
      <c r="L115" t="s">
        <v>43</v>
      </c>
      <c r="M115" t="s">
        <v>110</v>
      </c>
      <c r="N115">
        <v>2.02</v>
      </c>
      <c r="O115">
        <v>27.9</v>
      </c>
      <c r="P115">
        <v>1840</v>
      </c>
      <c r="Q115" s="4"/>
      <c r="R115" s="4">
        <v>1</v>
      </c>
      <c r="S115" s="4">
        <v>1</v>
      </c>
      <c r="T115" s="4"/>
      <c r="U115" s="4">
        <v>63.1</v>
      </c>
      <c r="V115" s="4">
        <v>63.1</v>
      </c>
      <c r="W115" s="4">
        <v>63.1</v>
      </c>
      <c r="X115" s="4"/>
      <c r="Y115" s="4"/>
      <c r="Z115" s="4"/>
      <c r="AA115" s="4"/>
      <c r="AB115">
        <v>153.91</v>
      </c>
      <c r="AC115" t="s">
        <v>79</v>
      </c>
      <c r="AD115" s="4">
        <v>1</v>
      </c>
      <c r="AE115" s="4"/>
      <c r="AF115" s="4">
        <v>1840</v>
      </c>
      <c r="AG115" s="4">
        <v>1840</v>
      </c>
      <c r="AH115" s="4">
        <v>1840</v>
      </c>
      <c r="AI115" s="4"/>
      <c r="AJ115" s="4"/>
      <c r="AK115" s="4"/>
      <c r="AL115" s="4"/>
      <c r="AM115">
        <v>66.400000000000006</v>
      </c>
      <c r="AN115" t="s">
        <v>79</v>
      </c>
      <c r="AO115" s="4"/>
      <c r="AP115" s="2">
        <v>95</v>
      </c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</row>
    <row r="116" spans="1:70" customFormat="1" ht="14.4" x14ac:dyDescent="0.3">
      <c r="A116" s="28">
        <v>44664</v>
      </c>
      <c r="B116" t="s">
        <v>267</v>
      </c>
      <c r="C116" t="s">
        <v>292</v>
      </c>
      <c r="D116">
        <v>142</v>
      </c>
      <c r="E116">
        <v>1</v>
      </c>
      <c r="F116">
        <v>1</v>
      </c>
      <c r="G116" t="s">
        <v>42</v>
      </c>
      <c r="H116" t="s">
        <v>109</v>
      </c>
      <c r="I116">
        <v>0.14199999999999999</v>
      </c>
      <c r="J116">
        <v>2.46</v>
      </c>
      <c r="K116">
        <v>59.6</v>
      </c>
      <c r="L116" t="s">
        <v>43</v>
      </c>
      <c r="M116" t="s">
        <v>110</v>
      </c>
      <c r="N116">
        <v>0.76800000000000002</v>
      </c>
      <c r="O116">
        <v>10.6</v>
      </c>
      <c r="P116">
        <v>667</v>
      </c>
      <c r="Q116" s="4"/>
      <c r="R116" s="4">
        <v>1</v>
      </c>
      <c r="S116" s="4">
        <v>1</v>
      </c>
      <c r="T116" s="4"/>
      <c r="U116" s="4">
        <v>59.6</v>
      </c>
      <c r="V116" s="4">
        <v>59.6</v>
      </c>
      <c r="W116" s="4">
        <v>59.6</v>
      </c>
      <c r="X116" s="4"/>
      <c r="Y116" s="4"/>
      <c r="Z116" s="4"/>
      <c r="AA116" s="4"/>
      <c r="AB116">
        <v>137.16</v>
      </c>
      <c r="AC116" t="s">
        <v>79</v>
      </c>
      <c r="AD116" s="4">
        <v>1</v>
      </c>
      <c r="AE116" s="4"/>
      <c r="AF116" s="4">
        <v>667</v>
      </c>
      <c r="AG116" s="4">
        <v>667</v>
      </c>
      <c r="AH116" s="4">
        <v>667</v>
      </c>
      <c r="AI116" s="4"/>
      <c r="AJ116" s="4"/>
      <c r="AK116" s="4"/>
      <c r="AL116" s="4"/>
      <c r="AM116">
        <v>109.07</v>
      </c>
      <c r="AN116" t="s">
        <v>78</v>
      </c>
      <c r="AO116" s="4"/>
      <c r="AP116" s="2">
        <v>96</v>
      </c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</row>
    <row r="117" spans="1:70" customFormat="1" ht="14.4" x14ac:dyDescent="0.3">
      <c r="A117" s="28">
        <v>44664</v>
      </c>
      <c r="B117" t="s">
        <v>267</v>
      </c>
      <c r="C117" t="s">
        <v>293</v>
      </c>
      <c r="D117">
        <v>154</v>
      </c>
      <c r="E117">
        <v>1</v>
      </c>
      <c r="F117">
        <v>1</v>
      </c>
      <c r="G117" t="s">
        <v>42</v>
      </c>
      <c r="H117" t="s">
        <v>109</v>
      </c>
      <c r="I117">
        <v>0.153</v>
      </c>
      <c r="J117">
        <v>2.59</v>
      </c>
      <c r="K117">
        <v>63.4</v>
      </c>
      <c r="L117" t="s">
        <v>43</v>
      </c>
      <c r="M117" t="s">
        <v>110</v>
      </c>
      <c r="N117">
        <v>1.0900000000000001</v>
      </c>
      <c r="O117">
        <v>14.9</v>
      </c>
      <c r="P117">
        <v>969</v>
      </c>
      <c r="R117" s="4">
        <v>1</v>
      </c>
      <c r="S117" s="4">
        <v>1</v>
      </c>
      <c r="T117" s="4"/>
      <c r="U117" s="4">
        <v>63.4</v>
      </c>
      <c r="V117" s="4">
        <v>63.4</v>
      </c>
      <c r="W117" s="4">
        <v>63.4</v>
      </c>
      <c r="X117" s="4"/>
      <c r="Y117" s="4"/>
      <c r="Z117" s="4"/>
      <c r="AA117" s="4"/>
      <c r="AB117">
        <v>133.13999999999999</v>
      </c>
      <c r="AC117" t="s">
        <v>79</v>
      </c>
      <c r="AD117" s="4">
        <v>1</v>
      </c>
      <c r="AE117" s="4"/>
      <c r="AF117" s="4">
        <v>969</v>
      </c>
      <c r="AG117" s="4">
        <v>969</v>
      </c>
      <c r="AH117" s="4">
        <v>969</v>
      </c>
      <c r="AI117" s="4"/>
      <c r="AJ117" s="4"/>
      <c r="AK117" s="4"/>
      <c r="AL117" s="4"/>
      <c r="AM117">
        <v>90.49</v>
      </c>
      <c r="AN117" t="s">
        <v>78</v>
      </c>
      <c r="AO117" s="4"/>
      <c r="AP117" s="2">
        <v>97</v>
      </c>
      <c r="AQ117" s="4"/>
    </row>
    <row r="118" spans="1:70" customFormat="1" ht="14.4" x14ac:dyDescent="0.3">
      <c r="A118" s="28">
        <v>44685</v>
      </c>
      <c r="B118" t="s">
        <v>308</v>
      </c>
      <c r="C118" t="s">
        <v>196</v>
      </c>
      <c r="D118">
        <v>46</v>
      </c>
      <c r="E118">
        <v>1</v>
      </c>
      <c r="F118">
        <v>1</v>
      </c>
      <c r="G118" t="s">
        <v>42</v>
      </c>
      <c r="H118" t="s">
        <v>109</v>
      </c>
      <c r="I118">
        <v>0.13400000000000001</v>
      </c>
      <c r="J118">
        <v>2.2599999999999998</v>
      </c>
      <c r="K118">
        <v>54.1</v>
      </c>
      <c r="L118" t="s">
        <v>43</v>
      </c>
      <c r="M118" t="s">
        <v>110</v>
      </c>
      <c r="N118">
        <v>0.748</v>
      </c>
      <c r="O118">
        <v>9.0500000000000007</v>
      </c>
      <c r="P118">
        <v>548</v>
      </c>
      <c r="R118" s="4">
        <v>1</v>
      </c>
      <c r="S118" s="4">
        <v>1</v>
      </c>
      <c r="T118" s="4"/>
      <c r="U118" s="4">
        <v>54.1</v>
      </c>
      <c r="V118" s="4">
        <v>54.1</v>
      </c>
      <c r="W118" s="4">
        <v>54.1</v>
      </c>
      <c r="X118" s="4"/>
      <c r="Y118" s="4"/>
      <c r="Z118" s="4"/>
      <c r="AA118" s="4"/>
      <c r="AB118">
        <v>116.21</v>
      </c>
      <c r="AC118" t="s">
        <v>78</v>
      </c>
      <c r="AD118" s="4">
        <v>1</v>
      </c>
      <c r="AE118" s="4"/>
      <c r="AF118" s="4">
        <v>548</v>
      </c>
      <c r="AG118" s="4">
        <v>548</v>
      </c>
      <c r="AH118" s="4">
        <v>548</v>
      </c>
      <c r="AI118" s="4"/>
      <c r="AJ118" s="4"/>
      <c r="AK118" s="4"/>
      <c r="AL118" s="4"/>
      <c r="AM118">
        <v>98.68</v>
      </c>
      <c r="AN118" t="s">
        <v>78</v>
      </c>
      <c r="AO118" s="4"/>
      <c r="AP118" s="2">
        <v>98</v>
      </c>
      <c r="AQ118" s="4"/>
    </row>
    <row r="119" spans="1:70" customFormat="1" ht="14.4" x14ac:dyDescent="0.3">
      <c r="A119" s="28">
        <v>44685</v>
      </c>
      <c r="B119" t="s">
        <v>308</v>
      </c>
      <c r="C119" t="s">
        <v>197</v>
      </c>
      <c r="D119">
        <v>58</v>
      </c>
      <c r="E119">
        <v>1</v>
      </c>
      <c r="F119">
        <v>1</v>
      </c>
      <c r="G119" t="s">
        <v>42</v>
      </c>
      <c r="H119" t="s">
        <v>109</v>
      </c>
      <c r="I119">
        <v>0.124</v>
      </c>
      <c r="J119">
        <v>2.0299999999999998</v>
      </c>
      <c r="K119">
        <v>47.2</v>
      </c>
      <c r="L119" t="s">
        <v>43</v>
      </c>
      <c r="M119" t="s">
        <v>110</v>
      </c>
      <c r="N119">
        <v>0.81699999999999995</v>
      </c>
      <c r="O119">
        <v>9.8800000000000008</v>
      </c>
      <c r="P119">
        <v>605</v>
      </c>
      <c r="R119" s="4">
        <v>1</v>
      </c>
      <c r="S119" s="4">
        <v>1</v>
      </c>
      <c r="T119" s="4"/>
      <c r="U119" s="4">
        <v>47.2</v>
      </c>
      <c r="V119" s="4">
        <v>47.2</v>
      </c>
      <c r="W119" s="4">
        <v>47.2</v>
      </c>
      <c r="X119" s="4"/>
      <c r="Y119" s="4"/>
      <c r="Z119" s="4"/>
      <c r="AA119" s="4"/>
      <c r="AB119">
        <v>107.52000000000002</v>
      </c>
      <c r="AC119" t="s">
        <v>78</v>
      </c>
      <c r="AD119" s="4">
        <v>1</v>
      </c>
      <c r="AE119" s="4"/>
      <c r="AF119" s="4">
        <v>605</v>
      </c>
      <c r="AG119" s="4">
        <v>605</v>
      </c>
      <c r="AH119" s="4">
        <v>605</v>
      </c>
      <c r="AI119" s="4"/>
      <c r="AJ119" s="4"/>
      <c r="AK119" s="4"/>
      <c r="AL119" s="4"/>
      <c r="AM119">
        <v>113.25</v>
      </c>
      <c r="AN119" t="s">
        <v>78</v>
      </c>
      <c r="AO119" s="4"/>
      <c r="AP119" s="2">
        <v>99</v>
      </c>
      <c r="AQ119" s="4"/>
    </row>
    <row r="120" spans="1:70" customFormat="1" ht="14.4" x14ac:dyDescent="0.3">
      <c r="A120" s="28">
        <v>44685</v>
      </c>
      <c r="B120" t="s">
        <v>308</v>
      </c>
      <c r="C120" t="s">
        <v>198</v>
      </c>
      <c r="D120">
        <v>70</v>
      </c>
      <c r="E120">
        <v>1</v>
      </c>
      <c r="F120">
        <v>1</v>
      </c>
      <c r="G120" t="s">
        <v>42</v>
      </c>
      <c r="H120" t="s">
        <v>109</v>
      </c>
      <c r="I120">
        <v>0.128</v>
      </c>
      <c r="J120">
        <v>2</v>
      </c>
      <c r="K120">
        <v>46.5</v>
      </c>
      <c r="L120" t="s">
        <v>43</v>
      </c>
      <c r="M120" t="s">
        <v>110</v>
      </c>
      <c r="N120">
        <v>0.71499999999999997</v>
      </c>
      <c r="O120">
        <v>8.73</v>
      </c>
      <c r="P120">
        <v>526</v>
      </c>
      <c r="R120" s="4">
        <v>1</v>
      </c>
      <c r="S120" s="4">
        <v>1</v>
      </c>
      <c r="T120" s="4"/>
      <c r="U120" s="4">
        <v>46.5</v>
      </c>
      <c r="V120" s="4">
        <v>46.5</v>
      </c>
      <c r="W120" s="4">
        <v>46.5</v>
      </c>
      <c r="X120" s="4"/>
      <c r="Y120" s="4"/>
      <c r="Z120" s="4"/>
      <c r="AA120" s="4"/>
      <c r="AB120">
        <v>113.05</v>
      </c>
      <c r="AC120" t="s">
        <v>78</v>
      </c>
      <c r="AD120" s="4">
        <v>1</v>
      </c>
      <c r="AE120" s="4"/>
      <c r="AF120" s="4">
        <v>526</v>
      </c>
      <c r="AG120" s="4">
        <v>526</v>
      </c>
      <c r="AH120" s="4">
        <v>526</v>
      </c>
      <c r="AI120" s="4"/>
      <c r="AJ120" s="4"/>
      <c r="AK120" s="4"/>
      <c r="AL120" s="4"/>
      <c r="AM120">
        <v>96.46</v>
      </c>
      <c r="AN120" t="s">
        <v>78</v>
      </c>
      <c r="AO120" s="4"/>
      <c r="AP120" s="2">
        <v>100</v>
      </c>
      <c r="AQ120" s="4"/>
    </row>
    <row r="121" spans="1:70" customFormat="1" ht="14.4" x14ac:dyDescent="0.3">
      <c r="A121" s="28">
        <v>44685</v>
      </c>
      <c r="B121" t="s">
        <v>308</v>
      </c>
      <c r="C121" t="s">
        <v>199</v>
      </c>
      <c r="D121">
        <v>82</v>
      </c>
      <c r="E121">
        <v>1</v>
      </c>
      <c r="F121">
        <v>1</v>
      </c>
      <c r="G121" t="s">
        <v>42</v>
      </c>
      <c r="H121" t="s">
        <v>109</v>
      </c>
      <c r="I121">
        <v>0.10100000000000001</v>
      </c>
      <c r="J121">
        <v>1.68</v>
      </c>
      <c r="K121">
        <v>37.299999999999997</v>
      </c>
      <c r="L121" t="s">
        <v>43</v>
      </c>
      <c r="M121" t="s">
        <v>110</v>
      </c>
      <c r="N121">
        <v>0.64400000000000002</v>
      </c>
      <c r="O121">
        <v>7.97</v>
      </c>
      <c r="P121">
        <v>474</v>
      </c>
      <c r="R121" s="4">
        <v>1</v>
      </c>
      <c r="S121" s="4">
        <v>1</v>
      </c>
      <c r="T121" s="4"/>
      <c r="U121" s="4">
        <v>37.299999999999997</v>
      </c>
      <c r="V121" s="4">
        <v>37.299999999999997</v>
      </c>
      <c r="W121" s="4">
        <v>37.299999999999997</v>
      </c>
      <c r="X121" s="4"/>
      <c r="Y121" s="4"/>
      <c r="Z121" s="4"/>
      <c r="AA121" s="4"/>
      <c r="AB121">
        <v>108.52999999999997</v>
      </c>
      <c r="AC121" t="s">
        <v>78</v>
      </c>
      <c r="AD121" s="4">
        <v>1</v>
      </c>
      <c r="AE121" s="4"/>
      <c r="AF121" s="4">
        <v>474</v>
      </c>
      <c r="AG121" s="4">
        <v>474</v>
      </c>
      <c r="AH121" s="4">
        <v>474</v>
      </c>
      <c r="AI121" s="4"/>
      <c r="AJ121" s="4"/>
      <c r="AK121" s="4"/>
      <c r="AL121" s="4"/>
      <c r="AM121">
        <v>97.94</v>
      </c>
      <c r="AN121" t="s">
        <v>78</v>
      </c>
      <c r="AO121" s="4"/>
      <c r="AP121" s="2">
        <v>101</v>
      </c>
      <c r="AQ121" s="4"/>
    </row>
    <row r="122" spans="1:70" customFormat="1" ht="14.4" x14ac:dyDescent="0.3">
      <c r="A122" s="28">
        <v>44685</v>
      </c>
      <c r="B122" t="s">
        <v>308</v>
      </c>
      <c r="C122" t="s">
        <v>200</v>
      </c>
      <c r="D122">
        <v>94</v>
      </c>
      <c r="E122">
        <v>1</v>
      </c>
      <c r="F122">
        <v>1</v>
      </c>
      <c r="G122" t="s">
        <v>42</v>
      </c>
      <c r="H122" t="s">
        <v>109</v>
      </c>
      <c r="I122">
        <v>0.161</v>
      </c>
      <c r="J122">
        <v>2.66</v>
      </c>
      <c r="K122">
        <v>65.5</v>
      </c>
      <c r="L122" t="s">
        <v>43</v>
      </c>
      <c r="M122" t="s">
        <v>110</v>
      </c>
      <c r="N122">
        <v>1.76</v>
      </c>
      <c r="O122">
        <v>21.6</v>
      </c>
      <c r="P122">
        <v>1420</v>
      </c>
      <c r="R122" s="4">
        <v>1</v>
      </c>
      <c r="S122" s="4">
        <v>1</v>
      </c>
      <c r="T122" s="4"/>
      <c r="U122" s="4">
        <v>65.5</v>
      </c>
      <c r="V122" s="4">
        <v>65.5</v>
      </c>
      <c r="W122" s="4">
        <v>65.5</v>
      </c>
      <c r="X122" s="4"/>
      <c r="Y122" s="4"/>
      <c r="Z122" s="4"/>
      <c r="AA122" s="4"/>
      <c r="AB122">
        <v>115.75</v>
      </c>
      <c r="AC122" t="s">
        <v>78</v>
      </c>
      <c r="AD122" s="4">
        <v>1</v>
      </c>
      <c r="AE122" s="4"/>
      <c r="AF122" s="4">
        <v>1420</v>
      </c>
      <c r="AG122" s="4">
        <v>1420</v>
      </c>
      <c r="AH122" s="4">
        <v>1420</v>
      </c>
      <c r="AI122" s="4"/>
      <c r="AJ122" s="4"/>
      <c r="AK122" s="4"/>
      <c r="AL122" s="4"/>
      <c r="AM122">
        <v>106.2</v>
      </c>
      <c r="AN122" t="s">
        <v>78</v>
      </c>
      <c r="AO122" s="4"/>
      <c r="AP122" s="2">
        <v>102</v>
      </c>
      <c r="AQ122" s="4"/>
    </row>
    <row r="123" spans="1:70" customFormat="1" ht="14.4" x14ac:dyDescent="0.3">
      <c r="A123" s="28">
        <v>44685</v>
      </c>
      <c r="B123" t="s">
        <v>308</v>
      </c>
      <c r="C123" t="s">
        <v>201</v>
      </c>
      <c r="D123">
        <v>106</v>
      </c>
      <c r="E123">
        <v>1</v>
      </c>
      <c r="F123">
        <v>1</v>
      </c>
      <c r="G123" t="s">
        <v>42</v>
      </c>
      <c r="H123" t="s">
        <v>109</v>
      </c>
      <c r="I123">
        <v>0.11899999999999999</v>
      </c>
      <c r="J123">
        <v>1.97</v>
      </c>
      <c r="K123">
        <v>45.6</v>
      </c>
      <c r="L123" t="s">
        <v>43</v>
      </c>
      <c r="M123" t="s">
        <v>110</v>
      </c>
      <c r="N123">
        <v>0.95799999999999996</v>
      </c>
      <c r="O123">
        <v>11.7</v>
      </c>
      <c r="P123">
        <v>734</v>
      </c>
      <c r="R123" s="4">
        <v>1</v>
      </c>
      <c r="S123" s="4">
        <v>1</v>
      </c>
      <c r="T123" s="4"/>
      <c r="U123" s="4">
        <v>45.6</v>
      </c>
      <c r="V123" s="4">
        <v>45.6</v>
      </c>
      <c r="W123" s="4">
        <v>45.6</v>
      </c>
      <c r="X123" s="4"/>
      <c r="Y123" s="4"/>
      <c r="Z123" s="4"/>
      <c r="AA123" s="4"/>
      <c r="AB123">
        <v>113.76</v>
      </c>
      <c r="AC123" t="s">
        <v>78</v>
      </c>
      <c r="AD123" s="4">
        <v>1</v>
      </c>
      <c r="AE123" s="4"/>
      <c r="AF123" s="4">
        <v>734</v>
      </c>
      <c r="AG123" s="4">
        <v>734</v>
      </c>
      <c r="AH123" s="4">
        <v>734</v>
      </c>
      <c r="AI123" s="4"/>
      <c r="AJ123" s="4"/>
      <c r="AK123" s="4"/>
      <c r="AL123" s="4"/>
      <c r="AM123">
        <v>149.34</v>
      </c>
      <c r="AN123" t="s">
        <v>79</v>
      </c>
      <c r="AO123" s="4"/>
      <c r="AP123" s="2">
        <v>103</v>
      </c>
      <c r="AQ123" s="4"/>
    </row>
    <row r="124" spans="1:70" customFormat="1" ht="14.4" x14ac:dyDescent="0.3">
      <c r="A124" s="28">
        <v>44685</v>
      </c>
      <c r="B124" t="s">
        <v>308</v>
      </c>
      <c r="C124" t="s">
        <v>202</v>
      </c>
      <c r="D124">
        <v>118</v>
      </c>
      <c r="E124">
        <v>1</v>
      </c>
      <c r="F124">
        <v>1</v>
      </c>
      <c r="G124" t="s">
        <v>42</v>
      </c>
      <c r="H124" t="s">
        <v>109</v>
      </c>
      <c r="I124">
        <v>0.14399999999999999</v>
      </c>
      <c r="J124">
        <v>2.4</v>
      </c>
      <c r="K124">
        <v>58.2</v>
      </c>
      <c r="L124" t="s">
        <v>43</v>
      </c>
      <c r="M124" t="s">
        <v>110</v>
      </c>
      <c r="N124">
        <v>0.77500000000000002</v>
      </c>
      <c r="O124">
        <v>9.68</v>
      </c>
      <c r="P124">
        <v>591</v>
      </c>
      <c r="R124" s="4">
        <v>1</v>
      </c>
      <c r="S124" s="4">
        <v>1</v>
      </c>
      <c r="T124" s="4"/>
      <c r="U124" s="4">
        <v>58.2</v>
      </c>
      <c r="V124" s="4">
        <v>58.2</v>
      </c>
      <c r="W124" s="4">
        <v>58.2</v>
      </c>
      <c r="X124" s="4"/>
      <c r="Y124" s="4"/>
      <c r="Z124" s="4"/>
      <c r="AA124" s="4"/>
      <c r="AB124">
        <v>115.02</v>
      </c>
      <c r="AC124" t="s">
        <v>78</v>
      </c>
      <c r="AD124" s="4">
        <v>1</v>
      </c>
      <c r="AE124" s="4"/>
      <c r="AF124" s="4">
        <v>591</v>
      </c>
      <c r="AG124" s="4">
        <v>591</v>
      </c>
      <c r="AH124" s="4">
        <v>591</v>
      </c>
      <c r="AI124" s="4"/>
      <c r="AJ124" s="4"/>
      <c r="AK124" s="4"/>
      <c r="AL124" s="4"/>
      <c r="AM124">
        <v>106.71</v>
      </c>
      <c r="AN124" t="s">
        <v>78</v>
      </c>
      <c r="AO124" s="4"/>
      <c r="AP124" s="2">
        <v>104</v>
      </c>
      <c r="AQ124" s="4"/>
    </row>
    <row r="125" spans="1:70" customFormat="1" ht="14.4" x14ac:dyDescent="0.3">
      <c r="A125" s="28">
        <v>44685</v>
      </c>
      <c r="B125" t="s">
        <v>308</v>
      </c>
      <c r="C125" t="s">
        <v>203</v>
      </c>
      <c r="D125">
        <v>130</v>
      </c>
      <c r="E125">
        <v>1</v>
      </c>
      <c r="F125">
        <v>1</v>
      </c>
      <c r="G125" t="s">
        <v>42</v>
      </c>
      <c r="H125" t="s">
        <v>109</v>
      </c>
      <c r="I125">
        <v>0.124</v>
      </c>
      <c r="J125">
        <v>2.0299999999999998</v>
      </c>
      <c r="K125">
        <v>47.4</v>
      </c>
      <c r="L125" t="s">
        <v>43</v>
      </c>
      <c r="M125" t="s">
        <v>110</v>
      </c>
      <c r="N125">
        <v>0.70699999999999996</v>
      </c>
      <c r="O125">
        <v>8.89</v>
      </c>
      <c r="P125">
        <v>537</v>
      </c>
      <c r="R125" s="4">
        <v>1</v>
      </c>
      <c r="S125" s="4">
        <v>1</v>
      </c>
      <c r="T125" s="4"/>
      <c r="U125" s="4">
        <v>47.4</v>
      </c>
      <c r="V125" s="4">
        <v>47.4</v>
      </c>
      <c r="W125" s="4">
        <v>47.4</v>
      </c>
      <c r="X125" s="4"/>
      <c r="Y125" s="4"/>
      <c r="Z125" s="4"/>
      <c r="AA125" s="4"/>
      <c r="AB125">
        <v>105.94</v>
      </c>
      <c r="AC125" t="s">
        <v>78</v>
      </c>
      <c r="AD125" s="4">
        <v>1</v>
      </c>
      <c r="AE125" s="4"/>
      <c r="AF125" s="4">
        <v>537</v>
      </c>
      <c r="AG125" s="4">
        <v>537</v>
      </c>
      <c r="AH125" s="4">
        <v>537</v>
      </c>
      <c r="AI125" s="4"/>
      <c r="AJ125" s="4"/>
      <c r="AK125" s="4"/>
      <c r="AL125" s="4"/>
      <c r="AM125">
        <v>104.17</v>
      </c>
      <c r="AN125" t="s">
        <v>78</v>
      </c>
      <c r="AO125" s="4"/>
      <c r="AP125" s="2">
        <v>105</v>
      </c>
      <c r="AQ125" s="4"/>
    </row>
    <row r="126" spans="1:70" ht="15.6" customHeight="1" x14ac:dyDescent="0.3">
      <c r="A126" s="28">
        <v>44685</v>
      </c>
      <c r="B126" t="s">
        <v>308</v>
      </c>
      <c r="C126" t="s">
        <v>204</v>
      </c>
      <c r="D126">
        <v>142</v>
      </c>
      <c r="E126">
        <v>1</v>
      </c>
      <c r="F126">
        <v>1</v>
      </c>
      <c r="G126" t="s">
        <v>42</v>
      </c>
      <c r="H126" t="s">
        <v>109</v>
      </c>
      <c r="I126">
        <v>0.16500000000000001</v>
      </c>
      <c r="J126">
        <v>2.73</v>
      </c>
      <c r="K126">
        <v>67.599999999999994</v>
      </c>
      <c r="L126" t="s">
        <v>43</v>
      </c>
      <c r="M126" t="s">
        <v>110</v>
      </c>
      <c r="N126">
        <v>1.31</v>
      </c>
      <c r="O126">
        <v>16.2</v>
      </c>
      <c r="P126">
        <v>1050</v>
      </c>
      <c r="Q126"/>
      <c r="R126">
        <v>1</v>
      </c>
      <c r="S126">
        <v>1</v>
      </c>
      <c r="T126"/>
      <c r="U126">
        <v>67.599999999999994</v>
      </c>
      <c r="V126">
        <v>67.599999999999994</v>
      </c>
      <c r="W126">
        <v>67.599999999999994</v>
      </c>
      <c r="X126"/>
      <c r="Y126" s="1"/>
      <c r="AB126" s="9">
        <v>105.15999999999995</v>
      </c>
      <c r="AC126" s="9" t="s">
        <v>78</v>
      </c>
      <c r="AD126" s="9">
        <v>1</v>
      </c>
      <c r="AF126" s="9">
        <v>1050</v>
      </c>
      <c r="AG126" s="9">
        <v>1050</v>
      </c>
      <c r="AH126" s="9">
        <v>1050</v>
      </c>
      <c r="AM126" s="9">
        <v>104.5</v>
      </c>
      <c r="AN126" s="9" t="s">
        <v>78</v>
      </c>
      <c r="AP126" s="2">
        <v>106</v>
      </c>
    </row>
    <row r="127" spans="1:70" ht="15.6" customHeight="1" x14ac:dyDescent="0.3">
      <c r="A127" s="28">
        <v>44685</v>
      </c>
      <c r="B127" t="s">
        <v>308</v>
      </c>
      <c r="C127" t="s">
        <v>205</v>
      </c>
      <c r="D127">
        <v>154</v>
      </c>
      <c r="E127">
        <v>1</v>
      </c>
      <c r="F127">
        <v>1</v>
      </c>
      <c r="G127" t="s">
        <v>42</v>
      </c>
      <c r="H127" t="s">
        <v>109</v>
      </c>
      <c r="I127">
        <v>0.18</v>
      </c>
      <c r="J127">
        <v>3</v>
      </c>
      <c r="K127">
        <v>75.599999999999994</v>
      </c>
      <c r="L127" t="s">
        <v>43</v>
      </c>
      <c r="M127" t="s">
        <v>110</v>
      </c>
      <c r="N127">
        <v>0.45200000000000001</v>
      </c>
      <c r="O127">
        <v>5.78</v>
      </c>
      <c r="P127">
        <v>323</v>
      </c>
      <c r="Q127"/>
      <c r="R127">
        <v>1</v>
      </c>
      <c r="S127">
        <v>1</v>
      </c>
      <c r="T127"/>
      <c r="U127">
        <v>75.599999999999994</v>
      </c>
      <c r="V127">
        <v>75.599999999999994</v>
      </c>
      <c r="W127">
        <v>75.599999999999994</v>
      </c>
      <c r="X127"/>
      <c r="Y127" s="1"/>
      <c r="AB127" s="9">
        <v>132.35999999999996</v>
      </c>
      <c r="AC127" s="9" t="s">
        <v>79</v>
      </c>
      <c r="AD127" s="9">
        <v>1</v>
      </c>
      <c r="AF127" s="9">
        <v>323</v>
      </c>
      <c r="AG127" s="9">
        <v>323</v>
      </c>
      <c r="AH127" s="9">
        <v>323</v>
      </c>
      <c r="AM127" s="9">
        <v>69.63</v>
      </c>
      <c r="AN127" s="9" t="s">
        <v>79</v>
      </c>
      <c r="AP127" s="2">
        <v>107</v>
      </c>
    </row>
    <row r="128" spans="1:70" ht="15.6" customHeight="1" x14ac:dyDescent="0.3">
      <c r="A128" s="28">
        <v>44965</v>
      </c>
      <c r="B128" t="s">
        <v>364</v>
      </c>
      <c r="C128" t="s">
        <v>370</v>
      </c>
      <c r="D128">
        <v>46</v>
      </c>
      <c r="E128">
        <v>1</v>
      </c>
      <c r="F128">
        <v>1</v>
      </c>
      <c r="G128" t="s">
        <v>42</v>
      </c>
      <c r="H128" t="s">
        <v>109</v>
      </c>
      <c r="I128">
        <v>9.5799999999999996E-2</v>
      </c>
      <c r="J128">
        <v>1.64</v>
      </c>
      <c r="K128">
        <v>-41.5</v>
      </c>
      <c r="L128" t="s">
        <v>43</v>
      </c>
      <c r="M128" t="s">
        <v>110</v>
      </c>
      <c r="N128">
        <v>1.07</v>
      </c>
      <c r="O128">
        <v>14.4</v>
      </c>
      <c r="P128">
        <v>639</v>
      </c>
      <c r="Q128"/>
      <c r="R128">
        <v>1</v>
      </c>
      <c r="S128" s="9">
        <v>1</v>
      </c>
      <c r="U128" s="33">
        <v>48.77661794399998</v>
      </c>
      <c r="V128" s="33">
        <v>48.77661794399998</v>
      </c>
      <c r="W128" s="33">
        <v>48.77661794399998</v>
      </c>
      <c r="Y128" s="9"/>
      <c r="AB128" s="9">
        <v>100.25137187439992</v>
      </c>
      <c r="AC128" s="9" t="s">
        <v>78</v>
      </c>
      <c r="AD128" s="4">
        <v>2</v>
      </c>
      <c r="AE128" s="4" t="s">
        <v>128</v>
      </c>
      <c r="AF128">
        <v>639</v>
      </c>
      <c r="AG128">
        <v>639</v>
      </c>
      <c r="AH128">
        <v>639</v>
      </c>
      <c r="AI128"/>
      <c r="AJ128" s="1"/>
      <c r="AM128" s="9">
        <v>87.99</v>
      </c>
      <c r="AN128" s="9" t="s">
        <v>78</v>
      </c>
      <c r="AP128" s="2">
        <v>108</v>
      </c>
    </row>
    <row r="129" spans="1:42" ht="15.6" customHeight="1" x14ac:dyDescent="0.3">
      <c r="A129" s="28">
        <v>44965</v>
      </c>
      <c r="B129" t="s">
        <v>364</v>
      </c>
      <c r="C129" t="s">
        <v>371</v>
      </c>
      <c r="D129">
        <v>58</v>
      </c>
      <c r="E129">
        <v>1</v>
      </c>
      <c r="F129">
        <v>1</v>
      </c>
      <c r="G129" t="s">
        <v>42</v>
      </c>
      <c r="H129" t="s">
        <v>109</v>
      </c>
      <c r="I129">
        <v>0.105</v>
      </c>
      <c r="J129">
        <v>1.9</v>
      </c>
      <c r="K129">
        <v>-41</v>
      </c>
      <c r="L129" t="s">
        <v>43</v>
      </c>
      <c r="M129" t="s">
        <v>110</v>
      </c>
      <c r="N129">
        <v>2.81</v>
      </c>
      <c r="O129">
        <v>37.700000000000003</v>
      </c>
      <c r="P129">
        <v>1800</v>
      </c>
      <c r="Q129"/>
      <c r="R129">
        <v>1</v>
      </c>
      <c r="S129" s="9">
        <v>1</v>
      </c>
      <c r="U129" s="33">
        <v>56.946214999999995</v>
      </c>
      <c r="V129" s="33">
        <v>56.946214999999995</v>
      </c>
      <c r="W129" s="33">
        <v>56.946214999999995</v>
      </c>
      <c r="Y129" s="9"/>
      <c r="AB129" s="9">
        <v>109.93724060400005</v>
      </c>
      <c r="AC129" s="9" t="s">
        <v>78</v>
      </c>
      <c r="AD129" s="4">
        <v>2</v>
      </c>
      <c r="AE129" s="4" t="s">
        <v>128</v>
      </c>
      <c r="AF129">
        <v>1800</v>
      </c>
      <c r="AG129">
        <v>1800</v>
      </c>
      <c r="AH129">
        <v>1800</v>
      </c>
      <c r="AI129"/>
      <c r="AJ129" s="1"/>
      <c r="AM129" s="9">
        <v>106</v>
      </c>
      <c r="AN129" s="9" t="s">
        <v>78</v>
      </c>
      <c r="AP129" s="2">
        <v>109</v>
      </c>
    </row>
    <row r="130" spans="1:42" ht="15.6" customHeight="1" x14ac:dyDescent="0.3">
      <c r="A130" s="28">
        <v>44965</v>
      </c>
      <c r="B130" t="s">
        <v>364</v>
      </c>
      <c r="C130" t="s">
        <v>372</v>
      </c>
      <c r="D130">
        <v>70</v>
      </c>
      <c r="E130">
        <v>1</v>
      </c>
      <c r="F130">
        <v>1</v>
      </c>
      <c r="G130" t="s">
        <v>42</v>
      </c>
      <c r="H130" t="s">
        <v>109</v>
      </c>
      <c r="I130">
        <v>9.8000000000000004E-2</v>
      </c>
      <c r="J130">
        <v>1.72</v>
      </c>
      <c r="K130">
        <v>-41.4</v>
      </c>
      <c r="L130" t="s">
        <v>43</v>
      </c>
      <c r="M130" t="s">
        <v>110</v>
      </c>
      <c r="N130">
        <v>1.46</v>
      </c>
      <c r="O130">
        <v>19.7</v>
      </c>
      <c r="P130">
        <v>900</v>
      </c>
      <c r="Q130"/>
      <c r="R130">
        <v>1</v>
      </c>
      <c r="S130" s="9">
        <v>1</v>
      </c>
      <c r="U130" s="33">
        <v>50.826858399999992</v>
      </c>
      <c r="V130" s="33">
        <v>50.826858399999992</v>
      </c>
      <c r="W130" s="33">
        <v>50.826858399999992</v>
      </c>
      <c r="Y130" s="9"/>
      <c r="AB130" s="9">
        <v>99.941360016000019</v>
      </c>
      <c r="AC130" s="9" t="s">
        <v>78</v>
      </c>
      <c r="AD130" s="4">
        <v>2</v>
      </c>
      <c r="AE130" s="4" t="s">
        <v>128</v>
      </c>
      <c r="AF130">
        <v>900</v>
      </c>
      <c r="AG130">
        <v>900</v>
      </c>
      <c r="AH130">
        <v>900</v>
      </c>
      <c r="AI130"/>
      <c r="AJ130" s="1"/>
      <c r="AM130" s="9">
        <v>96.2</v>
      </c>
      <c r="AN130" s="9" t="s">
        <v>78</v>
      </c>
      <c r="AP130" s="2">
        <v>110</v>
      </c>
    </row>
    <row r="131" spans="1:42" ht="15.6" customHeight="1" x14ac:dyDescent="0.3">
      <c r="A131" s="28">
        <v>44965</v>
      </c>
      <c r="B131" t="s">
        <v>364</v>
      </c>
      <c r="C131" t="s">
        <v>373</v>
      </c>
      <c r="D131">
        <v>82</v>
      </c>
      <c r="E131">
        <v>1</v>
      </c>
      <c r="F131">
        <v>1</v>
      </c>
      <c r="G131" t="s">
        <v>42</v>
      </c>
      <c r="H131" t="s">
        <v>109</v>
      </c>
      <c r="I131">
        <v>0.1</v>
      </c>
      <c r="J131">
        <v>1.74</v>
      </c>
      <c r="K131">
        <v>-41.3</v>
      </c>
      <c r="L131" t="s">
        <v>43</v>
      </c>
      <c r="M131" t="s">
        <v>110</v>
      </c>
      <c r="N131">
        <v>2.09</v>
      </c>
      <c r="O131">
        <v>28.1</v>
      </c>
      <c r="P131">
        <v>1310</v>
      </c>
      <c r="Q131"/>
      <c r="R131">
        <v>1</v>
      </c>
      <c r="S131" s="9">
        <v>1</v>
      </c>
      <c r="U131" s="33">
        <v>52.637999999999977</v>
      </c>
      <c r="V131" s="33">
        <v>52.637999999999977</v>
      </c>
      <c r="W131" s="33">
        <v>52.637999999999977</v>
      </c>
      <c r="Y131" s="9"/>
      <c r="AB131" s="9">
        <v>122.47908500000001</v>
      </c>
      <c r="AC131" s="9" t="s">
        <v>79</v>
      </c>
      <c r="AD131" s="4">
        <v>2</v>
      </c>
      <c r="AE131" s="4" t="s">
        <v>128</v>
      </c>
      <c r="AF131">
        <v>1310</v>
      </c>
      <c r="AG131">
        <v>1310</v>
      </c>
      <c r="AH131">
        <v>1310</v>
      </c>
      <c r="AI131"/>
      <c r="AJ131" s="1"/>
      <c r="AM131" s="9">
        <v>97.1</v>
      </c>
      <c r="AN131" s="9" t="s">
        <v>78</v>
      </c>
      <c r="AP131" s="2">
        <v>111</v>
      </c>
    </row>
    <row r="132" spans="1:42" ht="15.6" customHeight="1" x14ac:dyDescent="0.3">
      <c r="A132" s="28">
        <v>44965</v>
      </c>
      <c r="B132" t="s">
        <v>364</v>
      </c>
      <c r="C132" t="s">
        <v>374</v>
      </c>
      <c r="D132">
        <v>94</v>
      </c>
      <c r="E132">
        <v>1</v>
      </c>
      <c r="F132">
        <v>1</v>
      </c>
      <c r="G132" t="s">
        <v>42</v>
      </c>
      <c r="H132" t="s">
        <v>109</v>
      </c>
      <c r="I132">
        <v>0.10100000000000001</v>
      </c>
      <c r="J132">
        <v>1.85</v>
      </c>
      <c r="K132">
        <v>-41.2</v>
      </c>
      <c r="L132" t="s">
        <v>43</v>
      </c>
      <c r="M132" t="s">
        <v>110</v>
      </c>
      <c r="N132">
        <v>1.2</v>
      </c>
      <c r="O132">
        <v>16.2</v>
      </c>
      <c r="P132">
        <v>726</v>
      </c>
      <c r="Q132"/>
      <c r="R132">
        <v>1</v>
      </c>
      <c r="S132" s="9">
        <v>1</v>
      </c>
      <c r="U132" s="33">
        <v>53.524744599999991</v>
      </c>
      <c r="V132" s="33">
        <v>53.524744599999991</v>
      </c>
      <c r="W132" s="33">
        <v>53.524744599999991</v>
      </c>
      <c r="Y132" s="9"/>
      <c r="AB132" s="9">
        <v>132.094085764</v>
      </c>
      <c r="AC132" s="9" t="s">
        <v>79</v>
      </c>
      <c r="AD132" s="4">
        <v>2</v>
      </c>
      <c r="AE132" s="4" t="s">
        <v>128</v>
      </c>
      <c r="AF132">
        <v>726</v>
      </c>
      <c r="AG132">
        <v>726</v>
      </c>
      <c r="AH132">
        <v>726</v>
      </c>
      <c r="AI132"/>
      <c r="AJ132" s="1"/>
      <c r="AM132" s="9">
        <v>106.46</v>
      </c>
      <c r="AN132" s="9" t="s">
        <v>78</v>
      </c>
      <c r="AP132" s="2">
        <v>112</v>
      </c>
    </row>
    <row r="133" spans="1:42" ht="15.6" customHeight="1" x14ac:dyDescent="0.3">
      <c r="A133" s="28">
        <v>44965</v>
      </c>
      <c r="B133" t="s">
        <v>364</v>
      </c>
      <c r="C133" t="s">
        <v>375</v>
      </c>
      <c r="D133">
        <v>106</v>
      </c>
      <c r="E133">
        <v>1</v>
      </c>
      <c r="F133">
        <v>1</v>
      </c>
      <c r="G133" t="s">
        <v>42</v>
      </c>
      <c r="H133" t="s">
        <v>109</v>
      </c>
      <c r="I133">
        <v>0.13600000000000001</v>
      </c>
      <c r="J133">
        <v>2.71</v>
      </c>
      <c r="K133">
        <v>-39</v>
      </c>
      <c r="L133" t="s">
        <v>43</v>
      </c>
      <c r="M133" t="s">
        <v>110</v>
      </c>
      <c r="N133">
        <v>3.47</v>
      </c>
      <c r="O133">
        <v>47.2</v>
      </c>
      <c r="P133">
        <v>2280</v>
      </c>
      <c r="Q133"/>
      <c r="R133">
        <v>1</v>
      </c>
      <c r="S133" s="9">
        <v>1</v>
      </c>
      <c r="U133" s="33">
        <v>76.653801599999952</v>
      </c>
      <c r="V133" s="33">
        <v>76.653801599999952</v>
      </c>
      <c r="W133" s="33">
        <v>76.653801599999952</v>
      </c>
      <c r="Y133" s="9"/>
      <c r="AB133" s="9">
        <v>104.80246970399986</v>
      </c>
      <c r="AC133" s="9" t="s">
        <v>78</v>
      </c>
      <c r="AD133" s="4">
        <v>2</v>
      </c>
      <c r="AE133" s="4" t="s">
        <v>128</v>
      </c>
      <c r="AF133">
        <v>2280</v>
      </c>
      <c r="AG133">
        <v>2280</v>
      </c>
      <c r="AH133">
        <v>2280</v>
      </c>
      <c r="AI133"/>
      <c r="AJ133" s="1"/>
      <c r="AM133" s="9">
        <v>122.8</v>
      </c>
      <c r="AN133" s="9" t="s">
        <v>79</v>
      </c>
      <c r="AP133" s="2">
        <v>113</v>
      </c>
    </row>
    <row r="134" spans="1:42" ht="15.6" customHeight="1" x14ac:dyDescent="0.3">
      <c r="A134" s="28">
        <v>44965</v>
      </c>
      <c r="B134" t="s">
        <v>364</v>
      </c>
      <c r="C134" t="s">
        <v>376</v>
      </c>
      <c r="D134">
        <v>118</v>
      </c>
      <c r="E134">
        <v>1</v>
      </c>
      <c r="F134">
        <v>1</v>
      </c>
      <c r="G134" t="s">
        <v>42</v>
      </c>
      <c r="H134" t="s">
        <v>109</v>
      </c>
      <c r="I134">
        <v>0.107</v>
      </c>
      <c r="J134">
        <v>1.95</v>
      </c>
      <c r="K134">
        <v>-40.799999999999997</v>
      </c>
      <c r="L134" t="s">
        <v>43</v>
      </c>
      <c r="M134" t="s">
        <v>110</v>
      </c>
      <c r="N134">
        <v>2.14</v>
      </c>
      <c r="O134">
        <v>29</v>
      </c>
      <c r="P134">
        <v>1360</v>
      </c>
      <c r="Q134"/>
      <c r="R134">
        <v>1</v>
      </c>
      <c r="S134" s="9">
        <v>1</v>
      </c>
      <c r="U134" s="33">
        <v>58.581645400000014</v>
      </c>
      <c r="V134" s="33">
        <v>58.581645400000014</v>
      </c>
      <c r="W134" s="33">
        <v>58.581645400000014</v>
      </c>
      <c r="Y134" s="9"/>
      <c r="AB134" s="9">
        <v>91.901695524000203</v>
      </c>
      <c r="AC134" s="9" t="s">
        <v>78</v>
      </c>
      <c r="AD134" s="4">
        <v>2</v>
      </c>
      <c r="AE134" s="4" t="s">
        <v>128</v>
      </c>
      <c r="AF134">
        <v>1360</v>
      </c>
      <c r="AG134">
        <v>1360</v>
      </c>
      <c r="AH134">
        <v>1360</v>
      </c>
      <c r="AI134"/>
      <c r="AJ134" s="1"/>
      <c r="AM134" s="9">
        <v>81.599999999999994</v>
      </c>
      <c r="AN134" s="9" t="s">
        <v>78</v>
      </c>
      <c r="AP134" s="2">
        <v>114</v>
      </c>
    </row>
    <row r="135" spans="1:42" ht="15.6" customHeight="1" x14ac:dyDescent="0.3">
      <c r="A135" s="28">
        <v>44965</v>
      </c>
      <c r="B135" t="s">
        <v>364</v>
      </c>
      <c r="C135" t="s">
        <v>377</v>
      </c>
      <c r="D135">
        <v>130</v>
      </c>
      <c r="E135">
        <v>1</v>
      </c>
      <c r="F135">
        <v>1</v>
      </c>
      <c r="G135" t="s">
        <v>42</v>
      </c>
      <c r="H135" t="s">
        <v>109</v>
      </c>
      <c r="I135">
        <v>0.107</v>
      </c>
      <c r="J135">
        <v>1.99</v>
      </c>
      <c r="K135">
        <v>-40.9</v>
      </c>
      <c r="L135" t="s">
        <v>43</v>
      </c>
      <c r="M135" t="s">
        <v>110</v>
      </c>
      <c r="N135">
        <v>3.25</v>
      </c>
      <c r="O135">
        <v>44.1</v>
      </c>
      <c r="P135">
        <v>2120</v>
      </c>
      <c r="Q135"/>
      <c r="R135">
        <v>1</v>
      </c>
      <c r="S135" s="9">
        <v>1</v>
      </c>
      <c r="U135" s="33">
        <v>58.581645400000014</v>
      </c>
      <c r="V135" s="33">
        <v>58.581645400000014</v>
      </c>
      <c r="W135" s="33">
        <v>58.581645400000014</v>
      </c>
      <c r="Y135" s="9"/>
      <c r="AB135" s="9">
        <v>81.15790492400005</v>
      </c>
      <c r="AC135" s="9" t="s">
        <v>78</v>
      </c>
      <c r="AD135" s="4">
        <v>2</v>
      </c>
      <c r="AE135" s="4" t="s">
        <v>128</v>
      </c>
      <c r="AF135">
        <v>2120</v>
      </c>
      <c r="AG135">
        <v>2120</v>
      </c>
      <c r="AH135">
        <v>2120</v>
      </c>
      <c r="AI135"/>
      <c r="AJ135" s="1"/>
      <c r="AM135" s="9">
        <v>89.2</v>
      </c>
      <c r="AN135" s="9" t="s">
        <v>78</v>
      </c>
      <c r="AP135" s="2">
        <v>115</v>
      </c>
    </row>
    <row r="136" spans="1:42" ht="15.6" customHeight="1" x14ac:dyDescent="0.3">
      <c r="A136" s="28">
        <v>44965</v>
      </c>
      <c r="B136" t="s">
        <v>364</v>
      </c>
      <c r="C136" t="s">
        <v>378</v>
      </c>
      <c r="D136">
        <v>142</v>
      </c>
      <c r="E136">
        <v>1</v>
      </c>
      <c r="F136">
        <v>1</v>
      </c>
      <c r="G136" t="s">
        <v>42</v>
      </c>
      <c r="H136" t="s">
        <v>109</v>
      </c>
      <c r="I136">
        <v>8.9200000000000002E-2</v>
      </c>
      <c r="J136">
        <v>1.38</v>
      </c>
      <c r="K136">
        <v>-42</v>
      </c>
      <c r="L136" t="s">
        <v>43</v>
      </c>
      <c r="M136" t="s">
        <v>110</v>
      </c>
      <c r="N136">
        <v>0.96099999999999997</v>
      </c>
      <c r="O136">
        <v>13</v>
      </c>
      <c r="P136">
        <v>571</v>
      </c>
      <c r="Q136"/>
      <c r="R136">
        <v>1</v>
      </c>
      <c r="S136" s="9">
        <v>1</v>
      </c>
      <c r="U136" s="33">
        <v>42.261421343999984</v>
      </c>
      <c r="V136" s="33">
        <v>42.261421343999984</v>
      </c>
      <c r="W136" s="33">
        <v>42.261421343999984</v>
      </c>
      <c r="Y136" s="9"/>
      <c r="AB136" s="9">
        <v>112.66034924639989</v>
      </c>
      <c r="AC136" s="9" t="s">
        <v>78</v>
      </c>
      <c r="AD136" s="4">
        <v>2</v>
      </c>
      <c r="AE136" s="4" t="s">
        <v>128</v>
      </c>
      <c r="AF136">
        <v>571</v>
      </c>
      <c r="AG136">
        <v>571</v>
      </c>
      <c r="AH136">
        <v>571</v>
      </c>
      <c r="AI136"/>
      <c r="AJ136" s="1"/>
      <c r="AM136" s="9">
        <v>97.71</v>
      </c>
      <c r="AN136" s="9" t="s">
        <v>78</v>
      </c>
      <c r="AP136" s="2">
        <v>116</v>
      </c>
    </row>
    <row r="137" spans="1:42" ht="15.6" customHeight="1" x14ac:dyDescent="0.3">
      <c r="A137" s="28">
        <v>44965</v>
      </c>
      <c r="B137" t="s">
        <v>364</v>
      </c>
      <c r="C137" t="s">
        <v>379</v>
      </c>
      <c r="D137">
        <v>154</v>
      </c>
      <c r="E137">
        <v>1</v>
      </c>
      <c r="F137">
        <v>1</v>
      </c>
      <c r="G137" t="s">
        <v>42</v>
      </c>
      <c r="H137" t="s">
        <v>109</v>
      </c>
      <c r="I137">
        <v>0.10199999999999999</v>
      </c>
      <c r="J137">
        <v>1.67</v>
      </c>
      <c r="K137">
        <v>-41.1</v>
      </c>
      <c r="L137" t="s">
        <v>43</v>
      </c>
      <c r="M137" t="s">
        <v>110</v>
      </c>
      <c r="N137">
        <v>1.66</v>
      </c>
      <c r="O137">
        <v>22.4</v>
      </c>
      <c r="P137">
        <v>1030</v>
      </c>
      <c r="Q137"/>
      <c r="R137">
        <v>1</v>
      </c>
      <c r="S137" s="9">
        <v>1</v>
      </c>
      <c r="U137" s="33">
        <v>54.398938399999963</v>
      </c>
      <c r="V137" s="33">
        <v>54.398938399999963</v>
      </c>
      <c r="W137" s="33">
        <v>54.398938399999963</v>
      </c>
      <c r="Y137" s="9"/>
      <c r="AB137" s="9">
        <v>126.24436462399993</v>
      </c>
      <c r="AC137" s="9" t="s">
        <v>79</v>
      </c>
      <c r="AD137" s="4">
        <v>2</v>
      </c>
      <c r="AE137" s="4" t="s">
        <v>128</v>
      </c>
      <c r="AF137">
        <v>1030</v>
      </c>
      <c r="AG137">
        <v>1030</v>
      </c>
      <c r="AH137">
        <v>1030</v>
      </c>
      <c r="AI137"/>
      <c r="AJ137" s="1"/>
      <c r="AM137" s="9">
        <v>99.1</v>
      </c>
      <c r="AN137" s="9" t="s">
        <v>78</v>
      </c>
      <c r="AP137" s="2">
        <v>117</v>
      </c>
    </row>
    <row r="138" spans="1:42" ht="15.6" customHeight="1" x14ac:dyDescent="0.3">
      <c r="A138" s="28">
        <v>44979</v>
      </c>
      <c r="B138" t="s">
        <v>333</v>
      </c>
      <c r="C138" t="s">
        <v>342</v>
      </c>
      <c r="D138">
        <v>46</v>
      </c>
      <c r="E138">
        <v>1</v>
      </c>
      <c r="F138">
        <v>1</v>
      </c>
      <c r="G138" t="s">
        <v>42</v>
      </c>
      <c r="H138" t="s">
        <v>109</v>
      </c>
      <c r="I138">
        <v>0.17799999999999999</v>
      </c>
      <c r="J138">
        <v>2.95</v>
      </c>
      <c r="K138">
        <v>44.5</v>
      </c>
      <c r="L138" t="s">
        <v>43</v>
      </c>
      <c r="M138" t="s">
        <v>110</v>
      </c>
      <c r="N138">
        <v>0.94299999999999995</v>
      </c>
      <c r="O138">
        <v>12.8</v>
      </c>
      <c r="P138">
        <v>529</v>
      </c>
      <c r="Q138"/>
      <c r="R138">
        <v>1</v>
      </c>
      <c r="S138">
        <v>1</v>
      </c>
      <c r="T138"/>
      <c r="U138" s="9">
        <v>44.5</v>
      </c>
      <c r="V138" s="9">
        <v>44.5</v>
      </c>
      <c r="W138" s="9">
        <v>44.5</v>
      </c>
      <c r="Y138" s="9"/>
      <c r="AB138" s="9">
        <v>96.05</v>
      </c>
      <c r="AC138" s="9" t="s">
        <v>78</v>
      </c>
      <c r="AD138" s="9">
        <v>1</v>
      </c>
      <c r="AF138">
        <v>529</v>
      </c>
      <c r="AG138">
        <v>529</v>
      </c>
      <c r="AH138">
        <v>529</v>
      </c>
      <c r="AI138"/>
      <c r="AJ138" s="1"/>
      <c r="AM138" s="9">
        <v>96.49</v>
      </c>
      <c r="AN138" s="9" t="s">
        <v>78</v>
      </c>
      <c r="AP138" s="2">
        <v>118</v>
      </c>
    </row>
    <row r="139" spans="1:42" ht="15.6" customHeight="1" x14ac:dyDescent="0.3">
      <c r="A139" s="28">
        <v>44979</v>
      </c>
      <c r="B139" t="s">
        <v>333</v>
      </c>
      <c r="C139" t="s">
        <v>343</v>
      </c>
      <c r="D139">
        <v>58</v>
      </c>
      <c r="E139">
        <v>1</v>
      </c>
      <c r="F139">
        <v>1</v>
      </c>
      <c r="G139" t="s">
        <v>42</v>
      </c>
      <c r="H139" t="s">
        <v>109</v>
      </c>
      <c r="I139">
        <v>0.161</v>
      </c>
      <c r="J139">
        <v>2.68</v>
      </c>
      <c r="K139">
        <v>35.6</v>
      </c>
      <c r="L139" t="s">
        <v>43</v>
      </c>
      <c r="M139" t="s">
        <v>110</v>
      </c>
      <c r="N139">
        <v>0.86199999999999999</v>
      </c>
      <c r="O139">
        <v>11.8</v>
      </c>
      <c r="P139">
        <v>483</v>
      </c>
      <c r="Q139"/>
      <c r="R139">
        <v>1</v>
      </c>
      <c r="S139">
        <v>1</v>
      </c>
      <c r="T139"/>
      <c r="U139" s="9">
        <v>35.6</v>
      </c>
      <c r="V139" s="9">
        <v>35.6</v>
      </c>
      <c r="W139" s="9">
        <v>35.6</v>
      </c>
      <c r="Y139" s="9"/>
      <c r="AB139" s="9">
        <v>108.64</v>
      </c>
      <c r="AC139" s="9" t="s">
        <v>78</v>
      </c>
      <c r="AD139" s="9">
        <v>1</v>
      </c>
      <c r="AF139">
        <v>483</v>
      </c>
      <c r="AG139">
        <v>483</v>
      </c>
      <c r="AH139">
        <v>483</v>
      </c>
      <c r="AI139"/>
      <c r="AJ139" s="1"/>
      <c r="AM139" s="9">
        <v>82.83</v>
      </c>
      <c r="AN139" s="9" t="s">
        <v>78</v>
      </c>
      <c r="AP139" s="2">
        <v>119</v>
      </c>
    </row>
    <row r="140" spans="1:42" ht="15.6" customHeight="1" x14ac:dyDescent="0.3">
      <c r="A140" s="28">
        <v>44979</v>
      </c>
      <c r="B140" t="s">
        <v>333</v>
      </c>
      <c r="C140" t="s">
        <v>344</v>
      </c>
      <c r="D140">
        <v>70</v>
      </c>
      <c r="E140">
        <v>1</v>
      </c>
      <c r="F140">
        <v>1</v>
      </c>
      <c r="G140" t="s">
        <v>42</v>
      </c>
      <c r="H140" t="s">
        <v>109</v>
      </c>
      <c r="I140">
        <v>0.27400000000000002</v>
      </c>
      <c r="J140">
        <v>4.4400000000000004</v>
      </c>
      <c r="K140">
        <v>94.3</v>
      </c>
      <c r="L140" t="s">
        <v>43</v>
      </c>
      <c r="M140" t="s">
        <v>110</v>
      </c>
      <c r="N140">
        <v>0.91300000000000003</v>
      </c>
      <c r="O140">
        <v>12.9</v>
      </c>
      <c r="P140">
        <v>537</v>
      </c>
      <c r="Q140"/>
      <c r="R140">
        <v>1</v>
      </c>
      <c r="S140">
        <v>1</v>
      </c>
      <c r="T140"/>
      <c r="U140" s="9">
        <v>94.3</v>
      </c>
      <c r="V140" s="9">
        <v>94.3</v>
      </c>
      <c r="W140" s="9">
        <v>94.3</v>
      </c>
      <c r="Y140" s="9"/>
      <c r="AB140" s="9">
        <v>47.43</v>
      </c>
      <c r="AC140" s="9" t="s">
        <v>79</v>
      </c>
      <c r="AD140" s="9">
        <v>1</v>
      </c>
      <c r="AF140">
        <v>537</v>
      </c>
      <c r="AG140">
        <v>537</v>
      </c>
      <c r="AH140">
        <v>537</v>
      </c>
      <c r="AI140"/>
      <c r="AJ140" s="1"/>
      <c r="AM140" s="9">
        <v>125.37</v>
      </c>
      <c r="AN140" s="9" t="s">
        <v>79</v>
      </c>
      <c r="AP140" s="2">
        <v>120</v>
      </c>
    </row>
    <row r="141" spans="1:42" ht="15.6" customHeight="1" x14ac:dyDescent="0.3">
      <c r="A141" s="28">
        <v>44979</v>
      </c>
      <c r="B141" t="s">
        <v>333</v>
      </c>
      <c r="C141" t="s">
        <v>345</v>
      </c>
      <c r="D141">
        <v>82</v>
      </c>
      <c r="E141">
        <v>1</v>
      </c>
      <c r="F141">
        <v>1</v>
      </c>
      <c r="G141" t="s">
        <v>42</v>
      </c>
      <c r="H141" t="s">
        <v>109</v>
      </c>
      <c r="I141">
        <v>0.16300000000000001</v>
      </c>
      <c r="J141">
        <v>2.74</v>
      </c>
      <c r="K141">
        <v>37.799999999999997</v>
      </c>
      <c r="L141" t="s">
        <v>43</v>
      </c>
      <c r="M141" t="s">
        <v>110</v>
      </c>
      <c r="N141">
        <v>0.84699999999999998</v>
      </c>
      <c r="O141">
        <v>11.6</v>
      </c>
      <c r="P141">
        <v>474</v>
      </c>
      <c r="Q141"/>
      <c r="R141">
        <v>1</v>
      </c>
      <c r="S141">
        <v>1</v>
      </c>
      <c r="T141"/>
      <c r="U141" s="9">
        <v>37.799999999999997</v>
      </c>
      <c r="V141" s="9">
        <v>37.799999999999997</v>
      </c>
      <c r="W141" s="9">
        <v>37.799999999999997</v>
      </c>
      <c r="Y141" s="9"/>
      <c r="AB141" s="9">
        <v>112.57999999999997</v>
      </c>
      <c r="AC141" s="9" t="s">
        <v>78</v>
      </c>
      <c r="AD141" s="9">
        <v>1</v>
      </c>
      <c r="AF141">
        <v>474</v>
      </c>
      <c r="AG141">
        <v>474</v>
      </c>
      <c r="AH141">
        <v>474</v>
      </c>
      <c r="AI141"/>
      <c r="AJ141" s="1"/>
      <c r="AM141" s="9">
        <v>97.54</v>
      </c>
      <c r="AN141" s="9" t="s">
        <v>78</v>
      </c>
      <c r="AP141" s="2">
        <v>121</v>
      </c>
    </row>
    <row r="142" spans="1:42" ht="15.6" customHeight="1" x14ac:dyDescent="0.3">
      <c r="A142" s="28">
        <v>44979</v>
      </c>
      <c r="B142" t="s">
        <v>333</v>
      </c>
      <c r="C142" t="s">
        <v>346</v>
      </c>
      <c r="D142">
        <v>94</v>
      </c>
      <c r="E142">
        <v>1</v>
      </c>
      <c r="F142">
        <v>1</v>
      </c>
      <c r="G142" t="s">
        <v>42</v>
      </c>
      <c r="H142" t="s">
        <v>109</v>
      </c>
      <c r="I142">
        <v>0.14299999999999999</v>
      </c>
      <c r="J142">
        <v>2.4300000000000002</v>
      </c>
      <c r="K142">
        <v>27.6</v>
      </c>
      <c r="L142" t="s">
        <v>43</v>
      </c>
      <c r="M142" t="s">
        <v>110</v>
      </c>
      <c r="N142">
        <v>0.73599999999999999</v>
      </c>
      <c r="O142">
        <v>10.1</v>
      </c>
      <c r="P142">
        <v>398</v>
      </c>
      <c r="Q142"/>
      <c r="R142">
        <v>1</v>
      </c>
      <c r="S142">
        <v>1</v>
      </c>
      <c r="T142"/>
      <c r="U142" s="9">
        <v>27.6</v>
      </c>
      <c r="V142" s="9">
        <v>27.6</v>
      </c>
      <c r="W142" s="9">
        <v>27.6</v>
      </c>
      <c r="Y142" s="9"/>
      <c r="AB142" s="9">
        <v>84.52</v>
      </c>
      <c r="AC142" s="9" t="s">
        <v>78</v>
      </c>
      <c r="AD142" s="9">
        <v>1</v>
      </c>
      <c r="AF142">
        <v>398</v>
      </c>
      <c r="AG142">
        <v>398</v>
      </c>
      <c r="AH142">
        <v>398</v>
      </c>
      <c r="AI142"/>
      <c r="AJ142" s="1"/>
      <c r="AM142" s="9">
        <v>107.58</v>
      </c>
      <c r="AN142" s="9" t="s">
        <v>78</v>
      </c>
      <c r="AP142" s="2">
        <v>122</v>
      </c>
    </row>
    <row r="143" spans="1:42" ht="15.6" customHeight="1" x14ac:dyDescent="0.3">
      <c r="A143" s="28">
        <v>44979</v>
      </c>
      <c r="B143" t="s">
        <v>333</v>
      </c>
      <c r="C143" t="s">
        <v>347</v>
      </c>
      <c r="D143">
        <v>106</v>
      </c>
      <c r="E143">
        <v>1</v>
      </c>
      <c r="F143">
        <v>1</v>
      </c>
      <c r="G143" t="s">
        <v>42</v>
      </c>
      <c r="H143" t="s">
        <v>109</v>
      </c>
      <c r="I143">
        <v>0.188</v>
      </c>
      <c r="J143">
        <v>3.18</v>
      </c>
      <c r="K143">
        <v>52.2</v>
      </c>
      <c r="L143" t="s">
        <v>43</v>
      </c>
      <c r="M143" t="s">
        <v>110</v>
      </c>
      <c r="N143">
        <v>0.97099999999999997</v>
      </c>
      <c r="O143">
        <v>13.5</v>
      </c>
      <c r="P143">
        <v>564</v>
      </c>
      <c r="Q143"/>
      <c r="R143">
        <v>1</v>
      </c>
      <c r="S143">
        <v>1</v>
      </c>
      <c r="T143"/>
      <c r="U143" s="9">
        <v>52.2</v>
      </c>
      <c r="V143" s="9">
        <v>52.2</v>
      </c>
      <c r="W143" s="9">
        <v>52.2</v>
      </c>
      <c r="Y143" s="9"/>
      <c r="AB143" s="9">
        <v>100.02</v>
      </c>
      <c r="AC143" s="9" t="s">
        <v>78</v>
      </c>
      <c r="AD143" s="9">
        <v>1</v>
      </c>
      <c r="AF143">
        <v>564</v>
      </c>
      <c r="AG143">
        <v>564</v>
      </c>
      <c r="AH143">
        <v>564</v>
      </c>
      <c r="AI143"/>
      <c r="AJ143" s="1"/>
      <c r="AM143" s="9">
        <v>113.24</v>
      </c>
      <c r="AN143" s="9" t="s">
        <v>78</v>
      </c>
      <c r="AP143" s="2">
        <v>123</v>
      </c>
    </row>
    <row r="144" spans="1:42" ht="15.6" customHeight="1" x14ac:dyDescent="0.3">
      <c r="A144" s="28">
        <v>44979</v>
      </c>
      <c r="B144" t="s">
        <v>333</v>
      </c>
      <c r="C144" t="s">
        <v>348</v>
      </c>
      <c r="D144">
        <v>118</v>
      </c>
      <c r="E144">
        <v>1</v>
      </c>
      <c r="F144">
        <v>1</v>
      </c>
      <c r="G144" t="s">
        <v>42</v>
      </c>
      <c r="H144" t="s">
        <v>109</v>
      </c>
      <c r="I144">
        <v>0.17899999999999999</v>
      </c>
      <c r="J144">
        <v>3.09</v>
      </c>
      <c r="K144">
        <v>49.4</v>
      </c>
      <c r="L144" t="s">
        <v>43</v>
      </c>
      <c r="M144" t="s">
        <v>110</v>
      </c>
      <c r="N144">
        <v>1</v>
      </c>
      <c r="O144">
        <v>13.8</v>
      </c>
      <c r="P144">
        <v>581</v>
      </c>
      <c r="Q144"/>
      <c r="R144">
        <v>1</v>
      </c>
      <c r="S144">
        <v>1</v>
      </c>
      <c r="T144"/>
      <c r="U144" s="9">
        <v>49.4</v>
      </c>
      <c r="V144" s="9">
        <v>49.4</v>
      </c>
      <c r="W144" s="9">
        <v>49.4</v>
      </c>
      <c r="Y144" s="9"/>
      <c r="AB144" s="9">
        <v>103.74</v>
      </c>
      <c r="AC144" s="9" t="s">
        <v>78</v>
      </c>
      <c r="AD144" s="9">
        <v>1</v>
      </c>
      <c r="AF144">
        <v>581</v>
      </c>
      <c r="AG144">
        <v>581</v>
      </c>
      <c r="AH144">
        <v>581</v>
      </c>
      <c r="AI144"/>
      <c r="AJ144" s="1"/>
      <c r="AM144" s="9">
        <v>168.21</v>
      </c>
      <c r="AN144" s="9" t="s">
        <v>79</v>
      </c>
      <c r="AP144" s="2">
        <v>124</v>
      </c>
    </row>
    <row r="145" spans="1:42" ht="15.6" customHeight="1" x14ac:dyDescent="0.3">
      <c r="A145" s="28">
        <v>44979</v>
      </c>
      <c r="B145" t="s">
        <v>333</v>
      </c>
      <c r="C145" t="s">
        <v>349</v>
      </c>
      <c r="D145">
        <v>130</v>
      </c>
      <c r="E145">
        <v>1</v>
      </c>
      <c r="F145">
        <v>1</v>
      </c>
      <c r="G145" t="s">
        <v>42</v>
      </c>
      <c r="H145" t="s">
        <v>109</v>
      </c>
      <c r="I145">
        <v>0.216</v>
      </c>
      <c r="J145">
        <v>3.66</v>
      </c>
      <c r="K145">
        <v>68.2</v>
      </c>
      <c r="L145" t="s">
        <v>43</v>
      </c>
      <c r="M145" t="s">
        <v>110</v>
      </c>
      <c r="N145">
        <v>0.75700000000000001</v>
      </c>
      <c r="O145">
        <v>10.4</v>
      </c>
      <c r="P145">
        <v>412</v>
      </c>
      <c r="Q145"/>
      <c r="R145">
        <v>1</v>
      </c>
      <c r="S145">
        <v>1</v>
      </c>
      <c r="T145"/>
      <c r="U145" s="9">
        <v>68.2</v>
      </c>
      <c r="V145" s="9">
        <v>68.2</v>
      </c>
      <c r="W145" s="9">
        <v>68.2</v>
      </c>
      <c r="Y145" s="9"/>
      <c r="AB145" s="9">
        <v>90.82</v>
      </c>
      <c r="AC145" s="9" t="s">
        <v>78</v>
      </c>
      <c r="AD145" s="9">
        <v>1</v>
      </c>
      <c r="AF145">
        <v>412</v>
      </c>
      <c r="AG145">
        <v>412</v>
      </c>
      <c r="AH145">
        <v>412</v>
      </c>
      <c r="AI145"/>
      <c r="AJ145" s="1"/>
      <c r="AM145" s="9">
        <v>106.12</v>
      </c>
      <c r="AN145" s="9" t="s">
        <v>78</v>
      </c>
      <c r="AP145" s="2">
        <v>125</v>
      </c>
    </row>
    <row r="146" spans="1:42" ht="15.6" customHeight="1" x14ac:dyDescent="0.3">
      <c r="A146" s="28">
        <v>44979</v>
      </c>
      <c r="B146" t="s">
        <v>333</v>
      </c>
      <c r="C146" t="s">
        <v>350</v>
      </c>
      <c r="D146">
        <v>142</v>
      </c>
      <c r="E146">
        <v>1</v>
      </c>
      <c r="F146">
        <v>1</v>
      </c>
      <c r="G146" t="s">
        <v>42</v>
      </c>
      <c r="H146" t="s">
        <v>109</v>
      </c>
      <c r="I146">
        <v>0.182</v>
      </c>
      <c r="J146">
        <v>3.15</v>
      </c>
      <c r="K146">
        <v>51.2</v>
      </c>
      <c r="L146" t="s">
        <v>43</v>
      </c>
      <c r="M146" t="s">
        <v>110</v>
      </c>
      <c r="N146">
        <v>0.95</v>
      </c>
      <c r="O146">
        <v>13.2</v>
      </c>
      <c r="P146">
        <v>551</v>
      </c>
      <c r="Q146"/>
      <c r="R146">
        <v>1</v>
      </c>
      <c r="S146">
        <v>1</v>
      </c>
      <c r="T146"/>
      <c r="U146" s="9">
        <v>51.2</v>
      </c>
      <c r="V146" s="9">
        <v>51.2</v>
      </c>
      <c r="W146" s="9">
        <v>51.2</v>
      </c>
      <c r="Y146" s="9"/>
      <c r="AB146" s="9">
        <v>112.32</v>
      </c>
      <c r="AC146" s="9" t="s">
        <v>78</v>
      </c>
      <c r="AD146" s="9">
        <v>1</v>
      </c>
      <c r="AF146">
        <v>551</v>
      </c>
      <c r="AG146">
        <v>551</v>
      </c>
      <c r="AH146">
        <v>551</v>
      </c>
      <c r="AI146"/>
      <c r="AJ146" s="1"/>
      <c r="AM146" s="9">
        <v>107.91</v>
      </c>
      <c r="AN146" s="9" t="s">
        <v>78</v>
      </c>
      <c r="AP146" s="2">
        <v>126</v>
      </c>
    </row>
    <row r="147" spans="1:42" ht="15.6" customHeight="1" x14ac:dyDescent="0.3">
      <c r="A147" s="28">
        <v>44979</v>
      </c>
      <c r="B147" t="s">
        <v>333</v>
      </c>
      <c r="C147" t="s">
        <v>351</v>
      </c>
      <c r="D147">
        <v>154</v>
      </c>
      <c r="E147">
        <v>1</v>
      </c>
      <c r="F147">
        <v>1</v>
      </c>
      <c r="G147" t="s">
        <v>42</v>
      </c>
      <c r="H147" t="s">
        <v>109</v>
      </c>
      <c r="I147">
        <v>0.184</v>
      </c>
      <c r="J147">
        <v>3.21</v>
      </c>
      <c r="K147">
        <v>53.3</v>
      </c>
      <c r="L147" t="s">
        <v>43</v>
      </c>
      <c r="M147" t="s">
        <v>110</v>
      </c>
      <c r="N147">
        <v>1.24</v>
      </c>
      <c r="O147">
        <v>16.5</v>
      </c>
      <c r="P147">
        <v>714</v>
      </c>
      <c r="Q147"/>
      <c r="R147">
        <v>1</v>
      </c>
      <c r="S147">
        <v>1</v>
      </c>
      <c r="T147"/>
      <c r="U147" s="9">
        <v>53.3</v>
      </c>
      <c r="V147" s="9">
        <v>53.3</v>
      </c>
      <c r="W147" s="9">
        <v>53.3</v>
      </c>
      <c r="Y147" s="9"/>
      <c r="AB147" s="9">
        <v>121.33</v>
      </c>
      <c r="AC147" s="9" t="s">
        <v>79</v>
      </c>
      <c r="AD147" s="9">
        <v>1</v>
      </c>
      <c r="AF147">
        <v>714</v>
      </c>
      <c r="AG147">
        <v>714</v>
      </c>
      <c r="AH147">
        <v>714</v>
      </c>
      <c r="AI147"/>
      <c r="AJ147" s="1"/>
      <c r="AM147" s="9">
        <v>98.34</v>
      </c>
      <c r="AN147" s="9" t="s">
        <v>78</v>
      </c>
      <c r="AP147" s="2">
        <v>127</v>
      </c>
    </row>
    <row r="148" spans="1:42" ht="15.6" customHeight="1" x14ac:dyDescent="0.3">
      <c r="A148" s="28">
        <v>45000</v>
      </c>
      <c r="B148" t="s">
        <v>392</v>
      </c>
      <c r="C148" t="s">
        <v>404</v>
      </c>
      <c r="D148">
        <v>46</v>
      </c>
      <c r="E148">
        <v>1</v>
      </c>
      <c r="F148">
        <v>1</v>
      </c>
      <c r="G148" t="s">
        <v>42</v>
      </c>
      <c r="H148" t="s">
        <v>109</v>
      </c>
      <c r="I148">
        <v>0.22</v>
      </c>
      <c r="J148">
        <v>3.79</v>
      </c>
      <c r="K148">
        <v>103</v>
      </c>
      <c r="L148" t="s">
        <v>43</v>
      </c>
      <c r="M148" t="s">
        <v>110</v>
      </c>
      <c r="N148">
        <v>0.66100000000000003</v>
      </c>
      <c r="O148">
        <v>9.9499999999999993</v>
      </c>
      <c r="P148">
        <v>1490</v>
      </c>
      <c r="Q148"/>
      <c r="R148">
        <v>1</v>
      </c>
      <c r="S148">
        <v>1</v>
      </c>
      <c r="T148"/>
      <c r="U148" s="9">
        <v>103</v>
      </c>
      <c r="V148" s="9">
        <v>103</v>
      </c>
      <c r="W148" s="9">
        <v>103</v>
      </c>
      <c r="Y148" s="9"/>
      <c r="AB148" s="9">
        <v>94.3</v>
      </c>
      <c r="AC148" s="9" t="s">
        <v>78</v>
      </c>
      <c r="AD148" s="9">
        <v>1</v>
      </c>
      <c r="AF148">
        <v>1490</v>
      </c>
      <c r="AG148">
        <v>1490</v>
      </c>
      <c r="AH148">
        <v>1490</v>
      </c>
      <c r="AI148"/>
      <c r="AJ148" s="1"/>
      <c r="AM148" s="9">
        <v>102.9</v>
      </c>
      <c r="AN148" s="9" t="s">
        <v>78</v>
      </c>
      <c r="AP148" s="2">
        <v>128</v>
      </c>
    </row>
    <row r="149" spans="1:42" ht="15.6" customHeight="1" x14ac:dyDescent="0.3">
      <c r="A149" s="28">
        <v>45000</v>
      </c>
      <c r="B149" t="s">
        <v>392</v>
      </c>
      <c r="C149" t="s">
        <v>405</v>
      </c>
      <c r="D149">
        <v>58</v>
      </c>
      <c r="E149">
        <v>1</v>
      </c>
      <c r="F149">
        <v>1</v>
      </c>
      <c r="G149" t="s">
        <v>42</v>
      </c>
      <c r="H149" t="s">
        <v>109</v>
      </c>
      <c r="I149">
        <v>0.104</v>
      </c>
      <c r="J149">
        <v>1.9</v>
      </c>
      <c r="K149">
        <v>47.1</v>
      </c>
      <c r="L149" t="s">
        <v>43</v>
      </c>
      <c r="M149" t="s">
        <v>110</v>
      </c>
      <c r="N149">
        <v>0.28000000000000003</v>
      </c>
      <c r="O149">
        <v>3.99</v>
      </c>
      <c r="P149">
        <v>508</v>
      </c>
      <c r="Q149"/>
      <c r="R149">
        <v>1</v>
      </c>
      <c r="S149">
        <v>1</v>
      </c>
      <c r="T149"/>
      <c r="U149" s="9">
        <v>47.1</v>
      </c>
      <c r="V149" s="9">
        <v>47.1</v>
      </c>
      <c r="W149" s="9">
        <v>47.1</v>
      </c>
      <c r="Y149" s="9"/>
      <c r="AB149" s="9">
        <v>96.71</v>
      </c>
      <c r="AC149" s="9" t="s">
        <v>78</v>
      </c>
      <c r="AD149" s="9">
        <v>1</v>
      </c>
      <c r="AF149">
        <v>508</v>
      </c>
      <c r="AG149">
        <v>508</v>
      </c>
      <c r="AH149">
        <v>508</v>
      </c>
      <c r="AI149"/>
      <c r="AJ149" s="1"/>
      <c r="AM149" s="9">
        <v>73.88</v>
      </c>
      <c r="AN149" s="9" t="s">
        <v>79</v>
      </c>
      <c r="AP149" s="2">
        <v>129</v>
      </c>
    </row>
    <row r="150" spans="1:42" ht="15.6" customHeight="1" x14ac:dyDescent="0.3">
      <c r="A150" s="28">
        <v>45000</v>
      </c>
      <c r="B150" t="s">
        <v>392</v>
      </c>
      <c r="C150" t="s">
        <v>406</v>
      </c>
      <c r="D150">
        <v>70</v>
      </c>
      <c r="E150">
        <v>1</v>
      </c>
      <c r="F150">
        <v>1</v>
      </c>
      <c r="G150" t="s">
        <v>42</v>
      </c>
      <c r="H150" t="s">
        <v>109</v>
      </c>
      <c r="I150">
        <v>0.22700000000000001</v>
      </c>
      <c r="J150">
        <v>3.89</v>
      </c>
      <c r="K150">
        <v>105</v>
      </c>
      <c r="L150" t="s">
        <v>43</v>
      </c>
      <c r="M150" t="s">
        <v>110</v>
      </c>
      <c r="N150">
        <v>0.56599999999999995</v>
      </c>
      <c r="O150">
        <v>8.33</v>
      </c>
      <c r="P150">
        <v>1210</v>
      </c>
      <c r="Q150"/>
      <c r="R150">
        <v>1</v>
      </c>
      <c r="S150">
        <v>1</v>
      </c>
      <c r="T150"/>
      <c r="U150" s="9">
        <v>105</v>
      </c>
      <c r="V150" s="9">
        <v>105</v>
      </c>
      <c r="W150" s="9">
        <v>105</v>
      </c>
      <c r="Y150" s="9"/>
      <c r="AB150" s="9">
        <v>71.7</v>
      </c>
      <c r="AC150" s="9" t="s">
        <v>79</v>
      </c>
      <c r="AD150" s="9">
        <v>1</v>
      </c>
      <c r="AF150">
        <v>1210</v>
      </c>
      <c r="AG150">
        <v>1210</v>
      </c>
      <c r="AH150">
        <v>1210</v>
      </c>
      <c r="AI150"/>
      <c r="AJ150" s="1"/>
      <c r="AM150" s="9">
        <v>64.099999999999994</v>
      </c>
      <c r="AN150" s="9" t="s">
        <v>79</v>
      </c>
      <c r="AP150" s="2">
        <v>130</v>
      </c>
    </row>
    <row r="151" spans="1:42" ht="15.6" customHeight="1" x14ac:dyDescent="0.3">
      <c r="A151" s="28">
        <v>45000</v>
      </c>
      <c r="B151" t="s">
        <v>392</v>
      </c>
      <c r="C151" t="s">
        <v>407</v>
      </c>
      <c r="D151">
        <v>82</v>
      </c>
      <c r="E151">
        <v>1</v>
      </c>
      <c r="F151">
        <v>1</v>
      </c>
      <c r="G151" t="s">
        <v>42</v>
      </c>
      <c r="H151" t="s">
        <v>109</v>
      </c>
      <c r="I151">
        <v>0.107</v>
      </c>
      <c r="J151">
        <v>1.95</v>
      </c>
      <c r="K151">
        <v>48.6</v>
      </c>
      <c r="L151" t="s">
        <v>43</v>
      </c>
      <c r="M151" t="s">
        <v>110</v>
      </c>
      <c r="N151">
        <v>0.28399999999999997</v>
      </c>
      <c r="O151">
        <v>4.04</v>
      </c>
      <c r="P151">
        <v>515</v>
      </c>
      <c r="Q151"/>
      <c r="R151">
        <v>1</v>
      </c>
      <c r="S151">
        <v>1</v>
      </c>
      <c r="T151"/>
      <c r="U151" s="9">
        <v>48.6</v>
      </c>
      <c r="V151" s="9">
        <v>48.6</v>
      </c>
      <c r="W151" s="9">
        <v>48.6</v>
      </c>
      <c r="Y151" s="9"/>
      <c r="AB151" s="9">
        <v>123.26</v>
      </c>
      <c r="AC151" s="9" t="s">
        <v>79</v>
      </c>
      <c r="AD151" s="9">
        <v>1</v>
      </c>
      <c r="AF151">
        <v>515</v>
      </c>
      <c r="AG151">
        <v>515</v>
      </c>
      <c r="AH151">
        <v>515</v>
      </c>
      <c r="AI151"/>
      <c r="AJ151" s="1"/>
      <c r="AM151" s="9">
        <v>95.95</v>
      </c>
      <c r="AN151" s="9" t="s">
        <v>78</v>
      </c>
      <c r="AP151" s="2">
        <v>131</v>
      </c>
    </row>
    <row r="152" spans="1:42" ht="15.6" customHeight="1" x14ac:dyDescent="0.3">
      <c r="A152" s="28">
        <v>45000</v>
      </c>
      <c r="B152" t="s">
        <v>392</v>
      </c>
      <c r="C152" t="s">
        <v>408</v>
      </c>
      <c r="D152">
        <v>94</v>
      </c>
      <c r="E152">
        <v>1</v>
      </c>
      <c r="F152">
        <v>1</v>
      </c>
      <c r="G152" t="s">
        <v>42</v>
      </c>
      <c r="H152" t="s">
        <v>109</v>
      </c>
      <c r="I152">
        <v>9.9900000000000003E-2</v>
      </c>
      <c r="J152">
        <v>1.74</v>
      </c>
      <c r="K152">
        <v>42.2</v>
      </c>
      <c r="L152" t="s">
        <v>43</v>
      </c>
      <c r="M152" t="s">
        <v>110</v>
      </c>
      <c r="N152">
        <v>0.41899999999999998</v>
      </c>
      <c r="O152">
        <v>6.16</v>
      </c>
      <c r="P152">
        <v>849</v>
      </c>
      <c r="Q152"/>
      <c r="R152">
        <v>1</v>
      </c>
      <c r="S152">
        <v>1</v>
      </c>
      <c r="T152"/>
      <c r="U152" s="9">
        <v>42.2</v>
      </c>
      <c r="V152" s="9">
        <v>42.2</v>
      </c>
      <c r="W152" s="9">
        <v>42.2</v>
      </c>
      <c r="Y152" s="9"/>
      <c r="AB152" s="9">
        <v>10.582000000000003</v>
      </c>
      <c r="AC152" s="9" t="s">
        <v>79</v>
      </c>
      <c r="AD152" s="9">
        <v>1</v>
      </c>
      <c r="AF152">
        <v>849</v>
      </c>
      <c r="AG152">
        <v>849</v>
      </c>
      <c r="AH152">
        <v>849</v>
      </c>
      <c r="AI152"/>
      <c r="AJ152" s="1"/>
      <c r="AM152" s="9">
        <v>102.49</v>
      </c>
      <c r="AN152" s="9" t="s">
        <v>78</v>
      </c>
      <c r="AP152" s="2">
        <v>132</v>
      </c>
    </row>
    <row r="153" spans="1:42" ht="15.6" customHeight="1" x14ac:dyDescent="0.3">
      <c r="A153" s="28">
        <v>45000</v>
      </c>
      <c r="B153" t="s">
        <v>392</v>
      </c>
      <c r="C153" t="s">
        <v>409</v>
      </c>
      <c r="D153">
        <v>106</v>
      </c>
      <c r="E153">
        <v>1</v>
      </c>
      <c r="F153">
        <v>1</v>
      </c>
      <c r="G153" t="s">
        <v>42</v>
      </c>
      <c r="H153" t="s">
        <v>109</v>
      </c>
      <c r="I153">
        <v>9.9400000000000002E-2</v>
      </c>
      <c r="J153">
        <v>1.71</v>
      </c>
      <c r="K153">
        <v>41.4</v>
      </c>
      <c r="L153" t="s">
        <v>43</v>
      </c>
      <c r="M153" t="s">
        <v>110</v>
      </c>
      <c r="N153">
        <v>0.249</v>
      </c>
      <c r="O153">
        <v>3.64</v>
      </c>
      <c r="P153">
        <v>454</v>
      </c>
      <c r="Q153"/>
      <c r="R153">
        <v>1</v>
      </c>
      <c r="S153">
        <v>1</v>
      </c>
      <c r="T153"/>
      <c r="U153" s="9">
        <v>41.4</v>
      </c>
      <c r="V153" s="9">
        <v>41.4</v>
      </c>
      <c r="W153" s="9">
        <v>41.4</v>
      </c>
      <c r="Y153" s="9"/>
      <c r="AB153" s="9">
        <v>98.54</v>
      </c>
      <c r="AC153" s="9" t="s">
        <v>78</v>
      </c>
      <c r="AD153" s="9">
        <v>1</v>
      </c>
      <c r="AF153">
        <v>454</v>
      </c>
      <c r="AG153">
        <v>454</v>
      </c>
      <c r="AH153">
        <v>454</v>
      </c>
      <c r="AI153"/>
      <c r="AJ153" s="1"/>
      <c r="AM153" s="9">
        <v>88.54</v>
      </c>
      <c r="AN153" s="9" t="s">
        <v>78</v>
      </c>
      <c r="AP153" s="2">
        <v>133</v>
      </c>
    </row>
    <row r="154" spans="1:42" ht="15.6" customHeight="1" x14ac:dyDescent="0.3">
      <c r="A154" s="28">
        <v>45000</v>
      </c>
      <c r="B154" t="s">
        <v>392</v>
      </c>
      <c r="C154" t="s">
        <v>410</v>
      </c>
      <c r="D154">
        <v>118</v>
      </c>
      <c r="E154">
        <v>1</v>
      </c>
      <c r="F154">
        <v>1</v>
      </c>
      <c r="G154" t="s">
        <v>42</v>
      </c>
      <c r="H154" t="s">
        <v>109</v>
      </c>
      <c r="I154">
        <v>0.10299999999999999</v>
      </c>
      <c r="J154">
        <v>1.8</v>
      </c>
      <c r="K154">
        <v>44</v>
      </c>
      <c r="L154" t="s">
        <v>43</v>
      </c>
      <c r="M154" t="s">
        <v>110</v>
      </c>
      <c r="N154">
        <v>0.41199999999999998</v>
      </c>
      <c r="O154">
        <v>5.98</v>
      </c>
      <c r="P154">
        <v>820</v>
      </c>
      <c r="Q154"/>
      <c r="R154">
        <v>1</v>
      </c>
      <c r="S154">
        <v>1</v>
      </c>
      <c r="T154"/>
      <c r="U154" s="9">
        <v>44</v>
      </c>
      <c r="V154" s="9">
        <v>44</v>
      </c>
      <c r="W154" s="9">
        <v>44</v>
      </c>
      <c r="Y154" s="9"/>
      <c r="AB154" s="9">
        <v>96.4</v>
      </c>
      <c r="AC154" s="9" t="s">
        <v>78</v>
      </c>
      <c r="AD154" s="9">
        <v>1</v>
      </c>
      <c r="AF154">
        <v>820</v>
      </c>
      <c r="AG154">
        <v>820</v>
      </c>
      <c r="AH154">
        <v>820</v>
      </c>
      <c r="AI154"/>
      <c r="AJ154" s="1"/>
      <c r="AM154" s="9">
        <v>82.2</v>
      </c>
      <c r="AN154" s="9" t="s">
        <v>78</v>
      </c>
      <c r="AP154" s="2">
        <v>134</v>
      </c>
    </row>
    <row r="155" spans="1:42" ht="15.6" customHeight="1" x14ac:dyDescent="0.3">
      <c r="A155" s="28">
        <v>45000</v>
      </c>
      <c r="B155" t="s">
        <v>392</v>
      </c>
      <c r="C155" t="s">
        <v>411</v>
      </c>
      <c r="D155">
        <v>130</v>
      </c>
      <c r="E155">
        <v>1</v>
      </c>
      <c r="F155">
        <v>1</v>
      </c>
      <c r="G155" t="s">
        <v>42</v>
      </c>
      <c r="H155" t="s">
        <v>109</v>
      </c>
      <c r="I155">
        <v>0.114</v>
      </c>
      <c r="J155">
        <v>2.0099999999999998</v>
      </c>
      <c r="K155">
        <v>50.5</v>
      </c>
      <c r="L155" t="s">
        <v>43</v>
      </c>
      <c r="M155" t="s">
        <v>110</v>
      </c>
      <c r="N155">
        <v>0.54700000000000004</v>
      </c>
      <c r="O155">
        <v>8.08</v>
      </c>
      <c r="P155">
        <v>1170</v>
      </c>
      <c r="Q155"/>
      <c r="R155">
        <v>1</v>
      </c>
      <c r="S155">
        <v>1</v>
      </c>
      <c r="T155"/>
      <c r="U155" s="9">
        <v>50.5</v>
      </c>
      <c r="V155" s="9">
        <v>50.5</v>
      </c>
      <c r="W155" s="9">
        <v>50.5</v>
      </c>
      <c r="Y155" s="9"/>
      <c r="AB155" s="9">
        <v>75.849999999999994</v>
      </c>
      <c r="AC155" s="9" t="s">
        <v>79</v>
      </c>
      <c r="AD155" s="9">
        <v>1</v>
      </c>
      <c r="AF155">
        <v>1170</v>
      </c>
      <c r="AG155">
        <v>1170</v>
      </c>
      <c r="AH155">
        <v>1170</v>
      </c>
      <c r="AI155"/>
      <c r="AJ155" s="1"/>
      <c r="AM155" s="9">
        <v>71.7</v>
      </c>
      <c r="AN155" s="9" t="s">
        <v>79</v>
      </c>
      <c r="AP155" s="2">
        <v>135</v>
      </c>
    </row>
    <row r="156" spans="1:42" ht="15.6" customHeight="1" x14ac:dyDescent="0.3">
      <c r="A156" s="28">
        <v>45000</v>
      </c>
      <c r="B156" t="s">
        <v>392</v>
      </c>
      <c r="C156" t="s">
        <v>412</v>
      </c>
      <c r="D156">
        <v>142</v>
      </c>
      <c r="E156">
        <v>1</v>
      </c>
      <c r="F156">
        <v>1</v>
      </c>
      <c r="G156" t="s">
        <v>42</v>
      </c>
      <c r="H156" t="s">
        <v>109</v>
      </c>
      <c r="I156">
        <v>0.106</v>
      </c>
      <c r="J156">
        <v>1.87</v>
      </c>
      <c r="K156">
        <v>46.3</v>
      </c>
      <c r="L156" t="s">
        <v>43</v>
      </c>
      <c r="M156" t="s">
        <v>110</v>
      </c>
      <c r="N156">
        <v>0.27400000000000002</v>
      </c>
      <c r="O156">
        <v>3.96</v>
      </c>
      <c r="P156">
        <v>503</v>
      </c>
      <c r="Q156"/>
      <c r="R156">
        <v>1</v>
      </c>
      <c r="S156">
        <v>1</v>
      </c>
      <c r="T156"/>
      <c r="U156" s="9">
        <v>46.3</v>
      </c>
      <c r="V156" s="9">
        <v>46.3</v>
      </c>
      <c r="W156" s="9">
        <v>46.3</v>
      </c>
      <c r="Y156" s="9"/>
      <c r="AB156" s="9">
        <v>93.429999999999964</v>
      </c>
      <c r="AC156" s="9" t="s">
        <v>78</v>
      </c>
      <c r="AD156" s="9">
        <v>1</v>
      </c>
      <c r="AF156">
        <v>503</v>
      </c>
      <c r="AG156">
        <v>503</v>
      </c>
      <c r="AH156">
        <v>503</v>
      </c>
      <c r="AI156"/>
      <c r="AJ156" s="1"/>
      <c r="AM156" s="9">
        <v>74.63</v>
      </c>
      <c r="AN156" s="9" t="s">
        <v>79</v>
      </c>
      <c r="AP156" s="2">
        <v>136</v>
      </c>
    </row>
    <row r="157" spans="1:42" ht="15.6" customHeight="1" x14ac:dyDescent="0.3">
      <c r="A157" s="28">
        <v>45000</v>
      </c>
      <c r="B157" t="s">
        <v>392</v>
      </c>
      <c r="C157" t="s">
        <v>413</v>
      </c>
      <c r="D157">
        <v>154</v>
      </c>
      <c r="E157">
        <v>1</v>
      </c>
      <c r="F157">
        <v>1</v>
      </c>
      <c r="G157" t="s">
        <v>42</v>
      </c>
      <c r="H157" t="s">
        <v>109</v>
      </c>
      <c r="I157">
        <v>9.7000000000000003E-2</v>
      </c>
      <c r="J157">
        <v>1.7</v>
      </c>
      <c r="K157">
        <v>41.2</v>
      </c>
      <c r="L157" t="s">
        <v>43</v>
      </c>
      <c r="M157" t="s">
        <v>110</v>
      </c>
      <c r="N157">
        <v>0.252</v>
      </c>
      <c r="O157">
        <v>3.73</v>
      </c>
      <c r="P157">
        <v>467</v>
      </c>
      <c r="Q157"/>
      <c r="R157">
        <v>1</v>
      </c>
      <c r="S157">
        <v>1</v>
      </c>
      <c r="T157"/>
      <c r="U157" s="9">
        <v>41.2</v>
      </c>
      <c r="V157" s="9">
        <v>41.2</v>
      </c>
      <c r="W157" s="9">
        <v>41.2</v>
      </c>
      <c r="Y157" s="9"/>
      <c r="AB157" s="9">
        <v>101.32000000000004</v>
      </c>
      <c r="AC157" s="9" t="s">
        <v>78</v>
      </c>
      <c r="AD157" s="9">
        <v>1</v>
      </c>
      <c r="AF157">
        <v>467</v>
      </c>
      <c r="AG157">
        <v>467</v>
      </c>
      <c r="AH157">
        <v>467</v>
      </c>
      <c r="AI157"/>
      <c r="AJ157" s="1"/>
      <c r="AM157" s="9">
        <v>97.87</v>
      </c>
      <c r="AN157" s="9" t="s">
        <v>78</v>
      </c>
      <c r="AP157" s="2">
        <v>137</v>
      </c>
    </row>
    <row r="158" spans="1:42" ht="15.6" customHeight="1" x14ac:dyDescent="0.3">
      <c r="A158" s="28">
        <v>45000</v>
      </c>
      <c r="B158" t="s">
        <v>392</v>
      </c>
      <c r="C158" t="s">
        <v>414</v>
      </c>
      <c r="D158">
        <v>164</v>
      </c>
      <c r="E158">
        <v>1</v>
      </c>
      <c r="F158">
        <v>1</v>
      </c>
      <c r="G158" t="s">
        <v>42</v>
      </c>
      <c r="H158" t="s">
        <v>109</v>
      </c>
      <c r="I158">
        <v>9.7100000000000006E-2</v>
      </c>
      <c r="J158">
        <v>1.72</v>
      </c>
      <c r="K158">
        <v>41.7</v>
      </c>
      <c r="L158" t="s">
        <v>43</v>
      </c>
      <c r="M158" t="s">
        <v>110</v>
      </c>
      <c r="N158">
        <v>0.27100000000000002</v>
      </c>
      <c r="O158">
        <v>3.72</v>
      </c>
      <c r="P158">
        <v>466</v>
      </c>
      <c r="Q158"/>
      <c r="R158">
        <v>1</v>
      </c>
      <c r="S158">
        <v>1</v>
      </c>
      <c r="T158"/>
      <c r="U158" s="9">
        <v>41.7</v>
      </c>
      <c r="V158" s="9">
        <v>41.7</v>
      </c>
      <c r="W158" s="9">
        <v>41.7</v>
      </c>
      <c r="Y158" s="9"/>
      <c r="AB158" s="9">
        <v>103.77000000000002</v>
      </c>
      <c r="AC158" s="9" t="s">
        <v>78</v>
      </c>
      <c r="AD158" s="9">
        <v>1</v>
      </c>
      <c r="AF158">
        <v>466</v>
      </c>
      <c r="AG158">
        <v>466</v>
      </c>
      <c r="AH158">
        <v>466</v>
      </c>
      <c r="AI158"/>
      <c r="AJ158" s="1"/>
      <c r="AM158" s="9">
        <v>69.459999999999994</v>
      </c>
      <c r="AN158" s="9" t="s">
        <v>79</v>
      </c>
      <c r="AP158" s="2">
        <v>138</v>
      </c>
    </row>
    <row r="159" spans="1:42" ht="15.6" customHeight="1" x14ac:dyDescent="0.3">
      <c r="A159" s="28">
        <v>45005</v>
      </c>
      <c r="B159" t="s">
        <v>428</v>
      </c>
      <c r="C159" t="s">
        <v>434</v>
      </c>
      <c r="D159">
        <v>46</v>
      </c>
      <c r="E159">
        <v>1</v>
      </c>
      <c r="F159">
        <v>1</v>
      </c>
      <c r="G159" t="s">
        <v>42</v>
      </c>
      <c r="H159" t="s">
        <v>109</v>
      </c>
      <c r="I159">
        <v>0.13600000000000001</v>
      </c>
      <c r="J159">
        <v>2.31</v>
      </c>
      <c r="K159">
        <v>59.9</v>
      </c>
      <c r="L159" t="s">
        <v>43</v>
      </c>
      <c r="M159" t="s">
        <v>110</v>
      </c>
      <c r="N159">
        <v>0.499</v>
      </c>
      <c r="O159">
        <v>6.76</v>
      </c>
      <c r="P159">
        <v>998</v>
      </c>
      <c r="Q159"/>
      <c r="R159">
        <v>1</v>
      </c>
      <c r="S159">
        <v>1</v>
      </c>
      <c r="T159"/>
      <c r="U159" s="9">
        <v>59.9</v>
      </c>
      <c r="V159" s="9">
        <v>59.9</v>
      </c>
      <c r="W159" s="9">
        <v>59.9</v>
      </c>
      <c r="Y159" s="9"/>
      <c r="AB159" s="9">
        <v>102.79</v>
      </c>
      <c r="AC159" s="9" t="s">
        <v>78</v>
      </c>
      <c r="AD159" s="9">
        <v>1</v>
      </c>
      <c r="AF159">
        <v>998</v>
      </c>
      <c r="AG159">
        <v>998</v>
      </c>
      <c r="AH159">
        <v>998</v>
      </c>
      <c r="AI159"/>
      <c r="AJ159" s="1"/>
      <c r="AM159" s="9">
        <v>76.78</v>
      </c>
      <c r="AN159" s="9" t="s">
        <v>79</v>
      </c>
      <c r="AP159" s="2">
        <v>139</v>
      </c>
    </row>
    <row r="160" spans="1:42" ht="15.6" customHeight="1" x14ac:dyDescent="0.3">
      <c r="A160" s="28">
        <v>45005</v>
      </c>
      <c r="B160" t="s">
        <v>428</v>
      </c>
      <c r="C160" t="s">
        <v>435</v>
      </c>
      <c r="D160">
        <v>58</v>
      </c>
      <c r="E160">
        <v>1</v>
      </c>
      <c r="F160">
        <v>1</v>
      </c>
      <c r="G160" t="s">
        <v>42</v>
      </c>
      <c r="H160" t="s">
        <v>109</v>
      </c>
      <c r="I160">
        <v>0.153</v>
      </c>
      <c r="J160">
        <v>2.59</v>
      </c>
      <c r="K160">
        <v>68.2</v>
      </c>
      <c r="L160" t="s">
        <v>43</v>
      </c>
      <c r="M160" t="s">
        <v>110</v>
      </c>
      <c r="N160">
        <v>0.63200000000000001</v>
      </c>
      <c r="O160">
        <v>8.8000000000000007</v>
      </c>
      <c r="P160">
        <v>1390</v>
      </c>
      <c r="Q160"/>
      <c r="R160">
        <v>1</v>
      </c>
      <c r="S160">
        <v>1</v>
      </c>
      <c r="T160"/>
      <c r="U160" s="9">
        <v>68.2</v>
      </c>
      <c r="V160" s="9">
        <v>68.2</v>
      </c>
      <c r="W160" s="9">
        <v>68.2</v>
      </c>
      <c r="Y160" s="9"/>
      <c r="AB160" s="9">
        <v>98.42</v>
      </c>
      <c r="AC160" s="9" t="s">
        <v>78</v>
      </c>
      <c r="AD160" s="9">
        <v>1</v>
      </c>
      <c r="AF160">
        <v>1390</v>
      </c>
      <c r="AG160">
        <v>1390</v>
      </c>
      <c r="AH160">
        <v>1390</v>
      </c>
      <c r="AI160"/>
      <c r="AJ160" s="1"/>
      <c r="AM160" s="9">
        <v>85.9</v>
      </c>
      <c r="AN160" s="9" t="s">
        <v>78</v>
      </c>
      <c r="AP160" s="2">
        <v>140</v>
      </c>
    </row>
    <row r="161" spans="1:42" ht="15.6" customHeight="1" x14ac:dyDescent="0.3">
      <c r="A161" s="28">
        <v>45005</v>
      </c>
      <c r="B161" t="s">
        <v>428</v>
      </c>
      <c r="C161" t="s">
        <v>436</v>
      </c>
      <c r="D161">
        <v>70</v>
      </c>
      <c r="E161">
        <v>1</v>
      </c>
      <c r="F161">
        <v>1</v>
      </c>
      <c r="G161" t="s">
        <v>42</v>
      </c>
      <c r="H161" t="s">
        <v>109</v>
      </c>
      <c r="I161">
        <v>0.111</v>
      </c>
      <c r="J161">
        <v>1.9</v>
      </c>
      <c r="K161">
        <v>47.3</v>
      </c>
      <c r="L161" t="s">
        <v>43</v>
      </c>
      <c r="M161" t="s">
        <v>110</v>
      </c>
      <c r="N161">
        <v>0.25700000000000001</v>
      </c>
      <c r="O161">
        <v>3.53</v>
      </c>
      <c r="P161">
        <v>442</v>
      </c>
      <c r="Q161"/>
      <c r="R161">
        <v>1</v>
      </c>
      <c r="S161">
        <v>1</v>
      </c>
      <c r="T161"/>
      <c r="U161" s="9">
        <v>47.3</v>
      </c>
      <c r="V161" s="9">
        <v>47.3</v>
      </c>
      <c r="W161" s="9">
        <v>47.3</v>
      </c>
      <c r="Y161" s="9"/>
      <c r="AB161" s="9">
        <v>106.72999999999998</v>
      </c>
      <c r="AC161" s="9" t="s">
        <v>78</v>
      </c>
      <c r="AD161" s="9">
        <v>1</v>
      </c>
      <c r="AF161">
        <v>442</v>
      </c>
      <c r="AG161">
        <v>442</v>
      </c>
      <c r="AH161">
        <v>442</v>
      </c>
      <c r="AI161"/>
      <c r="AJ161" s="1"/>
      <c r="AM161" s="9">
        <v>85.22</v>
      </c>
      <c r="AN161" s="9" t="s">
        <v>78</v>
      </c>
      <c r="AP161" s="2">
        <v>141</v>
      </c>
    </row>
    <row r="162" spans="1:42" ht="15.6" customHeight="1" x14ac:dyDescent="0.3">
      <c r="A162" s="28">
        <v>45005</v>
      </c>
      <c r="B162" t="s">
        <v>428</v>
      </c>
      <c r="C162" t="s">
        <v>437</v>
      </c>
      <c r="D162">
        <v>82</v>
      </c>
      <c r="E162">
        <v>1</v>
      </c>
      <c r="F162">
        <v>1</v>
      </c>
      <c r="G162" t="s">
        <v>42</v>
      </c>
      <c r="H162" t="s">
        <v>109</v>
      </c>
      <c r="I162">
        <v>0.13100000000000001</v>
      </c>
      <c r="J162">
        <v>2.15</v>
      </c>
      <c r="K162">
        <v>55</v>
      </c>
      <c r="L162" t="s">
        <v>43</v>
      </c>
      <c r="M162" t="s">
        <v>110</v>
      </c>
      <c r="N162">
        <v>0.374</v>
      </c>
      <c r="O162">
        <v>5.0599999999999996</v>
      </c>
      <c r="P162">
        <v>694</v>
      </c>
      <c r="Q162"/>
      <c r="R162">
        <v>1</v>
      </c>
      <c r="S162">
        <v>1</v>
      </c>
      <c r="T162"/>
      <c r="U162" s="9">
        <v>55</v>
      </c>
      <c r="V162" s="9">
        <v>55</v>
      </c>
      <c r="W162" s="9">
        <v>55</v>
      </c>
      <c r="Y162" s="9"/>
      <c r="AB162" s="9">
        <v>51.9</v>
      </c>
      <c r="AC162" s="9" t="s">
        <v>79</v>
      </c>
      <c r="AD162" s="9">
        <v>1</v>
      </c>
      <c r="AF162">
        <v>694</v>
      </c>
      <c r="AG162">
        <v>694</v>
      </c>
      <c r="AH162">
        <v>694</v>
      </c>
      <c r="AI162"/>
      <c r="AJ162" s="1"/>
      <c r="AM162" s="9">
        <v>69.739999999999995</v>
      </c>
      <c r="AN162" s="9" t="s">
        <v>79</v>
      </c>
      <c r="AP162" s="2">
        <v>142</v>
      </c>
    </row>
    <row r="163" spans="1:42" ht="15.6" customHeight="1" x14ac:dyDescent="0.3">
      <c r="A163" s="28">
        <v>45005</v>
      </c>
      <c r="B163" t="s">
        <v>428</v>
      </c>
      <c r="C163" t="s">
        <v>438</v>
      </c>
      <c r="D163">
        <v>94</v>
      </c>
      <c r="E163">
        <v>1</v>
      </c>
      <c r="F163">
        <v>1</v>
      </c>
      <c r="G163" t="s">
        <v>42</v>
      </c>
      <c r="H163" t="s">
        <v>109</v>
      </c>
      <c r="I163">
        <v>0.16500000000000001</v>
      </c>
      <c r="J163">
        <v>2.77</v>
      </c>
      <c r="K163">
        <v>73.5</v>
      </c>
      <c r="L163" t="s">
        <v>43</v>
      </c>
      <c r="M163" t="s">
        <v>110</v>
      </c>
      <c r="N163">
        <v>0.379</v>
      </c>
      <c r="O163">
        <v>5.49</v>
      </c>
      <c r="P163">
        <v>769</v>
      </c>
      <c r="Q163"/>
      <c r="R163">
        <v>1</v>
      </c>
      <c r="S163">
        <v>1</v>
      </c>
      <c r="T163"/>
      <c r="U163" s="9">
        <v>73.5</v>
      </c>
      <c r="V163" s="9">
        <v>73.5</v>
      </c>
      <c r="W163" s="9">
        <v>73.5</v>
      </c>
      <c r="Y163" s="9"/>
      <c r="AB163" s="9">
        <v>106.95</v>
      </c>
      <c r="AC163" s="9" t="s">
        <v>78</v>
      </c>
      <c r="AD163" s="9">
        <v>1</v>
      </c>
      <c r="AF163">
        <v>769</v>
      </c>
      <c r="AG163">
        <v>769</v>
      </c>
      <c r="AH163">
        <v>769</v>
      </c>
      <c r="AI163"/>
      <c r="AJ163" s="1"/>
      <c r="AM163" s="9">
        <v>138.49</v>
      </c>
      <c r="AN163" s="9" t="s">
        <v>79</v>
      </c>
      <c r="AP163" s="2">
        <v>143</v>
      </c>
    </row>
    <row r="164" spans="1:42" ht="15.6" customHeight="1" x14ac:dyDescent="0.3">
      <c r="A164" s="28">
        <v>45005</v>
      </c>
      <c r="B164" t="s">
        <v>428</v>
      </c>
      <c r="C164" t="s">
        <v>439</v>
      </c>
      <c r="D164">
        <v>106</v>
      </c>
      <c r="E164">
        <v>1</v>
      </c>
      <c r="F164">
        <v>1</v>
      </c>
      <c r="G164" t="s">
        <v>42</v>
      </c>
      <c r="H164" t="s">
        <v>109</v>
      </c>
      <c r="I164">
        <v>0.13</v>
      </c>
      <c r="J164">
        <v>2.2200000000000002</v>
      </c>
      <c r="K164">
        <v>56.9</v>
      </c>
      <c r="L164" t="s">
        <v>43</v>
      </c>
      <c r="M164" t="s">
        <v>110</v>
      </c>
      <c r="N164">
        <v>0.42799999999999999</v>
      </c>
      <c r="O164">
        <v>5.77</v>
      </c>
      <c r="P164">
        <v>819</v>
      </c>
      <c r="Q164"/>
      <c r="R164">
        <v>1</v>
      </c>
      <c r="S164">
        <v>1</v>
      </c>
      <c r="T164"/>
      <c r="U164" s="9">
        <v>56.9</v>
      </c>
      <c r="V164" s="9">
        <v>56.9</v>
      </c>
      <c r="W164" s="9">
        <v>56.9</v>
      </c>
      <c r="Y164" s="9"/>
      <c r="AB164" s="9">
        <v>94.49</v>
      </c>
      <c r="AC164" s="9" t="s">
        <v>78</v>
      </c>
      <c r="AD164" s="9">
        <v>1</v>
      </c>
      <c r="AF164">
        <v>819</v>
      </c>
      <c r="AG164">
        <v>819</v>
      </c>
      <c r="AH164">
        <v>819</v>
      </c>
      <c r="AI164"/>
      <c r="AJ164" s="1"/>
      <c r="AM164" s="9">
        <v>71.790000000000006</v>
      </c>
      <c r="AN164" s="9" t="s">
        <v>79</v>
      </c>
      <c r="AP164" s="2">
        <v>144</v>
      </c>
    </row>
    <row r="165" spans="1:42" ht="15.6" customHeight="1" x14ac:dyDescent="0.3">
      <c r="A165" s="28">
        <v>45005</v>
      </c>
      <c r="B165" t="s">
        <v>428</v>
      </c>
      <c r="C165" t="s">
        <v>440</v>
      </c>
      <c r="D165">
        <v>118</v>
      </c>
      <c r="E165">
        <v>1</v>
      </c>
      <c r="F165">
        <v>1</v>
      </c>
      <c r="G165" t="s">
        <v>42</v>
      </c>
      <c r="H165" t="s">
        <v>109</v>
      </c>
      <c r="I165">
        <v>0.125</v>
      </c>
      <c r="J165">
        <v>2.13</v>
      </c>
      <c r="K165">
        <v>54.4</v>
      </c>
      <c r="L165" t="s">
        <v>43</v>
      </c>
      <c r="M165" t="s">
        <v>110</v>
      </c>
      <c r="N165">
        <v>0.48899999999999999</v>
      </c>
      <c r="O165">
        <v>6.66</v>
      </c>
      <c r="P165">
        <v>980</v>
      </c>
      <c r="Q165"/>
      <c r="R165">
        <v>1</v>
      </c>
      <c r="S165">
        <v>1</v>
      </c>
      <c r="T165"/>
      <c r="U165" s="9">
        <v>54.4</v>
      </c>
      <c r="V165" s="9">
        <v>54.4</v>
      </c>
      <c r="W165" s="9">
        <v>54.4</v>
      </c>
      <c r="Y165" s="9"/>
      <c r="AB165" s="9">
        <v>118.64</v>
      </c>
      <c r="AC165" s="9" t="s">
        <v>78</v>
      </c>
      <c r="AD165" s="9">
        <v>1</v>
      </c>
      <c r="AF165">
        <v>980</v>
      </c>
      <c r="AG165">
        <v>980</v>
      </c>
      <c r="AH165">
        <v>980</v>
      </c>
      <c r="AI165"/>
      <c r="AJ165" s="1"/>
      <c r="AM165" s="9">
        <v>75.400000000000006</v>
      </c>
      <c r="AN165" s="9" t="s">
        <v>79</v>
      </c>
      <c r="AP165" s="2">
        <v>145</v>
      </c>
    </row>
    <row r="166" spans="1:42" ht="15.6" customHeight="1" x14ac:dyDescent="0.3">
      <c r="A166" s="28">
        <v>45005</v>
      </c>
      <c r="B166" t="s">
        <v>428</v>
      </c>
      <c r="C166" t="s">
        <v>441</v>
      </c>
      <c r="D166">
        <v>130</v>
      </c>
      <c r="E166">
        <v>1</v>
      </c>
      <c r="F166">
        <v>1</v>
      </c>
      <c r="G166" t="s">
        <v>42</v>
      </c>
      <c r="H166" t="s">
        <v>109</v>
      </c>
      <c r="I166">
        <v>8.5900000000000004E-2</v>
      </c>
      <c r="J166">
        <v>1.5</v>
      </c>
      <c r="K166">
        <v>35</v>
      </c>
      <c r="L166" t="s">
        <v>43</v>
      </c>
      <c r="M166" t="s">
        <v>110</v>
      </c>
      <c r="N166">
        <v>0.22800000000000001</v>
      </c>
      <c r="O166">
        <v>3.1</v>
      </c>
      <c r="P166">
        <v>375</v>
      </c>
      <c r="Q166"/>
      <c r="R166">
        <v>1</v>
      </c>
      <c r="S166">
        <v>1</v>
      </c>
      <c r="T166"/>
      <c r="U166" s="9">
        <v>35</v>
      </c>
      <c r="V166" s="9">
        <v>35</v>
      </c>
      <c r="W166" s="9">
        <v>35</v>
      </c>
      <c r="Y166" s="9"/>
      <c r="AB166" s="9">
        <v>108.14</v>
      </c>
      <c r="AC166" s="9" t="s">
        <v>78</v>
      </c>
      <c r="AD166" s="9">
        <v>1</v>
      </c>
      <c r="AF166">
        <v>375</v>
      </c>
      <c r="AG166">
        <v>375</v>
      </c>
      <c r="AH166">
        <v>375</v>
      </c>
      <c r="AI166"/>
      <c r="AJ166" s="1"/>
      <c r="AM166" s="9">
        <v>74.55</v>
      </c>
      <c r="AN166" s="9" t="s">
        <v>79</v>
      </c>
      <c r="AP166" s="2">
        <v>146</v>
      </c>
    </row>
    <row r="167" spans="1:42" ht="15.6" customHeight="1" x14ac:dyDescent="0.3">
      <c r="A167" s="28">
        <v>45005</v>
      </c>
      <c r="B167" t="s">
        <v>428</v>
      </c>
      <c r="C167" t="s">
        <v>442</v>
      </c>
      <c r="D167">
        <v>142</v>
      </c>
      <c r="E167">
        <v>1</v>
      </c>
      <c r="F167">
        <v>1</v>
      </c>
      <c r="G167" t="s">
        <v>42</v>
      </c>
      <c r="H167" t="s">
        <v>109</v>
      </c>
      <c r="I167">
        <v>0.11700000000000001</v>
      </c>
      <c r="J167">
        <v>2.02</v>
      </c>
      <c r="K167">
        <v>50.9</v>
      </c>
      <c r="L167" t="s">
        <v>43</v>
      </c>
      <c r="M167" t="s">
        <v>110</v>
      </c>
      <c r="N167">
        <v>0.27700000000000002</v>
      </c>
      <c r="O167">
        <v>3.73</v>
      </c>
      <c r="P167">
        <v>474</v>
      </c>
      <c r="Q167"/>
      <c r="R167">
        <v>1</v>
      </c>
      <c r="S167">
        <v>1</v>
      </c>
      <c r="T167"/>
      <c r="U167" s="9">
        <v>50.9</v>
      </c>
      <c r="V167" s="9">
        <v>50.9</v>
      </c>
      <c r="W167" s="9">
        <v>50.9</v>
      </c>
      <c r="Y167" s="9"/>
      <c r="AB167" s="9">
        <v>105.49</v>
      </c>
      <c r="AC167" s="9" t="s">
        <v>78</v>
      </c>
      <c r="AD167" s="9">
        <v>1</v>
      </c>
      <c r="AF167">
        <v>474</v>
      </c>
      <c r="AG167">
        <v>474</v>
      </c>
      <c r="AH167">
        <v>474</v>
      </c>
      <c r="AI167"/>
      <c r="AJ167" s="1"/>
      <c r="AM167" s="9">
        <v>82.34</v>
      </c>
      <c r="AN167" s="9" t="s">
        <v>78</v>
      </c>
      <c r="AP167" s="2">
        <v>147</v>
      </c>
    </row>
    <row r="168" spans="1:42" ht="15.6" customHeight="1" x14ac:dyDescent="0.3">
      <c r="A168" s="28">
        <v>45005</v>
      </c>
      <c r="B168" t="s">
        <v>428</v>
      </c>
      <c r="C168" t="s">
        <v>443</v>
      </c>
      <c r="D168">
        <v>154</v>
      </c>
      <c r="E168">
        <v>1</v>
      </c>
      <c r="F168">
        <v>1</v>
      </c>
      <c r="G168" t="s">
        <v>42</v>
      </c>
      <c r="H168" t="s">
        <v>109</v>
      </c>
      <c r="I168">
        <v>0.13</v>
      </c>
      <c r="J168">
        <v>2.2599999999999998</v>
      </c>
      <c r="K168">
        <v>58.1</v>
      </c>
      <c r="L168" t="s">
        <v>43</v>
      </c>
      <c r="M168" t="s">
        <v>110</v>
      </c>
      <c r="N168">
        <v>0.33400000000000002</v>
      </c>
      <c r="O168">
        <v>4.49</v>
      </c>
      <c r="P168">
        <v>598</v>
      </c>
      <c r="Q168"/>
      <c r="R168">
        <v>1</v>
      </c>
      <c r="S168">
        <v>1</v>
      </c>
      <c r="T168"/>
      <c r="U168" s="9">
        <v>58.1</v>
      </c>
      <c r="V168" s="9">
        <v>58.1</v>
      </c>
      <c r="W168" s="9">
        <v>58.1</v>
      </c>
      <c r="Y168" s="9"/>
      <c r="AB168" s="9">
        <v>112.61</v>
      </c>
      <c r="AC168" s="9" t="s">
        <v>78</v>
      </c>
      <c r="AD168" s="9">
        <v>1</v>
      </c>
      <c r="AF168">
        <v>598</v>
      </c>
      <c r="AG168">
        <v>598</v>
      </c>
      <c r="AH168">
        <v>598</v>
      </c>
      <c r="AI168"/>
      <c r="AJ168" s="1"/>
      <c r="AM168" s="9">
        <v>98.78</v>
      </c>
      <c r="AN168" s="9" t="s">
        <v>78</v>
      </c>
      <c r="AP168" s="2">
        <v>148</v>
      </c>
    </row>
    <row r="169" spans="1:42" ht="15.6" customHeight="1" x14ac:dyDescent="0.3">
      <c r="A169" s="28">
        <v>45005</v>
      </c>
      <c r="B169" t="s">
        <v>428</v>
      </c>
      <c r="C169" t="s">
        <v>444</v>
      </c>
      <c r="D169">
        <v>166</v>
      </c>
      <c r="E169">
        <v>1</v>
      </c>
      <c r="F169">
        <v>1</v>
      </c>
      <c r="G169" t="s">
        <v>42</v>
      </c>
      <c r="H169" t="s">
        <v>109</v>
      </c>
      <c r="I169">
        <v>0.13200000000000001</v>
      </c>
      <c r="J169">
        <v>2.2999999999999998</v>
      </c>
      <c r="K169">
        <v>59.5</v>
      </c>
      <c r="L169" t="s">
        <v>43</v>
      </c>
      <c r="M169" t="s">
        <v>110</v>
      </c>
      <c r="N169">
        <v>0.48</v>
      </c>
      <c r="O169">
        <v>6.61</v>
      </c>
      <c r="P169">
        <v>971</v>
      </c>
      <c r="Q169"/>
      <c r="R169">
        <v>1</v>
      </c>
      <c r="S169">
        <v>1</v>
      </c>
      <c r="T169"/>
      <c r="U169" s="9">
        <v>59.5</v>
      </c>
      <c r="V169" s="9">
        <v>59.5</v>
      </c>
      <c r="W169" s="9">
        <v>59.5</v>
      </c>
      <c r="Y169" s="9"/>
      <c r="AB169" s="9">
        <v>101.15</v>
      </c>
      <c r="AC169" s="9" t="s">
        <v>78</v>
      </c>
      <c r="AD169" s="9">
        <v>1</v>
      </c>
      <c r="AF169">
        <v>971</v>
      </c>
      <c r="AG169">
        <v>971</v>
      </c>
      <c r="AH169">
        <v>971</v>
      </c>
      <c r="AI169"/>
      <c r="AJ169" s="1"/>
      <c r="AM169" s="9">
        <v>88.51</v>
      </c>
      <c r="AN169" s="9" t="s">
        <v>78</v>
      </c>
      <c r="AP169" s="2">
        <v>149</v>
      </c>
    </row>
    <row r="170" spans="1:42" ht="15.6" customHeight="1" x14ac:dyDescent="0.3">
      <c r="A170" s="28">
        <v>45005</v>
      </c>
      <c r="B170" t="s">
        <v>428</v>
      </c>
      <c r="C170" t="s">
        <v>445</v>
      </c>
      <c r="D170">
        <v>178</v>
      </c>
      <c r="E170">
        <v>1</v>
      </c>
      <c r="F170">
        <v>1</v>
      </c>
      <c r="G170" t="s">
        <v>42</v>
      </c>
      <c r="H170" t="s">
        <v>109</v>
      </c>
      <c r="I170">
        <v>0.11700000000000001</v>
      </c>
      <c r="J170">
        <v>1.99</v>
      </c>
      <c r="K170">
        <v>49.9</v>
      </c>
      <c r="L170" t="s">
        <v>43</v>
      </c>
      <c r="M170" t="s">
        <v>110</v>
      </c>
      <c r="N170">
        <v>0.34300000000000003</v>
      </c>
      <c r="O170">
        <v>4.66</v>
      </c>
      <c r="P170">
        <v>627</v>
      </c>
      <c r="Q170"/>
      <c r="R170">
        <v>1</v>
      </c>
      <c r="S170">
        <v>1</v>
      </c>
      <c r="T170"/>
      <c r="U170" s="9">
        <v>49.9</v>
      </c>
      <c r="V170" s="9">
        <v>49.9</v>
      </c>
      <c r="W170" s="9">
        <v>49.9</v>
      </c>
      <c r="Y170" s="9"/>
      <c r="AB170" s="9">
        <v>108.59</v>
      </c>
      <c r="AC170" s="9" t="s">
        <v>78</v>
      </c>
      <c r="AD170" s="9">
        <v>1</v>
      </c>
      <c r="AF170">
        <v>627</v>
      </c>
      <c r="AG170">
        <v>627</v>
      </c>
      <c r="AH170">
        <v>627</v>
      </c>
      <c r="AI170"/>
      <c r="AJ170" s="1"/>
      <c r="AM170" s="9">
        <v>96.27</v>
      </c>
      <c r="AN170" s="9" t="s">
        <v>78</v>
      </c>
      <c r="AP170" s="2">
        <v>150</v>
      </c>
    </row>
    <row r="171" spans="1:42" ht="15.6" customHeight="1" x14ac:dyDescent="0.3">
      <c r="A171" s="28">
        <v>45005</v>
      </c>
      <c r="B171" t="s">
        <v>428</v>
      </c>
      <c r="C171" t="s">
        <v>446</v>
      </c>
      <c r="D171">
        <v>190</v>
      </c>
      <c r="E171">
        <v>1</v>
      </c>
      <c r="F171">
        <v>1</v>
      </c>
      <c r="G171" t="s">
        <v>42</v>
      </c>
      <c r="H171" t="s">
        <v>109</v>
      </c>
      <c r="I171">
        <v>9.2200000000000004E-2</v>
      </c>
      <c r="J171">
        <v>1.6</v>
      </c>
      <c r="K171">
        <v>38.299999999999997</v>
      </c>
      <c r="L171" t="s">
        <v>43</v>
      </c>
      <c r="M171" t="s">
        <v>110</v>
      </c>
      <c r="N171">
        <v>0.23599999999999999</v>
      </c>
      <c r="O171">
        <v>3.17</v>
      </c>
      <c r="P171">
        <v>386</v>
      </c>
      <c r="Q171"/>
      <c r="R171">
        <v>1</v>
      </c>
      <c r="S171">
        <v>1</v>
      </c>
      <c r="T171"/>
      <c r="U171" s="9">
        <v>38.299999999999997</v>
      </c>
      <c r="V171" s="9">
        <v>38.299999999999997</v>
      </c>
      <c r="W171" s="9">
        <v>38.299999999999997</v>
      </c>
      <c r="Y171" s="9"/>
      <c r="AB171" s="9">
        <v>101.02999999999997</v>
      </c>
      <c r="AC171" s="9" t="s">
        <v>78</v>
      </c>
      <c r="AD171" s="9">
        <v>1</v>
      </c>
      <c r="AF171">
        <v>386</v>
      </c>
      <c r="AG171">
        <v>386</v>
      </c>
      <c r="AH171">
        <v>386</v>
      </c>
      <c r="AI171"/>
      <c r="AJ171" s="1"/>
      <c r="AM171" s="9">
        <v>74.260000000000005</v>
      </c>
      <c r="AN171" s="9" t="s">
        <v>79</v>
      </c>
      <c r="AP171" s="2">
        <v>151</v>
      </c>
    </row>
    <row r="172" spans="1:42" ht="15.6" customHeight="1" x14ac:dyDescent="0.3">
      <c r="A172" s="28">
        <v>45007</v>
      </c>
      <c r="B172" t="s">
        <v>459</v>
      </c>
      <c r="C172" t="s">
        <v>434</v>
      </c>
      <c r="D172">
        <v>46</v>
      </c>
      <c r="E172">
        <v>1</v>
      </c>
      <c r="F172">
        <v>1</v>
      </c>
      <c r="G172" t="s">
        <v>42</v>
      </c>
      <c r="H172" t="s">
        <v>109</v>
      </c>
      <c r="I172">
        <v>0.125</v>
      </c>
      <c r="J172">
        <v>2.13</v>
      </c>
      <c r="K172">
        <v>57.9</v>
      </c>
      <c r="L172" t="s">
        <v>43</v>
      </c>
      <c r="M172" t="s">
        <v>110</v>
      </c>
      <c r="N172">
        <v>0.33300000000000002</v>
      </c>
      <c r="O172">
        <v>4.4400000000000004</v>
      </c>
      <c r="P172">
        <v>641</v>
      </c>
      <c r="Q172"/>
      <c r="R172">
        <v>1</v>
      </c>
      <c r="S172">
        <v>1</v>
      </c>
      <c r="T172"/>
      <c r="U172" s="9">
        <v>57.9</v>
      </c>
      <c r="V172" s="9">
        <v>57.9</v>
      </c>
      <c r="W172" s="9">
        <v>57.9</v>
      </c>
      <c r="Y172" s="9"/>
      <c r="AB172" s="9">
        <v>106.19</v>
      </c>
      <c r="AC172" s="9" t="s">
        <v>78</v>
      </c>
      <c r="AD172" s="9">
        <v>1</v>
      </c>
      <c r="AF172">
        <v>641</v>
      </c>
      <c r="AG172">
        <v>641</v>
      </c>
      <c r="AH172">
        <v>641</v>
      </c>
      <c r="AI172"/>
      <c r="AJ172" s="1"/>
      <c r="AM172" s="9">
        <v>102.41</v>
      </c>
      <c r="AN172" s="9" t="s">
        <v>78</v>
      </c>
      <c r="AP172" s="2">
        <v>152</v>
      </c>
    </row>
    <row r="173" spans="1:42" ht="15.6" customHeight="1" x14ac:dyDescent="0.3">
      <c r="A173" s="28">
        <v>45007</v>
      </c>
      <c r="B173" t="s">
        <v>459</v>
      </c>
      <c r="C173" t="s">
        <v>460</v>
      </c>
      <c r="D173">
        <v>58</v>
      </c>
      <c r="E173">
        <v>1</v>
      </c>
      <c r="F173">
        <v>1</v>
      </c>
      <c r="G173" t="s">
        <v>42</v>
      </c>
      <c r="H173" t="s">
        <v>109</v>
      </c>
      <c r="I173">
        <v>0.13100000000000001</v>
      </c>
      <c r="J173">
        <v>2.2200000000000002</v>
      </c>
      <c r="K173">
        <v>60.8</v>
      </c>
      <c r="L173" t="s">
        <v>43</v>
      </c>
      <c r="M173" t="s">
        <v>110</v>
      </c>
      <c r="N173">
        <v>0.54</v>
      </c>
      <c r="O173">
        <v>7.44</v>
      </c>
      <c r="P173">
        <v>1200</v>
      </c>
      <c r="Q173"/>
      <c r="R173">
        <v>1</v>
      </c>
      <c r="S173">
        <v>1</v>
      </c>
      <c r="T173"/>
      <c r="U173" s="9">
        <v>60.8</v>
      </c>
      <c r="V173" s="9">
        <v>60.8</v>
      </c>
      <c r="W173" s="9">
        <v>60.8</v>
      </c>
      <c r="Y173" s="9"/>
      <c r="AB173" s="9">
        <v>100.08</v>
      </c>
      <c r="AC173" s="9" t="s">
        <v>78</v>
      </c>
      <c r="AD173" s="9">
        <v>1</v>
      </c>
      <c r="AF173">
        <v>1200</v>
      </c>
      <c r="AG173">
        <v>1200</v>
      </c>
      <c r="AH173">
        <v>1200</v>
      </c>
      <c r="AI173"/>
      <c r="AJ173" s="1"/>
      <c r="AM173" s="9">
        <v>48</v>
      </c>
      <c r="AN173" s="9" t="s">
        <v>79</v>
      </c>
      <c r="AP173" s="2">
        <v>153</v>
      </c>
    </row>
    <row r="174" spans="1:42" ht="15.6" customHeight="1" x14ac:dyDescent="0.3">
      <c r="A174" s="28">
        <v>45007</v>
      </c>
      <c r="B174" t="s">
        <v>459</v>
      </c>
      <c r="C174" t="s">
        <v>406</v>
      </c>
      <c r="D174">
        <v>70</v>
      </c>
      <c r="E174">
        <v>1</v>
      </c>
      <c r="F174">
        <v>1</v>
      </c>
      <c r="G174" t="s">
        <v>42</v>
      </c>
      <c r="H174" t="s">
        <v>109</v>
      </c>
      <c r="I174">
        <v>7.0599999999999996E-2</v>
      </c>
      <c r="J174">
        <v>1.22</v>
      </c>
      <c r="K174">
        <v>30.2</v>
      </c>
      <c r="L174" t="s">
        <v>43</v>
      </c>
      <c r="M174" t="s">
        <v>110</v>
      </c>
      <c r="N174">
        <v>0.219</v>
      </c>
      <c r="O174">
        <v>2.96</v>
      </c>
      <c r="P174">
        <v>388</v>
      </c>
      <c r="Q174"/>
      <c r="R174">
        <v>1</v>
      </c>
      <c r="S174">
        <v>1</v>
      </c>
      <c r="T174"/>
      <c r="U174" s="9">
        <v>30.2</v>
      </c>
      <c r="V174" s="9">
        <v>30.2</v>
      </c>
      <c r="W174" s="9">
        <v>30.2</v>
      </c>
      <c r="Y174" s="9"/>
      <c r="AB174" s="9">
        <v>106.7</v>
      </c>
      <c r="AC174" s="9" t="s">
        <v>78</v>
      </c>
      <c r="AD174" s="9">
        <v>1</v>
      </c>
      <c r="AF174">
        <v>388</v>
      </c>
      <c r="AG174">
        <v>388</v>
      </c>
      <c r="AH174">
        <v>388</v>
      </c>
      <c r="AI174"/>
      <c r="AJ174" s="1"/>
      <c r="AM174" s="9">
        <v>103.88</v>
      </c>
      <c r="AN174" s="9" t="s">
        <v>78</v>
      </c>
      <c r="AP174" s="2">
        <v>154</v>
      </c>
    </row>
    <row r="175" spans="1:42" ht="15.6" customHeight="1" x14ac:dyDescent="0.3">
      <c r="A175" s="28">
        <v>45007</v>
      </c>
      <c r="B175" t="s">
        <v>459</v>
      </c>
      <c r="C175" t="s">
        <v>407</v>
      </c>
      <c r="D175">
        <v>82</v>
      </c>
      <c r="E175">
        <v>1</v>
      </c>
      <c r="F175">
        <v>1</v>
      </c>
      <c r="G175" t="s">
        <v>42</v>
      </c>
      <c r="H175" t="s">
        <v>109</v>
      </c>
      <c r="I175">
        <v>0.13400000000000001</v>
      </c>
      <c r="J175">
        <v>2.2799999999999998</v>
      </c>
      <c r="K175">
        <v>62.5</v>
      </c>
      <c r="L175" t="s">
        <v>43</v>
      </c>
      <c r="M175" t="s">
        <v>110</v>
      </c>
      <c r="N175">
        <v>0.57999999999999996</v>
      </c>
      <c r="O175">
        <v>8.07</v>
      </c>
      <c r="P175">
        <v>1330</v>
      </c>
      <c r="Q175"/>
      <c r="R175">
        <v>1</v>
      </c>
      <c r="S175">
        <v>1</v>
      </c>
      <c r="T175"/>
      <c r="U175" s="9">
        <v>62.5</v>
      </c>
      <c r="V175" s="9">
        <v>62.5</v>
      </c>
      <c r="W175" s="9">
        <v>62.5</v>
      </c>
      <c r="Y175" s="9"/>
      <c r="AB175" s="9">
        <v>96.25</v>
      </c>
      <c r="AC175" s="9" t="s">
        <v>78</v>
      </c>
      <c r="AD175" s="9">
        <v>1</v>
      </c>
      <c r="AF175">
        <v>1330</v>
      </c>
      <c r="AG175">
        <v>1330</v>
      </c>
      <c r="AH175">
        <v>1330</v>
      </c>
      <c r="AI175"/>
      <c r="AJ175" s="1"/>
      <c r="AM175" s="9">
        <v>97.3</v>
      </c>
      <c r="AN175" s="9" t="s">
        <v>78</v>
      </c>
      <c r="AP175" s="2">
        <v>155</v>
      </c>
    </row>
    <row r="176" spans="1:42" ht="15.6" customHeight="1" x14ac:dyDescent="0.3">
      <c r="A176" s="28">
        <v>45007</v>
      </c>
      <c r="B176" t="s">
        <v>459</v>
      </c>
      <c r="C176" t="s">
        <v>438</v>
      </c>
      <c r="D176">
        <v>94</v>
      </c>
      <c r="E176">
        <v>1</v>
      </c>
      <c r="F176">
        <v>1</v>
      </c>
      <c r="G176" t="s">
        <v>42</v>
      </c>
      <c r="H176" t="s">
        <v>109</v>
      </c>
      <c r="I176">
        <v>0.158</v>
      </c>
      <c r="J176">
        <v>2.66</v>
      </c>
      <c r="K176">
        <v>74</v>
      </c>
      <c r="L176" t="s">
        <v>43</v>
      </c>
      <c r="M176" t="s">
        <v>110</v>
      </c>
      <c r="N176">
        <v>0.504</v>
      </c>
      <c r="O176">
        <v>6.99</v>
      </c>
      <c r="P176">
        <v>1110</v>
      </c>
      <c r="Q176"/>
      <c r="R176">
        <v>1</v>
      </c>
      <c r="S176">
        <v>1</v>
      </c>
      <c r="T176"/>
      <c r="U176" s="9">
        <v>74</v>
      </c>
      <c r="V176" s="9">
        <v>74</v>
      </c>
      <c r="W176" s="9">
        <v>74</v>
      </c>
      <c r="Y176" s="9"/>
      <c r="AB176" s="9">
        <v>109.8</v>
      </c>
      <c r="AC176" s="9" t="s">
        <v>78</v>
      </c>
      <c r="AD176" s="9">
        <v>1</v>
      </c>
      <c r="AF176">
        <v>1110</v>
      </c>
      <c r="AG176">
        <v>1110</v>
      </c>
      <c r="AH176">
        <v>1110</v>
      </c>
      <c r="AI176"/>
      <c r="AJ176" s="1"/>
      <c r="AM176" s="9">
        <v>93.9</v>
      </c>
      <c r="AN176" s="9" t="s">
        <v>78</v>
      </c>
      <c r="AP176" s="2">
        <v>156</v>
      </c>
    </row>
    <row r="177" spans="1:42" ht="15.6" customHeight="1" x14ac:dyDescent="0.3">
      <c r="A177" s="28">
        <v>45007</v>
      </c>
      <c r="B177" t="s">
        <v>459</v>
      </c>
      <c r="C177" t="s">
        <v>439</v>
      </c>
      <c r="D177">
        <v>106</v>
      </c>
      <c r="E177">
        <v>1</v>
      </c>
      <c r="F177">
        <v>1</v>
      </c>
      <c r="G177" t="s">
        <v>42</v>
      </c>
      <c r="H177" t="s">
        <v>109</v>
      </c>
      <c r="I177">
        <v>7.7600000000000002E-2</v>
      </c>
      <c r="J177">
        <v>1.33</v>
      </c>
      <c r="K177">
        <v>33.799999999999997</v>
      </c>
      <c r="L177" t="s">
        <v>43</v>
      </c>
      <c r="M177" t="s">
        <v>110</v>
      </c>
      <c r="N177">
        <v>0.17499999999999999</v>
      </c>
      <c r="O177">
        <v>2.37</v>
      </c>
      <c r="P177">
        <v>292</v>
      </c>
      <c r="Q177"/>
      <c r="R177">
        <v>1</v>
      </c>
      <c r="S177">
        <v>1</v>
      </c>
      <c r="T177"/>
      <c r="U177" s="9">
        <v>33.799999999999997</v>
      </c>
      <c r="V177" s="9">
        <v>33.799999999999997</v>
      </c>
      <c r="W177" s="9">
        <v>33.799999999999997</v>
      </c>
      <c r="Y177" s="9"/>
      <c r="AB177" s="9">
        <v>94.179999999999964</v>
      </c>
      <c r="AC177" s="9" t="s">
        <v>78</v>
      </c>
      <c r="AD177" s="9">
        <v>1</v>
      </c>
      <c r="AF177">
        <v>292</v>
      </c>
      <c r="AG177">
        <v>292</v>
      </c>
      <c r="AH177">
        <v>292</v>
      </c>
      <c r="AI177"/>
      <c r="AJ177" s="1"/>
      <c r="AM177" s="9">
        <v>46.52</v>
      </c>
      <c r="AN177" s="9" t="s">
        <v>79</v>
      </c>
      <c r="AP177" s="2">
        <v>157</v>
      </c>
    </row>
    <row r="178" spans="1:42" ht="15.6" customHeight="1" x14ac:dyDescent="0.3">
      <c r="A178" s="28">
        <v>45007</v>
      </c>
      <c r="B178" t="s">
        <v>459</v>
      </c>
      <c r="C178" t="s">
        <v>440</v>
      </c>
      <c r="D178">
        <v>118</v>
      </c>
      <c r="E178">
        <v>1</v>
      </c>
      <c r="F178">
        <v>1</v>
      </c>
      <c r="G178" t="s">
        <v>42</v>
      </c>
      <c r="H178" t="s">
        <v>109</v>
      </c>
      <c r="I178">
        <v>7.51E-2</v>
      </c>
      <c r="J178">
        <v>1.34</v>
      </c>
      <c r="K178">
        <v>34.1</v>
      </c>
      <c r="L178" t="s">
        <v>43</v>
      </c>
      <c r="M178" t="s">
        <v>110</v>
      </c>
      <c r="N178">
        <v>0.20300000000000001</v>
      </c>
      <c r="O178">
        <v>2.85</v>
      </c>
      <c r="P178">
        <v>370</v>
      </c>
      <c r="Q178"/>
      <c r="R178">
        <v>1</v>
      </c>
      <c r="S178">
        <v>1</v>
      </c>
      <c r="T178"/>
      <c r="U178" s="9">
        <v>34.1</v>
      </c>
      <c r="V178" s="9">
        <v>34.1</v>
      </c>
      <c r="W178" s="9">
        <v>34.1</v>
      </c>
      <c r="Y178" s="9"/>
      <c r="AB178" s="9">
        <v>109.09</v>
      </c>
      <c r="AC178" s="9" t="s">
        <v>78</v>
      </c>
      <c r="AD178" s="9">
        <v>1</v>
      </c>
      <c r="AF178">
        <v>370</v>
      </c>
      <c r="AG178">
        <v>370</v>
      </c>
      <c r="AH178">
        <v>370</v>
      </c>
      <c r="AI178"/>
      <c r="AJ178" s="1"/>
      <c r="AM178" s="9">
        <v>103.7</v>
      </c>
      <c r="AN178" s="9" t="s">
        <v>78</v>
      </c>
      <c r="AP178" s="2">
        <v>158</v>
      </c>
    </row>
    <row r="179" spans="1:42" ht="15.6" customHeight="1" x14ac:dyDescent="0.3">
      <c r="A179" s="28">
        <v>45007</v>
      </c>
      <c r="B179" t="s">
        <v>459</v>
      </c>
      <c r="C179" t="s">
        <v>441</v>
      </c>
      <c r="D179">
        <v>130</v>
      </c>
      <c r="E179">
        <v>1</v>
      </c>
      <c r="F179">
        <v>1</v>
      </c>
      <c r="G179" t="s">
        <v>42</v>
      </c>
      <c r="H179" t="s">
        <v>109</v>
      </c>
      <c r="I179">
        <v>0.14899999999999999</v>
      </c>
      <c r="J179">
        <v>2.54</v>
      </c>
      <c r="K179">
        <v>70.5</v>
      </c>
      <c r="L179" t="s">
        <v>43</v>
      </c>
      <c r="M179" t="s">
        <v>110</v>
      </c>
      <c r="N179">
        <v>0.51100000000000001</v>
      </c>
      <c r="O179">
        <v>7.08</v>
      </c>
      <c r="P179">
        <v>1130</v>
      </c>
      <c r="Q179"/>
      <c r="R179">
        <v>1</v>
      </c>
      <c r="S179">
        <v>1</v>
      </c>
      <c r="T179"/>
      <c r="U179" s="9">
        <v>70.5</v>
      </c>
      <c r="V179" s="9">
        <v>70.5</v>
      </c>
      <c r="W179" s="9">
        <v>70.5</v>
      </c>
      <c r="Y179" s="9"/>
      <c r="AB179" s="9">
        <v>115.05</v>
      </c>
      <c r="AC179" s="9" t="s">
        <v>78</v>
      </c>
      <c r="AD179" s="9">
        <v>1</v>
      </c>
      <c r="AF179">
        <v>1130</v>
      </c>
      <c r="AG179">
        <v>1130</v>
      </c>
      <c r="AH179">
        <v>1130</v>
      </c>
      <c r="AI179"/>
      <c r="AJ179" s="1"/>
      <c r="AM179" s="9">
        <v>84.9</v>
      </c>
      <c r="AN179" s="9" t="s">
        <v>78</v>
      </c>
      <c r="AP179" s="2">
        <v>159</v>
      </c>
    </row>
    <row r="180" spans="1:42" ht="15.6" customHeight="1" x14ac:dyDescent="0.3">
      <c r="A180" s="28">
        <v>45007</v>
      </c>
      <c r="B180" t="s">
        <v>459</v>
      </c>
      <c r="C180" t="s">
        <v>442</v>
      </c>
      <c r="D180">
        <v>142</v>
      </c>
      <c r="E180">
        <v>1</v>
      </c>
      <c r="F180">
        <v>1</v>
      </c>
      <c r="G180" t="s">
        <v>42</v>
      </c>
      <c r="H180" t="s">
        <v>109</v>
      </c>
      <c r="I180">
        <v>6.6699999999999995E-2</v>
      </c>
      <c r="J180">
        <v>1.17</v>
      </c>
      <c r="K180">
        <v>28.8</v>
      </c>
      <c r="L180" t="s">
        <v>43</v>
      </c>
      <c r="M180" t="s">
        <v>110</v>
      </c>
      <c r="N180">
        <v>0.20799999999999999</v>
      </c>
      <c r="O180">
        <v>2.89</v>
      </c>
      <c r="P180">
        <v>376</v>
      </c>
      <c r="Q180"/>
      <c r="R180">
        <v>1</v>
      </c>
      <c r="S180">
        <v>1</v>
      </c>
      <c r="T180"/>
      <c r="U180" s="9">
        <v>28.8</v>
      </c>
      <c r="V180" s="9">
        <v>28.8</v>
      </c>
      <c r="W180" s="9">
        <v>28.8</v>
      </c>
      <c r="Y180" s="9"/>
      <c r="AB180" s="9">
        <v>106.24</v>
      </c>
      <c r="AC180" s="9" t="s">
        <v>78</v>
      </c>
      <c r="AD180" s="9">
        <v>1</v>
      </c>
      <c r="AF180">
        <v>376</v>
      </c>
      <c r="AG180">
        <v>376</v>
      </c>
      <c r="AH180">
        <v>376</v>
      </c>
      <c r="AI180"/>
      <c r="AJ180" s="1"/>
      <c r="AM180" s="9">
        <v>103.36</v>
      </c>
      <c r="AN180" s="9" t="s">
        <v>78</v>
      </c>
      <c r="AP180" s="2">
        <v>160</v>
      </c>
    </row>
    <row r="181" spans="1:42" ht="15.6" customHeight="1" x14ac:dyDescent="0.3">
      <c r="A181" s="28">
        <v>45007</v>
      </c>
      <c r="B181" t="s">
        <v>459</v>
      </c>
      <c r="C181" t="s">
        <v>443</v>
      </c>
      <c r="D181">
        <v>154</v>
      </c>
      <c r="E181">
        <v>1</v>
      </c>
      <c r="F181">
        <v>1</v>
      </c>
      <c r="G181" t="s">
        <v>42</v>
      </c>
      <c r="H181" t="s">
        <v>109</v>
      </c>
      <c r="I181">
        <v>0.10299999999999999</v>
      </c>
      <c r="J181">
        <v>1.78</v>
      </c>
      <c r="K181">
        <v>47.3</v>
      </c>
      <c r="L181" t="s">
        <v>43</v>
      </c>
      <c r="M181" t="s">
        <v>110</v>
      </c>
      <c r="N181">
        <v>0.28100000000000003</v>
      </c>
      <c r="O181">
        <v>3.91</v>
      </c>
      <c r="P181">
        <v>548</v>
      </c>
      <c r="Q181"/>
      <c r="R181">
        <v>1</v>
      </c>
      <c r="S181">
        <v>1</v>
      </c>
      <c r="T181"/>
      <c r="U181" s="9">
        <v>47.3</v>
      </c>
      <c r="V181" s="9">
        <v>47.3</v>
      </c>
      <c r="W181" s="9">
        <v>47.3</v>
      </c>
      <c r="Y181" s="9"/>
      <c r="AB181" s="9">
        <v>117.12999999999997</v>
      </c>
      <c r="AC181" s="9" t="s">
        <v>78</v>
      </c>
      <c r="AD181" s="9">
        <v>1</v>
      </c>
      <c r="AF181">
        <v>548</v>
      </c>
      <c r="AG181">
        <v>548</v>
      </c>
      <c r="AH181">
        <v>548</v>
      </c>
      <c r="AI181"/>
      <c r="AJ181" s="1"/>
      <c r="AM181" s="9">
        <v>105.08</v>
      </c>
      <c r="AN181" s="9" t="s">
        <v>78</v>
      </c>
      <c r="AP181" s="2">
        <v>161</v>
      </c>
    </row>
    <row r="182" spans="1:42" ht="15.6" customHeight="1" x14ac:dyDescent="0.3">
      <c r="A182" s="28">
        <v>45007</v>
      </c>
      <c r="B182" t="s">
        <v>459</v>
      </c>
      <c r="C182" t="s">
        <v>444</v>
      </c>
      <c r="D182">
        <v>166</v>
      </c>
      <c r="E182">
        <v>1</v>
      </c>
      <c r="F182">
        <v>1</v>
      </c>
      <c r="G182" t="s">
        <v>42</v>
      </c>
      <c r="H182" t="s">
        <v>109</v>
      </c>
      <c r="I182">
        <v>0.13200000000000001</v>
      </c>
      <c r="J182">
        <v>2.25</v>
      </c>
      <c r="K182">
        <v>61.5</v>
      </c>
      <c r="L182" t="s">
        <v>43</v>
      </c>
      <c r="M182" t="s">
        <v>110</v>
      </c>
      <c r="N182">
        <v>0.65100000000000002</v>
      </c>
      <c r="O182">
        <v>9.44</v>
      </c>
      <c r="P182">
        <v>1610</v>
      </c>
      <c r="Q182"/>
      <c r="R182">
        <v>1</v>
      </c>
      <c r="S182">
        <v>1</v>
      </c>
      <c r="T182"/>
      <c r="U182" s="9">
        <v>61.5</v>
      </c>
      <c r="V182" s="9">
        <v>61.5</v>
      </c>
      <c r="W182" s="9">
        <v>61.5</v>
      </c>
      <c r="Y182" s="9"/>
      <c r="AB182" s="9">
        <v>107.35</v>
      </c>
      <c r="AC182" s="9" t="s">
        <v>78</v>
      </c>
      <c r="AD182" s="9">
        <v>1</v>
      </c>
      <c r="AF182">
        <v>1610</v>
      </c>
      <c r="AG182">
        <v>1610</v>
      </c>
      <c r="AH182">
        <v>1610</v>
      </c>
      <c r="AI182"/>
      <c r="AJ182" s="1"/>
      <c r="AM182" s="9">
        <v>132.1</v>
      </c>
      <c r="AN182" s="9" t="s">
        <v>79</v>
      </c>
      <c r="AP182" s="2">
        <v>162</v>
      </c>
    </row>
    <row r="183" spans="1:42" ht="15.6" customHeight="1" x14ac:dyDescent="0.3">
      <c r="A183" s="28">
        <v>45007</v>
      </c>
      <c r="B183" t="s">
        <v>459</v>
      </c>
      <c r="C183" t="s">
        <v>461</v>
      </c>
      <c r="D183">
        <v>178</v>
      </c>
      <c r="E183">
        <v>1</v>
      </c>
      <c r="F183">
        <v>1</v>
      </c>
      <c r="G183" t="s">
        <v>42</v>
      </c>
      <c r="H183" t="s">
        <v>109</v>
      </c>
      <c r="I183">
        <v>0.11</v>
      </c>
      <c r="J183">
        <v>1.91</v>
      </c>
      <c r="K183">
        <v>51.3</v>
      </c>
      <c r="L183" t="s">
        <v>43</v>
      </c>
      <c r="M183" t="s">
        <v>110</v>
      </c>
      <c r="N183">
        <v>0.372</v>
      </c>
      <c r="O183">
        <v>5.18</v>
      </c>
      <c r="P183">
        <v>772</v>
      </c>
      <c r="Q183"/>
      <c r="R183">
        <v>1</v>
      </c>
      <c r="S183">
        <v>1</v>
      </c>
      <c r="T183"/>
      <c r="U183" s="9">
        <v>51.3</v>
      </c>
      <c r="V183" s="9">
        <v>51.3</v>
      </c>
      <c r="W183" s="9">
        <v>51.3</v>
      </c>
      <c r="Y183" s="9"/>
      <c r="AB183" s="9">
        <v>105.93</v>
      </c>
      <c r="AC183" s="9" t="s">
        <v>78</v>
      </c>
      <c r="AD183" s="9">
        <v>1</v>
      </c>
      <c r="AF183">
        <v>772</v>
      </c>
      <c r="AG183">
        <v>772</v>
      </c>
      <c r="AH183">
        <v>772</v>
      </c>
      <c r="AI183"/>
      <c r="AJ183" s="1"/>
      <c r="AM183" s="9">
        <v>107.72</v>
      </c>
      <c r="AN183" s="9" t="s">
        <v>78</v>
      </c>
      <c r="AP183" s="2">
        <v>163</v>
      </c>
    </row>
    <row r="184" spans="1:42" ht="15.6" customHeight="1" x14ac:dyDescent="0.3">
      <c r="A184" s="28">
        <v>45007</v>
      </c>
      <c r="B184" t="s">
        <v>459</v>
      </c>
      <c r="C184" t="s">
        <v>446</v>
      </c>
      <c r="D184">
        <v>190</v>
      </c>
      <c r="E184">
        <v>1</v>
      </c>
      <c r="F184">
        <v>1</v>
      </c>
      <c r="G184" t="s">
        <v>42</v>
      </c>
      <c r="H184" t="s">
        <v>109</v>
      </c>
      <c r="I184">
        <v>0.121</v>
      </c>
      <c r="J184">
        <v>2.0699999999999998</v>
      </c>
      <c r="K184">
        <v>56.2</v>
      </c>
      <c r="L184" t="s">
        <v>43</v>
      </c>
      <c r="M184" t="s">
        <v>110</v>
      </c>
      <c r="N184">
        <v>0.38800000000000001</v>
      </c>
      <c r="O184">
        <v>5.38</v>
      </c>
      <c r="P184">
        <v>808</v>
      </c>
      <c r="Q184"/>
      <c r="R184">
        <v>1</v>
      </c>
      <c r="S184">
        <v>1</v>
      </c>
      <c r="T184"/>
      <c r="U184" s="9">
        <v>56.2</v>
      </c>
      <c r="V184" s="9">
        <v>56.2</v>
      </c>
      <c r="W184" s="9">
        <v>56.2</v>
      </c>
      <c r="Y184" s="9"/>
      <c r="AB184" s="9">
        <v>110.02</v>
      </c>
      <c r="AC184" s="9" t="s">
        <v>78</v>
      </c>
      <c r="AD184" s="9">
        <v>1</v>
      </c>
      <c r="AF184">
        <v>808</v>
      </c>
      <c r="AG184">
        <v>808</v>
      </c>
      <c r="AH184">
        <v>808</v>
      </c>
      <c r="AI184"/>
      <c r="AJ184" s="1"/>
      <c r="AM184" s="9">
        <v>132.08000000000001</v>
      </c>
      <c r="AN184" s="9" t="s">
        <v>79</v>
      </c>
      <c r="AP184" s="2">
        <v>164</v>
      </c>
    </row>
    <row r="185" spans="1:42" ht="15.6" customHeight="1" x14ac:dyDescent="0.3">
      <c r="A185" s="28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Y185" s="9"/>
      <c r="AF185"/>
      <c r="AG185"/>
      <c r="AH185"/>
      <c r="AI185"/>
      <c r="AJ185" s="1"/>
      <c r="AP185" s="2"/>
    </row>
    <row r="186" spans="1:42" ht="15.6" customHeight="1" x14ac:dyDescent="0.3">
      <c r="A186" s="28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Y186" s="9"/>
      <c r="AF186"/>
      <c r="AG186"/>
      <c r="AH186"/>
      <c r="AI186"/>
      <c r="AJ186" s="1"/>
      <c r="AP186" s="2"/>
    </row>
    <row r="187" spans="1:42" ht="15.6" customHeight="1" x14ac:dyDescent="0.3">
      <c r="A187" s="28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Y187" s="9"/>
      <c r="AF187"/>
      <c r="AG187"/>
      <c r="AH187"/>
      <c r="AI187"/>
      <c r="AJ187" s="1"/>
      <c r="AP187" s="2"/>
    </row>
    <row r="188" spans="1:42" ht="15.6" customHeight="1" x14ac:dyDescent="0.3">
      <c r="A188" s="2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Y188" s="9"/>
      <c r="AF188"/>
      <c r="AG188"/>
      <c r="AH188"/>
      <c r="AI188"/>
      <c r="AJ188" s="1"/>
      <c r="AP188" s="2"/>
    </row>
    <row r="189" spans="1:42" ht="15.6" customHeight="1" x14ac:dyDescent="0.3">
      <c r="A189" s="28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Y189" s="9"/>
      <c r="AF189"/>
      <c r="AG189"/>
      <c r="AH189"/>
      <c r="AI189"/>
      <c r="AJ189" s="1"/>
      <c r="AP189" s="2"/>
    </row>
    <row r="190" spans="1:42" ht="15.6" customHeight="1" x14ac:dyDescent="0.3">
      <c r="A190" s="28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 s="1"/>
    </row>
    <row r="191" spans="1:42" ht="15.6" customHeight="1" x14ac:dyDescent="0.3">
      <c r="A191" s="28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 s="1"/>
    </row>
    <row r="192" spans="1:42" ht="15.6" customHeight="1" x14ac:dyDescent="0.3">
      <c r="A192" s="28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 s="1"/>
    </row>
    <row r="193" spans="1:45" ht="15.6" customHeight="1" x14ac:dyDescent="0.3">
      <c r="A193" s="28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 s="1"/>
    </row>
    <row r="194" spans="1:45" ht="64.5" customHeight="1" x14ac:dyDescent="0.3">
      <c r="A194" s="2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3"/>
      <c r="R194" s="3"/>
      <c r="S194" s="3"/>
      <c r="T194" s="3"/>
      <c r="U194" s="3"/>
      <c r="V194" s="3"/>
      <c r="W194" s="3"/>
      <c r="X194" s="2"/>
      <c r="Y194" s="2"/>
      <c r="Z194" s="2"/>
      <c r="AA194" s="2"/>
      <c r="AB194" s="2" t="s">
        <v>21</v>
      </c>
      <c r="AC194" s="2"/>
      <c r="AD194" s="3"/>
      <c r="AE194" s="3"/>
      <c r="AF194" s="3"/>
      <c r="AG194" s="3"/>
      <c r="AH194" s="3"/>
      <c r="AM194" s="8" t="s">
        <v>27</v>
      </c>
    </row>
    <row r="195" spans="1:45" ht="15.6" customHeight="1" x14ac:dyDescent="0.3">
      <c r="A195" s="29"/>
      <c r="B195" s="12"/>
      <c r="C195"/>
      <c r="D195"/>
      <c r="E195"/>
      <c r="F195"/>
      <c r="G195" s="11"/>
      <c r="H195" s="12"/>
      <c r="I195" s="9"/>
      <c r="J195" s="9"/>
      <c r="K195" s="13"/>
      <c r="L195"/>
      <c r="M195"/>
      <c r="N195"/>
      <c r="O195"/>
      <c r="P195" s="13"/>
      <c r="Q195"/>
      <c r="R195"/>
      <c r="U195" s="13"/>
      <c r="V195" s="13"/>
      <c r="W195" s="13"/>
      <c r="X195"/>
      <c r="Y195" s="11"/>
      <c r="Z195" s="12" t="s">
        <v>35</v>
      </c>
      <c r="AB195" s="13">
        <f>AVERAGE(AB21:AB193)</f>
        <v>100.86464090859634</v>
      </c>
      <c r="AD195" s="11"/>
      <c r="AE195" s="12"/>
      <c r="AF195" s="13"/>
      <c r="AG195" s="13"/>
      <c r="AH195" s="13"/>
      <c r="AM195" s="13">
        <f>AVERAGE(AM21:AM193)</f>
        <v>92.423934366983133</v>
      </c>
      <c r="AO195" s="14" t="s">
        <v>61</v>
      </c>
      <c r="AP195" s="15">
        <f>MIN(AP21:AP193)</f>
        <v>1</v>
      </c>
      <c r="AQ195" s="15"/>
      <c r="AR195" s="15"/>
      <c r="AS195" s="15"/>
    </row>
    <row r="196" spans="1:45" ht="15.6" customHeight="1" x14ac:dyDescent="0.3">
      <c r="A196" s="29"/>
      <c r="B196" s="12"/>
      <c r="C196"/>
      <c r="D196"/>
      <c r="E196"/>
      <c r="F196"/>
      <c r="G196" s="11"/>
      <c r="H196" s="12"/>
      <c r="I196" s="9"/>
      <c r="J196" s="9"/>
      <c r="K196" s="13"/>
      <c r="L196"/>
      <c r="M196"/>
      <c r="N196"/>
      <c r="O196"/>
      <c r="P196" s="13"/>
      <c r="Q196"/>
      <c r="R196"/>
      <c r="U196" s="13"/>
      <c r="V196" s="13"/>
      <c r="W196" s="13"/>
      <c r="X196"/>
      <c r="Y196" s="11"/>
      <c r="Z196" s="12" t="s">
        <v>62</v>
      </c>
      <c r="AB196" s="13">
        <f>STDEV(AB21:AB193)</f>
        <v>22.858520557492756</v>
      </c>
      <c r="AD196" s="11"/>
      <c r="AE196" s="12"/>
      <c r="AF196" s="13"/>
      <c r="AG196" s="13"/>
      <c r="AH196" s="13"/>
      <c r="AM196" s="13">
        <f>STDEV(AM21:AM193)</f>
        <v>27.351424424242825</v>
      </c>
      <c r="AO196" s="14" t="s">
        <v>63</v>
      </c>
      <c r="AP196" s="15">
        <f>MAX(AP21:AP193)</f>
        <v>164</v>
      </c>
      <c r="AR196" s="15"/>
      <c r="AS196" s="15"/>
    </row>
    <row r="197" spans="1:45" ht="15.6" customHeight="1" x14ac:dyDescent="0.3">
      <c r="A197" s="29"/>
      <c r="B197" s="12"/>
      <c r="C197"/>
      <c r="D197"/>
      <c r="E197"/>
      <c r="F197"/>
      <c r="G197" s="11"/>
      <c r="H197" s="12"/>
      <c r="I197" s="9"/>
      <c r="J197"/>
      <c r="K197" s="13"/>
      <c r="L197"/>
      <c r="M197"/>
      <c r="N197"/>
      <c r="O197"/>
      <c r="P197" s="13"/>
      <c r="Q197"/>
      <c r="R197"/>
      <c r="U197" s="13"/>
      <c r="V197" s="13"/>
      <c r="W197" s="13"/>
      <c r="X197"/>
      <c r="Y197" s="11"/>
      <c r="Z197" s="12" t="s">
        <v>29</v>
      </c>
      <c r="AB197" s="13">
        <f>100*AB196/AB195</f>
        <v>22.662570700278579</v>
      </c>
      <c r="AD197" s="11"/>
      <c r="AE197" s="12"/>
      <c r="AF197" s="13"/>
      <c r="AG197" s="13"/>
      <c r="AH197" s="13"/>
      <c r="AM197" s="13">
        <f>100*AM196/AM195</f>
        <v>29.593443096287032</v>
      </c>
      <c r="AO197" s="9" t="s">
        <v>35</v>
      </c>
      <c r="AQ197" s="19"/>
      <c r="AR197" s="19"/>
      <c r="AS197" s="19"/>
    </row>
    <row r="198" spans="1:45" ht="15.6" customHeight="1" x14ac:dyDescent="0.3">
      <c r="A198" s="29"/>
      <c r="B198" s="12"/>
      <c r="C198"/>
      <c r="D198"/>
      <c r="E198"/>
      <c r="F198"/>
      <c r="G198" s="11"/>
      <c r="H198" s="12"/>
      <c r="I198" s="9"/>
      <c r="J198"/>
      <c r="K198" s="13"/>
      <c r="L198"/>
      <c r="M198"/>
      <c r="N198"/>
      <c r="O198"/>
      <c r="P198" s="13"/>
      <c r="Q198"/>
      <c r="R198"/>
      <c r="U198" s="13"/>
      <c r="V198" s="13"/>
      <c r="W198" s="13"/>
      <c r="X198"/>
      <c r="Y198" s="11"/>
      <c r="Z198" s="12" t="s">
        <v>38</v>
      </c>
      <c r="AB198" s="13">
        <f>AB195/AB196</f>
        <v>4.4125620752623069</v>
      </c>
      <c r="AD198" s="11"/>
      <c r="AE198" s="12"/>
      <c r="AF198" s="13"/>
      <c r="AG198" s="13"/>
      <c r="AH198" s="13"/>
      <c r="AM198" s="13">
        <f>AM195/AM196</f>
        <v>3.3791269124932137</v>
      </c>
      <c r="AO198" s="9" t="s">
        <v>75</v>
      </c>
      <c r="AR198"/>
      <c r="AS198"/>
    </row>
    <row r="199" spans="1:45" ht="15.6" customHeight="1" x14ac:dyDescent="0.3">
      <c r="A199" s="29"/>
      <c r="B199" s="12"/>
      <c r="C199"/>
      <c r="D199"/>
      <c r="E199"/>
      <c r="F199"/>
      <c r="G199" s="11"/>
      <c r="H199" s="12"/>
      <c r="I199" s="9"/>
      <c r="J199"/>
      <c r="K199" s="13"/>
      <c r="L199"/>
      <c r="M199"/>
      <c r="N199"/>
      <c r="O199"/>
      <c r="P199" s="13"/>
      <c r="Q199"/>
      <c r="R199"/>
      <c r="U199" s="13"/>
      <c r="V199" s="13"/>
      <c r="W199" s="13"/>
      <c r="X199"/>
      <c r="Y199" s="11" t="s">
        <v>64</v>
      </c>
      <c r="Z199" s="12" t="s">
        <v>65</v>
      </c>
      <c r="AB199" s="13">
        <f>AB195+(2*AB196)</f>
        <v>146.58168202358186</v>
      </c>
      <c r="AD199" s="11"/>
      <c r="AE199" s="12"/>
      <c r="AF199" s="13"/>
      <c r="AG199" s="13"/>
      <c r="AH199" s="13"/>
      <c r="AM199" s="13">
        <f>AM195+(2*AM196)</f>
        <v>147.12678321546878</v>
      </c>
    </row>
    <row r="200" spans="1:45" ht="15.6" customHeight="1" x14ac:dyDescent="0.3">
      <c r="A200" s="29"/>
      <c r="B200" s="12"/>
      <c r="C200"/>
      <c r="D200"/>
      <c r="E200"/>
      <c r="F200"/>
      <c r="G200" s="11"/>
      <c r="H200" s="12"/>
      <c r="I200" s="9"/>
      <c r="J200"/>
      <c r="K200" s="13"/>
      <c r="L200"/>
      <c r="M200"/>
      <c r="N200"/>
      <c r="O200"/>
      <c r="P200" s="13"/>
      <c r="Q200"/>
      <c r="R200"/>
      <c r="U200" s="13"/>
      <c r="V200" s="13"/>
      <c r="W200" s="13"/>
      <c r="X200"/>
      <c r="Y200" s="11"/>
      <c r="Z200" s="12" t="s">
        <v>66</v>
      </c>
      <c r="AB200" s="13">
        <f>AB195-(2*AB196)</f>
        <v>55.14759979361083</v>
      </c>
      <c r="AD200" s="11"/>
      <c r="AE200" s="12"/>
      <c r="AF200" s="13"/>
      <c r="AG200" s="13"/>
      <c r="AH200" s="13"/>
      <c r="AM200" s="13">
        <f>AM195-(2*AM196)</f>
        <v>37.721085518497482</v>
      </c>
    </row>
    <row r="201" spans="1:45" ht="15.6" customHeight="1" x14ac:dyDescent="0.3">
      <c r="A201" s="29"/>
      <c r="B201" s="12"/>
      <c r="C201"/>
      <c r="D201"/>
      <c r="E201"/>
      <c r="F201"/>
      <c r="G201" s="11"/>
      <c r="H201" s="12"/>
      <c r="I201" s="9"/>
      <c r="J201"/>
      <c r="K201" s="13"/>
      <c r="L201"/>
      <c r="M201"/>
      <c r="N201"/>
      <c r="O201"/>
      <c r="P201" s="13"/>
      <c r="Q201"/>
      <c r="R201"/>
      <c r="U201" s="13"/>
      <c r="V201" s="13"/>
      <c r="W201" s="13"/>
      <c r="X201"/>
      <c r="Y201" s="11" t="s">
        <v>67</v>
      </c>
      <c r="Z201" s="12" t="s">
        <v>68</v>
      </c>
      <c r="AB201" s="13">
        <f>AB195+(3*AB196)</f>
        <v>169.44020258107463</v>
      </c>
      <c r="AD201" s="11"/>
      <c r="AE201" s="12"/>
      <c r="AF201" s="13"/>
      <c r="AG201" s="13"/>
      <c r="AH201" s="13"/>
      <c r="AM201" s="13">
        <f>AM195+(3*AM196)</f>
        <v>174.47820763971163</v>
      </c>
    </row>
    <row r="202" spans="1:45" ht="15.6" customHeight="1" x14ac:dyDescent="0.3">
      <c r="A202" s="30"/>
      <c r="B202" s="12"/>
      <c r="C202"/>
      <c r="D202"/>
      <c r="E202"/>
      <c r="F202"/>
      <c r="G202" s="16"/>
      <c r="H202" s="12"/>
      <c r="I202" s="9"/>
      <c r="J202"/>
      <c r="K202" s="13"/>
      <c r="L202"/>
      <c r="M202"/>
      <c r="N202"/>
      <c r="O202"/>
      <c r="P202" s="13"/>
      <c r="Q202"/>
      <c r="R202"/>
      <c r="U202" s="13"/>
      <c r="V202" s="13"/>
      <c r="W202" s="13"/>
      <c r="X202"/>
      <c r="Y202" s="16"/>
      <c r="Z202" s="12" t="s">
        <v>69</v>
      </c>
      <c r="AB202" s="13">
        <f>AB195-(3*AB196)</f>
        <v>32.28907923611807</v>
      </c>
      <c r="AD202" s="16"/>
      <c r="AE202" s="12"/>
      <c r="AF202" s="13"/>
      <c r="AG202" s="13"/>
      <c r="AH202" s="13"/>
      <c r="AM202" s="13">
        <f>AM195-(3*AM196)</f>
        <v>10.369661094254653</v>
      </c>
    </row>
    <row r="203" spans="1:45" ht="15.6" customHeight="1" x14ac:dyDescent="0.3">
      <c r="A203" s="28"/>
      <c r="B203" s="9"/>
      <c r="C203"/>
      <c r="D203"/>
      <c r="E203"/>
      <c r="F203"/>
      <c r="G203"/>
      <c r="H203" s="9"/>
      <c r="I203" s="9"/>
      <c r="J203"/>
      <c r="K203"/>
      <c r="L203"/>
      <c r="M203"/>
      <c r="N203"/>
      <c r="O203"/>
      <c r="P203"/>
      <c r="Q203"/>
      <c r="R203"/>
      <c r="U203"/>
      <c r="V203"/>
      <c r="W203"/>
      <c r="X203"/>
      <c r="Y203"/>
      <c r="AB203"/>
      <c r="AD203"/>
      <c r="AF203"/>
      <c r="AG203"/>
      <c r="AH203"/>
      <c r="AM203"/>
    </row>
    <row r="204" spans="1:45" ht="15.6" customHeight="1" x14ac:dyDescent="0.3">
      <c r="A204" s="28"/>
      <c r="B204" s="9"/>
      <c r="C204"/>
      <c r="D204"/>
      <c r="E204"/>
      <c r="F204"/>
      <c r="G204"/>
      <c r="H204" s="9"/>
      <c r="I204" s="9"/>
      <c r="J204"/>
      <c r="K204"/>
      <c r="L204"/>
      <c r="M204"/>
      <c r="N204"/>
      <c r="O204"/>
      <c r="P204"/>
      <c r="Q204"/>
      <c r="R204"/>
      <c r="U204"/>
      <c r="V204"/>
      <c r="W204"/>
      <c r="X204"/>
      <c r="Y204" t="s">
        <v>70</v>
      </c>
      <c r="AB204"/>
      <c r="AD204"/>
      <c r="AF204"/>
      <c r="AG204"/>
      <c r="AH204"/>
      <c r="AM204"/>
    </row>
    <row r="205" spans="1:45" x14ac:dyDescent="0.25">
      <c r="B205" s="17"/>
      <c r="H205" s="17"/>
      <c r="I205" s="9"/>
      <c r="J205" s="9"/>
      <c r="P205" s="6"/>
      <c r="U205" s="6"/>
      <c r="V205" s="6"/>
      <c r="W205" s="6"/>
      <c r="Y205" s="6" t="s">
        <v>71</v>
      </c>
      <c r="Z205" s="17"/>
      <c r="AB205" s="6"/>
      <c r="AD205" s="6"/>
      <c r="AE205" s="17"/>
      <c r="AF205" s="6"/>
      <c r="AG205" s="6"/>
      <c r="AH205" s="6"/>
      <c r="AM205" s="6"/>
    </row>
    <row r="206" spans="1:45" x14ac:dyDescent="0.25">
      <c r="B206" s="17"/>
      <c r="H206" s="17"/>
      <c r="I206" s="9"/>
      <c r="J206" s="9"/>
      <c r="P206" s="6"/>
      <c r="U206" s="6"/>
      <c r="V206" s="6"/>
      <c r="W206" s="6"/>
      <c r="Y206" s="6" t="s">
        <v>72</v>
      </c>
      <c r="Z206" s="17"/>
      <c r="AB206" s="6"/>
      <c r="AD206" s="6"/>
      <c r="AE206" s="17"/>
      <c r="AF206" s="6"/>
      <c r="AG206" s="6"/>
      <c r="AH206" s="6"/>
      <c r="AM206" s="6"/>
    </row>
    <row r="207" spans="1:45" x14ac:dyDescent="0.25">
      <c r="H207" s="7"/>
      <c r="I207" s="9"/>
      <c r="J207" s="9"/>
      <c r="K207" s="9"/>
      <c r="Y207" s="6" t="s">
        <v>44</v>
      </c>
      <c r="Z207" s="7"/>
      <c r="AD207" s="6"/>
      <c r="AE207" s="7"/>
    </row>
    <row r="208" spans="1:45" ht="15.6" x14ac:dyDescent="0.3">
      <c r="H208" s="7"/>
      <c r="I208" s="9"/>
      <c r="J208" s="9"/>
      <c r="K208" s="9"/>
      <c r="L208" s="6"/>
      <c r="M208" s="7"/>
      <c r="N208" s="9"/>
      <c r="U208"/>
      <c r="V208"/>
      <c r="W208"/>
      <c r="Y208" s="9" t="s">
        <v>36</v>
      </c>
      <c r="AB208"/>
      <c r="AF208"/>
      <c r="AG208"/>
      <c r="AH208"/>
      <c r="AM208"/>
    </row>
    <row r="209" spans="25:25" x14ac:dyDescent="0.25">
      <c r="Y209" s="9" t="s">
        <v>37</v>
      </c>
    </row>
    <row r="210" spans="25:25" x14ac:dyDescent="0.25">
      <c r="Y210" s="9" t="s">
        <v>76</v>
      </c>
    </row>
  </sheetData>
  <conditionalFormatting sqref="U108:U125">
    <cfRule type="cellIs" dxfId="10" priority="2" operator="greaterThan">
      <formula>180</formula>
    </cfRule>
  </conditionalFormatting>
  <conditionalFormatting sqref="AF108:AF125">
    <cfRule type="cellIs" dxfId="9" priority="1" operator="greaterThan">
      <formula>1800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038D-EB88-4F3A-9CE9-4060D19F6C25}">
  <sheetPr>
    <pageSetUpPr fitToPage="1"/>
  </sheetPr>
  <dimension ref="A18:BR192"/>
  <sheetViews>
    <sheetView zoomScale="80" zoomScaleNormal="80" workbookViewId="0">
      <selection activeCell="E42" sqref="E42"/>
    </sheetView>
  </sheetViews>
  <sheetFormatPr defaultRowHeight="15" x14ac:dyDescent="0.25"/>
  <cols>
    <col min="1" max="1" width="24.5546875" style="6" customWidth="1"/>
    <col min="2" max="2" width="22.77734375" style="7" customWidth="1"/>
    <col min="3" max="3" width="23.44140625" style="6" customWidth="1"/>
    <col min="4" max="4" width="14.5546875" style="6" customWidth="1"/>
    <col min="5" max="5" width="21.21875" style="6" customWidth="1"/>
    <col min="6" max="6" width="6.44140625" style="6" customWidth="1"/>
    <col min="7" max="7" width="8.21875" style="6" customWidth="1"/>
    <col min="8" max="8" width="6.77734375" style="6" customWidth="1"/>
    <col min="9" max="9" width="9.21875" style="6" customWidth="1"/>
    <col min="10" max="10" width="7" style="6" customWidth="1"/>
    <col min="11" max="11" width="8.77734375" style="6" customWidth="1"/>
    <col min="12" max="12" width="13.21875" style="18" customWidth="1"/>
    <col min="13" max="13" width="7.21875" style="18" customWidth="1"/>
    <col min="14" max="14" width="6" style="6" customWidth="1"/>
    <col min="15" max="15" width="12" style="9" bestFit="1" customWidth="1"/>
    <col min="16" max="16" width="9.21875" style="9" bestFit="1" customWidth="1"/>
    <col min="17" max="17" width="7.21875" style="9" customWidth="1"/>
    <col min="18" max="20" width="9.21875" style="9" bestFit="1" customWidth="1"/>
    <col min="21" max="21" width="9.77734375" style="9" bestFit="1" customWidth="1"/>
    <col min="22" max="22" width="10.77734375" style="9" bestFit="1" customWidth="1"/>
    <col min="23" max="23" width="9.21875" style="9" bestFit="1" customWidth="1"/>
    <col min="24" max="24" width="14.21875" style="9" customWidth="1"/>
    <col min="25" max="25" width="12.77734375" style="17" customWidth="1"/>
    <col min="26" max="27" width="12.77734375" style="9" customWidth="1"/>
    <col min="28" max="190" width="8.77734375" style="9"/>
    <col min="191" max="191" width="24.77734375" style="9" customWidth="1"/>
    <col min="192" max="192" width="13.5546875" style="9" customWidth="1"/>
    <col min="193" max="193" width="8.77734375" style="9"/>
    <col min="194" max="194" width="6.77734375" style="9" customWidth="1"/>
    <col min="195" max="195" width="6.44140625" style="9" customWidth="1"/>
    <col min="196" max="196" width="8.21875" style="9" customWidth="1"/>
    <col min="197" max="197" width="6.77734375" style="9" customWidth="1"/>
    <col min="198" max="198" width="4.77734375" style="9" customWidth="1"/>
    <col min="199" max="200" width="5" style="9" customWidth="1"/>
    <col min="201" max="201" width="8.77734375" style="9"/>
    <col min="202" max="202" width="10.5546875" style="9" customWidth="1"/>
    <col min="203" max="203" width="3.77734375" style="9" customWidth="1"/>
    <col min="204" max="205" width="8.77734375" style="9"/>
    <col min="206" max="206" width="3.77734375" style="9" customWidth="1"/>
    <col min="207" max="446" width="8.77734375" style="9"/>
    <col min="447" max="447" width="24.77734375" style="9" customWidth="1"/>
    <col min="448" max="448" width="13.5546875" style="9" customWidth="1"/>
    <col min="449" max="449" width="8.77734375" style="9"/>
    <col min="450" max="450" width="6.77734375" style="9" customWidth="1"/>
    <col min="451" max="451" width="6.44140625" style="9" customWidth="1"/>
    <col min="452" max="452" width="8.21875" style="9" customWidth="1"/>
    <col min="453" max="453" width="6.77734375" style="9" customWidth="1"/>
    <col min="454" max="454" width="4.77734375" style="9" customWidth="1"/>
    <col min="455" max="456" width="5" style="9" customWidth="1"/>
    <col min="457" max="457" width="8.77734375" style="9"/>
    <col min="458" max="458" width="10.5546875" style="9" customWidth="1"/>
    <col min="459" max="459" width="3.77734375" style="9" customWidth="1"/>
    <col min="460" max="461" width="8.77734375" style="9"/>
    <col min="462" max="462" width="3.77734375" style="9" customWidth="1"/>
    <col min="463" max="702" width="8.77734375" style="9"/>
    <col min="703" max="703" width="24.77734375" style="9" customWidth="1"/>
    <col min="704" max="704" width="13.5546875" style="9" customWidth="1"/>
    <col min="705" max="705" width="8.77734375" style="9"/>
    <col min="706" max="706" width="6.77734375" style="9" customWidth="1"/>
    <col min="707" max="707" width="6.44140625" style="9" customWidth="1"/>
    <col min="708" max="708" width="8.21875" style="9" customWidth="1"/>
    <col min="709" max="709" width="6.77734375" style="9" customWidth="1"/>
    <col min="710" max="710" width="4.77734375" style="9" customWidth="1"/>
    <col min="711" max="712" width="5" style="9" customWidth="1"/>
    <col min="713" max="713" width="8.77734375" style="9"/>
    <col min="714" max="714" width="10.5546875" style="9" customWidth="1"/>
    <col min="715" max="715" width="3.77734375" style="9" customWidth="1"/>
    <col min="716" max="717" width="8.77734375" style="9"/>
    <col min="718" max="718" width="3.77734375" style="9" customWidth="1"/>
    <col min="719" max="958" width="8.77734375" style="9"/>
    <col min="959" max="959" width="24.77734375" style="9" customWidth="1"/>
    <col min="960" max="960" width="13.5546875" style="9" customWidth="1"/>
    <col min="961" max="961" width="8.77734375" style="9"/>
    <col min="962" max="962" width="6.77734375" style="9" customWidth="1"/>
    <col min="963" max="963" width="6.44140625" style="9" customWidth="1"/>
    <col min="964" max="964" width="8.21875" style="9" customWidth="1"/>
    <col min="965" max="965" width="6.77734375" style="9" customWidth="1"/>
    <col min="966" max="966" width="4.77734375" style="9" customWidth="1"/>
    <col min="967" max="968" width="5" style="9" customWidth="1"/>
    <col min="969" max="969" width="8.77734375" style="9"/>
    <col min="970" max="970" width="10.5546875" style="9" customWidth="1"/>
    <col min="971" max="971" width="3.77734375" style="9" customWidth="1"/>
    <col min="972" max="973" width="8.77734375" style="9"/>
    <col min="974" max="974" width="3.77734375" style="9" customWidth="1"/>
    <col min="975" max="1214" width="8.77734375" style="9"/>
    <col min="1215" max="1215" width="24.77734375" style="9" customWidth="1"/>
    <col min="1216" max="1216" width="13.5546875" style="9" customWidth="1"/>
    <col min="1217" max="1217" width="8.77734375" style="9"/>
    <col min="1218" max="1218" width="6.77734375" style="9" customWidth="1"/>
    <col min="1219" max="1219" width="6.44140625" style="9" customWidth="1"/>
    <col min="1220" max="1220" width="8.21875" style="9" customWidth="1"/>
    <col min="1221" max="1221" width="6.77734375" style="9" customWidth="1"/>
    <col min="1222" max="1222" width="4.77734375" style="9" customWidth="1"/>
    <col min="1223" max="1224" width="5" style="9" customWidth="1"/>
    <col min="1225" max="1225" width="8.77734375" style="9"/>
    <col min="1226" max="1226" width="10.5546875" style="9" customWidth="1"/>
    <col min="1227" max="1227" width="3.77734375" style="9" customWidth="1"/>
    <col min="1228" max="1229" width="8.77734375" style="9"/>
    <col min="1230" max="1230" width="3.77734375" style="9" customWidth="1"/>
    <col min="1231" max="1470" width="8.77734375" style="9"/>
    <col min="1471" max="1471" width="24.77734375" style="9" customWidth="1"/>
    <col min="1472" max="1472" width="13.5546875" style="9" customWidth="1"/>
    <col min="1473" max="1473" width="8.77734375" style="9"/>
    <col min="1474" max="1474" width="6.77734375" style="9" customWidth="1"/>
    <col min="1475" max="1475" width="6.44140625" style="9" customWidth="1"/>
    <col min="1476" max="1476" width="8.21875" style="9" customWidth="1"/>
    <col min="1477" max="1477" width="6.77734375" style="9" customWidth="1"/>
    <col min="1478" max="1478" width="4.77734375" style="9" customWidth="1"/>
    <col min="1479" max="1480" width="5" style="9" customWidth="1"/>
    <col min="1481" max="1481" width="8.77734375" style="9"/>
    <col min="1482" max="1482" width="10.5546875" style="9" customWidth="1"/>
    <col min="1483" max="1483" width="3.77734375" style="9" customWidth="1"/>
    <col min="1484" max="1485" width="8.77734375" style="9"/>
    <col min="1486" max="1486" width="3.77734375" style="9" customWidth="1"/>
    <col min="1487" max="1726" width="8.77734375" style="9"/>
    <col min="1727" max="1727" width="24.77734375" style="9" customWidth="1"/>
    <col min="1728" max="1728" width="13.5546875" style="9" customWidth="1"/>
    <col min="1729" max="1729" width="8.77734375" style="9"/>
    <col min="1730" max="1730" width="6.77734375" style="9" customWidth="1"/>
    <col min="1731" max="1731" width="6.44140625" style="9" customWidth="1"/>
    <col min="1732" max="1732" width="8.21875" style="9" customWidth="1"/>
    <col min="1733" max="1733" width="6.77734375" style="9" customWidth="1"/>
    <col min="1734" max="1734" width="4.77734375" style="9" customWidth="1"/>
    <col min="1735" max="1736" width="5" style="9" customWidth="1"/>
    <col min="1737" max="1737" width="8.77734375" style="9"/>
    <col min="1738" max="1738" width="10.5546875" style="9" customWidth="1"/>
    <col min="1739" max="1739" width="3.77734375" style="9" customWidth="1"/>
    <col min="1740" max="1741" width="8.77734375" style="9"/>
    <col min="1742" max="1742" width="3.77734375" style="9" customWidth="1"/>
    <col min="1743" max="1982" width="8.77734375" style="9"/>
    <col min="1983" max="1983" width="24.77734375" style="9" customWidth="1"/>
    <col min="1984" max="1984" width="13.5546875" style="9" customWidth="1"/>
    <col min="1985" max="1985" width="8.77734375" style="9"/>
    <col min="1986" max="1986" width="6.77734375" style="9" customWidth="1"/>
    <col min="1987" max="1987" width="6.44140625" style="9" customWidth="1"/>
    <col min="1988" max="1988" width="8.21875" style="9" customWidth="1"/>
    <col min="1989" max="1989" width="6.77734375" style="9" customWidth="1"/>
    <col min="1990" max="1990" width="4.77734375" style="9" customWidth="1"/>
    <col min="1991" max="1992" width="5" style="9" customWidth="1"/>
    <col min="1993" max="1993" width="8.77734375" style="9"/>
    <col min="1994" max="1994" width="10.5546875" style="9" customWidth="1"/>
    <col min="1995" max="1995" width="3.77734375" style="9" customWidth="1"/>
    <col min="1996" max="1997" width="8.77734375" style="9"/>
    <col min="1998" max="1998" width="3.77734375" style="9" customWidth="1"/>
    <col min="1999" max="2238" width="8.77734375" style="9"/>
    <col min="2239" max="2239" width="24.77734375" style="9" customWidth="1"/>
    <col min="2240" max="2240" width="13.5546875" style="9" customWidth="1"/>
    <col min="2241" max="2241" width="8.77734375" style="9"/>
    <col min="2242" max="2242" width="6.77734375" style="9" customWidth="1"/>
    <col min="2243" max="2243" width="6.44140625" style="9" customWidth="1"/>
    <col min="2244" max="2244" width="8.21875" style="9" customWidth="1"/>
    <col min="2245" max="2245" width="6.77734375" style="9" customWidth="1"/>
    <col min="2246" max="2246" width="4.77734375" style="9" customWidth="1"/>
    <col min="2247" max="2248" width="5" style="9" customWidth="1"/>
    <col min="2249" max="2249" width="8.77734375" style="9"/>
    <col min="2250" max="2250" width="10.5546875" style="9" customWidth="1"/>
    <col min="2251" max="2251" width="3.77734375" style="9" customWidth="1"/>
    <col min="2252" max="2253" width="8.77734375" style="9"/>
    <col min="2254" max="2254" width="3.77734375" style="9" customWidth="1"/>
    <col min="2255" max="2494" width="8.77734375" style="9"/>
    <col min="2495" max="2495" width="24.77734375" style="9" customWidth="1"/>
    <col min="2496" max="2496" width="13.5546875" style="9" customWidth="1"/>
    <col min="2497" max="2497" width="8.77734375" style="9"/>
    <col min="2498" max="2498" width="6.77734375" style="9" customWidth="1"/>
    <col min="2499" max="2499" width="6.44140625" style="9" customWidth="1"/>
    <col min="2500" max="2500" width="8.21875" style="9" customWidth="1"/>
    <col min="2501" max="2501" width="6.77734375" style="9" customWidth="1"/>
    <col min="2502" max="2502" width="4.77734375" style="9" customWidth="1"/>
    <col min="2503" max="2504" width="5" style="9" customWidth="1"/>
    <col min="2505" max="2505" width="8.77734375" style="9"/>
    <col min="2506" max="2506" width="10.5546875" style="9" customWidth="1"/>
    <col min="2507" max="2507" width="3.77734375" style="9" customWidth="1"/>
    <col min="2508" max="2509" width="8.77734375" style="9"/>
    <col min="2510" max="2510" width="3.77734375" style="9" customWidth="1"/>
    <col min="2511" max="2750" width="8.77734375" style="9"/>
    <col min="2751" max="2751" width="24.77734375" style="9" customWidth="1"/>
    <col min="2752" max="2752" width="13.5546875" style="9" customWidth="1"/>
    <col min="2753" max="2753" width="8.77734375" style="9"/>
    <col min="2754" max="2754" width="6.77734375" style="9" customWidth="1"/>
    <col min="2755" max="2755" width="6.44140625" style="9" customWidth="1"/>
    <col min="2756" max="2756" width="8.21875" style="9" customWidth="1"/>
    <col min="2757" max="2757" width="6.77734375" style="9" customWidth="1"/>
    <col min="2758" max="2758" width="4.77734375" style="9" customWidth="1"/>
    <col min="2759" max="2760" width="5" style="9" customWidth="1"/>
    <col min="2761" max="2761" width="8.77734375" style="9"/>
    <col min="2762" max="2762" width="10.5546875" style="9" customWidth="1"/>
    <col min="2763" max="2763" width="3.77734375" style="9" customWidth="1"/>
    <col min="2764" max="2765" width="8.77734375" style="9"/>
    <col min="2766" max="2766" width="3.77734375" style="9" customWidth="1"/>
    <col min="2767" max="3006" width="8.77734375" style="9"/>
    <col min="3007" max="3007" width="24.77734375" style="9" customWidth="1"/>
    <col min="3008" max="3008" width="13.5546875" style="9" customWidth="1"/>
    <col min="3009" max="3009" width="8.77734375" style="9"/>
    <col min="3010" max="3010" width="6.77734375" style="9" customWidth="1"/>
    <col min="3011" max="3011" width="6.44140625" style="9" customWidth="1"/>
    <col min="3012" max="3012" width="8.21875" style="9" customWidth="1"/>
    <col min="3013" max="3013" width="6.77734375" style="9" customWidth="1"/>
    <col min="3014" max="3014" width="4.77734375" style="9" customWidth="1"/>
    <col min="3015" max="3016" width="5" style="9" customWidth="1"/>
    <col min="3017" max="3017" width="8.77734375" style="9"/>
    <col min="3018" max="3018" width="10.5546875" style="9" customWidth="1"/>
    <col min="3019" max="3019" width="3.77734375" style="9" customWidth="1"/>
    <col min="3020" max="3021" width="8.77734375" style="9"/>
    <col min="3022" max="3022" width="3.77734375" style="9" customWidth="1"/>
    <col min="3023" max="3262" width="8.77734375" style="9"/>
    <col min="3263" max="3263" width="24.77734375" style="9" customWidth="1"/>
    <col min="3264" max="3264" width="13.5546875" style="9" customWidth="1"/>
    <col min="3265" max="3265" width="8.77734375" style="9"/>
    <col min="3266" max="3266" width="6.77734375" style="9" customWidth="1"/>
    <col min="3267" max="3267" width="6.44140625" style="9" customWidth="1"/>
    <col min="3268" max="3268" width="8.21875" style="9" customWidth="1"/>
    <col min="3269" max="3269" width="6.77734375" style="9" customWidth="1"/>
    <col min="3270" max="3270" width="4.77734375" style="9" customWidth="1"/>
    <col min="3271" max="3272" width="5" style="9" customWidth="1"/>
    <col min="3273" max="3273" width="8.77734375" style="9"/>
    <col min="3274" max="3274" width="10.5546875" style="9" customWidth="1"/>
    <col min="3275" max="3275" width="3.77734375" style="9" customWidth="1"/>
    <col min="3276" max="3277" width="8.77734375" style="9"/>
    <col min="3278" max="3278" width="3.77734375" style="9" customWidth="1"/>
    <col min="3279" max="3518" width="8.77734375" style="9"/>
    <col min="3519" max="3519" width="24.77734375" style="9" customWidth="1"/>
    <col min="3520" max="3520" width="13.5546875" style="9" customWidth="1"/>
    <col min="3521" max="3521" width="8.77734375" style="9"/>
    <col min="3522" max="3522" width="6.77734375" style="9" customWidth="1"/>
    <col min="3523" max="3523" width="6.44140625" style="9" customWidth="1"/>
    <col min="3524" max="3524" width="8.21875" style="9" customWidth="1"/>
    <col min="3525" max="3525" width="6.77734375" style="9" customWidth="1"/>
    <col min="3526" max="3526" width="4.77734375" style="9" customWidth="1"/>
    <col min="3527" max="3528" width="5" style="9" customWidth="1"/>
    <col min="3529" max="3529" width="8.77734375" style="9"/>
    <col min="3530" max="3530" width="10.5546875" style="9" customWidth="1"/>
    <col min="3531" max="3531" width="3.77734375" style="9" customWidth="1"/>
    <col min="3532" max="3533" width="8.77734375" style="9"/>
    <col min="3534" max="3534" width="3.77734375" style="9" customWidth="1"/>
    <col min="3535" max="3774" width="8.77734375" style="9"/>
    <col min="3775" max="3775" width="24.77734375" style="9" customWidth="1"/>
    <col min="3776" max="3776" width="13.5546875" style="9" customWidth="1"/>
    <col min="3777" max="3777" width="8.77734375" style="9"/>
    <col min="3778" max="3778" width="6.77734375" style="9" customWidth="1"/>
    <col min="3779" max="3779" width="6.44140625" style="9" customWidth="1"/>
    <col min="3780" max="3780" width="8.21875" style="9" customWidth="1"/>
    <col min="3781" max="3781" width="6.77734375" style="9" customWidth="1"/>
    <col min="3782" max="3782" width="4.77734375" style="9" customWidth="1"/>
    <col min="3783" max="3784" width="5" style="9" customWidth="1"/>
    <col min="3785" max="3785" width="8.77734375" style="9"/>
    <col min="3786" max="3786" width="10.5546875" style="9" customWidth="1"/>
    <col min="3787" max="3787" width="3.77734375" style="9" customWidth="1"/>
    <col min="3788" max="3789" width="8.77734375" style="9"/>
    <col min="3790" max="3790" width="3.77734375" style="9" customWidth="1"/>
    <col min="3791" max="4030" width="8.77734375" style="9"/>
    <col min="4031" max="4031" width="24.77734375" style="9" customWidth="1"/>
    <col min="4032" max="4032" width="13.5546875" style="9" customWidth="1"/>
    <col min="4033" max="4033" width="8.77734375" style="9"/>
    <col min="4034" max="4034" width="6.77734375" style="9" customWidth="1"/>
    <col min="4035" max="4035" width="6.44140625" style="9" customWidth="1"/>
    <col min="4036" max="4036" width="8.21875" style="9" customWidth="1"/>
    <col min="4037" max="4037" width="6.77734375" style="9" customWidth="1"/>
    <col min="4038" max="4038" width="4.77734375" style="9" customWidth="1"/>
    <col min="4039" max="4040" width="5" style="9" customWidth="1"/>
    <col min="4041" max="4041" width="8.77734375" style="9"/>
    <col min="4042" max="4042" width="10.5546875" style="9" customWidth="1"/>
    <col min="4043" max="4043" width="3.77734375" style="9" customWidth="1"/>
    <col min="4044" max="4045" width="8.77734375" style="9"/>
    <col min="4046" max="4046" width="3.77734375" style="9" customWidth="1"/>
    <col min="4047" max="4286" width="8.77734375" style="9"/>
    <col min="4287" max="4287" width="24.77734375" style="9" customWidth="1"/>
    <col min="4288" max="4288" width="13.5546875" style="9" customWidth="1"/>
    <col min="4289" max="4289" width="8.77734375" style="9"/>
    <col min="4290" max="4290" width="6.77734375" style="9" customWidth="1"/>
    <col min="4291" max="4291" width="6.44140625" style="9" customWidth="1"/>
    <col min="4292" max="4292" width="8.21875" style="9" customWidth="1"/>
    <col min="4293" max="4293" width="6.77734375" style="9" customWidth="1"/>
    <col min="4294" max="4294" width="4.77734375" style="9" customWidth="1"/>
    <col min="4295" max="4296" width="5" style="9" customWidth="1"/>
    <col min="4297" max="4297" width="8.77734375" style="9"/>
    <col min="4298" max="4298" width="10.5546875" style="9" customWidth="1"/>
    <col min="4299" max="4299" width="3.77734375" style="9" customWidth="1"/>
    <col min="4300" max="4301" width="8.77734375" style="9"/>
    <col min="4302" max="4302" width="3.77734375" style="9" customWidth="1"/>
    <col min="4303" max="4542" width="8.77734375" style="9"/>
    <col min="4543" max="4543" width="24.77734375" style="9" customWidth="1"/>
    <col min="4544" max="4544" width="13.5546875" style="9" customWidth="1"/>
    <col min="4545" max="4545" width="8.77734375" style="9"/>
    <col min="4546" max="4546" width="6.77734375" style="9" customWidth="1"/>
    <col min="4547" max="4547" width="6.44140625" style="9" customWidth="1"/>
    <col min="4548" max="4548" width="8.21875" style="9" customWidth="1"/>
    <col min="4549" max="4549" width="6.77734375" style="9" customWidth="1"/>
    <col min="4550" max="4550" width="4.77734375" style="9" customWidth="1"/>
    <col min="4551" max="4552" width="5" style="9" customWidth="1"/>
    <col min="4553" max="4553" width="8.77734375" style="9"/>
    <col min="4554" max="4554" width="10.5546875" style="9" customWidth="1"/>
    <col min="4555" max="4555" width="3.77734375" style="9" customWidth="1"/>
    <col min="4556" max="4557" width="8.77734375" style="9"/>
    <col min="4558" max="4558" width="3.77734375" style="9" customWidth="1"/>
    <col min="4559" max="4798" width="8.77734375" style="9"/>
    <col min="4799" max="4799" width="24.77734375" style="9" customWidth="1"/>
    <col min="4800" max="4800" width="13.5546875" style="9" customWidth="1"/>
    <col min="4801" max="4801" width="8.77734375" style="9"/>
    <col min="4802" max="4802" width="6.77734375" style="9" customWidth="1"/>
    <col min="4803" max="4803" width="6.44140625" style="9" customWidth="1"/>
    <col min="4804" max="4804" width="8.21875" style="9" customWidth="1"/>
    <col min="4805" max="4805" width="6.77734375" style="9" customWidth="1"/>
    <col min="4806" max="4806" width="4.77734375" style="9" customWidth="1"/>
    <col min="4807" max="4808" width="5" style="9" customWidth="1"/>
    <col min="4809" max="4809" width="8.77734375" style="9"/>
    <col min="4810" max="4810" width="10.5546875" style="9" customWidth="1"/>
    <col min="4811" max="4811" width="3.77734375" style="9" customWidth="1"/>
    <col min="4812" max="4813" width="8.77734375" style="9"/>
    <col min="4814" max="4814" width="3.77734375" style="9" customWidth="1"/>
    <col min="4815" max="5054" width="8.77734375" style="9"/>
    <col min="5055" max="5055" width="24.77734375" style="9" customWidth="1"/>
    <col min="5056" max="5056" width="13.5546875" style="9" customWidth="1"/>
    <col min="5057" max="5057" width="8.77734375" style="9"/>
    <col min="5058" max="5058" width="6.77734375" style="9" customWidth="1"/>
    <col min="5059" max="5059" width="6.44140625" style="9" customWidth="1"/>
    <col min="5060" max="5060" width="8.21875" style="9" customWidth="1"/>
    <col min="5061" max="5061" width="6.77734375" style="9" customWidth="1"/>
    <col min="5062" max="5062" width="4.77734375" style="9" customWidth="1"/>
    <col min="5063" max="5064" width="5" style="9" customWidth="1"/>
    <col min="5065" max="5065" width="8.77734375" style="9"/>
    <col min="5066" max="5066" width="10.5546875" style="9" customWidth="1"/>
    <col min="5067" max="5067" width="3.77734375" style="9" customWidth="1"/>
    <col min="5068" max="5069" width="8.77734375" style="9"/>
    <col min="5070" max="5070" width="3.77734375" style="9" customWidth="1"/>
    <col min="5071" max="5310" width="8.77734375" style="9"/>
    <col min="5311" max="5311" width="24.77734375" style="9" customWidth="1"/>
    <col min="5312" max="5312" width="13.5546875" style="9" customWidth="1"/>
    <col min="5313" max="5313" width="8.77734375" style="9"/>
    <col min="5314" max="5314" width="6.77734375" style="9" customWidth="1"/>
    <col min="5315" max="5315" width="6.44140625" style="9" customWidth="1"/>
    <col min="5316" max="5316" width="8.21875" style="9" customWidth="1"/>
    <col min="5317" max="5317" width="6.77734375" style="9" customWidth="1"/>
    <col min="5318" max="5318" width="4.77734375" style="9" customWidth="1"/>
    <col min="5319" max="5320" width="5" style="9" customWidth="1"/>
    <col min="5321" max="5321" width="8.77734375" style="9"/>
    <col min="5322" max="5322" width="10.5546875" style="9" customWidth="1"/>
    <col min="5323" max="5323" width="3.77734375" style="9" customWidth="1"/>
    <col min="5324" max="5325" width="8.77734375" style="9"/>
    <col min="5326" max="5326" width="3.77734375" style="9" customWidth="1"/>
    <col min="5327" max="5566" width="8.77734375" style="9"/>
    <col min="5567" max="5567" width="24.77734375" style="9" customWidth="1"/>
    <col min="5568" max="5568" width="13.5546875" style="9" customWidth="1"/>
    <col min="5569" max="5569" width="8.77734375" style="9"/>
    <col min="5570" max="5570" width="6.77734375" style="9" customWidth="1"/>
    <col min="5571" max="5571" width="6.44140625" style="9" customWidth="1"/>
    <col min="5572" max="5572" width="8.21875" style="9" customWidth="1"/>
    <col min="5573" max="5573" width="6.77734375" style="9" customWidth="1"/>
    <col min="5574" max="5574" width="4.77734375" style="9" customWidth="1"/>
    <col min="5575" max="5576" width="5" style="9" customWidth="1"/>
    <col min="5577" max="5577" width="8.77734375" style="9"/>
    <col min="5578" max="5578" width="10.5546875" style="9" customWidth="1"/>
    <col min="5579" max="5579" width="3.77734375" style="9" customWidth="1"/>
    <col min="5580" max="5581" width="8.77734375" style="9"/>
    <col min="5582" max="5582" width="3.77734375" style="9" customWidth="1"/>
    <col min="5583" max="5822" width="8.77734375" style="9"/>
    <col min="5823" max="5823" width="24.77734375" style="9" customWidth="1"/>
    <col min="5824" max="5824" width="13.5546875" style="9" customWidth="1"/>
    <col min="5825" max="5825" width="8.77734375" style="9"/>
    <col min="5826" max="5826" width="6.77734375" style="9" customWidth="1"/>
    <col min="5827" max="5827" width="6.44140625" style="9" customWidth="1"/>
    <col min="5828" max="5828" width="8.21875" style="9" customWidth="1"/>
    <col min="5829" max="5829" width="6.77734375" style="9" customWidth="1"/>
    <col min="5830" max="5830" width="4.77734375" style="9" customWidth="1"/>
    <col min="5831" max="5832" width="5" style="9" customWidth="1"/>
    <col min="5833" max="5833" width="8.77734375" style="9"/>
    <col min="5834" max="5834" width="10.5546875" style="9" customWidth="1"/>
    <col min="5835" max="5835" width="3.77734375" style="9" customWidth="1"/>
    <col min="5836" max="5837" width="8.77734375" style="9"/>
    <col min="5838" max="5838" width="3.77734375" style="9" customWidth="1"/>
    <col min="5839" max="6078" width="8.77734375" style="9"/>
    <col min="6079" max="6079" width="24.77734375" style="9" customWidth="1"/>
    <col min="6080" max="6080" width="13.5546875" style="9" customWidth="1"/>
    <col min="6081" max="6081" width="8.77734375" style="9"/>
    <col min="6082" max="6082" width="6.77734375" style="9" customWidth="1"/>
    <col min="6083" max="6083" width="6.44140625" style="9" customWidth="1"/>
    <col min="6084" max="6084" width="8.21875" style="9" customWidth="1"/>
    <col min="6085" max="6085" width="6.77734375" style="9" customWidth="1"/>
    <col min="6086" max="6086" width="4.77734375" style="9" customWidth="1"/>
    <col min="6087" max="6088" width="5" style="9" customWidth="1"/>
    <col min="6089" max="6089" width="8.77734375" style="9"/>
    <col min="6090" max="6090" width="10.5546875" style="9" customWidth="1"/>
    <col min="6091" max="6091" width="3.77734375" style="9" customWidth="1"/>
    <col min="6092" max="6093" width="8.77734375" style="9"/>
    <col min="6094" max="6094" width="3.77734375" style="9" customWidth="1"/>
    <col min="6095" max="6334" width="8.77734375" style="9"/>
    <col min="6335" max="6335" width="24.77734375" style="9" customWidth="1"/>
    <col min="6336" max="6336" width="13.5546875" style="9" customWidth="1"/>
    <col min="6337" max="6337" width="8.77734375" style="9"/>
    <col min="6338" max="6338" width="6.77734375" style="9" customWidth="1"/>
    <col min="6339" max="6339" width="6.44140625" style="9" customWidth="1"/>
    <col min="6340" max="6340" width="8.21875" style="9" customWidth="1"/>
    <col min="6341" max="6341" width="6.77734375" style="9" customWidth="1"/>
    <col min="6342" max="6342" width="4.77734375" style="9" customWidth="1"/>
    <col min="6343" max="6344" width="5" style="9" customWidth="1"/>
    <col min="6345" max="6345" width="8.77734375" style="9"/>
    <col min="6346" max="6346" width="10.5546875" style="9" customWidth="1"/>
    <col min="6347" max="6347" width="3.77734375" style="9" customWidth="1"/>
    <col min="6348" max="6349" width="8.77734375" style="9"/>
    <col min="6350" max="6350" width="3.77734375" style="9" customWidth="1"/>
    <col min="6351" max="6590" width="8.77734375" style="9"/>
    <col min="6591" max="6591" width="24.77734375" style="9" customWidth="1"/>
    <col min="6592" max="6592" width="13.5546875" style="9" customWidth="1"/>
    <col min="6593" max="6593" width="8.77734375" style="9"/>
    <col min="6594" max="6594" width="6.77734375" style="9" customWidth="1"/>
    <col min="6595" max="6595" width="6.44140625" style="9" customWidth="1"/>
    <col min="6596" max="6596" width="8.21875" style="9" customWidth="1"/>
    <col min="6597" max="6597" width="6.77734375" style="9" customWidth="1"/>
    <col min="6598" max="6598" width="4.77734375" style="9" customWidth="1"/>
    <col min="6599" max="6600" width="5" style="9" customWidth="1"/>
    <col min="6601" max="6601" width="8.77734375" style="9"/>
    <col min="6602" max="6602" width="10.5546875" style="9" customWidth="1"/>
    <col min="6603" max="6603" width="3.77734375" style="9" customWidth="1"/>
    <col min="6604" max="6605" width="8.77734375" style="9"/>
    <col min="6606" max="6606" width="3.77734375" style="9" customWidth="1"/>
    <col min="6607" max="6846" width="8.77734375" style="9"/>
    <col min="6847" max="6847" width="24.77734375" style="9" customWidth="1"/>
    <col min="6848" max="6848" width="13.5546875" style="9" customWidth="1"/>
    <col min="6849" max="6849" width="8.77734375" style="9"/>
    <col min="6850" max="6850" width="6.77734375" style="9" customWidth="1"/>
    <col min="6851" max="6851" width="6.44140625" style="9" customWidth="1"/>
    <col min="6852" max="6852" width="8.21875" style="9" customWidth="1"/>
    <col min="6853" max="6853" width="6.77734375" style="9" customWidth="1"/>
    <col min="6854" max="6854" width="4.77734375" style="9" customWidth="1"/>
    <col min="6855" max="6856" width="5" style="9" customWidth="1"/>
    <col min="6857" max="6857" width="8.77734375" style="9"/>
    <col min="6858" max="6858" width="10.5546875" style="9" customWidth="1"/>
    <col min="6859" max="6859" width="3.77734375" style="9" customWidth="1"/>
    <col min="6860" max="6861" width="8.77734375" style="9"/>
    <col min="6862" max="6862" width="3.77734375" style="9" customWidth="1"/>
    <col min="6863" max="7102" width="8.77734375" style="9"/>
    <col min="7103" max="7103" width="24.77734375" style="9" customWidth="1"/>
    <col min="7104" max="7104" width="13.5546875" style="9" customWidth="1"/>
    <col min="7105" max="7105" width="8.77734375" style="9"/>
    <col min="7106" max="7106" width="6.77734375" style="9" customWidth="1"/>
    <col min="7107" max="7107" width="6.44140625" style="9" customWidth="1"/>
    <col min="7108" max="7108" width="8.21875" style="9" customWidth="1"/>
    <col min="7109" max="7109" width="6.77734375" style="9" customWidth="1"/>
    <col min="7110" max="7110" width="4.77734375" style="9" customWidth="1"/>
    <col min="7111" max="7112" width="5" style="9" customWidth="1"/>
    <col min="7113" max="7113" width="8.77734375" style="9"/>
    <col min="7114" max="7114" width="10.5546875" style="9" customWidth="1"/>
    <col min="7115" max="7115" width="3.77734375" style="9" customWidth="1"/>
    <col min="7116" max="7117" width="8.77734375" style="9"/>
    <col min="7118" max="7118" width="3.77734375" style="9" customWidth="1"/>
    <col min="7119" max="7358" width="8.77734375" style="9"/>
    <col min="7359" max="7359" width="24.77734375" style="9" customWidth="1"/>
    <col min="7360" max="7360" width="13.5546875" style="9" customWidth="1"/>
    <col min="7361" max="7361" width="8.77734375" style="9"/>
    <col min="7362" max="7362" width="6.77734375" style="9" customWidth="1"/>
    <col min="7363" max="7363" width="6.44140625" style="9" customWidth="1"/>
    <col min="7364" max="7364" width="8.21875" style="9" customWidth="1"/>
    <col min="7365" max="7365" width="6.77734375" style="9" customWidth="1"/>
    <col min="7366" max="7366" width="4.77734375" style="9" customWidth="1"/>
    <col min="7367" max="7368" width="5" style="9" customWidth="1"/>
    <col min="7369" max="7369" width="8.77734375" style="9"/>
    <col min="7370" max="7370" width="10.5546875" style="9" customWidth="1"/>
    <col min="7371" max="7371" width="3.77734375" style="9" customWidth="1"/>
    <col min="7372" max="7373" width="8.77734375" style="9"/>
    <col min="7374" max="7374" width="3.77734375" style="9" customWidth="1"/>
    <col min="7375" max="7614" width="8.77734375" style="9"/>
    <col min="7615" max="7615" width="24.77734375" style="9" customWidth="1"/>
    <col min="7616" max="7616" width="13.5546875" style="9" customWidth="1"/>
    <col min="7617" max="7617" width="8.77734375" style="9"/>
    <col min="7618" max="7618" width="6.77734375" style="9" customWidth="1"/>
    <col min="7619" max="7619" width="6.44140625" style="9" customWidth="1"/>
    <col min="7620" max="7620" width="8.21875" style="9" customWidth="1"/>
    <col min="7621" max="7621" width="6.77734375" style="9" customWidth="1"/>
    <col min="7622" max="7622" width="4.77734375" style="9" customWidth="1"/>
    <col min="7623" max="7624" width="5" style="9" customWidth="1"/>
    <col min="7625" max="7625" width="8.77734375" style="9"/>
    <col min="7626" max="7626" width="10.5546875" style="9" customWidth="1"/>
    <col min="7627" max="7627" width="3.77734375" style="9" customWidth="1"/>
    <col min="7628" max="7629" width="8.77734375" style="9"/>
    <col min="7630" max="7630" width="3.77734375" style="9" customWidth="1"/>
    <col min="7631" max="7870" width="8.77734375" style="9"/>
    <col min="7871" max="7871" width="24.77734375" style="9" customWidth="1"/>
    <col min="7872" max="7872" width="13.5546875" style="9" customWidth="1"/>
    <col min="7873" max="7873" width="8.77734375" style="9"/>
    <col min="7874" max="7874" width="6.77734375" style="9" customWidth="1"/>
    <col min="7875" max="7875" width="6.44140625" style="9" customWidth="1"/>
    <col min="7876" max="7876" width="8.21875" style="9" customWidth="1"/>
    <col min="7877" max="7877" width="6.77734375" style="9" customWidth="1"/>
    <col min="7878" max="7878" width="4.77734375" style="9" customWidth="1"/>
    <col min="7879" max="7880" width="5" style="9" customWidth="1"/>
    <col min="7881" max="7881" width="8.77734375" style="9"/>
    <col min="7882" max="7882" width="10.5546875" style="9" customWidth="1"/>
    <col min="7883" max="7883" width="3.77734375" style="9" customWidth="1"/>
    <col min="7884" max="7885" width="8.77734375" style="9"/>
    <col min="7886" max="7886" width="3.77734375" style="9" customWidth="1"/>
    <col min="7887" max="8126" width="8.77734375" style="9"/>
    <col min="8127" max="8127" width="24.77734375" style="9" customWidth="1"/>
    <col min="8128" max="8128" width="13.5546875" style="9" customWidth="1"/>
    <col min="8129" max="8129" width="8.77734375" style="9"/>
    <col min="8130" max="8130" width="6.77734375" style="9" customWidth="1"/>
    <col min="8131" max="8131" width="6.44140625" style="9" customWidth="1"/>
    <col min="8132" max="8132" width="8.21875" style="9" customWidth="1"/>
    <col min="8133" max="8133" width="6.77734375" style="9" customWidth="1"/>
    <col min="8134" max="8134" width="4.77734375" style="9" customWidth="1"/>
    <col min="8135" max="8136" width="5" style="9" customWidth="1"/>
    <col min="8137" max="8137" width="8.77734375" style="9"/>
    <col min="8138" max="8138" width="10.5546875" style="9" customWidth="1"/>
    <col min="8139" max="8139" width="3.77734375" style="9" customWidth="1"/>
    <col min="8140" max="8141" width="8.77734375" style="9"/>
    <col min="8142" max="8142" width="3.77734375" style="9" customWidth="1"/>
    <col min="8143" max="8382" width="8.77734375" style="9"/>
    <col min="8383" max="8383" width="24.77734375" style="9" customWidth="1"/>
    <col min="8384" max="8384" width="13.5546875" style="9" customWidth="1"/>
    <col min="8385" max="8385" width="8.77734375" style="9"/>
    <col min="8386" max="8386" width="6.77734375" style="9" customWidth="1"/>
    <col min="8387" max="8387" width="6.44140625" style="9" customWidth="1"/>
    <col min="8388" max="8388" width="8.21875" style="9" customWidth="1"/>
    <col min="8389" max="8389" width="6.77734375" style="9" customWidth="1"/>
    <col min="8390" max="8390" width="4.77734375" style="9" customWidth="1"/>
    <col min="8391" max="8392" width="5" style="9" customWidth="1"/>
    <col min="8393" max="8393" width="8.77734375" style="9"/>
    <col min="8394" max="8394" width="10.5546875" style="9" customWidth="1"/>
    <col min="8395" max="8395" width="3.77734375" style="9" customWidth="1"/>
    <col min="8396" max="8397" width="8.77734375" style="9"/>
    <col min="8398" max="8398" width="3.77734375" style="9" customWidth="1"/>
    <col min="8399" max="8638" width="8.77734375" style="9"/>
    <col min="8639" max="8639" width="24.77734375" style="9" customWidth="1"/>
    <col min="8640" max="8640" width="13.5546875" style="9" customWidth="1"/>
    <col min="8641" max="8641" width="8.77734375" style="9"/>
    <col min="8642" max="8642" width="6.77734375" style="9" customWidth="1"/>
    <col min="8643" max="8643" width="6.44140625" style="9" customWidth="1"/>
    <col min="8644" max="8644" width="8.21875" style="9" customWidth="1"/>
    <col min="8645" max="8645" width="6.77734375" style="9" customWidth="1"/>
    <col min="8646" max="8646" width="4.77734375" style="9" customWidth="1"/>
    <col min="8647" max="8648" width="5" style="9" customWidth="1"/>
    <col min="8649" max="8649" width="8.77734375" style="9"/>
    <col min="8650" max="8650" width="10.5546875" style="9" customWidth="1"/>
    <col min="8651" max="8651" width="3.77734375" style="9" customWidth="1"/>
    <col min="8652" max="8653" width="8.77734375" style="9"/>
    <col min="8654" max="8654" width="3.77734375" style="9" customWidth="1"/>
    <col min="8655" max="8894" width="8.77734375" style="9"/>
    <col min="8895" max="8895" width="24.77734375" style="9" customWidth="1"/>
    <col min="8896" max="8896" width="13.5546875" style="9" customWidth="1"/>
    <col min="8897" max="8897" width="8.77734375" style="9"/>
    <col min="8898" max="8898" width="6.77734375" style="9" customWidth="1"/>
    <col min="8899" max="8899" width="6.44140625" style="9" customWidth="1"/>
    <col min="8900" max="8900" width="8.21875" style="9" customWidth="1"/>
    <col min="8901" max="8901" width="6.77734375" style="9" customWidth="1"/>
    <col min="8902" max="8902" width="4.77734375" style="9" customWidth="1"/>
    <col min="8903" max="8904" width="5" style="9" customWidth="1"/>
    <col min="8905" max="8905" width="8.77734375" style="9"/>
    <col min="8906" max="8906" width="10.5546875" style="9" customWidth="1"/>
    <col min="8907" max="8907" width="3.77734375" style="9" customWidth="1"/>
    <col min="8908" max="8909" width="8.77734375" style="9"/>
    <col min="8910" max="8910" width="3.77734375" style="9" customWidth="1"/>
    <col min="8911" max="9150" width="8.77734375" style="9"/>
    <col min="9151" max="9151" width="24.77734375" style="9" customWidth="1"/>
    <col min="9152" max="9152" width="13.5546875" style="9" customWidth="1"/>
    <col min="9153" max="9153" width="8.77734375" style="9"/>
    <col min="9154" max="9154" width="6.77734375" style="9" customWidth="1"/>
    <col min="9155" max="9155" width="6.44140625" style="9" customWidth="1"/>
    <col min="9156" max="9156" width="8.21875" style="9" customWidth="1"/>
    <col min="9157" max="9157" width="6.77734375" style="9" customWidth="1"/>
    <col min="9158" max="9158" width="4.77734375" style="9" customWidth="1"/>
    <col min="9159" max="9160" width="5" style="9" customWidth="1"/>
    <col min="9161" max="9161" width="8.77734375" style="9"/>
    <col min="9162" max="9162" width="10.5546875" style="9" customWidth="1"/>
    <col min="9163" max="9163" width="3.77734375" style="9" customWidth="1"/>
    <col min="9164" max="9165" width="8.77734375" style="9"/>
    <col min="9166" max="9166" width="3.77734375" style="9" customWidth="1"/>
    <col min="9167" max="9406" width="8.77734375" style="9"/>
    <col min="9407" max="9407" width="24.77734375" style="9" customWidth="1"/>
    <col min="9408" max="9408" width="13.5546875" style="9" customWidth="1"/>
    <col min="9409" max="9409" width="8.77734375" style="9"/>
    <col min="9410" max="9410" width="6.77734375" style="9" customWidth="1"/>
    <col min="9411" max="9411" width="6.44140625" style="9" customWidth="1"/>
    <col min="9412" max="9412" width="8.21875" style="9" customWidth="1"/>
    <col min="9413" max="9413" width="6.77734375" style="9" customWidth="1"/>
    <col min="9414" max="9414" width="4.77734375" style="9" customWidth="1"/>
    <col min="9415" max="9416" width="5" style="9" customWidth="1"/>
    <col min="9417" max="9417" width="8.77734375" style="9"/>
    <col min="9418" max="9418" width="10.5546875" style="9" customWidth="1"/>
    <col min="9419" max="9419" width="3.77734375" style="9" customWidth="1"/>
    <col min="9420" max="9421" width="8.77734375" style="9"/>
    <col min="9422" max="9422" width="3.77734375" style="9" customWidth="1"/>
    <col min="9423" max="9662" width="8.77734375" style="9"/>
    <col min="9663" max="9663" width="24.77734375" style="9" customWidth="1"/>
    <col min="9664" max="9664" width="13.5546875" style="9" customWidth="1"/>
    <col min="9665" max="9665" width="8.77734375" style="9"/>
    <col min="9666" max="9666" width="6.77734375" style="9" customWidth="1"/>
    <col min="9667" max="9667" width="6.44140625" style="9" customWidth="1"/>
    <col min="9668" max="9668" width="8.21875" style="9" customWidth="1"/>
    <col min="9669" max="9669" width="6.77734375" style="9" customWidth="1"/>
    <col min="9670" max="9670" width="4.77734375" style="9" customWidth="1"/>
    <col min="9671" max="9672" width="5" style="9" customWidth="1"/>
    <col min="9673" max="9673" width="8.77734375" style="9"/>
    <col min="9674" max="9674" width="10.5546875" style="9" customWidth="1"/>
    <col min="9675" max="9675" width="3.77734375" style="9" customWidth="1"/>
    <col min="9676" max="9677" width="8.77734375" style="9"/>
    <col min="9678" max="9678" width="3.77734375" style="9" customWidth="1"/>
    <col min="9679" max="9918" width="8.77734375" style="9"/>
    <col min="9919" max="9919" width="24.77734375" style="9" customWidth="1"/>
    <col min="9920" max="9920" width="13.5546875" style="9" customWidth="1"/>
    <col min="9921" max="9921" width="8.77734375" style="9"/>
    <col min="9922" max="9922" width="6.77734375" style="9" customWidth="1"/>
    <col min="9923" max="9923" width="6.44140625" style="9" customWidth="1"/>
    <col min="9924" max="9924" width="8.21875" style="9" customWidth="1"/>
    <col min="9925" max="9925" width="6.77734375" style="9" customWidth="1"/>
    <col min="9926" max="9926" width="4.77734375" style="9" customWidth="1"/>
    <col min="9927" max="9928" width="5" style="9" customWidth="1"/>
    <col min="9929" max="9929" width="8.77734375" style="9"/>
    <col min="9930" max="9930" width="10.5546875" style="9" customWidth="1"/>
    <col min="9931" max="9931" width="3.77734375" style="9" customWidth="1"/>
    <col min="9932" max="9933" width="8.77734375" style="9"/>
    <col min="9934" max="9934" width="3.77734375" style="9" customWidth="1"/>
    <col min="9935" max="10174" width="8.77734375" style="9"/>
    <col min="10175" max="10175" width="24.77734375" style="9" customWidth="1"/>
    <col min="10176" max="10176" width="13.5546875" style="9" customWidth="1"/>
    <col min="10177" max="10177" width="8.77734375" style="9"/>
    <col min="10178" max="10178" width="6.77734375" style="9" customWidth="1"/>
    <col min="10179" max="10179" width="6.44140625" style="9" customWidth="1"/>
    <col min="10180" max="10180" width="8.21875" style="9" customWidth="1"/>
    <col min="10181" max="10181" width="6.77734375" style="9" customWidth="1"/>
    <col min="10182" max="10182" width="4.77734375" style="9" customWidth="1"/>
    <col min="10183" max="10184" width="5" style="9" customWidth="1"/>
    <col min="10185" max="10185" width="8.77734375" style="9"/>
    <col min="10186" max="10186" width="10.5546875" style="9" customWidth="1"/>
    <col min="10187" max="10187" width="3.77734375" style="9" customWidth="1"/>
    <col min="10188" max="10189" width="8.77734375" style="9"/>
    <col min="10190" max="10190" width="3.77734375" style="9" customWidth="1"/>
    <col min="10191" max="10430" width="8.77734375" style="9"/>
    <col min="10431" max="10431" width="24.77734375" style="9" customWidth="1"/>
    <col min="10432" max="10432" width="13.5546875" style="9" customWidth="1"/>
    <col min="10433" max="10433" width="8.77734375" style="9"/>
    <col min="10434" max="10434" width="6.77734375" style="9" customWidth="1"/>
    <col min="10435" max="10435" width="6.44140625" style="9" customWidth="1"/>
    <col min="10436" max="10436" width="8.21875" style="9" customWidth="1"/>
    <col min="10437" max="10437" width="6.77734375" style="9" customWidth="1"/>
    <col min="10438" max="10438" width="4.77734375" style="9" customWidth="1"/>
    <col min="10439" max="10440" width="5" style="9" customWidth="1"/>
    <col min="10441" max="10441" width="8.77734375" style="9"/>
    <col min="10442" max="10442" width="10.5546875" style="9" customWidth="1"/>
    <col min="10443" max="10443" width="3.77734375" style="9" customWidth="1"/>
    <col min="10444" max="10445" width="8.77734375" style="9"/>
    <col min="10446" max="10446" width="3.77734375" style="9" customWidth="1"/>
    <col min="10447" max="10686" width="8.77734375" style="9"/>
    <col min="10687" max="10687" width="24.77734375" style="9" customWidth="1"/>
    <col min="10688" max="10688" width="13.5546875" style="9" customWidth="1"/>
    <col min="10689" max="10689" width="8.77734375" style="9"/>
    <col min="10690" max="10690" width="6.77734375" style="9" customWidth="1"/>
    <col min="10691" max="10691" width="6.44140625" style="9" customWidth="1"/>
    <col min="10692" max="10692" width="8.21875" style="9" customWidth="1"/>
    <col min="10693" max="10693" width="6.77734375" style="9" customWidth="1"/>
    <col min="10694" max="10694" width="4.77734375" style="9" customWidth="1"/>
    <col min="10695" max="10696" width="5" style="9" customWidth="1"/>
    <col min="10697" max="10697" width="8.77734375" style="9"/>
    <col min="10698" max="10698" width="10.5546875" style="9" customWidth="1"/>
    <col min="10699" max="10699" width="3.77734375" style="9" customWidth="1"/>
    <col min="10700" max="10701" width="8.77734375" style="9"/>
    <col min="10702" max="10702" width="3.77734375" style="9" customWidth="1"/>
    <col min="10703" max="10942" width="8.77734375" style="9"/>
    <col min="10943" max="10943" width="24.77734375" style="9" customWidth="1"/>
    <col min="10944" max="10944" width="13.5546875" style="9" customWidth="1"/>
    <col min="10945" max="10945" width="8.77734375" style="9"/>
    <col min="10946" max="10946" width="6.77734375" style="9" customWidth="1"/>
    <col min="10947" max="10947" width="6.44140625" style="9" customWidth="1"/>
    <col min="10948" max="10948" width="8.21875" style="9" customWidth="1"/>
    <col min="10949" max="10949" width="6.77734375" style="9" customWidth="1"/>
    <col min="10950" max="10950" width="4.77734375" style="9" customWidth="1"/>
    <col min="10951" max="10952" width="5" style="9" customWidth="1"/>
    <col min="10953" max="10953" width="8.77734375" style="9"/>
    <col min="10954" max="10954" width="10.5546875" style="9" customWidth="1"/>
    <col min="10955" max="10955" width="3.77734375" style="9" customWidth="1"/>
    <col min="10956" max="10957" width="8.77734375" style="9"/>
    <col min="10958" max="10958" width="3.77734375" style="9" customWidth="1"/>
    <col min="10959" max="11198" width="8.77734375" style="9"/>
    <col min="11199" max="11199" width="24.77734375" style="9" customWidth="1"/>
    <col min="11200" max="11200" width="13.5546875" style="9" customWidth="1"/>
    <col min="11201" max="11201" width="8.77734375" style="9"/>
    <col min="11202" max="11202" width="6.77734375" style="9" customWidth="1"/>
    <col min="11203" max="11203" width="6.44140625" style="9" customWidth="1"/>
    <col min="11204" max="11204" width="8.21875" style="9" customWidth="1"/>
    <col min="11205" max="11205" width="6.77734375" style="9" customWidth="1"/>
    <col min="11206" max="11206" width="4.77734375" style="9" customWidth="1"/>
    <col min="11207" max="11208" width="5" style="9" customWidth="1"/>
    <col min="11209" max="11209" width="8.77734375" style="9"/>
    <col min="11210" max="11210" width="10.5546875" style="9" customWidth="1"/>
    <col min="11211" max="11211" width="3.77734375" style="9" customWidth="1"/>
    <col min="11212" max="11213" width="8.77734375" style="9"/>
    <col min="11214" max="11214" width="3.77734375" style="9" customWidth="1"/>
    <col min="11215" max="11454" width="8.77734375" style="9"/>
    <col min="11455" max="11455" width="24.77734375" style="9" customWidth="1"/>
    <col min="11456" max="11456" width="13.5546875" style="9" customWidth="1"/>
    <col min="11457" max="11457" width="8.77734375" style="9"/>
    <col min="11458" max="11458" width="6.77734375" style="9" customWidth="1"/>
    <col min="11459" max="11459" width="6.44140625" style="9" customWidth="1"/>
    <col min="11460" max="11460" width="8.21875" style="9" customWidth="1"/>
    <col min="11461" max="11461" width="6.77734375" style="9" customWidth="1"/>
    <col min="11462" max="11462" width="4.77734375" style="9" customWidth="1"/>
    <col min="11463" max="11464" width="5" style="9" customWidth="1"/>
    <col min="11465" max="11465" width="8.77734375" style="9"/>
    <col min="11466" max="11466" width="10.5546875" style="9" customWidth="1"/>
    <col min="11467" max="11467" width="3.77734375" style="9" customWidth="1"/>
    <col min="11468" max="11469" width="8.77734375" style="9"/>
    <col min="11470" max="11470" width="3.77734375" style="9" customWidth="1"/>
    <col min="11471" max="11710" width="8.77734375" style="9"/>
    <col min="11711" max="11711" width="24.77734375" style="9" customWidth="1"/>
    <col min="11712" max="11712" width="13.5546875" style="9" customWidth="1"/>
    <col min="11713" max="11713" width="8.77734375" style="9"/>
    <col min="11714" max="11714" width="6.77734375" style="9" customWidth="1"/>
    <col min="11715" max="11715" width="6.44140625" style="9" customWidth="1"/>
    <col min="11716" max="11716" width="8.21875" style="9" customWidth="1"/>
    <col min="11717" max="11717" width="6.77734375" style="9" customWidth="1"/>
    <col min="11718" max="11718" width="4.77734375" style="9" customWidth="1"/>
    <col min="11719" max="11720" width="5" style="9" customWidth="1"/>
    <col min="11721" max="11721" width="8.77734375" style="9"/>
    <col min="11722" max="11722" width="10.5546875" style="9" customWidth="1"/>
    <col min="11723" max="11723" width="3.77734375" style="9" customWidth="1"/>
    <col min="11724" max="11725" width="8.77734375" style="9"/>
    <col min="11726" max="11726" width="3.77734375" style="9" customWidth="1"/>
    <col min="11727" max="11966" width="8.77734375" style="9"/>
    <col min="11967" max="11967" width="24.77734375" style="9" customWidth="1"/>
    <col min="11968" max="11968" width="13.5546875" style="9" customWidth="1"/>
    <col min="11969" max="11969" width="8.77734375" style="9"/>
    <col min="11970" max="11970" width="6.77734375" style="9" customWidth="1"/>
    <col min="11971" max="11971" width="6.44140625" style="9" customWidth="1"/>
    <col min="11972" max="11972" width="8.21875" style="9" customWidth="1"/>
    <col min="11973" max="11973" width="6.77734375" style="9" customWidth="1"/>
    <col min="11974" max="11974" width="4.77734375" style="9" customWidth="1"/>
    <col min="11975" max="11976" width="5" style="9" customWidth="1"/>
    <col min="11977" max="11977" width="8.77734375" style="9"/>
    <col min="11978" max="11978" width="10.5546875" style="9" customWidth="1"/>
    <col min="11979" max="11979" width="3.77734375" style="9" customWidth="1"/>
    <col min="11980" max="11981" width="8.77734375" style="9"/>
    <col min="11982" max="11982" width="3.77734375" style="9" customWidth="1"/>
    <col min="11983" max="12222" width="8.77734375" style="9"/>
    <col min="12223" max="12223" width="24.77734375" style="9" customWidth="1"/>
    <col min="12224" max="12224" width="13.5546875" style="9" customWidth="1"/>
    <col min="12225" max="12225" width="8.77734375" style="9"/>
    <col min="12226" max="12226" width="6.77734375" style="9" customWidth="1"/>
    <col min="12227" max="12227" width="6.44140625" style="9" customWidth="1"/>
    <col min="12228" max="12228" width="8.21875" style="9" customWidth="1"/>
    <col min="12229" max="12229" width="6.77734375" style="9" customWidth="1"/>
    <col min="12230" max="12230" width="4.77734375" style="9" customWidth="1"/>
    <col min="12231" max="12232" width="5" style="9" customWidth="1"/>
    <col min="12233" max="12233" width="8.77734375" style="9"/>
    <col min="12234" max="12234" width="10.5546875" style="9" customWidth="1"/>
    <col min="12235" max="12235" width="3.77734375" style="9" customWidth="1"/>
    <col min="12236" max="12237" width="8.77734375" style="9"/>
    <col min="12238" max="12238" width="3.77734375" style="9" customWidth="1"/>
    <col min="12239" max="12478" width="8.77734375" style="9"/>
    <col min="12479" max="12479" width="24.77734375" style="9" customWidth="1"/>
    <col min="12480" max="12480" width="13.5546875" style="9" customWidth="1"/>
    <col min="12481" max="12481" width="8.77734375" style="9"/>
    <col min="12482" max="12482" width="6.77734375" style="9" customWidth="1"/>
    <col min="12483" max="12483" width="6.44140625" style="9" customWidth="1"/>
    <col min="12484" max="12484" width="8.21875" style="9" customWidth="1"/>
    <col min="12485" max="12485" width="6.77734375" style="9" customWidth="1"/>
    <col min="12486" max="12486" width="4.77734375" style="9" customWidth="1"/>
    <col min="12487" max="12488" width="5" style="9" customWidth="1"/>
    <col min="12489" max="12489" width="8.77734375" style="9"/>
    <col min="12490" max="12490" width="10.5546875" style="9" customWidth="1"/>
    <col min="12491" max="12491" width="3.77734375" style="9" customWidth="1"/>
    <col min="12492" max="12493" width="8.77734375" style="9"/>
    <col min="12494" max="12494" width="3.77734375" style="9" customWidth="1"/>
    <col min="12495" max="12734" width="8.77734375" style="9"/>
    <col min="12735" max="12735" width="24.77734375" style="9" customWidth="1"/>
    <col min="12736" max="12736" width="13.5546875" style="9" customWidth="1"/>
    <col min="12737" max="12737" width="8.77734375" style="9"/>
    <col min="12738" max="12738" width="6.77734375" style="9" customWidth="1"/>
    <col min="12739" max="12739" width="6.44140625" style="9" customWidth="1"/>
    <col min="12740" max="12740" width="8.21875" style="9" customWidth="1"/>
    <col min="12741" max="12741" width="6.77734375" style="9" customWidth="1"/>
    <col min="12742" max="12742" width="4.77734375" style="9" customWidth="1"/>
    <col min="12743" max="12744" width="5" style="9" customWidth="1"/>
    <col min="12745" max="12745" width="8.77734375" style="9"/>
    <col min="12746" max="12746" width="10.5546875" style="9" customWidth="1"/>
    <col min="12747" max="12747" width="3.77734375" style="9" customWidth="1"/>
    <col min="12748" max="12749" width="8.77734375" style="9"/>
    <col min="12750" max="12750" width="3.77734375" style="9" customWidth="1"/>
    <col min="12751" max="12990" width="8.77734375" style="9"/>
    <col min="12991" max="12991" width="24.77734375" style="9" customWidth="1"/>
    <col min="12992" max="12992" width="13.5546875" style="9" customWidth="1"/>
    <col min="12993" max="12993" width="8.77734375" style="9"/>
    <col min="12994" max="12994" width="6.77734375" style="9" customWidth="1"/>
    <col min="12995" max="12995" width="6.44140625" style="9" customWidth="1"/>
    <col min="12996" max="12996" width="8.21875" style="9" customWidth="1"/>
    <col min="12997" max="12997" width="6.77734375" style="9" customWidth="1"/>
    <col min="12998" max="12998" width="4.77734375" style="9" customWidth="1"/>
    <col min="12999" max="13000" width="5" style="9" customWidth="1"/>
    <col min="13001" max="13001" width="8.77734375" style="9"/>
    <col min="13002" max="13002" width="10.5546875" style="9" customWidth="1"/>
    <col min="13003" max="13003" width="3.77734375" style="9" customWidth="1"/>
    <col min="13004" max="13005" width="8.77734375" style="9"/>
    <col min="13006" max="13006" width="3.77734375" style="9" customWidth="1"/>
    <col min="13007" max="13246" width="8.77734375" style="9"/>
    <col min="13247" max="13247" width="24.77734375" style="9" customWidth="1"/>
    <col min="13248" max="13248" width="13.5546875" style="9" customWidth="1"/>
    <col min="13249" max="13249" width="8.77734375" style="9"/>
    <col min="13250" max="13250" width="6.77734375" style="9" customWidth="1"/>
    <col min="13251" max="13251" width="6.44140625" style="9" customWidth="1"/>
    <col min="13252" max="13252" width="8.21875" style="9" customWidth="1"/>
    <col min="13253" max="13253" width="6.77734375" style="9" customWidth="1"/>
    <col min="13254" max="13254" width="4.77734375" style="9" customWidth="1"/>
    <col min="13255" max="13256" width="5" style="9" customWidth="1"/>
    <col min="13257" max="13257" width="8.77734375" style="9"/>
    <col min="13258" max="13258" width="10.5546875" style="9" customWidth="1"/>
    <col min="13259" max="13259" width="3.77734375" style="9" customWidth="1"/>
    <col min="13260" max="13261" width="8.77734375" style="9"/>
    <col min="13262" max="13262" width="3.77734375" style="9" customWidth="1"/>
    <col min="13263" max="13502" width="8.77734375" style="9"/>
    <col min="13503" max="13503" width="24.77734375" style="9" customWidth="1"/>
    <col min="13504" max="13504" width="13.5546875" style="9" customWidth="1"/>
    <col min="13505" max="13505" width="8.77734375" style="9"/>
    <col min="13506" max="13506" width="6.77734375" style="9" customWidth="1"/>
    <col min="13507" max="13507" width="6.44140625" style="9" customWidth="1"/>
    <col min="13508" max="13508" width="8.21875" style="9" customWidth="1"/>
    <col min="13509" max="13509" width="6.77734375" style="9" customWidth="1"/>
    <col min="13510" max="13510" width="4.77734375" style="9" customWidth="1"/>
    <col min="13511" max="13512" width="5" style="9" customWidth="1"/>
    <col min="13513" max="13513" width="8.77734375" style="9"/>
    <col min="13514" max="13514" width="10.5546875" style="9" customWidth="1"/>
    <col min="13515" max="13515" width="3.77734375" style="9" customWidth="1"/>
    <col min="13516" max="13517" width="8.77734375" style="9"/>
    <col min="13518" max="13518" width="3.77734375" style="9" customWidth="1"/>
    <col min="13519" max="13758" width="8.77734375" style="9"/>
    <col min="13759" max="13759" width="24.77734375" style="9" customWidth="1"/>
    <col min="13760" max="13760" width="13.5546875" style="9" customWidth="1"/>
    <col min="13761" max="13761" width="8.77734375" style="9"/>
    <col min="13762" max="13762" width="6.77734375" style="9" customWidth="1"/>
    <col min="13763" max="13763" width="6.44140625" style="9" customWidth="1"/>
    <col min="13764" max="13764" width="8.21875" style="9" customWidth="1"/>
    <col min="13765" max="13765" width="6.77734375" style="9" customWidth="1"/>
    <col min="13766" max="13766" width="4.77734375" style="9" customWidth="1"/>
    <col min="13767" max="13768" width="5" style="9" customWidth="1"/>
    <col min="13769" max="13769" width="8.77734375" style="9"/>
    <col min="13770" max="13770" width="10.5546875" style="9" customWidth="1"/>
    <col min="13771" max="13771" width="3.77734375" style="9" customWidth="1"/>
    <col min="13772" max="13773" width="8.77734375" style="9"/>
    <col min="13774" max="13774" width="3.77734375" style="9" customWidth="1"/>
    <col min="13775" max="14014" width="8.77734375" style="9"/>
    <col min="14015" max="14015" width="24.77734375" style="9" customWidth="1"/>
    <col min="14016" max="14016" width="13.5546875" style="9" customWidth="1"/>
    <col min="14017" max="14017" width="8.77734375" style="9"/>
    <col min="14018" max="14018" width="6.77734375" style="9" customWidth="1"/>
    <col min="14019" max="14019" width="6.44140625" style="9" customWidth="1"/>
    <col min="14020" max="14020" width="8.21875" style="9" customWidth="1"/>
    <col min="14021" max="14021" width="6.77734375" style="9" customWidth="1"/>
    <col min="14022" max="14022" width="4.77734375" style="9" customWidth="1"/>
    <col min="14023" max="14024" width="5" style="9" customWidth="1"/>
    <col min="14025" max="14025" width="8.77734375" style="9"/>
    <col min="14026" max="14026" width="10.5546875" style="9" customWidth="1"/>
    <col min="14027" max="14027" width="3.77734375" style="9" customWidth="1"/>
    <col min="14028" max="14029" width="8.77734375" style="9"/>
    <col min="14030" max="14030" width="3.77734375" style="9" customWidth="1"/>
    <col min="14031" max="14270" width="8.77734375" style="9"/>
    <col min="14271" max="14271" width="24.77734375" style="9" customWidth="1"/>
    <col min="14272" max="14272" width="13.5546875" style="9" customWidth="1"/>
    <col min="14273" max="14273" width="8.77734375" style="9"/>
    <col min="14274" max="14274" width="6.77734375" style="9" customWidth="1"/>
    <col min="14275" max="14275" width="6.44140625" style="9" customWidth="1"/>
    <col min="14276" max="14276" width="8.21875" style="9" customWidth="1"/>
    <col min="14277" max="14277" width="6.77734375" style="9" customWidth="1"/>
    <col min="14278" max="14278" width="4.77734375" style="9" customWidth="1"/>
    <col min="14279" max="14280" width="5" style="9" customWidth="1"/>
    <col min="14281" max="14281" width="8.77734375" style="9"/>
    <col min="14282" max="14282" width="10.5546875" style="9" customWidth="1"/>
    <col min="14283" max="14283" width="3.77734375" style="9" customWidth="1"/>
    <col min="14284" max="14285" width="8.77734375" style="9"/>
    <col min="14286" max="14286" width="3.77734375" style="9" customWidth="1"/>
    <col min="14287" max="14526" width="8.77734375" style="9"/>
    <col min="14527" max="14527" width="24.77734375" style="9" customWidth="1"/>
    <col min="14528" max="14528" width="13.5546875" style="9" customWidth="1"/>
    <col min="14529" max="14529" width="8.77734375" style="9"/>
    <col min="14530" max="14530" width="6.77734375" style="9" customWidth="1"/>
    <col min="14531" max="14531" width="6.44140625" style="9" customWidth="1"/>
    <col min="14532" max="14532" width="8.21875" style="9" customWidth="1"/>
    <col min="14533" max="14533" width="6.77734375" style="9" customWidth="1"/>
    <col min="14534" max="14534" width="4.77734375" style="9" customWidth="1"/>
    <col min="14535" max="14536" width="5" style="9" customWidth="1"/>
    <col min="14537" max="14537" width="8.77734375" style="9"/>
    <col min="14538" max="14538" width="10.5546875" style="9" customWidth="1"/>
    <col min="14539" max="14539" width="3.77734375" style="9" customWidth="1"/>
    <col min="14540" max="14541" width="8.77734375" style="9"/>
    <col min="14542" max="14542" width="3.77734375" style="9" customWidth="1"/>
    <col min="14543" max="14782" width="8.77734375" style="9"/>
    <col min="14783" max="14783" width="24.77734375" style="9" customWidth="1"/>
    <col min="14784" max="14784" width="13.5546875" style="9" customWidth="1"/>
    <col min="14785" max="14785" width="8.77734375" style="9"/>
    <col min="14786" max="14786" width="6.77734375" style="9" customWidth="1"/>
    <col min="14787" max="14787" width="6.44140625" style="9" customWidth="1"/>
    <col min="14788" max="14788" width="8.21875" style="9" customWidth="1"/>
    <col min="14789" max="14789" width="6.77734375" style="9" customWidth="1"/>
    <col min="14790" max="14790" width="4.77734375" style="9" customWidth="1"/>
    <col min="14791" max="14792" width="5" style="9" customWidth="1"/>
    <col min="14793" max="14793" width="8.77734375" style="9"/>
    <col min="14794" max="14794" width="10.5546875" style="9" customWidth="1"/>
    <col min="14795" max="14795" width="3.77734375" style="9" customWidth="1"/>
    <col min="14796" max="14797" width="8.77734375" style="9"/>
    <col min="14798" max="14798" width="3.77734375" style="9" customWidth="1"/>
    <col min="14799" max="15038" width="8.77734375" style="9"/>
    <col min="15039" max="15039" width="24.77734375" style="9" customWidth="1"/>
    <col min="15040" max="15040" width="13.5546875" style="9" customWidth="1"/>
    <col min="15041" max="15041" width="8.77734375" style="9"/>
    <col min="15042" max="15042" width="6.77734375" style="9" customWidth="1"/>
    <col min="15043" max="15043" width="6.44140625" style="9" customWidth="1"/>
    <col min="15044" max="15044" width="8.21875" style="9" customWidth="1"/>
    <col min="15045" max="15045" width="6.77734375" style="9" customWidth="1"/>
    <col min="15046" max="15046" width="4.77734375" style="9" customWidth="1"/>
    <col min="15047" max="15048" width="5" style="9" customWidth="1"/>
    <col min="15049" max="15049" width="8.77734375" style="9"/>
    <col min="15050" max="15050" width="10.5546875" style="9" customWidth="1"/>
    <col min="15051" max="15051" width="3.77734375" style="9" customWidth="1"/>
    <col min="15052" max="15053" width="8.77734375" style="9"/>
    <col min="15054" max="15054" width="3.77734375" style="9" customWidth="1"/>
    <col min="15055" max="15294" width="8.77734375" style="9"/>
    <col min="15295" max="15295" width="24.77734375" style="9" customWidth="1"/>
    <col min="15296" max="15296" width="13.5546875" style="9" customWidth="1"/>
    <col min="15297" max="15297" width="8.77734375" style="9"/>
    <col min="15298" max="15298" width="6.77734375" style="9" customWidth="1"/>
    <col min="15299" max="15299" width="6.44140625" style="9" customWidth="1"/>
    <col min="15300" max="15300" width="8.21875" style="9" customWidth="1"/>
    <col min="15301" max="15301" width="6.77734375" style="9" customWidth="1"/>
    <col min="15302" max="15302" width="4.77734375" style="9" customWidth="1"/>
    <col min="15303" max="15304" width="5" style="9" customWidth="1"/>
    <col min="15305" max="15305" width="8.77734375" style="9"/>
    <col min="15306" max="15306" width="10.5546875" style="9" customWidth="1"/>
    <col min="15307" max="15307" width="3.77734375" style="9" customWidth="1"/>
    <col min="15308" max="15309" width="8.77734375" style="9"/>
    <col min="15310" max="15310" width="3.77734375" style="9" customWidth="1"/>
    <col min="15311" max="15550" width="8.77734375" style="9"/>
    <col min="15551" max="15551" width="24.77734375" style="9" customWidth="1"/>
    <col min="15552" max="15552" width="13.5546875" style="9" customWidth="1"/>
    <col min="15553" max="15553" width="8.77734375" style="9"/>
    <col min="15554" max="15554" width="6.77734375" style="9" customWidth="1"/>
    <col min="15555" max="15555" width="6.44140625" style="9" customWidth="1"/>
    <col min="15556" max="15556" width="8.21875" style="9" customWidth="1"/>
    <col min="15557" max="15557" width="6.77734375" style="9" customWidth="1"/>
    <col min="15558" max="15558" width="4.77734375" style="9" customWidth="1"/>
    <col min="15559" max="15560" width="5" style="9" customWidth="1"/>
    <col min="15561" max="15561" width="8.77734375" style="9"/>
    <col min="15562" max="15562" width="10.5546875" style="9" customWidth="1"/>
    <col min="15563" max="15563" width="3.77734375" style="9" customWidth="1"/>
    <col min="15564" max="15565" width="8.77734375" style="9"/>
    <col min="15566" max="15566" width="3.77734375" style="9" customWidth="1"/>
    <col min="15567" max="15806" width="8.77734375" style="9"/>
    <col min="15807" max="15807" width="24.77734375" style="9" customWidth="1"/>
    <col min="15808" max="15808" width="13.5546875" style="9" customWidth="1"/>
    <col min="15809" max="15809" width="8.77734375" style="9"/>
    <col min="15810" max="15810" width="6.77734375" style="9" customWidth="1"/>
    <col min="15811" max="15811" width="6.44140625" style="9" customWidth="1"/>
    <col min="15812" max="15812" width="8.21875" style="9" customWidth="1"/>
    <col min="15813" max="15813" width="6.77734375" style="9" customWidth="1"/>
    <col min="15814" max="15814" width="4.77734375" style="9" customWidth="1"/>
    <col min="15815" max="15816" width="5" style="9" customWidth="1"/>
    <col min="15817" max="15817" width="8.77734375" style="9"/>
    <col min="15818" max="15818" width="10.5546875" style="9" customWidth="1"/>
    <col min="15819" max="15819" width="3.77734375" style="9" customWidth="1"/>
    <col min="15820" max="15821" width="8.77734375" style="9"/>
    <col min="15822" max="15822" width="3.77734375" style="9" customWidth="1"/>
    <col min="15823" max="16062" width="8.77734375" style="9"/>
    <col min="16063" max="16063" width="24.77734375" style="9" customWidth="1"/>
    <col min="16064" max="16064" width="13.5546875" style="9" customWidth="1"/>
    <col min="16065" max="16065" width="8.77734375" style="9"/>
    <col min="16066" max="16066" width="6.77734375" style="9" customWidth="1"/>
    <col min="16067" max="16067" width="6.44140625" style="9" customWidth="1"/>
    <col min="16068" max="16068" width="8.21875" style="9" customWidth="1"/>
    <col min="16069" max="16069" width="6.77734375" style="9" customWidth="1"/>
    <col min="16070" max="16070" width="4.77734375" style="9" customWidth="1"/>
    <col min="16071" max="16072" width="5" style="9" customWidth="1"/>
    <col min="16073" max="16073" width="8.77734375" style="9"/>
    <col min="16074" max="16074" width="10.5546875" style="9" customWidth="1"/>
    <col min="16075" max="16075" width="3.77734375" style="9" customWidth="1"/>
    <col min="16076" max="16077" width="8.77734375" style="9"/>
    <col min="16078" max="16078" width="3.77734375" style="9" customWidth="1"/>
    <col min="16079" max="16384" width="8.77734375" style="9"/>
  </cols>
  <sheetData>
    <row r="18" spans="1:61" ht="15.6" x14ac:dyDescent="0.3">
      <c r="AP18" s="2"/>
      <c r="AQ18" s="3"/>
      <c r="AR18" s="3"/>
      <c r="AS18" s="3"/>
      <c r="AT18" s="3"/>
      <c r="AU18" s="2"/>
      <c r="AV18" s="2"/>
      <c r="AW18" s="2"/>
      <c r="AX18" s="2"/>
      <c r="AY18" s="2"/>
      <c r="AZ18" s="3"/>
      <c r="BA18" s="3"/>
      <c r="BB18" s="3"/>
      <c r="BC18" s="3"/>
      <c r="BD18" s="3"/>
      <c r="BE18" s="3"/>
      <c r="BF18" s="3"/>
      <c r="BG18" s="2"/>
      <c r="BH18" s="2"/>
      <c r="BI18" s="3"/>
    </row>
    <row r="20" spans="1:61" s="3" customFormat="1" ht="79.8" x14ac:dyDescent="0.3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6</v>
      </c>
      <c r="M20" s="2" t="s">
        <v>7</v>
      </c>
      <c r="N20" s="2" t="s">
        <v>8</v>
      </c>
      <c r="O20" s="2" t="s">
        <v>9</v>
      </c>
      <c r="P20" s="2" t="s">
        <v>10</v>
      </c>
      <c r="Q20" s="3" t="s">
        <v>14</v>
      </c>
      <c r="R20" s="3" t="s">
        <v>30</v>
      </c>
      <c r="S20" s="3" t="s">
        <v>15</v>
      </c>
      <c r="T20" s="3" t="s">
        <v>16</v>
      </c>
      <c r="U20" s="3" t="s">
        <v>31</v>
      </c>
      <c r="V20" s="3" t="s">
        <v>32</v>
      </c>
      <c r="W20" s="3" t="s">
        <v>104</v>
      </c>
      <c r="X20" s="2" t="s">
        <v>17</v>
      </c>
      <c r="Y20" s="2" t="s">
        <v>18</v>
      </c>
      <c r="Z20" s="2" t="s">
        <v>19</v>
      </c>
      <c r="AA20" s="2" t="s">
        <v>20</v>
      </c>
      <c r="AB20" s="2" t="s">
        <v>21</v>
      </c>
      <c r="AC20" s="2" t="s">
        <v>22</v>
      </c>
      <c r="AD20" s="3" t="s">
        <v>15</v>
      </c>
      <c r="AE20" s="3" t="s">
        <v>16</v>
      </c>
      <c r="AF20" s="3" t="s">
        <v>33</v>
      </c>
      <c r="AG20" s="3" t="s">
        <v>34</v>
      </c>
      <c r="AH20" s="3" t="s">
        <v>105</v>
      </c>
      <c r="AI20" s="8" t="s">
        <v>23</v>
      </c>
      <c r="AJ20" s="8" t="s">
        <v>24</v>
      </c>
      <c r="AK20" s="8" t="s">
        <v>25</v>
      </c>
      <c r="AL20" s="8" t="s">
        <v>26</v>
      </c>
      <c r="AM20" s="8" t="s">
        <v>27</v>
      </c>
      <c r="AN20" s="8" t="s">
        <v>28</v>
      </c>
      <c r="AP20" s="2" t="s">
        <v>58</v>
      </c>
    </row>
    <row r="21" spans="1:61" customFormat="1" ht="14.4" x14ac:dyDescent="0.3">
      <c r="A21" s="1">
        <v>44119</v>
      </c>
      <c r="B21" t="s">
        <v>115</v>
      </c>
      <c r="C21" t="s">
        <v>87</v>
      </c>
      <c r="D21">
        <v>43</v>
      </c>
      <c r="E21">
        <v>1</v>
      </c>
      <c r="F21">
        <v>1</v>
      </c>
      <c r="G21" t="s">
        <v>42</v>
      </c>
      <c r="H21" t="s">
        <v>109</v>
      </c>
      <c r="I21">
        <v>6.4600000000000005E-2</v>
      </c>
      <c r="J21">
        <v>1.46</v>
      </c>
      <c r="K21">
        <v>28.1</v>
      </c>
      <c r="L21" t="s">
        <v>43</v>
      </c>
      <c r="M21" t="s">
        <v>110</v>
      </c>
      <c r="N21">
        <v>0.56499999999999995</v>
      </c>
      <c r="O21">
        <v>9.58</v>
      </c>
      <c r="P21">
        <v>29.8</v>
      </c>
      <c r="R21">
        <v>1</v>
      </c>
      <c r="S21">
        <v>1</v>
      </c>
      <c r="U21">
        <v>28.1</v>
      </c>
      <c r="V21">
        <v>28.1</v>
      </c>
      <c r="W21" s="2">
        <v>28.1</v>
      </c>
      <c r="Y21" s="2"/>
      <c r="Z21" s="2">
        <v>1.7953321364452424</v>
      </c>
      <c r="AA21" s="2" t="s">
        <v>78</v>
      </c>
      <c r="AD21">
        <v>2</v>
      </c>
      <c r="AE21" t="s">
        <v>117</v>
      </c>
      <c r="AF21">
        <v>381.71282443999996</v>
      </c>
      <c r="AG21">
        <v>381.71282443999996</v>
      </c>
      <c r="AH21">
        <v>346.23699454601922</v>
      </c>
      <c r="AK21">
        <v>8.5055585374283087</v>
      </c>
      <c r="AL21" t="s">
        <v>78</v>
      </c>
      <c r="AM21" s="9"/>
      <c r="AO21" s="2"/>
      <c r="AP21" s="2">
        <v>1</v>
      </c>
      <c r="AQ21" s="5"/>
    </row>
    <row r="22" spans="1:61" customFormat="1" ht="14.4" x14ac:dyDescent="0.3">
      <c r="A22" s="1">
        <v>44119</v>
      </c>
      <c r="B22" t="s">
        <v>115</v>
      </c>
      <c r="C22" t="s">
        <v>88</v>
      </c>
      <c r="D22">
        <v>55</v>
      </c>
      <c r="E22">
        <v>1</v>
      </c>
      <c r="F22">
        <v>1</v>
      </c>
      <c r="G22" t="s">
        <v>42</v>
      </c>
      <c r="H22" t="s">
        <v>109</v>
      </c>
      <c r="I22">
        <v>6.6600000000000006E-2</v>
      </c>
      <c r="J22">
        <v>1.46</v>
      </c>
      <c r="K22">
        <v>28.1</v>
      </c>
      <c r="L22" t="s">
        <v>43</v>
      </c>
      <c r="M22" t="s">
        <v>110</v>
      </c>
      <c r="N22">
        <v>0.46600000000000003</v>
      </c>
      <c r="O22">
        <v>7.85</v>
      </c>
      <c r="P22">
        <v>14.9</v>
      </c>
      <c r="R22">
        <v>1</v>
      </c>
      <c r="S22">
        <v>1</v>
      </c>
      <c r="U22">
        <v>28.1</v>
      </c>
      <c r="V22">
        <v>28.1</v>
      </c>
      <c r="W22" s="2">
        <v>28.1</v>
      </c>
      <c r="Y22" s="2"/>
      <c r="Z22" s="2">
        <v>16.639477977161505</v>
      </c>
      <c r="AA22" s="2" t="s">
        <v>78</v>
      </c>
      <c r="AD22">
        <v>2</v>
      </c>
      <c r="AE22" t="s">
        <v>117</v>
      </c>
      <c r="AF22">
        <v>207.37094474999992</v>
      </c>
      <c r="AG22">
        <v>207.37094474999992</v>
      </c>
      <c r="AH22">
        <v>198.94906779941167</v>
      </c>
      <c r="AK22">
        <v>19.968971369321526</v>
      </c>
      <c r="AL22" t="s">
        <v>78</v>
      </c>
      <c r="AM22" s="9"/>
      <c r="AO22" s="2"/>
      <c r="AP22" s="2">
        <v>2</v>
      </c>
      <c r="AQ22" s="5"/>
    </row>
    <row r="23" spans="1:61" customFormat="1" ht="14.4" x14ac:dyDescent="0.3">
      <c r="A23" s="1">
        <v>44119</v>
      </c>
      <c r="B23" t="s">
        <v>115</v>
      </c>
      <c r="C23" t="s">
        <v>89</v>
      </c>
      <c r="D23">
        <v>67</v>
      </c>
      <c r="E23">
        <v>1</v>
      </c>
      <c r="F23">
        <v>1</v>
      </c>
      <c r="G23" t="s">
        <v>42</v>
      </c>
      <c r="H23" t="s">
        <v>109</v>
      </c>
      <c r="I23">
        <v>7.22E-2</v>
      </c>
      <c r="J23">
        <v>1.61</v>
      </c>
      <c r="K23">
        <v>32.6</v>
      </c>
      <c r="L23" t="s">
        <v>43</v>
      </c>
      <c r="M23" t="s">
        <v>110</v>
      </c>
      <c r="N23">
        <v>0.85599999999999998</v>
      </c>
      <c r="O23">
        <v>14.5</v>
      </c>
      <c r="P23">
        <v>72.5</v>
      </c>
      <c r="R23">
        <v>1</v>
      </c>
      <c r="S23">
        <v>1</v>
      </c>
      <c r="U23">
        <v>32.6</v>
      </c>
      <c r="V23">
        <v>32.6</v>
      </c>
      <c r="W23" s="2">
        <v>32.6</v>
      </c>
      <c r="Y23" s="2"/>
      <c r="Z23" s="2">
        <v>4.2042042042042</v>
      </c>
      <c r="AA23" s="2" t="s">
        <v>78</v>
      </c>
      <c r="AD23">
        <v>2</v>
      </c>
      <c r="AE23" t="s">
        <v>117</v>
      </c>
      <c r="AF23">
        <v>855.84027500000013</v>
      </c>
      <c r="AG23">
        <v>855.84027500000013</v>
      </c>
      <c r="AH23">
        <v>839.26008725242082</v>
      </c>
      <c r="AK23">
        <v>2.2850695012009847</v>
      </c>
      <c r="AL23" t="s">
        <v>78</v>
      </c>
      <c r="AM23" s="9"/>
      <c r="AO23" s="2"/>
      <c r="AP23" s="2">
        <v>3</v>
      </c>
      <c r="AQ23" s="5"/>
    </row>
    <row r="24" spans="1:61" customFormat="1" ht="14.4" x14ac:dyDescent="0.3">
      <c r="A24" s="1">
        <v>44119</v>
      </c>
      <c r="B24" t="s">
        <v>115</v>
      </c>
      <c r="C24" t="s">
        <v>90</v>
      </c>
      <c r="D24">
        <v>79</v>
      </c>
      <c r="E24">
        <v>1</v>
      </c>
      <c r="F24">
        <v>1</v>
      </c>
      <c r="G24" t="s">
        <v>42</v>
      </c>
      <c r="H24" t="s">
        <v>109</v>
      </c>
      <c r="I24">
        <v>4.9500000000000002E-2</v>
      </c>
      <c r="J24">
        <v>1.17</v>
      </c>
      <c r="K24">
        <v>20</v>
      </c>
      <c r="L24" t="s">
        <v>43</v>
      </c>
      <c r="M24" t="s">
        <v>110</v>
      </c>
      <c r="N24">
        <v>0.52700000000000002</v>
      </c>
      <c r="O24">
        <v>8.93</v>
      </c>
      <c r="P24">
        <v>24.2</v>
      </c>
      <c r="R24">
        <v>1</v>
      </c>
      <c r="S24">
        <v>1</v>
      </c>
      <c r="U24">
        <v>20</v>
      </c>
      <c r="V24">
        <v>20</v>
      </c>
      <c r="W24" s="2">
        <v>20</v>
      </c>
      <c r="Y24" s="2"/>
      <c r="Z24" s="2">
        <v>5.1282051282051286</v>
      </c>
      <c r="AA24" s="2" t="s">
        <v>78</v>
      </c>
      <c r="AD24">
        <v>2</v>
      </c>
      <c r="AE24" t="s">
        <v>117</v>
      </c>
      <c r="AF24">
        <v>316.67400578999991</v>
      </c>
      <c r="AG24">
        <v>316.67400578999991</v>
      </c>
      <c r="AH24">
        <v>333.38639195219753</v>
      </c>
      <c r="AK24">
        <v>13.707103464327277</v>
      </c>
      <c r="AL24" t="s">
        <v>78</v>
      </c>
      <c r="AM24" s="9"/>
      <c r="AO24" s="2"/>
      <c r="AP24" s="2">
        <v>4</v>
      </c>
      <c r="AQ24" s="5"/>
    </row>
    <row r="25" spans="1:61" customFormat="1" ht="14.4" x14ac:dyDescent="0.3">
      <c r="A25" s="1">
        <v>44119</v>
      </c>
      <c r="B25" t="s">
        <v>115</v>
      </c>
      <c r="C25" t="s">
        <v>91</v>
      </c>
      <c r="D25">
        <v>91</v>
      </c>
      <c r="E25">
        <v>1</v>
      </c>
      <c r="F25">
        <v>1</v>
      </c>
      <c r="G25" t="s">
        <v>42</v>
      </c>
      <c r="H25" t="s">
        <v>109</v>
      </c>
      <c r="I25">
        <v>6.2799999999999995E-2</v>
      </c>
      <c r="J25">
        <v>1.38</v>
      </c>
      <c r="K25">
        <v>25.9</v>
      </c>
      <c r="L25" t="s">
        <v>43</v>
      </c>
      <c r="M25" t="s">
        <v>110</v>
      </c>
      <c r="N25">
        <v>0.624</v>
      </c>
      <c r="O25">
        <v>10.6</v>
      </c>
      <c r="P25">
        <v>38.700000000000003</v>
      </c>
      <c r="R25">
        <v>1</v>
      </c>
      <c r="S25">
        <v>1</v>
      </c>
      <c r="U25">
        <v>25.9</v>
      </c>
      <c r="V25">
        <v>25.9</v>
      </c>
      <c r="W25" s="2">
        <v>25.9</v>
      </c>
      <c r="Y25" s="2"/>
      <c r="Z25" s="2">
        <v>4.1587901701323302</v>
      </c>
      <c r="AA25" s="2" t="s">
        <v>78</v>
      </c>
      <c r="AD25">
        <v>2</v>
      </c>
      <c r="AE25" t="s">
        <v>117</v>
      </c>
      <c r="AF25">
        <v>482.64455599999985</v>
      </c>
      <c r="AG25">
        <v>482.64455599999985</v>
      </c>
      <c r="AH25">
        <v>511.48976629409208</v>
      </c>
      <c r="AK25">
        <v>7.8650764931243593</v>
      </c>
      <c r="AL25" t="s">
        <v>78</v>
      </c>
      <c r="AM25" s="9"/>
      <c r="AO25" s="2"/>
      <c r="AP25" s="2">
        <v>5</v>
      </c>
      <c r="AQ25" s="5"/>
    </row>
    <row r="26" spans="1:61" customFormat="1" ht="14.4" x14ac:dyDescent="0.3">
      <c r="A26" s="1">
        <v>44119</v>
      </c>
      <c r="B26" t="s">
        <v>115</v>
      </c>
      <c r="C26" t="s">
        <v>92</v>
      </c>
      <c r="D26">
        <v>103</v>
      </c>
      <c r="E26">
        <v>1</v>
      </c>
      <c r="F26">
        <v>1</v>
      </c>
      <c r="G26" t="s">
        <v>42</v>
      </c>
      <c r="H26" t="s">
        <v>109</v>
      </c>
      <c r="I26">
        <v>4.8800000000000003E-2</v>
      </c>
      <c r="J26">
        <v>1.1200000000000001</v>
      </c>
      <c r="K26">
        <v>18.7</v>
      </c>
      <c r="L26" t="s">
        <v>43</v>
      </c>
      <c r="M26" t="s">
        <v>110</v>
      </c>
      <c r="N26">
        <v>0.503</v>
      </c>
      <c r="O26">
        <v>8.52</v>
      </c>
      <c r="P26">
        <v>20.7</v>
      </c>
      <c r="R26">
        <v>1</v>
      </c>
      <c r="S26">
        <v>1</v>
      </c>
      <c r="U26">
        <v>18.7</v>
      </c>
      <c r="V26">
        <v>18.7</v>
      </c>
      <c r="W26" s="2">
        <v>18.7</v>
      </c>
      <c r="Y26" s="2"/>
      <c r="Z26" s="2">
        <v>0.53619302949060521</v>
      </c>
      <c r="AA26" s="2" t="s">
        <v>78</v>
      </c>
      <c r="AD26">
        <v>2</v>
      </c>
      <c r="AE26" t="s">
        <v>117</v>
      </c>
      <c r="AF26">
        <v>275.36142383999982</v>
      </c>
      <c r="AG26">
        <v>275.36142383999982</v>
      </c>
      <c r="AH26">
        <v>320.38540875755018</v>
      </c>
      <c r="AK26">
        <v>3.9719144225892347</v>
      </c>
      <c r="AL26" t="s">
        <v>78</v>
      </c>
      <c r="AM26" s="9"/>
      <c r="AO26" s="2"/>
      <c r="AP26" s="2">
        <v>6</v>
      </c>
      <c r="AQ26" s="5"/>
    </row>
    <row r="27" spans="1:61" customFormat="1" ht="14.4" x14ac:dyDescent="0.3">
      <c r="A27" s="1">
        <v>44119</v>
      </c>
      <c r="B27" t="s">
        <v>115</v>
      </c>
      <c r="C27" t="s">
        <v>93</v>
      </c>
      <c r="D27">
        <v>115</v>
      </c>
      <c r="E27">
        <v>1</v>
      </c>
      <c r="F27">
        <v>1</v>
      </c>
      <c r="G27" t="s">
        <v>42</v>
      </c>
      <c r="H27" t="s">
        <v>109</v>
      </c>
      <c r="I27">
        <v>5.6599999999999998E-2</v>
      </c>
      <c r="J27">
        <v>1.29</v>
      </c>
      <c r="K27">
        <v>23.5</v>
      </c>
      <c r="L27" t="s">
        <v>43</v>
      </c>
      <c r="M27" t="s">
        <v>110</v>
      </c>
      <c r="N27">
        <v>0.46500000000000002</v>
      </c>
      <c r="O27">
        <v>8</v>
      </c>
      <c r="P27">
        <v>16.2</v>
      </c>
      <c r="R27">
        <v>1</v>
      </c>
      <c r="S27">
        <v>1</v>
      </c>
      <c r="U27">
        <v>23.5</v>
      </c>
      <c r="V27">
        <v>23.5</v>
      </c>
      <c r="W27" s="2">
        <v>23.5</v>
      </c>
      <c r="Y27" s="2"/>
      <c r="Z27" s="2">
        <v>3.0237580993520488</v>
      </c>
      <c r="AA27" s="2" t="s">
        <v>78</v>
      </c>
      <c r="AD27">
        <v>2</v>
      </c>
      <c r="AE27" t="s">
        <v>117</v>
      </c>
      <c r="AF27">
        <v>222.64439999999991</v>
      </c>
      <c r="AG27">
        <v>222.64439999999991</v>
      </c>
      <c r="AH27">
        <v>281.62510752336357</v>
      </c>
      <c r="AK27">
        <v>1.6704507807811864</v>
      </c>
      <c r="AL27" t="s">
        <v>78</v>
      </c>
      <c r="AM27" s="9"/>
      <c r="AO27" s="2"/>
      <c r="AP27" s="2">
        <v>7</v>
      </c>
      <c r="AQ27" s="5"/>
    </row>
    <row r="28" spans="1:61" customFormat="1" ht="14.4" x14ac:dyDescent="0.3">
      <c r="A28" s="1">
        <v>44119</v>
      </c>
      <c r="B28" t="s">
        <v>115</v>
      </c>
      <c r="C28" t="s">
        <v>94</v>
      </c>
      <c r="D28">
        <v>127</v>
      </c>
      <c r="E28">
        <v>1</v>
      </c>
      <c r="F28">
        <v>1</v>
      </c>
      <c r="G28" t="s">
        <v>42</v>
      </c>
      <c r="H28" t="s">
        <v>109</v>
      </c>
      <c r="I28">
        <v>7.3300000000000004E-2</v>
      </c>
      <c r="J28">
        <v>1.59</v>
      </c>
      <c r="K28">
        <v>31.9</v>
      </c>
      <c r="L28" t="s">
        <v>43</v>
      </c>
      <c r="M28" t="s">
        <v>110</v>
      </c>
      <c r="N28">
        <v>0.82</v>
      </c>
      <c r="O28">
        <v>14.1</v>
      </c>
      <c r="P28">
        <v>69</v>
      </c>
      <c r="R28">
        <v>1</v>
      </c>
      <c r="S28">
        <v>1</v>
      </c>
      <c r="U28">
        <v>31.9</v>
      </c>
      <c r="V28">
        <v>31.9</v>
      </c>
      <c r="W28" s="2">
        <v>31.9</v>
      </c>
      <c r="Y28" s="2"/>
      <c r="Z28" s="2">
        <v>0</v>
      </c>
      <c r="AA28" s="2" t="s">
        <v>78</v>
      </c>
      <c r="AD28">
        <v>2</v>
      </c>
      <c r="AE28" t="s">
        <v>117</v>
      </c>
      <c r="AF28">
        <v>818.49185099999988</v>
      </c>
      <c r="AG28">
        <v>818.49185099999988</v>
      </c>
      <c r="AH28">
        <v>927.8124673283786</v>
      </c>
      <c r="AK28">
        <v>1.1337148560418713</v>
      </c>
      <c r="AL28" t="s">
        <v>78</v>
      </c>
      <c r="AM28" s="9"/>
      <c r="AO28" s="2"/>
      <c r="AP28" s="2">
        <v>8</v>
      </c>
      <c r="AQ28" s="5"/>
    </row>
    <row r="29" spans="1:61" customFormat="1" ht="14.4" x14ac:dyDescent="0.3">
      <c r="A29" s="1">
        <v>44119</v>
      </c>
      <c r="B29" t="s">
        <v>115</v>
      </c>
      <c r="C29" t="s">
        <v>218</v>
      </c>
      <c r="D29">
        <v>139</v>
      </c>
      <c r="E29">
        <v>1</v>
      </c>
      <c r="F29">
        <v>1</v>
      </c>
      <c r="G29" t="s">
        <v>42</v>
      </c>
      <c r="H29" t="s">
        <v>109</v>
      </c>
      <c r="I29">
        <v>4.7100000000000003E-2</v>
      </c>
      <c r="J29">
        <v>1.1000000000000001</v>
      </c>
      <c r="K29">
        <v>18</v>
      </c>
      <c r="L29" t="s">
        <v>43</v>
      </c>
      <c r="M29" t="s">
        <v>110</v>
      </c>
      <c r="N29">
        <v>0.40500000000000003</v>
      </c>
      <c r="O29">
        <v>6.93</v>
      </c>
      <c r="P29">
        <v>6.99</v>
      </c>
      <c r="R29">
        <v>1</v>
      </c>
      <c r="S29">
        <v>1</v>
      </c>
      <c r="U29">
        <v>18</v>
      </c>
      <c r="V29">
        <v>18</v>
      </c>
      <c r="W29" s="2">
        <v>18</v>
      </c>
      <c r="Y29" s="2"/>
      <c r="Z29" s="2">
        <v>1.6528925619834751</v>
      </c>
      <c r="AA29" s="2" t="s">
        <v>78</v>
      </c>
      <c r="AD29">
        <v>2</v>
      </c>
      <c r="AE29" t="s">
        <v>117</v>
      </c>
      <c r="AF29">
        <v>113.04119378999985</v>
      </c>
      <c r="AG29">
        <v>113.04119378999985</v>
      </c>
      <c r="AH29">
        <v>198.87175572962178</v>
      </c>
      <c r="AK29">
        <v>9.7192921633317191</v>
      </c>
      <c r="AL29" t="s">
        <v>78</v>
      </c>
      <c r="AM29" s="9"/>
      <c r="AO29" s="2"/>
      <c r="AP29" s="2">
        <v>9</v>
      </c>
      <c r="AQ29" s="5"/>
    </row>
    <row r="30" spans="1:61" customFormat="1" ht="14.4" x14ac:dyDescent="0.3">
      <c r="A30" s="1">
        <v>44133</v>
      </c>
      <c r="B30" t="s">
        <v>108</v>
      </c>
      <c r="C30" t="s">
        <v>206</v>
      </c>
      <c r="D30">
        <v>45</v>
      </c>
      <c r="E30">
        <v>1</v>
      </c>
      <c r="F30">
        <v>1</v>
      </c>
      <c r="G30" t="s">
        <v>42</v>
      </c>
      <c r="H30" t="s">
        <v>109</v>
      </c>
      <c r="I30">
        <v>6.3200000000000006E-2</v>
      </c>
      <c r="J30">
        <v>1.48</v>
      </c>
      <c r="K30">
        <v>32.1</v>
      </c>
      <c r="L30" t="s">
        <v>43</v>
      </c>
      <c r="M30" t="s">
        <v>110</v>
      </c>
      <c r="N30">
        <v>0.85799999999999998</v>
      </c>
      <c r="O30">
        <v>14.7</v>
      </c>
      <c r="P30">
        <v>943</v>
      </c>
      <c r="R30">
        <v>1</v>
      </c>
      <c r="S30">
        <v>1</v>
      </c>
      <c r="U30">
        <v>32.1</v>
      </c>
      <c r="V30">
        <v>32.1</v>
      </c>
      <c r="W30" s="2">
        <v>32.1</v>
      </c>
      <c r="Y30" s="2"/>
      <c r="Z30" s="2">
        <v>3.1645569620253164</v>
      </c>
      <c r="AA30" s="2" t="s">
        <v>78</v>
      </c>
      <c r="AD30">
        <v>1</v>
      </c>
      <c r="AF30">
        <v>943</v>
      </c>
      <c r="AG30">
        <v>943</v>
      </c>
      <c r="AH30">
        <v>943</v>
      </c>
      <c r="AK30">
        <v>5.7672502574665296</v>
      </c>
      <c r="AL30" t="s">
        <v>78</v>
      </c>
      <c r="AM30" s="9"/>
      <c r="AO30" s="2"/>
      <c r="AP30" s="2">
        <v>10</v>
      </c>
      <c r="AQ30" s="5"/>
    </row>
    <row r="31" spans="1:61" customFormat="1" ht="14.4" x14ac:dyDescent="0.3">
      <c r="A31" s="1">
        <v>44133</v>
      </c>
      <c r="B31" t="s">
        <v>108</v>
      </c>
      <c r="C31" t="s">
        <v>206</v>
      </c>
      <c r="D31">
        <v>57</v>
      </c>
      <c r="E31">
        <v>1</v>
      </c>
      <c r="F31">
        <v>1</v>
      </c>
      <c r="G31" t="s">
        <v>42</v>
      </c>
      <c r="H31" t="s">
        <v>109</v>
      </c>
      <c r="I31">
        <v>7.3800000000000004E-2</v>
      </c>
      <c r="J31">
        <v>1.65</v>
      </c>
      <c r="K31">
        <v>36.9</v>
      </c>
      <c r="L31" t="s">
        <v>43</v>
      </c>
      <c r="M31" t="s">
        <v>110</v>
      </c>
      <c r="N31">
        <v>0.88100000000000001</v>
      </c>
      <c r="O31">
        <v>15</v>
      </c>
      <c r="P31">
        <v>967</v>
      </c>
      <c r="R31">
        <v>1</v>
      </c>
      <c r="S31">
        <v>1</v>
      </c>
      <c r="U31">
        <v>36.9</v>
      </c>
      <c r="V31">
        <v>36.9</v>
      </c>
      <c r="W31" s="2">
        <v>36.9</v>
      </c>
      <c r="Y31" s="2"/>
      <c r="Z31" s="2">
        <v>5.0198150594451754</v>
      </c>
      <c r="AA31" s="2" t="s">
        <v>78</v>
      </c>
      <c r="AD31">
        <v>1</v>
      </c>
      <c r="AF31">
        <v>967</v>
      </c>
      <c r="AG31">
        <v>967</v>
      </c>
      <c r="AH31">
        <v>967</v>
      </c>
      <c r="AK31">
        <v>5.6353003721424777</v>
      </c>
      <c r="AL31" t="s">
        <v>78</v>
      </c>
      <c r="AM31" s="9"/>
      <c r="AO31" s="2"/>
      <c r="AP31" s="2">
        <v>11</v>
      </c>
      <c r="AQ31" s="5"/>
    </row>
    <row r="32" spans="1:61" customFormat="1" ht="14.4" x14ac:dyDescent="0.3">
      <c r="A32" s="1">
        <v>44133</v>
      </c>
      <c r="B32" t="s">
        <v>108</v>
      </c>
      <c r="C32" t="s">
        <v>206</v>
      </c>
      <c r="D32">
        <v>69</v>
      </c>
      <c r="E32">
        <v>1</v>
      </c>
      <c r="F32">
        <v>1</v>
      </c>
      <c r="G32" t="s">
        <v>42</v>
      </c>
      <c r="H32" t="s">
        <v>109</v>
      </c>
      <c r="I32">
        <v>7.1199999999999999E-2</v>
      </c>
      <c r="J32">
        <v>1.6</v>
      </c>
      <c r="K32">
        <v>35.5</v>
      </c>
      <c r="L32" t="s">
        <v>43</v>
      </c>
      <c r="M32" t="s">
        <v>110</v>
      </c>
      <c r="N32">
        <v>1.22</v>
      </c>
      <c r="O32">
        <v>20.6</v>
      </c>
      <c r="P32">
        <v>1410</v>
      </c>
      <c r="R32">
        <v>1</v>
      </c>
      <c r="S32">
        <v>1</v>
      </c>
      <c r="U32">
        <v>35.5</v>
      </c>
      <c r="V32">
        <v>35.5</v>
      </c>
      <c r="W32" s="2">
        <v>35.5</v>
      </c>
      <c r="Y32" s="2"/>
      <c r="Z32" s="2">
        <v>1.9914651493598943</v>
      </c>
      <c r="AA32" s="2" t="s">
        <v>78</v>
      </c>
      <c r="AD32">
        <v>1</v>
      </c>
      <c r="AF32">
        <v>1410</v>
      </c>
      <c r="AG32">
        <v>1410</v>
      </c>
      <c r="AH32">
        <v>1410</v>
      </c>
      <c r="AK32">
        <v>12.030075187969924</v>
      </c>
      <c r="AL32" t="s">
        <v>78</v>
      </c>
      <c r="AM32" s="9"/>
      <c r="AO32" s="2"/>
      <c r="AP32" s="2">
        <v>12</v>
      </c>
      <c r="AQ32" s="5"/>
    </row>
    <row r="33" spans="1:43" customFormat="1" ht="14.4" x14ac:dyDescent="0.3">
      <c r="A33" s="1">
        <v>44133</v>
      </c>
      <c r="B33" t="s">
        <v>108</v>
      </c>
      <c r="C33" t="s">
        <v>206</v>
      </c>
      <c r="D33">
        <v>81</v>
      </c>
      <c r="E33">
        <v>1</v>
      </c>
      <c r="F33">
        <v>1</v>
      </c>
      <c r="G33" t="s">
        <v>42</v>
      </c>
      <c r="H33" t="s">
        <v>109</v>
      </c>
      <c r="I33">
        <v>6.7400000000000002E-2</v>
      </c>
      <c r="J33">
        <v>1.49</v>
      </c>
      <c r="K33">
        <v>32.4</v>
      </c>
      <c r="L33" t="s">
        <v>43</v>
      </c>
      <c r="M33" t="s">
        <v>110</v>
      </c>
      <c r="N33">
        <v>1.24</v>
      </c>
      <c r="O33">
        <v>20.9</v>
      </c>
      <c r="P33">
        <v>1440</v>
      </c>
      <c r="R33">
        <v>1</v>
      </c>
      <c r="S33">
        <v>1</v>
      </c>
      <c r="U33">
        <v>32.4</v>
      </c>
      <c r="V33">
        <v>32.4</v>
      </c>
      <c r="W33" s="2">
        <v>32.4</v>
      </c>
      <c r="Y33" s="2"/>
      <c r="Z33" s="2">
        <v>3.0395136778115504</v>
      </c>
      <c r="AA33" s="2" t="s">
        <v>78</v>
      </c>
      <c r="AD33">
        <v>1</v>
      </c>
      <c r="AF33">
        <v>1440</v>
      </c>
      <c r="AG33">
        <v>1440</v>
      </c>
      <c r="AH33">
        <v>1440</v>
      </c>
      <c r="AK33">
        <v>11.764705882352942</v>
      </c>
      <c r="AL33" t="s">
        <v>78</v>
      </c>
      <c r="AM33" s="9"/>
      <c r="AO33" s="2"/>
      <c r="AP33" s="2">
        <v>13</v>
      </c>
      <c r="AQ33" s="5"/>
    </row>
    <row r="34" spans="1:43" customFormat="1" ht="14.4" x14ac:dyDescent="0.3">
      <c r="A34" s="1">
        <v>44133</v>
      </c>
      <c r="B34" t="s">
        <v>108</v>
      </c>
      <c r="C34" t="s">
        <v>206</v>
      </c>
      <c r="D34">
        <v>93</v>
      </c>
      <c r="E34">
        <v>1</v>
      </c>
      <c r="F34">
        <v>1</v>
      </c>
      <c r="G34" t="s">
        <v>42</v>
      </c>
      <c r="H34" t="s">
        <v>109</v>
      </c>
      <c r="I34">
        <v>6.5000000000000002E-2</v>
      </c>
      <c r="J34">
        <v>1.5</v>
      </c>
      <c r="K34">
        <v>32.6</v>
      </c>
      <c r="L34" t="s">
        <v>43</v>
      </c>
      <c r="M34" t="s">
        <v>110</v>
      </c>
      <c r="N34">
        <v>0.59699999999999998</v>
      </c>
      <c r="O34">
        <v>10.199999999999999</v>
      </c>
      <c r="P34">
        <v>597</v>
      </c>
      <c r="R34">
        <v>1</v>
      </c>
      <c r="S34">
        <v>1</v>
      </c>
      <c r="U34">
        <v>32.6</v>
      </c>
      <c r="V34">
        <v>32.6</v>
      </c>
      <c r="W34" s="2">
        <v>32.6</v>
      </c>
      <c r="Y34" s="2"/>
      <c r="Z34" s="2">
        <v>7.6433121019108352</v>
      </c>
      <c r="AA34" s="2" t="s">
        <v>78</v>
      </c>
      <c r="AD34">
        <v>1</v>
      </c>
      <c r="AF34">
        <v>597</v>
      </c>
      <c r="AG34">
        <v>597</v>
      </c>
      <c r="AH34">
        <v>597</v>
      </c>
      <c r="AK34">
        <v>2.888700084961767</v>
      </c>
      <c r="AL34" t="s">
        <v>78</v>
      </c>
      <c r="AM34" s="9"/>
      <c r="AO34" s="2"/>
      <c r="AP34" s="2">
        <v>14</v>
      </c>
      <c r="AQ34" s="5"/>
    </row>
    <row r="35" spans="1:43" customFormat="1" ht="14.4" x14ac:dyDescent="0.3">
      <c r="A35" s="1">
        <v>44133</v>
      </c>
      <c r="B35" t="s">
        <v>108</v>
      </c>
      <c r="C35" t="s">
        <v>206</v>
      </c>
      <c r="D35">
        <v>105</v>
      </c>
      <c r="E35">
        <v>1</v>
      </c>
      <c r="F35">
        <v>1</v>
      </c>
      <c r="G35" t="s">
        <v>42</v>
      </c>
      <c r="H35" t="s">
        <v>109</v>
      </c>
      <c r="I35">
        <v>9.6699999999999994E-2</v>
      </c>
      <c r="J35">
        <v>2.08</v>
      </c>
      <c r="K35">
        <v>49.5</v>
      </c>
      <c r="L35" t="s">
        <v>43</v>
      </c>
      <c r="M35" t="s">
        <v>110</v>
      </c>
      <c r="N35">
        <v>0.40799999999999997</v>
      </c>
      <c r="O35">
        <v>7</v>
      </c>
      <c r="P35">
        <v>357</v>
      </c>
      <c r="R35">
        <v>1</v>
      </c>
      <c r="S35">
        <v>1</v>
      </c>
      <c r="U35">
        <v>49.5</v>
      </c>
      <c r="V35">
        <v>49.5</v>
      </c>
      <c r="W35" s="2">
        <v>49.5</v>
      </c>
      <c r="Y35" s="2"/>
      <c r="Z35" s="2">
        <v>11.991434689507496</v>
      </c>
      <c r="AA35" s="2" t="s">
        <v>78</v>
      </c>
      <c r="AD35">
        <v>1</v>
      </c>
      <c r="AF35">
        <v>357</v>
      </c>
      <c r="AG35">
        <v>357</v>
      </c>
      <c r="AH35">
        <v>357</v>
      </c>
      <c r="AK35">
        <v>10.309278350515465</v>
      </c>
      <c r="AL35" t="s">
        <v>78</v>
      </c>
      <c r="AM35" s="9"/>
      <c r="AO35" s="2"/>
      <c r="AP35" s="2">
        <v>15</v>
      </c>
      <c r="AQ35" s="5"/>
    </row>
    <row r="36" spans="1:43" customFormat="1" ht="14.4" x14ac:dyDescent="0.3">
      <c r="A36" s="1">
        <v>44133</v>
      </c>
      <c r="B36" t="s">
        <v>108</v>
      </c>
      <c r="C36" t="s">
        <v>206</v>
      </c>
      <c r="D36">
        <v>117</v>
      </c>
      <c r="E36">
        <v>1</v>
      </c>
      <c r="F36">
        <v>1</v>
      </c>
      <c r="G36" t="s">
        <v>42</v>
      </c>
      <c r="H36" t="s">
        <v>109</v>
      </c>
      <c r="I36">
        <v>5.0500000000000003E-2</v>
      </c>
      <c r="J36">
        <v>1.1200000000000001</v>
      </c>
      <c r="K36">
        <v>21.2</v>
      </c>
      <c r="L36" t="s">
        <v>43</v>
      </c>
      <c r="M36" t="s">
        <v>110</v>
      </c>
      <c r="N36">
        <v>0.27500000000000002</v>
      </c>
      <c r="O36">
        <v>4.71</v>
      </c>
      <c r="P36">
        <v>188</v>
      </c>
      <c r="R36">
        <v>1</v>
      </c>
      <c r="S36">
        <v>1</v>
      </c>
      <c r="U36">
        <v>21.2</v>
      </c>
      <c r="V36">
        <v>21.2</v>
      </c>
      <c r="W36" s="2">
        <v>21.2</v>
      </c>
      <c r="Y36" s="2"/>
      <c r="Z36" s="2">
        <v>2.7906976744186114</v>
      </c>
      <c r="AA36" s="2" t="s">
        <v>78</v>
      </c>
      <c r="AD36">
        <v>1</v>
      </c>
      <c r="AF36">
        <v>188</v>
      </c>
      <c r="AG36">
        <v>188</v>
      </c>
      <c r="AH36">
        <v>188</v>
      </c>
      <c r="AK36">
        <v>11.055276381909549</v>
      </c>
      <c r="AL36" t="s">
        <v>78</v>
      </c>
      <c r="AM36" s="9"/>
      <c r="AO36" s="2"/>
      <c r="AP36" s="2">
        <v>16</v>
      </c>
      <c r="AQ36" s="5"/>
    </row>
    <row r="37" spans="1:43" customFormat="1" ht="14.4" x14ac:dyDescent="0.3">
      <c r="A37" s="1">
        <v>44133</v>
      </c>
      <c r="B37" t="s">
        <v>108</v>
      </c>
      <c r="C37" t="s">
        <v>206</v>
      </c>
      <c r="D37">
        <v>129</v>
      </c>
      <c r="E37">
        <v>1</v>
      </c>
      <c r="F37">
        <v>1</v>
      </c>
      <c r="G37" t="s">
        <v>42</v>
      </c>
      <c r="H37" t="s">
        <v>109</v>
      </c>
      <c r="I37">
        <v>7.7899999999999997E-2</v>
      </c>
      <c r="J37">
        <v>1.66</v>
      </c>
      <c r="K37">
        <v>37.4</v>
      </c>
      <c r="L37" t="s">
        <v>43</v>
      </c>
      <c r="M37" t="s">
        <v>110</v>
      </c>
      <c r="N37">
        <v>0.76600000000000001</v>
      </c>
      <c r="O37">
        <v>13</v>
      </c>
      <c r="P37">
        <v>812</v>
      </c>
      <c r="R37">
        <v>1</v>
      </c>
      <c r="S37">
        <v>1</v>
      </c>
      <c r="U37">
        <v>37.4</v>
      </c>
      <c r="V37">
        <v>37.4</v>
      </c>
      <c r="W37" s="2">
        <v>37.4</v>
      </c>
      <c r="Y37" s="2"/>
      <c r="Z37" s="2">
        <v>0.80536912751677092</v>
      </c>
      <c r="AA37" s="2" t="s">
        <v>78</v>
      </c>
      <c r="AD37">
        <v>1</v>
      </c>
      <c r="AF37">
        <v>812</v>
      </c>
      <c r="AG37">
        <v>812</v>
      </c>
      <c r="AH37">
        <v>812</v>
      </c>
      <c r="AK37">
        <v>0.74165636588380712</v>
      </c>
      <c r="AL37" t="s">
        <v>78</v>
      </c>
      <c r="AM37" s="9"/>
      <c r="AO37" s="2"/>
      <c r="AP37" s="2">
        <v>17</v>
      </c>
      <c r="AQ37" s="5"/>
    </row>
    <row r="38" spans="1:43" customFormat="1" ht="14.4" x14ac:dyDescent="0.3">
      <c r="A38" s="1">
        <v>44133</v>
      </c>
      <c r="B38" t="s">
        <v>108</v>
      </c>
      <c r="C38" t="s">
        <v>206</v>
      </c>
      <c r="D38">
        <v>141</v>
      </c>
      <c r="E38">
        <v>1</v>
      </c>
      <c r="F38">
        <v>1</v>
      </c>
      <c r="G38" t="s">
        <v>42</v>
      </c>
      <c r="H38" t="s">
        <v>109</v>
      </c>
      <c r="I38">
        <v>4.53E-2</v>
      </c>
      <c r="J38">
        <v>1.1000000000000001</v>
      </c>
      <c r="K38">
        <v>20.7</v>
      </c>
      <c r="L38" t="s">
        <v>43</v>
      </c>
      <c r="M38" t="s">
        <v>110</v>
      </c>
      <c r="N38">
        <v>0.33600000000000002</v>
      </c>
      <c r="O38">
        <v>5.79</v>
      </c>
      <c r="P38">
        <v>267</v>
      </c>
      <c r="R38">
        <v>1</v>
      </c>
      <c r="S38">
        <v>1</v>
      </c>
      <c r="U38">
        <v>20.7</v>
      </c>
      <c r="V38">
        <v>20.7</v>
      </c>
      <c r="W38" s="2">
        <v>20.7</v>
      </c>
      <c r="Y38" s="2"/>
      <c r="Z38" s="2">
        <v>17.218543046357627</v>
      </c>
      <c r="AA38" s="2" t="s">
        <v>78</v>
      </c>
      <c r="AD38">
        <v>1</v>
      </c>
      <c r="AF38">
        <v>267</v>
      </c>
      <c r="AG38">
        <v>267</v>
      </c>
      <c r="AH38">
        <v>267</v>
      </c>
      <c r="AK38">
        <v>1.8552875695732838</v>
      </c>
      <c r="AL38" t="s">
        <v>78</v>
      </c>
      <c r="AM38" s="9"/>
      <c r="AO38" s="2"/>
      <c r="AP38" s="2">
        <v>18</v>
      </c>
      <c r="AQ38" s="5"/>
    </row>
    <row r="39" spans="1:43" customFormat="1" ht="14.4" x14ac:dyDescent="0.3">
      <c r="A39" s="1">
        <v>44133</v>
      </c>
      <c r="B39" t="s">
        <v>108</v>
      </c>
      <c r="C39" t="s">
        <v>206</v>
      </c>
      <c r="D39">
        <v>153</v>
      </c>
      <c r="E39">
        <v>1</v>
      </c>
      <c r="F39">
        <v>1</v>
      </c>
      <c r="G39" t="s">
        <v>42</v>
      </c>
      <c r="H39" t="s">
        <v>109</v>
      </c>
      <c r="I39">
        <v>7.22E-2</v>
      </c>
      <c r="J39">
        <v>1.67</v>
      </c>
      <c r="K39">
        <v>37.6</v>
      </c>
      <c r="L39" t="s">
        <v>43</v>
      </c>
      <c r="M39" t="s">
        <v>110</v>
      </c>
      <c r="N39">
        <v>0.51400000000000001</v>
      </c>
      <c r="O39">
        <v>8.77</v>
      </c>
      <c r="P39">
        <v>489</v>
      </c>
      <c r="R39">
        <v>1</v>
      </c>
      <c r="S39">
        <v>1</v>
      </c>
      <c r="U39">
        <v>37.6</v>
      </c>
      <c r="V39">
        <v>37.6</v>
      </c>
      <c r="W39" s="2">
        <v>37.6</v>
      </c>
      <c r="Y39" s="2"/>
      <c r="Z39" s="2">
        <v>7.7348066298342664</v>
      </c>
      <c r="AA39" s="2" t="s">
        <v>78</v>
      </c>
      <c r="AD39">
        <v>1</v>
      </c>
      <c r="AF39">
        <v>489</v>
      </c>
      <c r="AG39">
        <v>489</v>
      </c>
      <c r="AH39">
        <v>489</v>
      </c>
      <c r="AK39">
        <v>5.7596822244289969</v>
      </c>
      <c r="AL39" t="s">
        <v>78</v>
      </c>
      <c r="AM39" s="9"/>
      <c r="AO39" s="2"/>
      <c r="AP39" s="2">
        <v>19</v>
      </c>
      <c r="AQ39" s="5"/>
    </row>
    <row r="40" spans="1:43" customFormat="1" ht="14.4" x14ac:dyDescent="0.3">
      <c r="A40" s="1">
        <v>44166</v>
      </c>
      <c r="B40" t="s">
        <v>126</v>
      </c>
      <c r="C40" t="s">
        <v>206</v>
      </c>
      <c r="D40">
        <v>45</v>
      </c>
      <c r="E40">
        <v>1</v>
      </c>
      <c r="F40">
        <v>1</v>
      </c>
      <c r="G40" t="s">
        <v>42</v>
      </c>
      <c r="H40" t="s">
        <v>109</v>
      </c>
      <c r="I40">
        <v>4.8500000000000001E-2</v>
      </c>
      <c r="J40">
        <v>1.0900000000000001</v>
      </c>
      <c r="K40">
        <v>13.3</v>
      </c>
      <c r="L40" t="s">
        <v>43</v>
      </c>
      <c r="M40" t="s">
        <v>110</v>
      </c>
      <c r="N40">
        <v>0.16700000000000001</v>
      </c>
      <c r="O40">
        <v>3.05</v>
      </c>
      <c r="P40">
        <v>178</v>
      </c>
      <c r="R40">
        <v>1</v>
      </c>
      <c r="S40">
        <v>2</v>
      </c>
      <c r="T40" t="s">
        <v>128</v>
      </c>
      <c r="U40">
        <v>19.534601049999999</v>
      </c>
      <c r="V40">
        <v>19.534601049999999</v>
      </c>
      <c r="W40" s="2">
        <v>19.534601049999999</v>
      </c>
      <c r="Y40" s="2"/>
      <c r="Z40" s="2">
        <v>0</v>
      </c>
      <c r="AA40" s="2" t="s">
        <v>78</v>
      </c>
      <c r="AD40">
        <v>1</v>
      </c>
      <c r="AF40">
        <v>187.64267475</v>
      </c>
      <c r="AG40">
        <v>187.64267475</v>
      </c>
      <c r="AH40">
        <v>187.64267475</v>
      </c>
      <c r="AK40">
        <v>2.0184784965565385</v>
      </c>
      <c r="AL40" t="s">
        <v>78</v>
      </c>
      <c r="AM40" s="9"/>
      <c r="AO40" s="2"/>
      <c r="AP40" s="2">
        <v>20</v>
      </c>
      <c r="AQ40" s="5"/>
    </row>
    <row r="41" spans="1:43" customFormat="1" ht="14.4" x14ac:dyDescent="0.3">
      <c r="A41" s="1">
        <v>44166</v>
      </c>
      <c r="B41" t="s">
        <v>126</v>
      </c>
      <c r="C41" t="s">
        <v>206</v>
      </c>
      <c r="D41">
        <v>57</v>
      </c>
      <c r="E41">
        <v>1</v>
      </c>
      <c r="F41">
        <v>1</v>
      </c>
      <c r="G41" t="s">
        <v>42</v>
      </c>
      <c r="H41" t="s">
        <v>109</v>
      </c>
      <c r="I41">
        <v>4.87E-2</v>
      </c>
      <c r="J41">
        <v>1.1200000000000001</v>
      </c>
      <c r="K41">
        <v>13.9</v>
      </c>
      <c r="L41" t="s">
        <v>43</v>
      </c>
      <c r="M41" t="s">
        <v>110</v>
      </c>
      <c r="N41">
        <v>0.17599999999999999</v>
      </c>
      <c r="O41">
        <v>3.22</v>
      </c>
      <c r="P41">
        <v>192</v>
      </c>
      <c r="R41">
        <v>1</v>
      </c>
      <c r="S41">
        <v>2</v>
      </c>
      <c r="T41" t="s">
        <v>128</v>
      </c>
      <c r="U41">
        <v>20.427035199999999</v>
      </c>
      <c r="V41">
        <v>20.427035199999999</v>
      </c>
      <c r="W41" s="2">
        <v>20.427035199999999</v>
      </c>
      <c r="Y41" s="2"/>
      <c r="Z41" s="2">
        <v>0</v>
      </c>
      <c r="AA41" s="2" t="s">
        <v>78</v>
      </c>
      <c r="AD41">
        <v>1</v>
      </c>
      <c r="AF41">
        <v>203.60238916</v>
      </c>
      <c r="AG41">
        <v>203.60238916</v>
      </c>
      <c r="AH41">
        <v>203.60238916</v>
      </c>
      <c r="AK41">
        <v>1.3943087309574298</v>
      </c>
      <c r="AL41" t="s">
        <v>78</v>
      </c>
      <c r="AM41" s="9"/>
      <c r="AO41" s="2"/>
      <c r="AP41" s="2">
        <v>21</v>
      </c>
      <c r="AQ41" s="5"/>
    </row>
    <row r="42" spans="1:43" customFormat="1" ht="14.4" x14ac:dyDescent="0.3">
      <c r="A42" s="1">
        <v>44166</v>
      </c>
      <c r="B42" t="s">
        <v>126</v>
      </c>
      <c r="C42" t="s">
        <v>206</v>
      </c>
      <c r="D42">
        <v>69</v>
      </c>
      <c r="E42">
        <v>1</v>
      </c>
      <c r="F42">
        <v>1</v>
      </c>
      <c r="G42" t="s">
        <v>42</v>
      </c>
      <c r="H42" t="s">
        <v>109</v>
      </c>
      <c r="I42">
        <v>3.3399999999999999E-2</v>
      </c>
      <c r="J42">
        <v>0.71299999999999997</v>
      </c>
      <c r="K42">
        <v>3.3</v>
      </c>
      <c r="L42" t="s">
        <v>43</v>
      </c>
      <c r="M42" t="s">
        <v>110</v>
      </c>
      <c r="N42">
        <v>0.154</v>
      </c>
      <c r="O42">
        <v>2.86</v>
      </c>
      <c r="P42">
        <v>160</v>
      </c>
      <c r="R42">
        <v>1</v>
      </c>
      <c r="S42">
        <v>2</v>
      </c>
      <c r="T42" t="s">
        <v>128</v>
      </c>
      <c r="U42">
        <v>8.3765277144999981</v>
      </c>
      <c r="V42">
        <v>8.3765277144999981</v>
      </c>
      <c r="W42" s="2">
        <v>8.3765277144999981</v>
      </c>
      <c r="Y42" s="2"/>
      <c r="Z42" s="2">
        <v>4.3102782513516527</v>
      </c>
      <c r="AA42" s="2" t="s">
        <v>78</v>
      </c>
      <c r="AD42">
        <v>1</v>
      </c>
      <c r="AF42">
        <v>169.85048403999994</v>
      </c>
      <c r="AG42">
        <v>169.85048403999994</v>
      </c>
      <c r="AH42">
        <v>169.85048403999994</v>
      </c>
      <c r="AK42">
        <v>17.313818903773296</v>
      </c>
      <c r="AL42" t="s">
        <v>78</v>
      </c>
      <c r="AM42" s="9"/>
      <c r="AO42" s="2"/>
      <c r="AP42" s="2">
        <v>22</v>
      </c>
      <c r="AQ42" s="5"/>
    </row>
    <row r="43" spans="1:43" customFormat="1" ht="14.4" x14ac:dyDescent="0.3">
      <c r="A43" s="1">
        <v>44166</v>
      </c>
      <c r="B43" t="s">
        <v>126</v>
      </c>
      <c r="C43" t="s">
        <v>206</v>
      </c>
      <c r="D43">
        <v>81</v>
      </c>
      <c r="E43">
        <v>1</v>
      </c>
      <c r="F43">
        <v>1</v>
      </c>
      <c r="G43" t="s">
        <v>42</v>
      </c>
      <c r="H43" t="s">
        <v>109</v>
      </c>
      <c r="I43">
        <v>6.4799999999999996E-2</v>
      </c>
      <c r="J43">
        <v>1.41</v>
      </c>
      <c r="K43">
        <v>21.9</v>
      </c>
      <c r="L43" t="s">
        <v>43</v>
      </c>
      <c r="M43" t="s">
        <v>110</v>
      </c>
      <c r="N43">
        <v>0.25</v>
      </c>
      <c r="O43">
        <v>4.51</v>
      </c>
      <c r="P43">
        <v>307</v>
      </c>
      <c r="R43">
        <v>1</v>
      </c>
      <c r="S43">
        <v>2</v>
      </c>
      <c r="T43" t="s">
        <v>128</v>
      </c>
      <c r="U43">
        <v>29.088281049999992</v>
      </c>
      <c r="V43">
        <v>29.088281049999992</v>
      </c>
      <c r="W43" s="2">
        <v>29.088281049999992</v>
      </c>
      <c r="Y43" s="2"/>
      <c r="Z43" s="2">
        <v>8.589062139648405</v>
      </c>
      <c r="AA43" s="2" t="s">
        <v>78</v>
      </c>
      <c r="AD43">
        <v>1</v>
      </c>
      <c r="AF43">
        <v>325.95131299000002</v>
      </c>
      <c r="AG43">
        <v>325.95131299000002</v>
      </c>
      <c r="AH43">
        <v>325.95131299000002</v>
      </c>
      <c r="AK43">
        <v>15.106475259417824</v>
      </c>
      <c r="AL43" t="s">
        <v>78</v>
      </c>
      <c r="AM43" s="9"/>
      <c r="AO43" s="2"/>
      <c r="AP43" s="2">
        <v>23</v>
      </c>
      <c r="AQ43" s="5"/>
    </row>
    <row r="44" spans="1:43" customFormat="1" ht="14.4" x14ac:dyDescent="0.3">
      <c r="A44" s="1">
        <v>44166</v>
      </c>
      <c r="B44" t="s">
        <v>126</v>
      </c>
      <c r="C44" t="s">
        <v>206</v>
      </c>
      <c r="D44">
        <v>93</v>
      </c>
      <c r="E44">
        <v>1</v>
      </c>
      <c r="F44">
        <v>1</v>
      </c>
      <c r="G44" t="s">
        <v>42</v>
      </c>
      <c r="H44" t="s">
        <v>109</v>
      </c>
      <c r="I44">
        <v>3.4099999999999998E-2</v>
      </c>
      <c r="J44">
        <v>0.76300000000000001</v>
      </c>
      <c r="K44">
        <v>4.63</v>
      </c>
      <c r="L44" t="s">
        <v>43</v>
      </c>
      <c r="M44" t="s">
        <v>110</v>
      </c>
      <c r="N44">
        <v>0.158</v>
      </c>
      <c r="O44">
        <v>2.86</v>
      </c>
      <c r="P44">
        <v>160</v>
      </c>
      <c r="R44">
        <v>1</v>
      </c>
      <c r="S44">
        <v>2</v>
      </c>
      <c r="T44" t="s">
        <v>128</v>
      </c>
      <c r="U44">
        <v>9.8503206145000011</v>
      </c>
      <c r="V44">
        <v>9.8503206145000011</v>
      </c>
      <c r="W44" s="2">
        <v>9.8503206145000011</v>
      </c>
      <c r="Y44" s="2"/>
      <c r="Z44" s="2">
        <v>3.6582787783751356</v>
      </c>
      <c r="AA44" s="2" t="s">
        <v>78</v>
      </c>
      <c r="AD44">
        <v>1</v>
      </c>
      <c r="AF44">
        <v>169.85048403999994</v>
      </c>
      <c r="AG44">
        <v>169.85048403999994</v>
      </c>
      <c r="AH44">
        <v>169.85048403999994</v>
      </c>
      <c r="AK44">
        <v>1.6651653204408872</v>
      </c>
      <c r="AL44" t="s">
        <v>78</v>
      </c>
      <c r="AM44" s="9"/>
      <c r="AO44" s="2"/>
      <c r="AP44" s="2">
        <v>24</v>
      </c>
      <c r="AQ44" s="5"/>
    </row>
    <row r="45" spans="1:43" customFormat="1" ht="14.4" x14ac:dyDescent="0.3">
      <c r="A45" s="1">
        <v>44166</v>
      </c>
      <c r="B45" t="s">
        <v>126</v>
      </c>
      <c r="C45" t="s">
        <v>206</v>
      </c>
      <c r="D45">
        <v>105</v>
      </c>
      <c r="E45">
        <v>1</v>
      </c>
      <c r="F45">
        <v>1</v>
      </c>
      <c r="G45" t="s">
        <v>42</v>
      </c>
      <c r="H45" t="s">
        <v>109</v>
      </c>
      <c r="I45">
        <v>7.3300000000000004E-2</v>
      </c>
      <c r="J45">
        <v>1.53</v>
      </c>
      <c r="K45">
        <v>25.1</v>
      </c>
      <c r="L45" t="s">
        <v>43</v>
      </c>
      <c r="M45" t="s">
        <v>110</v>
      </c>
      <c r="N45">
        <v>1.21</v>
      </c>
      <c r="O45">
        <v>22.2</v>
      </c>
      <c r="P45">
        <v>1800</v>
      </c>
      <c r="R45">
        <v>1</v>
      </c>
      <c r="S45">
        <v>2</v>
      </c>
      <c r="T45" t="s">
        <v>128</v>
      </c>
      <c r="U45">
        <v>32.690473449999999</v>
      </c>
      <c r="V45">
        <v>32.690473449999999</v>
      </c>
      <c r="W45" s="2">
        <v>32.690473449999999</v>
      </c>
      <c r="Y45" s="2"/>
      <c r="Z45" s="2">
        <v>18.418236420661891</v>
      </c>
      <c r="AA45" s="2" t="s">
        <v>78</v>
      </c>
      <c r="AD45">
        <v>1</v>
      </c>
      <c r="AF45">
        <v>2225.3094359999996</v>
      </c>
      <c r="AG45">
        <v>2225.3094359999996</v>
      </c>
      <c r="AH45">
        <v>2225.3094359999996</v>
      </c>
      <c r="AK45">
        <v>0.53608534758151249</v>
      </c>
      <c r="AL45" t="s">
        <v>78</v>
      </c>
      <c r="AM45" s="9"/>
      <c r="AO45" s="2"/>
      <c r="AP45" s="2">
        <v>25</v>
      </c>
      <c r="AQ45" s="5"/>
    </row>
    <row r="46" spans="1:43" customFormat="1" ht="14.4" x14ac:dyDescent="0.3">
      <c r="A46" s="1">
        <v>44166</v>
      </c>
      <c r="B46" t="s">
        <v>126</v>
      </c>
      <c r="C46" t="s">
        <v>206</v>
      </c>
      <c r="D46">
        <v>117</v>
      </c>
      <c r="E46">
        <v>1</v>
      </c>
      <c r="F46">
        <v>1</v>
      </c>
      <c r="G46" t="s">
        <v>42</v>
      </c>
      <c r="H46" t="s">
        <v>109</v>
      </c>
      <c r="I46">
        <v>6.5100000000000005E-2</v>
      </c>
      <c r="J46">
        <v>1.46</v>
      </c>
      <c r="K46">
        <v>23.3</v>
      </c>
      <c r="L46" t="s">
        <v>43</v>
      </c>
      <c r="M46" t="s">
        <v>110</v>
      </c>
      <c r="N46">
        <v>0.22</v>
      </c>
      <c r="O46">
        <v>4.08</v>
      </c>
      <c r="P46">
        <v>269</v>
      </c>
      <c r="R46">
        <v>1</v>
      </c>
      <c r="S46">
        <v>2</v>
      </c>
      <c r="T46" t="s">
        <v>128</v>
      </c>
      <c r="U46">
        <v>30.587897799999993</v>
      </c>
      <c r="V46">
        <v>30.587897799999993</v>
      </c>
      <c r="W46" s="2">
        <v>30.587897799999993</v>
      </c>
      <c r="Y46" s="2"/>
      <c r="Z46" s="2">
        <v>2.98624755365661</v>
      </c>
      <c r="AA46" s="2" t="s">
        <v>78</v>
      </c>
      <c r="AD46">
        <v>1</v>
      </c>
      <c r="AF46">
        <v>284.92430735999994</v>
      </c>
      <c r="AG46">
        <v>284.92430735999994</v>
      </c>
      <c r="AH46">
        <v>284.92430735999994</v>
      </c>
      <c r="AK46">
        <v>3.3929929166334807</v>
      </c>
      <c r="AL46" t="s">
        <v>78</v>
      </c>
      <c r="AM46" s="9"/>
      <c r="AO46" s="2"/>
      <c r="AP46" s="2">
        <v>26</v>
      </c>
      <c r="AQ46" s="5"/>
    </row>
    <row r="47" spans="1:43" customFormat="1" ht="14.4" x14ac:dyDescent="0.3">
      <c r="A47" s="1">
        <v>44166</v>
      </c>
      <c r="B47" t="s">
        <v>126</v>
      </c>
      <c r="C47" t="s">
        <v>206</v>
      </c>
      <c r="D47">
        <v>129</v>
      </c>
      <c r="E47">
        <v>1</v>
      </c>
      <c r="F47">
        <v>1</v>
      </c>
      <c r="G47" t="s">
        <v>42</v>
      </c>
      <c r="H47" t="s">
        <v>109</v>
      </c>
      <c r="I47">
        <v>6.8699999999999997E-2</v>
      </c>
      <c r="J47">
        <v>1.52</v>
      </c>
      <c r="K47">
        <v>24.9</v>
      </c>
      <c r="L47" t="s">
        <v>43</v>
      </c>
      <c r="M47" t="s">
        <v>110</v>
      </c>
      <c r="N47">
        <v>0.45900000000000002</v>
      </c>
      <c r="O47">
        <v>8.44</v>
      </c>
      <c r="P47">
        <v>651</v>
      </c>
      <c r="R47">
        <v>1</v>
      </c>
      <c r="S47">
        <v>2</v>
      </c>
      <c r="T47" t="s">
        <v>128</v>
      </c>
      <c r="U47">
        <v>32.389883199999993</v>
      </c>
      <c r="V47">
        <v>32.389883199999993</v>
      </c>
      <c r="W47" s="2">
        <v>32.389883199999993</v>
      </c>
      <c r="Y47" s="2"/>
      <c r="Z47" s="2">
        <v>10.562601858060654</v>
      </c>
      <c r="AA47" s="2" t="s">
        <v>78</v>
      </c>
      <c r="AD47">
        <v>1</v>
      </c>
      <c r="AF47">
        <v>712.22631663999994</v>
      </c>
      <c r="AG47">
        <v>712.22631663999994</v>
      </c>
      <c r="AH47">
        <v>712.22631663999994</v>
      </c>
      <c r="AK47">
        <v>15.412263532070414</v>
      </c>
      <c r="AL47" t="s">
        <v>78</v>
      </c>
      <c r="AM47" s="9"/>
      <c r="AO47" s="2"/>
      <c r="AP47" s="2">
        <v>27</v>
      </c>
      <c r="AQ47" s="5"/>
    </row>
    <row r="48" spans="1:43" customFormat="1" ht="14.4" x14ac:dyDescent="0.3">
      <c r="A48" s="1">
        <v>44166</v>
      </c>
      <c r="B48" t="s">
        <v>126</v>
      </c>
      <c r="C48" t="s">
        <v>206</v>
      </c>
      <c r="D48">
        <v>141</v>
      </c>
      <c r="E48">
        <v>1</v>
      </c>
      <c r="F48">
        <v>1</v>
      </c>
      <c r="G48" t="s">
        <v>42</v>
      </c>
      <c r="H48" t="s">
        <v>109</v>
      </c>
      <c r="I48">
        <v>3.6400000000000002E-2</v>
      </c>
      <c r="J48">
        <v>0.80400000000000005</v>
      </c>
      <c r="K48">
        <v>5.69</v>
      </c>
      <c r="L48" t="s">
        <v>43</v>
      </c>
      <c r="M48" t="s">
        <v>110</v>
      </c>
      <c r="N48">
        <v>0.188</v>
      </c>
      <c r="O48">
        <v>3.46</v>
      </c>
      <c r="P48">
        <v>214</v>
      </c>
      <c r="R48">
        <v>1</v>
      </c>
      <c r="S48">
        <v>2</v>
      </c>
      <c r="T48" t="s">
        <v>128</v>
      </c>
      <c r="U48">
        <v>11.060213127999999</v>
      </c>
      <c r="V48">
        <v>11.060213127999999</v>
      </c>
      <c r="W48" s="2">
        <v>11.060213127999999</v>
      </c>
      <c r="Y48" s="2"/>
      <c r="Z48" s="2">
        <v>4.9221662465085352</v>
      </c>
      <c r="AA48" s="2" t="s">
        <v>78</v>
      </c>
      <c r="AD48">
        <v>1</v>
      </c>
      <c r="AF48">
        <v>226.19868483999997</v>
      </c>
      <c r="AG48">
        <v>226.19868483999997</v>
      </c>
      <c r="AH48">
        <v>226.19868483999997</v>
      </c>
      <c r="AK48">
        <v>45.832569147245636</v>
      </c>
      <c r="AL48" t="s">
        <v>79</v>
      </c>
      <c r="AM48" s="9"/>
      <c r="AO48" s="2"/>
      <c r="AP48" s="2">
        <v>28</v>
      </c>
      <c r="AQ48" s="5"/>
    </row>
    <row r="49" spans="1:43" customFormat="1" ht="14.4" x14ac:dyDescent="0.3">
      <c r="A49" s="1">
        <v>44166</v>
      </c>
      <c r="B49" t="s">
        <v>126</v>
      </c>
      <c r="C49" t="s">
        <v>206</v>
      </c>
      <c r="D49">
        <v>153</v>
      </c>
      <c r="E49">
        <v>1</v>
      </c>
      <c r="F49">
        <v>1</v>
      </c>
      <c r="G49" t="s">
        <v>42</v>
      </c>
      <c r="H49" t="s">
        <v>109</v>
      </c>
      <c r="I49">
        <v>7.8399999999999997E-2</v>
      </c>
      <c r="J49">
        <v>1.77</v>
      </c>
      <c r="K49">
        <v>31.7</v>
      </c>
      <c r="L49" t="s">
        <v>43</v>
      </c>
      <c r="M49" t="s">
        <v>110</v>
      </c>
      <c r="N49">
        <v>0.29299999999999998</v>
      </c>
      <c r="O49">
        <v>5.47</v>
      </c>
      <c r="P49">
        <v>391</v>
      </c>
      <c r="R49">
        <v>1</v>
      </c>
      <c r="S49">
        <v>2</v>
      </c>
      <c r="T49" t="s">
        <v>128</v>
      </c>
      <c r="U49">
        <v>39.926869449999998</v>
      </c>
      <c r="V49">
        <v>39.926869449999998</v>
      </c>
      <c r="W49" s="2">
        <v>39.926869449999998</v>
      </c>
      <c r="Y49" s="2"/>
      <c r="Z49" s="2">
        <v>37.596098454243162</v>
      </c>
      <c r="AA49" s="2" t="s">
        <v>79</v>
      </c>
      <c r="AD49">
        <v>1</v>
      </c>
      <c r="AF49">
        <v>418.42705890999991</v>
      </c>
      <c r="AG49">
        <v>418.42705890999991</v>
      </c>
      <c r="AH49">
        <v>418.42705890999991</v>
      </c>
      <c r="AK49">
        <v>48.35224859948999</v>
      </c>
      <c r="AL49" t="s">
        <v>79</v>
      </c>
      <c r="AM49" s="9"/>
      <c r="AO49" s="2"/>
      <c r="AP49" s="2">
        <v>29</v>
      </c>
      <c r="AQ49" s="5"/>
    </row>
    <row r="50" spans="1:43" customFormat="1" ht="14.4" x14ac:dyDescent="0.3">
      <c r="A50" s="1">
        <v>44210</v>
      </c>
      <c r="B50" t="s">
        <v>176</v>
      </c>
      <c r="C50" t="s">
        <v>206</v>
      </c>
      <c r="D50">
        <v>45</v>
      </c>
      <c r="E50">
        <v>1</v>
      </c>
      <c r="F50">
        <v>1</v>
      </c>
      <c r="G50" t="s">
        <v>42</v>
      </c>
      <c r="H50" t="s">
        <v>109</v>
      </c>
      <c r="I50">
        <v>5.3800000000000001E-2</v>
      </c>
      <c r="J50">
        <v>1.2</v>
      </c>
      <c r="K50">
        <v>28.7</v>
      </c>
      <c r="L50" t="s">
        <v>43</v>
      </c>
      <c r="M50" t="s">
        <v>110</v>
      </c>
      <c r="N50">
        <v>0.80400000000000005</v>
      </c>
      <c r="O50">
        <v>11.4</v>
      </c>
      <c r="P50">
        <v>700</v>
      </c>
      <c r="R50">
        <v>1</v>
      </c>
      <c r="S50">
        <v>1</v>
      </c>
      <c r="U50">
        <v>28.7</v>
      </c>
      <c r="V50">
        <v>28.7</v>
      </c>
      <c r="W50" s="2">
        <v>28.7</v>
      </c>
      <c r="Y50" s="2"/>
      <c r="Z50" s="2">
        <v>2.4096385542168655</v>
      </c>
      <c r="AA50" s="2" t="s">
        <v>78</v>
      </c>
      <c r="AD50">
        <v>1</v>
      </c>
      <c r="AF50">
        <v>700</v>
      </c>
      <c r="AG50">
        <v>700</v>
      </c>
      <c r="AH50">
        <v>700</v>
      </c>
      <c r="AK50">
        <v>4.0816326530612246</v>
      </c>
      <c r="AL50" t="s">
        <v>78</v>
      </c>
      <c r="AM50" s="9"/>
      <c r="AO50" s="2"/>
      <c r="AP50" s="2">
        <v>30</v>
      </c>
      <c r="AQ50" s="5"/>
    </row>
    <row r="51" spans="1:43" customFormat="1" ht="14.4" x14ac:dyDescent="0.3">
      <c r="A51" s="1">
        <v>44210</v>
      </c>
      <c r="B51" t="s">
        <v>176</v>
      </c>
      <c r="C51" t="s">
        <v>206</v>
      </c>
      <c r="D51">
        <v>57</v>
      </c>
      <c r="E51">
        <v>1</v>
      </c>
      <c r="F51">
        <v>1</v>
      </c>
      <c r="G51" t="s">
        <v>42</v>
      </c>
      <c r="H51" t="s">
        <v>109</v>
      </c>
      <c r="I51">
        <v>3.4200000000000001E-2</v>
      </c>
      <c r="J51">
        <v>0.745</v>
      </c>
      <c r="K51">
        <v>14.2</v>
      </c>
      <c r="L51" t="s">
        <v>43</v>
      </c>
      <c r="M51" t="s">
        <v>110</v>
      </c>
      <c r="N51">
        <v>0.23899999999999999</v>
      </c>
      <c r="O51">
        <v>3.56</v>
      </c>
      <c r="P51">
        <v>162</v>
      </c>
      <c r="R51">
        <v>1</v>
      </c>
      <c r="S51">
        <v>1</v>
      </c>
      <c r="U51">
        <v>14.2</v>
      </c>
      <c r="V51">
        <v>14.2</v>
      </c>
      <c r="W51" s="2">
        <v>14.2</v>
      </c>
      <c r="Y51" s="2"/>
      <c r="Z51" s="2">
        <v>6.1433447098976135</v>
      </c>
      <c r="AA51" s="2" t="s">
        <v>78</v>
      </c>
      <c r="AD51">
        <v>1</v>
      </c>
      <c r="AF51">
        <v>162</v>
      </c>
      <c r="AG51">
        <v>162</v>
      </c>
      <c r="AH51">
        <v>162</v>
      </c>
      <c r="AK51">
        <v>8.8495575221238933</v>
      </c>
      <c r="AL51" t="s">
        <v>78</v>
      </c>
      <c r="AM51" s="9"/>
      <c r="AO51" s="2"/>
      <c r="AP51" s="2">
        <v>31</v>
      </c>
      <c r="AQ51" s="5"/>
    </row>
    <row r="52" spans="1:43" customFormat="1" ht="14.4" x14ac:dyDescent="0.3">
      <c r="A52" s="1">
        <v>44210</v>
      </c>
      <c r="B52" t="s">
        <v>176</v>
      </c>
      <c r="C52" t="s">
        <v>206</v>
      </c>
      <c r="D52">
        <v>69</v>
      </c>
      <c r="E52">
        <v>1</v>
      </c>
      <c r="F52">
        <v>1</v>
      </c>
      <c r="G52" t="s">
        <v>42</v>
      </c>
      <c r="H52" t="s">
        <v>109</v>
      </c>
      <c r="I52">
        <v>5.1799999999999999E-2</v>
      </c>
      <c r="J52">
        <v>1.1200000000000001</v>
      </c>
      <c r="K52">
        <v>26.1</v>
      </c>
      <c r="L52" t="s">
        <v>43</v>
      </c>
      <c r="M52" t="s">
        <v>110</v>
      </c>
      <c r="N52">
        <v>0.46400000000000002</v>
      </c>
      <c r="O52">
        <v>6.67</v>
      </c>
      <c r="P52">
        <v>379</v>
      </c>
      <c r="R52">
        <v>1</v>
      </c>
      <c r="S52">
        <v>1</v>
      </c>
      <c r="U52">
        <v>26.1</v>
      </c>
      <c r="V52">
        <v>26.1</v>
      </c>
      <c r="W52" s="2">
        <v>26.1</v>
      </c>
      <c r="Y52" s="2"/>
      <c r="Z52" s="2">
        <v>1.5209125475285117</v>
      </c>
      <c r="AA52" s="2" t="s">
        <v>78</v>
      </c>
      <c r="AD52">
        <v>1</v>
      </c>
      <c r="AF52">
        <v>379</v>
      </c>
      <c r="AG52">
        <v>379</v>
      </c>
      <c r="AH52">
        <v>379</v>
      </c>
      <c r="AK52">
        <v>0.79470198675496684</v>
      </c>
      <c r="AL52" t="s">
        <v>78</v>
      </c>
      <c r="AM52" s="9"/>
      <c r="AO52" s="2"/>
      <c r="AP52" s="2">
        <v>32</v>
      </c>
      <c r="AQ52" s="5"/>
    </row>
    <row r="53" spans="1:43" customFormat="1" ht="14.4" x14ac:dyDescent="0.3">
      <c r="A53" s="1">
        <v>44210</v>
      </c>
      <c r="B53" t="s">
        <v>176</v>
      </c>
      <c r="C53" t="s">
        <v>206</v>
      </c>
      <c r="D53">
        <v>81</v>
      </c>
      <c r="E53">
        <v>1</v>
      </c>
      <c r="F53">
        <v>1</v>
      </c>
      <c r="G53" t="s">
        <v>42</v>
      </c>
      <c r="H53" t="s">
        <v>109</v>
      </c>
      <c r="I53">
        <v>7.2999999999999995E-2</v>
      </c>
      <c r="J53">
        <v>1.6</v>
      </c>
      <c r="K53">
        <v>41.1</v>
      </c>
      <c r="L53" t="s">
        <v>43</v>
      </c>
      <c r="M53" t="s">
        <v>110</v>
      </c>
      <c r="N53">
        <v>0.90800000000000003</v>
      </c>
      <c r="O53">
        <v>12.9</v>
      </c>
      <c r="P53">
        <v>796</v>
      </c>
      <c r="R53">
        <v>1</v>
      </c>
      <c r="S53">
        <v>1</v>
      </c>
      <c r="U53">
        <v>41.1</v>
      </c>
      <c r="V53">
        <v>41.1</v>
      </c>
      <c r="W53" s="2">
        <v>41.1</v>
      </c>
      <c r="Y53" s="2"/>
      <c r="Z53" s="2">
        <v>6.0150375939849576</v>
      </c>
      <c r="AA53" s="2" t="s">
        <v>78</v>
      </c>
      <c r="AD53">
        <v>1</v>
      </c>
      <c r="AF53">
        <v>796</v>
      </c>
      <c r="AG53">
        <v>796</v>
      </c>
      <c r="AH53">
        <v>796</v>
      </c>
      <c r="AK53">
        <v>2.673456397199236</v>
      </c>
      <c r="AL53" t="s">
        <v>78</v>
      </c>
      <c r="AM53" s="9"/>
      <c r="AO53" s="2"/>
      <c r="AP53" s="2">
        <v>33</v>
      </c>
      <c r="AQ53" s="5"/>
    </row>
    <row r="54" spans="1:43" customFormat="1" ht="14.4" x14ac:dyDescent="0.3">
      <c r="A54" s="1">
        <v>44210</v>
      </c>
      <c r="B54" t="s">
        <v>176</v>
      </c>
      <c r="C54" t="s">
        <v>206</v>
      </c>
      <c r="D54">
        <v>93</v>
      </c>
      <c r="E54">
        <v>1</v>
      </c>
      <c r="F54">
        <v>1</v>
      </c>
      <c r="G54" t="s">
        <v>42</v>
      </c>
      <c r="H54" t="s">
        <v>109</v>
      </c>
      <c r="I54">
        <v>7.0499999999999993E-2</v>
      </c>
      <c r="J54">
        <v>1.5</v>
      </c>
      <c r="K54">
        <v>38</v>
      </c>
      <c r="L54" t="s">
        <v>43</v>
      </c>
      <c r="M54" t="s">
        <v>110</v>
      </c>
      <c r="N54">
        <v>1.05</v>
      </c>
      <c r="O54">
        <v>14.8</v>
      </c>
      <c r="P54">
        <v>918</v>
      </c>
      <c r="R54">
        <v>1</v>
      </c>
      <c r="S54">
        <v>1</v>
      </c>
      <c r="U54">
        <v>38</v>
      </c>
      <c r="V54">
        <v>38</v>
      </c>
      <c r="W54" s="2">
        <v>38</v>
      </c>
      <c r="Y54" s="2"/>
      <c r="Z54" s="2">
        <v>3.870967741935484</v>
      </c>
      <c r="AA54" s="2" t="s">
        <v>78</v>
      </c>
      <c r="AD54">
        <v>1</v>
      </c>
      <c r="AF54">
        <v>918</v>
      </c>
      <c r="AG54">
        <v>918</v>
      </c>
      <c r="AH54">
        <v>918</v>
      </c>
      <c r="AK54">
        <v>11.03448275862069</v>
      </c>
      <c r="AL54" t="s">
        <v>78</v>
      </c>
      <c r="AM54" s="9"/>
      <c r="AO54" s="2"/>
      <c r="AP54" s="2">
        <v>34</v>
      </c>
      <c r="AQ54" s="5"/>
    </row>
    <row r="55" spans="1:43" customFormat="1" ht="14.4" x14ac:dyDescent="0.3">
      <c r="A55" s="1">
        <v>44210</v>
      </c>
      <c r="B55" t="s">
        <v>176</v>
      </c>
      <c r="C55" t="s">
        <v>206</v>
      </c>
      <c r="D55">
        <v>105</v>
      </c>
      <c r="E55">
        <v>1</v>
      </c>
      <c r="F55">
        <v>1</v>
      </c>
      <c r="G55" t="s">
        <v>42</v>
      </c>
      <c r="H55" t="s">
        <v>109</v>
      </c>
      <c r="I55">
        <v>0.10299999999999999</v>
      </c>
      <c r="J55">
        <v>2.13</v>
      </c>
      <c r="K55">
        <v>57.5</v>
      </c>
      <c r="L55" t="s">
        <v>43</v>
      </c>
      <c r="M55" t="s">
        <v>110</v>
      </c>
      <c r="N55">
        <v>0.93300000000000005</v>
      </c>
      <c r="O55">
        <v>13.3</v>
      </c>
      <c r="P55">
        <v>820</v>
      </c>
      <c r="R55">
        <v>1</v>
      </c>
      <c r="S55">
        <v>1</v>
      </c>
      <c r="U55">
        <v>57.5</v>
      </c>
      <c r="V55">
        <v>57.5</v>
      </c>
      <c r="W55" s="2">
        <v>57.5</v>
      </c>
      <c r="Y55" s="2"/>
      <c r="Z55" s="2">
        <v>0.52310374891019551</v>
      </c>
      <c r="AA55" s="2" t="s">
        <v>78</v>
      </c>
      <c r="AD55">
        <v>1</v>
      </c>
      <c r="AF55">
        <v>820</v>
      </c>
      <c r="AG55">
        <v>820</v>
      </c>
      <c r="AH55">
        <v>820</v>
      </c>
      <c r="AK55">
        <v>15.364412344057781</v>
      </c>
      <c r="AL55" t="s">
        <v>78</v>
      </c>
      <c r="AM55" s="9"/>
      <c r="AO55" s="2"/>
      <c r="AP55" s="2">
        <v>35</v>
      </c>
      <c r="AQ55" s="5"/>
    </row>
    <row r="56" spans="1:43" customFormat="1" ht="14.4" x14ac:dyDescent="0.3">
      <c r="A56" s="1">
        <v>44210</v>
      </c>
      <c r="B56" t="s">
        <v>176</v>
      </c>
      <c r="C56" t="s">
        <v>206</v>
      </c>
      <c r="D56">
        <v>117</v>
      </c>
      <c r="E56">
        <v>1</v>
      </c>
      <c r="F56">
        <v>1</v>
      </c>
      <c r="G56" t="s">
        <v>42</v>
      </c>
      <c r="H56" t="s">
        <v>109</v>
      </c>
      <c r="I56">
        <v>8.6900000000000005E-2</v>
      </c>
      <c r="J56">
        <v>1.83</v>
      </c>
      <c r="K56">
        <v>48.3</v>
      </c>
      <c r="L56" t="s">
        <v>43</v>
      </c>
      <c r="M56" t="s">
        <v>110</v>
      </c>
      <c r="N56">
        <v>0.36</v>
      </c>
      <c r="O56">
        <v>5.24</v>
      </c>
      <c r="P56">
        <v>280</v>
      </c>
      <c r="R56">
        <v>1</v>
      </c>
      <c r="S56">
        <v>1</v>
      </c>
      <c r="U56">
        <v>48.3</v>
      </c>
      <c r="V56">
        <v>48.3</v>
      </c>
      <c r="W56" s="2">
        <v>48.3</v>
      </c>
      <c r="Y56" s="2"/>
      <c r="Z56" s="2">
        <v>5.0454086781029268</v>
      </c>
      <c r="AA56" s="2" t="s">
        <v>78</v>
      </c>
      <c r="AD56">
        <v>1</v>
      </c>
      <c r="AF56">
        <v>280</v>
      </c>
      <c r="AG56">
        <v>280</v>
      </c>
      <c r="AH56">
        <v>280</v>
      </c>
      <c r="AK56">
        <v>0.35778175313059035</v>
      </c>
      <c r="AL56" t="s">
        <v>78</v>
      </c>
      <c r="AM56" s="9"/>
      <c r="AO56" s="2"/>
      <c r="AP56" s="2">
        <v>36</v>
      </c>
      <c r="AQ56" s="5"/>
    </row>
    <row r="57" spans="1:43" customFormat="1" ht="14.4" x14ac:dyDescent="0.3">
      <c r="A57" s="1">
        <v>44210</v>
      </c>
      <c r="B57" t="s">
        <v>176</v>
      </c>
      <c r="C57" t="s">
        <v>206</v>
      </c>
      <c r="D57">
        <v>129</v>
      </c>
      <c r="E57">
        <v>1</v>
      </c>
      <c r="F57">
        <v>1</v>
      </c>
      <c r="G57" t="s">
        <v>42</v>
      </c>
      <c r="H57" t="s">
        <v>109</v>
      </c>
      <c r="I57">
        <v>2.7699999999999999E-2</v>
      </c>
      <c r="J57">
        <v>0.58799999999999997</v>
      </c>
      <c r="K57">
        <v>9.2100000000000009</v>
      </c>
      <c r="L57" t="s">
        <v>43</v>
      </c>
      <c r="M57" t="s">
        <v>110</v>
      </c>
      <c r="N57">
        <v>0.28299999999999997</v>
      </c>
      <c r="O57">
        <v>4.13</v>
      </c>
      <c r="P57">
        <v>203</v>
      </c>
      <c r="R57">
        <v>1</v>
      </c>
      <c r="S57">
        <v>1</v>
      </c>
      <c r="U57">
        <v>9.2100000000000009</v>
      </c>
      <c r="V57">
        <v>9.2100000000000009</v>
      </c>
      <c r="W57" s="2">
        <v>9.2100000000000009</v>
      </c>
      <c r="Y57" s="2"/>
      <c r="Z57" s="2">
        <v>0.32626427406200259</v>
      </c>
      <c r="AA57" s="2" t="s">
        <v>78</v>
      </c>
      <c r="AD57">
        <v>1</v>
      </c>
      <c r="AF57">
        <v>203</v>
      </c>
      <c r="AG57">
        <v>203</v>
      </c>
      <c r="AH57">
        <v>203</v>
      </c>
      <c r="AK57">
        <v>6.6157760814249365</v>
      </c>
      <c r="AL57" t="s">
        <v>78</v>
      </c>
      <c r="AM57" s="9"/>
      <c r="AO57" s="2"/>
      <c r="AP57" s="2">
        <v>37</v>
      </c>
      <c r="AQ57" s="5"/>
    </row>
    <row r="58" spans="1:43" customFormat="1" ht="14.4" x14ac:dyDescent="0.3">
      <c r="A58" s="1">
        <v>44210</v>
      </c>
      <c r="B58" t="s">
        <v>176</v>
      </c>
      <c r="C58" t="s">
        <v>206</v>
      </c>
      <c r="D58">
        <v>141</v>
      </c>
      <c r="E58">
        <v>1</v>
      </c>
      <c r="F58">
        <v>1</v>
      </c>
      <c r="G58" t="s">
        <v>42</v>
      </c>
      <c r="H58" t="s">
        <v>109</v>
      </c>
      <c r="I58">
        <v>3.9899999999999998E-2</v>
      </c>
      <c r="J58">
        <v>0.94399999999999995</v>
      </c>
      <c r="K58">
        <v>20.6</v>
      </c>
      <c r="L58" t="s">
        <v>43</v>
      </c>
      <c r="M58" t="s">
        <v>110</v>
      </c>
      <c r="N58">
        <v>0.378</v>
      </c>
      <c r="O58">
        <v>5.5</v>
      </c>
      <c r="P58">
        <v>298</v>
      </c>
      <c r="R58">
        <v>1</v>
      </c>
      <c r="S58">
        <v>1</v>
      </c>
      <c r="U58">
        <v>20.6</v>
      </c>
      <c r="V58">
        <v>20.6</v>
      </c>
      <c r="W58" s="2">
        <v>20.6</v>
      </c>
      <c r="Y58" s="2"/>
      <c r="Z58" s="2">
        <v>61.587301587301596</v>
      </c>
      <c r="AA58" s="2" t="s">
        <v>79</v>
      </c>
      <c r="AD58">
        <v>1</v>
      </c>
      <c r="AF58">
        <v>298</v>
      </c>
      <c r="AG58">
        <v>298</v>
      </c>
      <c r="AH58">
        <v>298</v>
      </c>
      <c r="AK58">
        <v>4.4596912521440819</v>
      </c>
      <c r="AL58" t="s">
        <v>78</v>
      </c>
      <c r="AM58" s="9"/>
      <c r="AO58" s="2"/>
      <c r="AP58" s="2">
        <v>38</v>
      </c>
      <c r="AQ58" s="5"/>
    </row>
    <row r="59" spans="1:43" customFormat="1" ht="14.4" x14ac:dyDescent="0.3">
      <c r="A59" s="1">
        <v>44210</v>
      </c>
      <c r="B59" t="s">
        <v>176</v>
      </c>
      <c r="C59" t="s">
        <v>206</v>
      </c>
      <c r="D59">
        <v>153</v>
      </c>
      <c r="E59">
        <v>1</v>
      </c>
      <c r="F59">
        <v>1</v>
      </c>
      <c r="G59" t="s">
        <v>42</v>
      </c>
      <c r="H59" t="s">
        <v>109</v>
      </c>
      <c r="I59">
        <v>4.5699999999999998E-2</v>
      </c>
      <c r="J59">
        <v>1.04</v>
      </c>
      <c r="K59">
        <v>23.8</v>
      </c>
      <c r="L59" t="s">
        <v>43</v>
      </c>
      <c r="M59" t="s">
        <v>110</v>
      </c>
      <c r="N59">
        <v>0.36799999999999999</v>
      </c>
      <c r="O59">
        <v>5.31</v>
      </c>
      <c r="P59">
        <v>285</v>
      </c>
      <c r="R59">
        <v>1</v>
      </c>
      <c r="S59">
        <v>1</v>
      </c>
      <c r="U59">
        <v>23.8</v>
      </c>
      <c r="V59">
        <v>23.8</v>
      </c>
      <c r="W59" s="2">
        <v>23.8</v>
      </c>
      <c r="Y59" s="2"/>
      <c r="Z59" s="2">
        <v>7.4074074074074039</v>
      </c>
      <c r="AA59" s="2" t="s">
        <v>78</v>
      </c>
      <c r="AD59">
        <v>1</v>
      </c>
      <c r="AF59">
        <v>285</v>
      </c>
      <c r="AG59">
        <v>285</v>
      </c>
      <c r="AH59">
        <v>285</v>
      </c>
      <c r="AK59">
        <v>15.235008103727715</v>
      </c>
      <c r="AL59" t="s">
        <v>78</v>
      </c>
      <c r="AM59" s="9"/>
      <c r="AO59" s="2"/>
      <c r="AP59" s="2">
        <v>39</v>
      </c>
      <c r="AQ59" s="5"/>
    </row>
    <row r="60" spans="1:43" customFormat="1" ht="14.4" x14ac:dyDescent="0.3">
      <c r="A60" s="1">
        <v>44210</v>
      </c>
      <c r="B60" t="s">
        <v>176</v>
      </c>
      <c r="C60" t="s">
        <v>206</v>
      </c>
      <c r="D60">
        <v>165</v>
      </c>
      <c r="E60">
        <v>1</v>
      </c>
      <c r="F60">
        <v>1</v>
      </c>
      <c r="G60" t="s">
        <v>42</v>
      </c>
      <c r="H60" t="s">
        <v>109</v>
      </c>
      <c r="I60">
        <v>0.104</v>
      </c>
      <c r="J60">
        <v>1.97</v>
      </c>
      <c r="K60">
        <v>52.7</v>
      </c>
      <c r="L60" t="s">
        <v>43</v>
      </c>
      <c r="M60" t="s">
        <v>110</v>
      </c>
      <c r="N60">
        <v>0.38800000000000001</v>
      </c>
      <c r="O60">
        <v>5.59</v>
      </c>
      <c r="P60">
        <v>305</v>
      </c>
      <c r="R60">
        <v>1</v>
      </c>
      <c r="S60">
        <v>1</v>
      </c>
      <c r="U60">
        <v>52.7</v>
      </c>
      <c r="V60">
        <v>52.7</v>
      </c>
      <c r="W60" s="2">
        <v>52.7</v>
      </c>
      <c r="Y60" s="2"/>
      <c r="Z60" s="2">
        <v>2.8873917228103942</v>
      </c>
      <c r="AA60" s="2" t="s">
        <v>78</v>
      </c>
      <c r="AD60">
        <v>1</v>
      </c>
      <c r="AF60">
        <v>305</v>
      </c>
      <c r="AG60">
        <v>305</v>
      </c>
      <c r="AH60">
        <v>305</v>
      </c>
      <c r="AK60">
        <v>25.092250922509226</v>
      </c>
      <c r="AL60" t="s">
        <v>79</v>
      </c>
      <c r="AM60" s="9"/>
      <c r="AO60" s="2"/>
      <c r="AP60" s="2">
        <v>40</v>
      </c>
      <c r="AQ60" s="5"/>
    </row>
    <row r="61" spans="1:43" customFormat="1" ht="14.4" x14ac:dyDescent="0.3">
      <c r="A61" s="1">
        <v>44210</v>
      </c>
      <c r="B61" t="s">
        <v>176</v>
      </c>
      <c r="C61" t="s">
        <v>216</v>
      </c>
      <c r="D61">
        <v>177</v>
      </c>
      <c r="E61">
        <v>1</v>
      </c>
      <c r="F61">
        <v>1</v>
      </c>
      <c r="G61" t="s">
        <v>42</v>
      </c>
      <c r="H61" t="s">
        <v>109</v>
      </c>
      <c r="I61">
        <v>6.4199999999999993E-2</v>
      </c>
      <c r="J61">
        <v>1.32</v>
      </c>
      <c r="K61">
        <v>32.5</v>
      </c>
      <c r="L61" t="s">
        <v>43</v>
      </c>
      <c r="M61" t="s">
        <v>110</v>
      </c>
      <c r="N61">
        <v>0.752</v>
      </c>
      <c r="O61">
        <v>10.7</v>
      </c>
      <c r="P61">
        <v>649</v>
      </c>
      <c r="R61">
        <v>1</v>
      </c>
      <c r="S61">
        <v>1</v>
      </c>
      <c r="U61">
        <v>32.5</v>
      </c>
      <c r="V61">
        <v>32.5</v>
      </c>
      <c r="W61" s="2">
        <v>32.5</v>
      </c>
      <c r="Y61" s="2"/>
      <c r="Z61" s="2">
        <v>3.4428794992175318</v>
      </c>
      <c r="AA61" s="2" t="s">
        <v>78</v>
      </c>
      <c r="AD61">
        <v>1</v>
      </c>
      <c r="AF61">
        <v>649</v>
      </c>
      <c r="AG61">
        <v>649</v>
      </c>
      <c r="AH61">
        <v>649</v>
      </c>
      <c r="AK61">
        <v>8.2717872968980792</v>
      </c>
      <c r="AL61" t="s">
        <v>78</v>
      </c>
      <c r="AM61" s="9"/>
      <c r="AO61" s="2"/>
      <c r="AP61" s="2">
        <v>41</v>
      </c>
      <c r="AQ61" s="5"/>
    </row>
    <row r="62" spans="1:43" customFormat="1" ht="14.4" x14ac:dyDescent="0.3">
      <c r="A62" s="1">
        <v>44357</v>
      </c>
      <c r="B62" t="s">
        <v>178</v>
      </c>
      <c r="C62" t="s">
        <v>206</v>
      </c>
      <c r="D62">
        <v>45</v>
      </c>
      <c r="E62">
        <v>1</v>
      </c>
      <c r="F62">
        <v>1</v>
      </c>
      <c r="G62" t="s">
        <v>42</v>
      </c>
      <c r="H62" t="s">
        <v>109</v>
      </c>
      <c r="I62">
        <v>5.4199999999999998E-2</v>
      </c>
      <c r="J62">
        <v>1.1200000000000001</v>
      </c>
      <c r="K62">
        <v>21.8</v>
      </c>
      <c r="L62" t="s">
        <v>43</v>
      </c>
      <c r="M62" t="s">
        <v>110</v>
      </c>
      <c r="N62">
        <v>0.34499999999999997</v>
      </c>
      <c r="O62">
        <v>5.15</v>
      </c>
      <c r="P62">
        <v>262</v>
      </c>
      <c r="R62">
        <v>1</v>
      </c>
      <c r="S62">
        <v>1</v>
      </c>
      <c r="U62">
        <v>21.8</v>
      </c>
      <c r="V62">
        <v>21.8</v>
      </c>
      <c r="W62" s="2">
        <v>21.8</v>
      </c>
      <c r="Y62" s="2"/>
      <c r="Z62" s="2">
        <v>0.45977011494253528</v>
      </c>
      <c r="AA62" s="2" t="s">
        <v>78</v>
      </c>
      <c r="AD62">
        <v>1</v>
      </c>
      <c r="AF62">
        <v>262</v>
      </c>
      <c r="AG62">
        <v>262</v>
      </c>
      <c r="AH62">
        <v>262</v>
      </c>
      <c r="AK62">
        <v>39.816933638443935</v>
      </c>
      <c r="AL62" t="s">
        <v>79</v>
      </c>
      <c r="AM62" s="9"/>
      <c r="AO62" s="2"/>
      <c r="AP62" s="2">
        <v>42</v>
      </c>
      <c r="AQ62" s="5"/>
    </row>
    <row r="63" spans="1:43" customFormat="1" ht="14.4" x14ac:dyDescent="0.3">
      <c r="A63" s="1">
        <v>44357</v>
      </c>
      <c r="B63" t="s">
        <v>178</v>
      </c>
      <c r="C63" t="s">
        <v>206</v>
      </c>
      <c r="D63">
        <v>57</v>
      </c>
      <c r="E63">
        <v>1</v>
      </c>
      <c r="F63">
        <v>1</v>
      </c>
      <c r="G63" t="s">
        <v>42</v>
      </c>
      <c r="H63" t="s">
        <v>109</v>
      </c>
      <c r="I63">
        <v>4.48E-2</v>
      </c>
      <c r="J63">
        <v>0.95699999999999996</v>
      </c>
      <c r="K63">
        <v>17.399999999999999</v>
      </c>
      <c r="L63" t="s">
        <v>43</v>
      </c>
      <c r="M63" t="s">
        <v>110</v>
      </c>
      <c r="N63">
        <v>0.248</v>
      </c>
      <c r="O63">
        <v>3.7</v>
      </c>
      <c r="P63">
        <v>170</v>
      </c>
      <c r="R63">
        <v>1</v>
      </c>
      <c r="S63">
        <v>1</v>
      </c>
      <c r="U63">
        <v>17.399999999999999</v>
      </c>
      <c r="V63">
        <v>17.399999999999999</v>
      </c>
      <c r="W63" s="2">
        <v>17.399999999999999</v>
      </c>
      <c r="Y63" s="2"/>
      <c r="Z63" s="2">
        <v>3.3898305084745846</v>
      </c>
      <c r="AA63" s="2" t="s">
        <v>78</v>
      </c>
      <c r="AD63">
        <v>1</v>
      </c>
      <c r="AF63">
        <v>170</v>
      </c>
      <c r="AG63">
        <v>170</v>
      </c>
      <c r="AH63">
        <v>170</v>
      </c>
      <c r="AK63">
        <v>2.3255813953488373</v>
      </c>
      <c r="AL63" t="s">
        <v>78</v>
      </c>
      <c r="AM63" s="9"/>
      <c r="AO63" s="2"/>
      <c r="AP63" s="2">
        <v>43</v>
      </c>
      <c r="AQ63" s="5"/>
    </row>
    <row r="64" spans="1:43" customFormat="1" ht="14.4" x14ac:dyDescent="0.3">
      <c r="A64" s="1">
        <v>44357</v>
      </c>
      <c r="B64" t="s">
        <v>178</v>
      </c>
      <c r="C64" t="s">
        <v>206</v>
      </c>
      <c r="D64">
        <v>69</v>
      </c>
      <c r="E64">
        <v>1</v>
      </c>
      <c r="F64">
        <v>1</v>
      </c>
      <c r="G64" t="s">
        <v>42</v>
      </c>
      <c r="H64" t="s">
        <v>109</v>
      </c>
      <c r="I64">
        <v>4.24E-2</v>
      </c>
      <c r="J64">
        <v>0.91200000000000003</v>
      </c>
      <c r="K64">
        <v>16.100000000000001</v>
      </c>
      <c r="L64" t="s">
        <v>43</v>
      </c>
      <c r="M64" t="s">
        <v>110</v>
      </c>
      <c r="N64">
        <v>0.25600000000000001</v>
      </c>
      <c r="O64">
        <v>3.81</v>
      </c>
      <c r="P64">
        <v>177</v>
      </c>
      <c r="R64">
        <v>1</v>
      </c>
      <c r="S64">
        <v>1</v>
      </c>
      <c r="U64">
        <v>16.100000000000001</v>
      </c>
      <c r="V64">
        <v>16.100000000000001</v>
      </c>
      <c r="W64" s="2">
        <v>16.100000000000001</v>
      </c>
      <c r="Y64" s="2"/>
      <c r="Z64" s="2">
        <v>1.2500000000000067</v>
      </c>
      <c r="AA64" s="2" t="s">
        <v>78</v>
      </c>
      <c r="AD64">
        <v>1</v>
      </c>
      <c r="AF64">
        <v>177</v>
      </c>
      <c r="AG64">
        <v>177</v>
      </c>
      <c r="AH64">
        <v>177</v>
      </c>
      <c r="AK64">
        <v>0.56338028169014087</v>
      </c>
      <c r="AL64" t="s">
        <v>78</v>
      </c>
      <c r="AM64" s="9"/>
      <c r="AO64" s="2"/>
      <c r="AP64" s="2">
        <v>44</v>
      </c>
      <c r="AQ64" s="5"/>
    </row>
    <row r="65" spans="1:42" ht="15.6" customHeight="1" x14ac:dyDescent="0.3">
      <c r="A65">
        <v>44357</v>
      </c>
      <c r="B65" t="s">
        <v>178</v>
      </c>
      <c r="C65" t="s">
        <v>206</v>
      </c>
      <c r="D65">
        <v>81</v>
      </c>
      <c r="E65">
        <v>1</v>
      </c>
      <c r="F65">
        <v>1</v>
      </c>
      <c r="G65" t="s">
        <v>42</v>
      </c>
      <c r="H65" t="s">
        <v>109</v>
      </c>
      <c r="I65">
        <v>4.8399999999999999E-2</v>
      </c>
      <c r="J65">
        <v>1.05</v>
      </c>
      <c r="K65">
        <v>19.899999999999999</v>
      </c>
      <c r="L65" t="s">
        <v>43</v>
      </c>
      <c r="M65" t="s">
        <v>110</v>
      </c>
      <c r="N65">
        <v>0.28000000000000003</v>
      </c>
      <c r="O65">
        <v>4.17</v>
      </c>
      <c r="P65">
        <v>200</v>
      </c>
      <c r="Q65"/>
      <c r="R65">
        <v>1</v>
      </c>
      <c r="S65">
        <v>1</v>
      </c>
      <c r="T65"/>
      <c r="U65">
        <v>19.899999999999999</v>
      </c>
      <c r="V65">
        <v>19.899999999999999</v>
      </c>
      <c r="W65">
        <v>19.899999999999999</v>
      </c>
      <c r="X65"/>
      <c r="Y65"/>
      <c r="Z65" s="9">
        <v>1.0101010101010066</v>
      </c>
      <c r="AA65" s="9" t="s">
        <v>78</v>
      </c>
      <c r="AD65" s="9">
        <v>1</v>
      </c>
      <c r="AF65" s="9">
        <v>200</v>
      </c>
      <c r="AG65" s="9">
        <v>200</v>
      </c>
      <c r="AH65" s="9">
        <v>200</v>
      </c>
      <c r="AK65" s="9">
        <v>3.9215686274509802</v>
      </c>
      <c r="AL65" s="9" t="s">
        <v>78</v>
      </c>
      <c r="AP65" s="2">
        <v>45</v>
      </c>
    </row>
    <row r="66" spans="1:42" ht="15.6" customHeight="1" x14ac:dyDescent="0.3">
      <c r="A66">
        <v>44357</v>
      </c>
      <c r="B66" t="s">
        <v>178</v>
      </c>
      <c r="C66" t="s">
        <v>206</v>
      </c>
      <c r="D66">
        <v>93</v>
      </c>
      <c r="E66">
        <v>1</v>
      </c>
      <c r="F66">
        <v>1</v>
      </c>
      <c r="G66" t="s">
        <v>42</v>
      </c>
      <c r="H66" t="s">
        <v>109</v>
      </c>
      <c r="I66">
        <v>3.9699999999999999E-2</v>
      </c>
      <c r="J66">
        <v>0.86799999999999999</v>
      </c>
      <c r="K66">
        <v>14.9</v>
      </c>
      <c r="L66" t="s">
        <v>43</v>
      </c>
      <c r="M66" t="s">
        <v>110</v>
      </c>
      <c r="N66">
        <v>0.248</v>
      </c>
      <c r="O66">
        <v>3.72</v>
      </c>
      <c r="P66">
        <v>172</v>
      </c>
      <c r="Q66"/>
      <c r="R66">
        <v>1</v>
      </c>
      <c r="S66">
        <v>1</v>
      </c>
      <c r="T66"/>
      <c r="U66">
        <v>14.9</v>
      </c>
      <c r="V66">
        <v>14.9</v>
      </c>
      <c r="W66">
        <v>14.9</v>
      </c>
      <c r="X66"/>
      <c r="Y66"/>
      <c r="Z66" s="9">
        <v>5.8631921824104252</v>
      </c>
      <c r="AA66" s="9" t="s">
        <v>78</v>
      </c>
      <c r="AD66" s="9">
        <v>1</v>
      </c>
      <c r="AF66" s="9">
        <v>172</v>
      </c>
      <c r="AG66" s="9">
        <v>172</v>
      </c>
      <c r="AH66" s="9">
        <v>172</v>
      </c>
      <c r="AK66" s="9">
        <v>3.9886039886039888</v>
      </c>
      <c r="AL66" s="9" t="s">
        <v>78</v>
      </c>
      <c r="AP66" s="2">
        <v>46</v>
      </c>
    </row>
    <row r="67" spans="1:42" ht="15.6" customHeight="1" x14ac:dyDescent="0.3">
      <c r="A67">
        <v>44357</v>
      </c>
      <c r="B67" t="s">
        <v>178</v>
      </c>
      <c r="C67" t="s">
        <v>206</v>
      </c>
      <c r="D67">
        <v>105</v>
      </c>
      <c r="E67">
        <v>1</v>
      </c>
      <c r="F67">
        <v>1</v>
      </c>
      <c r="G67" t="s">
        <v>42</v>
      </c>
      <c r="H67" t="s">
        <v>109</v>
      </c>
      <c r="I67">
        <v>5.0799999999999998E-2</v>
      </c>
      <c r="J67">
        <v>1.08</v>
      </c>
      <c r="K67">
        <v>20.8</v>
      </c>
      <c r="L67" t="s">
        <v>43</v>
      </c>
      <c r="M67" t="s">
        <v>110</v>
      </c>
      <c r="N67">
        <v>0.27300000000000002</v>
      </c>
      <c r="O67">
        <v>4.08</v>
      </c>
      <c r="P67">
        <v>194</v>
      </c>
      <c r="Q67"/>
      <c r="R67">
        <v>1</v>
      </c>
      <c r="S67">
        <v>1</v>
      </c>
      <c r="T67"/>
      <c r="U67">
        <v>20.8</v>
      </c>
      <c r="V67">
        <v>20.8</v>
      </c>
      <c r="W67">
        <v>20.8</v>
      </c>
      <c r="X67"/>
      <c r="Y67"/>
      <c r="Z67" s="9">
        <v>2.3752969121140142</v>
      </c>
      <c r="AA67" s="9" t="s">
        <v>78</v>
      </c>
      <c r="AD67" s="9">
        <v>1</v>
      </c>
      <c r="AF67" s="9">
        <v>194</v>
      </c>
      <c r="AG67" s="9">
        <v>194</v>
      </c>
      <c r="AH67" s="9">
        <v>194</v>
      </c>
      <c r="AK67" s="9">
        <v>3.1413612565445028</v>
      </c>
      <c r="AL67" s="9" t="s">
        <v>78</v>
      </c>
      <c r="AP67" s="2">
        <v>47</v>
      </c>
    </row>
    <row r="68" spans="1:42" ht="15.6" customHeight="1" x14ac:dyDescent="0.3">
      <c r="A68">
        <v>44357</v>
      </c>
      <c r="B68" t="s">
        <v>178</v>
      </c>
      <c r="C68" t="s">
        <v>206</v>
      </c>
      <c r="D68">
        <v>117</v>
      </c>
      <c r="E68">
        <v>1</v>
      </c>
      <c r="F68">
        <v>1</v>
      </c>
      <c r="G68" t="s">
        <v>42</v>
      </c>
      <c r="H68" t="s">
        <v>109</v>
      </c>
      <c r="I68">
        <v>0.154</v>
      </c>
      <c r="J68">
        <v>2.91</v>
      </c>
      <c r="K68">
        <v>71.5</v>
      </c>
      <c r="L68" t="s">
        <v>43</v>
      </c>
      <c r="M68" t="s">
        <v>110</v>
      </c>
      <c r="N68">
        <v>0.63100000000000001</v>
      </c>
      <c r="O68">
        <v>9.1199999999999992</v>
      </c>
      <c r="P68">
        <v>517</v>
      </c>
      <c r="Q68"/>
      <c r="R68">
        <v>1</v>
      </c>
      <c r="S68">
        <v>1</v>
      </c>
      <c r="T68"/>
      <c r="U68">
        <v>71.5</v>
      </c>
      <c r="V68">
        <v>71.5</v>
      </c>
      <c r="W68">
        <v>71.5</v>
      </c>
      <c r="X68"/>
      <c r="Y68"/>
      <c r="Z68" s="9">
        <v>2.4062278839348941</v>
      </c>
      <c r="AA68" s="9" t="s">
        <v>78</v>
      </c>
      <c r="AD68" s="9">
        <v>1</v>
      </c>
      <c r="AF68" s="9">
        <v>517</v>
      </c>
      <c r="AG68" s="9">
        <v>517</v>
      </c>
      <c r="AH68" s="9">
        <v>517</v>
      </c>
      <c r="AK68" s="9">
        <v>15.641293013555787</v>
      </c>
      <c r="AL68" s="9" t="s">
        <v>78</v>
      </c>
      <c r="AP68" s="2">
        <v>48</v>
      </c>
    </row>
    <row r="69" spans="1:42" ht="15.6" customHeight="1" x14ac:dyDescent="0.3">
      <c r="A69">
        <v>44357</v>
      </c>
      <c r="B69" t="s">
        <v>178</v>
      </c>
      <c r="C69" t="s">
        <v>206</v>
      </c>
      <c r="D69">
        <v>129</v>
      </c>
      <c r="E69">
        <v>1</v>
      </c>
      <c r="F69">
        <v>1</v>
      </c>
      <c r="G69" t="s">
        <v>42</v>
      </c>
      <c r="H69" t="s">
        <v>109</v>
      </c>
      <c r="I69">
        <v>0.152</v>
      </c>
      <c r="J69">
        <v>2.88</v>
      </c>
      <c r="K69">
        <v>70.599999999999994</v>
      </c>
      <c r="L69" t="s">
        <v>43</v>
      </c>
      <c r="M69" t="s">
        <v>110</v>
      </c>
      <c r="N69">
        <v>0.53100000000000003</v>
      </c>
      <c r="O69">
        <v>7.74</v>
      </c>
      <c r="P69">
        <v>428</v>
      </c>
      <c r="Q69"/>
      <c r="R69">
        <v>1</v>
      </c>
      <c r="S69">
        <v>1</v>
      </c>
      <c r="T69"/>
      <c r="U69">
        <v>70.599999999999994</v>
      </c>
      <c r="V69">
        <v>70.599999999999994</v>
      </c>
      <c r="W69">
        <v>70.599999999999994</v>
      </c>
      <c r="X69"/>
      <c r="Y69" s="1"/>
      <c r="Z69" s="9">
        <v>10.977242302543512</v>
      </c>
      <c r="AA69" s="9" t="s">
        <v>78</v>
      </c>
      <c r="AD69" s="9">
        <v>1</v>
      </c>
      <c r="AF69" s="9">
        <v>428</v>
      </c>
      <c r="AG69" s="9">
        <v>428</v>
      </c>
      <c r="AH69" s="9">
        <v>428</v>
      </c>
      <c r="AK69" s="9">
        <v>2.5374855824682814</v>
      </c>
      <c r="AL69" s="9" t="s">
        <v>78</v>
      </c>
      <c r="AP69" s="2">
        <v>49</v>
      </c>
    </row>
    <row r="70" spans="1:42" ht="15.6" customHeight="1" x14ac:dyDescent="0.3">
      <c r="A70">
        <v>44357</v>
      </c>
      <c r="B70" t="s">
        <v>178</v>
      </c>
      <c r="C70" t="s">
        <v>206</v>
      </c>
      <c r="D70">
        <v>141</v>
      </c>
      <c r="E70">
        <v>1</v>
      </c>
      <c r="F70">
        <v>1</v>
      </c>
      <c r="G70" t="s">
        <v>42</v>
      </c>
      <c r="H70" t="s">
        <v>109</v>
      </c>
      <c r="I70">
        <v>6.3799999999999996E-2</v>
      </c>
      <c r="J70">
        <v>1.34</v>
      </c>
      <c r="K70">
        <v>27.9</v>
      </c>
      <c r="L70" t="s">
        <v>43</v>
      </c>
      <c r="M70" t="s">
        <v>110</v>
      </c>
      <c r="N70">
        <v>0.32400000000000001</v>
      </c>
      <c r="O70">
        <v>4.8</v>
      </c>
      <c r="P70">
        <v>240</v>
      </c>
      <c r="Q70"/>
      <c r="R70">
        <v>1</v>
      </c>
      <c r="S70">
        <v>1</v>
      </c>
      <c r="T70"/>
      <c r="U70">
        <v>27.9</v>
      </c>
      <c r="V70">
        <v>27.9</v>
      </c>
      <c r="W70">
        <v>27.9</v>
      </c>
      <c r="X70"/>
      <c r="Y70" s="1"/>
      <c r="Z70" s="9">
        <v>13.377926421404682</v>
      </c>
      <c r="AA70" s="9" t="s">
        <v>78</v>
      </c>
      <c r="AD70" s="9">
        <v>1</v>
      </c>
      <c r="AF70" s="9">
        <v>240</v>
      </c>
      <c r="AG70" s="9">
        <v>240</v>
      </c>
      <c r="AH70" s="9">
        <v>240</v>
      </c>
      <c r="AK70" s="9">
        <v>17.490494296577946</v>
      </c>
      <c r="AL70" s="9" t="s">
        <v>78</v>
      </c>
      <c r="AP70" s="2">
        <v>50</v>
      </c>
    </row>
    <row r="71" spans="1:42" ht="15.6" customHeight="1" x14ac:dyDescent="0.3">
      <c r="A71">
        <v>44357</v>
      </c>
      <c r="B71" t="s">
        <v>178</v>
      </c>
      <c r="C71" t="s">
        <v>206</v>
      </c>
      <c r="D71">
        <v>153</v>
      </c>
      <c r="E71">
        <v>1</v>
      </c>
      <c r="F71">
        <v>1</v>
      </c>
      <c r="G71" t="s">
        <v>42</v>
      </c>
      <c r="H71" t="s">
        <v>109</v>
      </c>
      <c r="I71">
        <v>3.1600000000000003E-2</v>
      </c>
      <c r="J71">
        <v>0.73</v>
      </c>
      <c r="K71">
        <v>11</v>
      </c>
      <c r="L71" t="s">
        <v>43</v>
      </c>
      <c r="M71" t="s">
        <v>110</v>
      </c>
      <c r="N71">
        <v>0.315</v>
      </c>
      <c r="O71">
        <v>4.67</v>
      </c>
      <c r="P71">
        <v>232</v>
      </c>
      <c r="Q71"/>
      <c r="R71">
        <v>1</v>
      </c>
      <c r="S71">
        <v>1</v>
      </c>
      <c r="T71"/>
      <c r="U71">
        <v>11</v>
      </c>
      <c r="V71">
        <v>11</v>
      </c>
      <c r="W71">
        <v>11</v>
      </c>
      <c r="X71"/>
      <c r="Y71" s="1"/>
      <c r="Z71" s="9">
        <v>11.64021164021165</v>
      </c>
      <c r="AA71" s="9" t="s">
        <v>78</v>
      </c>
      <c r="AD71" s="9">
        <v>1</v>
      </c>
      <c r="AF71" s="9">
        <v>232</v>
      </c>
      <c r="AG71" s="9">
        <v>232</v>
      </c>
      <c r="AH71" s="9">
        <v>232</v>
      </c>
      <c r="AK71" s="9">
        <v>0.86580086580086579</v>
      </c>
      <c r="AL71" s="9" t="s">
        <v>78</v>
      </c>
      <c r="AP71" s="2">
        <v>51</v>
      </c>
    </row>
    <row r="72" spans="1:42" ht="15.6" customHeight="1" x14ac:dyDescent="0.3">
      <c r="A72">
        <v>44615</v>
      </c>
      <c r="B72" t="s">
        <v>179</v>
      </c>
      <c r="C72" t="s">
        <v>207</v>
      </c>
      <c r="D72">
        <v>45</v>
      </c>
      <c r="E72">
        <v>1</v>
      </c>
      <c r="F72">
        <v>1</v>
      </c>
      <c r="G72" t="s">
        <v>42</v>
      </c>
      <c r="H72" t="s">
        <v>109</v>
      </c>
      <c r="I72">
        <v>7.7799999999999994E-2</v>
      </c>
      <c r="J72">
        <v>1.53</v>
      </c>
      <c r="K72">
        <v>36.299999999999997</v>
      </c>
      <c r="L72" t="s">
        <v>43</v>
      </c>
      <c r="M72" t="s">
        <v>110</v>
      </c>
      <c r="N72">
        <v>1.35</v>
      </c>
      <c r="O72">
        <v>18.100000000000001</v>
      </c>
      <c r="P72">
        <v>1150</v>
      </c>
      <c r="Q72"/>
      <c r="R72">
        <v>1</v>
      </c>
      <c r="S72">
        <v>1</v>
      </c>
      <c r="T72"/>
      <c r="U72">
        <v>36.299999999999997</v>
      </c>
      <c r="V72">
        <v>36.299999999999997</v>
      </c>
      <c r="W72">
        <v>36.299999999999997</v>
      </c>
      <c r="X72"/>
      <c r="Y72" s="1"/>
      <c r="Z72" s="9">
        <v>17.040358744394602</v>
      </c>
      <c r="AA72" s="9" t="s">
        <v>78</v>
      </c>
      <c r="AD72" s="9">
        <v>1</v>
      </c>
      <c r="AF72" s="9">
        <v>1150</v>
      </c>
      <c r="AG72" s="9">
        <v>1150</v>
      </c>
      <c r="AH72" s="9">
        <v>1150</v>
      </c>
      <c r="AK72" s="9">
        <v>10.045662100456621</v>
      </c>
      <c r="AL72" s="9" t="s">
        <v>78</v>
      </c>
      <c r="AP72" s="2">
        <v>52</v>
      </c>
    </row>
    <row r="73" spans="1:42" ht="15.6" customHeight="1" x14ac:dyDescent="0.3">
      <c r="A73">
        <v>44615</v>
      </c>
      <c r="B73" t="s">
        <v>179</v>
      </c>
      <c r="C73" t="s">
        <v>208</v>
      </c>
      <c r="D73">
        <v>57</v>
      </c>
      <c r="E73">
        <v>1</v>
      </c>
      <c r="F73">
        <v>1</v>
      </c>
      <c r="G73" t="s">
        <v>42</v>
      </c>
      <c r="H73" t="s">
        <v>109</v>
      </c>
      <c r="I73">
        <v>3.1399999999999997E-2</v>
      </c>
      <c r="J73">
        <v>0.65400000000000003</v>
      </c>
      <c r="K73">
        <v>11.3</v>
      </c>
      <c r="L73" t="s">
        <v>43</v>
      </c>
      <c r="M73" t="s">
        <v>110</v>
      </c>
      <c r="N73">
        <v>0.308</v>
      </c>
      <c r="O73">
        <v>4.28</v>
      </c>
      <c r="P73">
        <v>206</v>
      </c>
      <c r="Q73"/>
      <c r="R73">
        <v>1</v>
      </c>
      <c r="S73">
        <v>1</v>
      </c>
      <c r="T73"/>
      <c r="U73">
        <v>11.3</v>
      </c>
      <c r="V73">
        <v>11.3</v>
      </c>
      <c r="W73">
        <v>11.3</v>
      </c>
      <c r="X73"/>
      <c r="Y73" s="1"/>
      <c r="Z73" s="9">
        <v>4.329004329004329</v>
      </c>
      <c r="AA73" s="9" t="s">
        <v>78</v>
      </c>
      <c r="AD73" s="9">
        <v>1</v>
      </c>
      <c r="AF73" s="9">
        <v>206</v>
      </c>
      <c r="AG73" s="9">
        <v>206</v>
      </c>
      <c r="AH73" s="9">
        <v>206</v>
      </c>
      <c r="AK73" s="9">
        <v>2.3980815347721824</v>
      </c>
      <c r="AL73" s="9" t="s">
        <v>78</v>
      </c>
      <c r="AP73" s="2">
        <v>53</v>
      </c>
    </row>
    <row r="74" spans="1:42" ht="15.6" customHeight="1" x14ac:dyDescent="0.3">
      <c r="A74">
        <v>44615</v>
      </c>
      <c r="B74" t="s">
        <v>179</v>
      </c>
      <c r="C74" t="s">
        <v>209</v>
      </c>
      <c r="D74">
        <v>69</v>
      </c>
      <c r="E74">
        <v>1</v>
      </c>
      <c r="F74">
        <v>1</v>
      </c>
      <c r="G74" t="s">
        <v>42</v>
      </c>
      <c r="H74" t="s">
        <v>109</v>
      </c>
      <c r="I74">
        <v>8.0199999999999994E-2</v>
      </c>
      <c r="J74">
        <v>1.46</v>
      </c>
      <c r="K74">
        <v>34.299999999999997</v>
      </c>
      <c r="L74" t="s">
        <v>43</v>
      </c>
      <c r="M74" t="s">
        <v>110</v>
      </c>
      <c r="N74">
        <v>0.63300000000000001</v>
      </c>
      <c r="O74">
        <v>8.6300000000000008</v>
      </c>
      <c r="P74">
        <v>492</v>
      </c>
      <c r="Q74"/>
      <c r="R74">
        <v>1</v>
      </c>
      <c r="S74">
        <v>1</v>
      </c>
      <c r="T74"/>
      <c r="U74">
        <v>34.299999999999997</v>
      </c>
      <c r="V74">
        <v>34.299999999999997</v>
      </c>
      <c r="W74">
        <v>34.299999999999997</v>
      </c>
      <c r="X74"/>
      <c r="Y74" s="1"/>
      <c r="Z74" s="9">
        <v>1.1730205278592336</v>
      </c>
      <c r="AA74" s="9" t="s">
        <v>78</v>
      </c>
      <c r="AD74" s="9">
        <v>1</v>
      </c>
      <c r="AF74" s="9">
        <v>492</v>
      </c>
      <c r="AG74" s="9">
        <v>492</v>
      </c>
      <c r="AH74" s="9">
        <v>492</v>
      </c>
      <c r="AK74" s="9">
        <v>1.8461538461538463</v>
      </c>
      <c r="AL74" s="9" t="s">
        <v>78</v>
      </c>
      <c r="AP74" s="2">
        <v>54</v>
      </c>
    </row>
    <row r="75" spans="1:42" ht="15.6" customHeight="1" x14ac:dyDescent="0.3">
      <c r="A75">
        <v>44615</v>
      </c>
      <c r="B75" t="s">
        <v>179</v>
      </c>
      <c r="C75" t="s">
        <v>210</v>
      </c>
      <c r="D75">
        <v>81</v>
      </c>
      <c r="E75">
        <v>1</v>
      </c>
      <c r="F75">
        <v>1</v>
      </c>
      <c r="G75" t="s">
        <v>42</v>
      </c>
      <c r="H75" t="s">
        <v>109</v>
      </c>
      <c r="I75">
        <v>7.6399999999999996E-2</v>
      </c>
      <c r="J75">
        <v>1.4</v>
      </c>
      <c r="K75">
        <v>32.5</v>
      </c>
      <c r="L75" t="s">
        <v>43</v>
      </c>
      <c r="M75" t="s">
        <v>110</v>
      </c>
      <c r="N75">
        <v>0.67500000000000004</v>
      </c>
      <c r="O75">
        <v>9.14</v>
      </c>
      <c r="P75">
        <v>526</v>
      </c>
      <c r="Q75"/>
      <c r="R75">
        <v>1</v>
      </c>
      <c r="S75">
        <v>1</v>
      </c>
      <c r="T75"/>
      <c r="U75">
        <v>32.5</v>
      </c>
      <c r="V75">
        <v>32.5</v>
      </c>
      <c r="W75">
        <v>32.5</v>
      </c>
      <c r="X75"/>
      <c r="Y75" s="1"/>
      <c r="Z75" s="9">
        <v>9.0032154340836019</v>
      </c>
      <c r="AA75" s="9" t="s">
        <v>78</v>
      </c>
      <c r="AD75" s="9">
        <v>1</v>
      </c>
      <c r="AF75" s="9">
        <v>526</v>
      </c>
      <c r="AG75" s="9">
        <v>526</v>
      </c>
      <c r="AH75" s="9">
        <v>526</v>
      </c>
      <c r="AK75" s="9">
        <v>11.244979919678714</v>
      </c>
      <c r="AL75" s="9" t="s">
        <v>78</v>
      </c>
      <c r="AP75" s="2">
        <v>55</v>
      </c>
    </row>
    <row r="76" spans="1:42" ht="15.6" customHeight="1" x14ac:dyDescent="0.3">
      <c r="A76">
        <v>44615</v>
      </c>
      <c r="B76" t="s">
        <v>179</v>
      </c>
      <c r="C76" t="s">
        <v>211</v>
      </c>
      <c r="D76">
        <v>105</v>
      </c>
      <c r="E76">
        <v>1</v>
      </c>
      <c r="F76">
        <v>1</v>
      </c>
      <c r="G76" t="s">
        <v>42</v>
      </c>
      <c r="H76" t="s">
        <v>109</v>
      </c>
      <c r="I76">
        <v>0.10100000000000001</v>
      </c>
      <c r="J76">
        <v>1.79</v>
      </c>
      <c r="K76">
        <v>43.7</v>
      </c>
      <c r="L76" t="s">
        <v>43</v>
      </c>
      <c r="M76" t="s">
        <v>110</v>
      </c>
      <c r="N76">
        <v>0.79200000000000004</v>
      </c>
      <c r="O76">
        <v>10.8</v>
      </c>
      <c r="P76">
        <v>639</v>
      </c>
      <c r="Q76"/>
      <c r="R76">
        <v>1</v>
      </c>
      <c r="S76">
        <v>1</v>
      </c>
      <c r="T76"/>
      <c r="U76">
        <v>43.7</v>
      </c>
      <c r="V76">
        <v>43.7</v>
      </c>
      <c r="W76">
        <v>43.7</v>
      </c>
      <c r="X76"/>
      <c r="Y76" s="1"/>
      <c r="Z76" s="9">
        <v>3.7296037296037325</v>
      </c>
      <c r="AA76" s="9" t="s">
        <v>78</v>
      </c>
      <c r="AD76" s="9">
        <v>1</v>
      </c>
      <c r="AF76" s="9">
        <v>639</v>
      </c>
      <c r="AG76" s="9">
        <v>639</v>
      </c>
      <c r="AH76" s="9">
        <v>639</v>
      </c>
      <c r="AK76" s="9">
        <v>18.274978650725874</v>
      </c>
      <c r="AL76" s="9" t="s">
        <v>78</v>
      </c>
      <c r="AP76" s="2">
        <v>56</v>
      </c>
    </row>
    <row r="77" spans="1:42" ht="15.6" customHeight="1" x14ac:dyDescent="0.3">
      <c r="A77">
        <v>44615</v>
      </c>
      <c r="B77" t="s">
        <v>179</v>
      </c>
      <c r="C77" t="s">
        <v>212</v>
      </c>
      <c r="D77">
        <v>117</v>
      </c>
      <c r="E77">
        <v>1</v>
      </c>
      <c r="F77">
        <v>1</v>
      </c>
      <c r="G77" t="s">
        <v>42</v>
      </c>
      <c r="H77" t="s">
        <v>109</v>
      </c>
      <c r="I77">
        <v>6.8699999999999997E-2</v>
      </c>
      <c r="J77">
        <v>1.27</v>
      </c>
      <c r="K77">
        <v>28.9</v>
      </c>
      <c r="L77" t="s">
        <v>43</v>
      </c>
      <c r="M77" t="s">
        <v>110</v>
      </c>
      <c r="N77">
        <v>0.51500000000000001</v>
      </c>
      <c r="O77">
        <v>7.07</v>
      </c>
      <c r="P77">
        <v>388</v>
      </c>
      <c r="Q77"/>
      <c r="R77">
        <v>1</v>
      </c>
      <c r="S77">
        <v>1</v>
      </c>
      <c r="T77"/>
      <c r="U77">
        <v>28.9</v>
      </c>
      <c r="V77">
        <v>28.9</v>
      </c>
      <c r="W77">
        <v>28.9</v>
      </c>
      <c r="X77"/>
      <c r="Y77" s="1"/>
      <c r="Z77" s="9">
        <v>2.3931623931624029</v>
      </c>
      <c r="AA77" s="9" t="s">
        <v>78</v>
      </c>
      <c r="AD77" s="9">
        <v>1</v>
      </c>
      <c r="AF77" s="9">
        <v>388</v>
      </c>
      <c r="AG77" s="9">
        <v>388</v>
      </c>
      <c r="AH77" s="9">
        <v>388</v>
      </c>
      <c r="AK77" s="9">
        <v>7.9207920792079207</v>
      </c>
      <c r="AL77" s="9" t="s">
        <v>78</v>
      </c>
      <c r="AP77" s="2">
        <v>57</v>
      </c>
    </row>
    <row r="78" spans="1:42" ht="15.6" customHeight="1" x14ac:dyDescent="0.3">
      <c r="A78">
        <v>44615</v>
      </c>
      <c r="B78" t="s">
        <v>179</v>
      </c>
      <c r="C78" t="s">
        <v>213</v>
      </c>
      <c r="D78">
        <v>129</v>
      </c>
      <c r="E78">
        <v>1</v>
      </c>
      <c r="F78">
        <v>1</v>
      </c>
      <c r="G78" t="s">
        <v>42</v>
      </c>
      <c r="H78" t="s">
        <v>109</v>
      </c>
      <c r="I78">
        <v>4.7300000000000002E-2</v>
      </c>
      <c r="J78">
        <v>0.94399999999999995</v>
      </c>
      <c r="K78">
        <v>19.5</v>
      </c>
      <c r="L78" t="s">
        <v>43</v>
      </c>
      <c r="M78" t="s">
        <v>110</v>
      </c>
      <c r="N78">
        <v>0.30099999999999999</v>
      </c>
      <c r="O78">
        <v>4.1900000000000004</v>
      </c>
      <c r="P78">
        <v>200</v>
      </c>
      <c r="Q78"/>
      <c r="R78">
        <v>1</v>
      </c>
      <c r="S78">
        <v>1</v>
      </c>
      <c r="T78"/>
      <c r="U78">
        <v>19.5</v>
      </c>
      <c r="V78">
        <v>19.5</v>
      </c>
      <c r="W78">
        <v>19.5</v>
      </c>
      <c r="X78"/>
      <c r="Y78" s="1"/>
      <c r="Z78" s="9">
        <v>5.8047493403694013</v>
      </c>
      <c r="AA78" s="9" t="s">
        <v>78</v>
      </c>
      <c r="AD78" s="9">
        <v>1</v>
      </c>
      <c r="AF78" s="9">
        <v>200</v>
      </c>
      <c r="AG78" s="9">
        <v>200</v>
      </c>
      <c r="AH78" s="9">
        <v>200</v>
      </c>
      <c r="AK78" s="9">
        <v>9.9737532808398957</v>
      </c>
      <c r="AL78" s="9" t="s">
        <v>78</v>
      </c>
      <c r="AP78" s="2">
        <v>58</v>
      </c>
    </row>
    <row r="79" spans="1:42" ht="15.6" customHeight="1" x14ac:dyDescent="0.3">
      <c r="A79">
        <v>44615</v>
      </c>
      <c r="B79" t="s">
        <v>179</v>
      </c>
      <c r="C79" t="s">
        <v>214</v>
      </c>
      <c r="D79">
        <v>141</v>
      </c>
      <c r="E79">
        <v>1</v>
      </c>
      <c r="F79">
        <v>1</v>
      </c>
      <c r="G79" t="s">
        <v>42</v>
      </c>
      <c r="H79" t="s">
        <v>109</v>
      </c>
      <c r="I79">
        <v>2.9499999999999998E-2</v>
      </c>
      <c r="J79">
        <v>0.60699999999999998</v>
      </c>
      <c r="K79">
        <v>9.98</v>
      </c>
      <c r="L79" t="s">
        <v>43</v>
      </c>
      <c r="M79" t="s">
        <v>110</v>
      </c>
      <c r="N79">
        <v>0.22800000000000001</v>
      </c>
      <c r="O79">
        <v>3.2</v>
      </c>
      <c r="P79">
        <v>136</v>
      </c>
      <c r="Q79"/>
      <c r="R79">
        <v>1</v>
      </c>
      <c r="S79">
        <v>1</v>
      </c>
      <c r="T79"/>
      <c r="U79">
        <v>9.98</v>
      </c>
      <c r="V79">
        <v>9.98</v>
      </c>
      <c r="W79">
        <v>9.98</v>
      </c>
      <c r="X79"/>
      <c r="Y79" s="1"/>
      <c r="Z79" s="9">
        <v>0.90588827377956571</v>
      </c>
      <c r="AA79" s="9" t="s">
        <v>78</v>
      </c>
      <c r="AD79" s="9">
        <v>1</v>
      </c>
      <c r="AF79" s="9">
        <v>136</v>
      </c>
      <c r="AG79" s="9">
        <v>136</v>
      </c>
      <c r="AH79" s="9">
        <v>136</v>
      </c>
      <c r="AK79" s="9">
        <v>1.4598540145985401</v>
      </c>
      <c r="AL79" s="9" t="s">
        <v>78</v>
      </c>
      <c r="AP79" s="2">
        <v>59</v>
      </c>
    </row>
    <row r="80" spans="1:42" ht="15.6" customHeight="1" x14ac:dyDescent="0.3">
      <c r="A80">
        <v>44615</v>
      </c>
      <c r="B80" t="s">
        <v>179</v>
      </c>
      <c r="C80" t="s">
        <v>215</v>
      </c>
      <c r="D80">
        <v>153</v>
      </c>
      <c r="E80">
        <v>1</v>
      </c>
      <c r="F80">
        <v>1</v>
      </c>
      <c r="G80" t="s">
        <v>42</v>
      </c>
      <c r="H80" t="s">
        <v>109</v>
      </c>
      <c r="I80">
        <v>5.8700000000000002E-2</v>
      </c>
      <c r="J80">
        <v>1.1100000000000001</v>
      </c>
      <c r="K80">
        <v>24.3</v>
      </c>
      <c r="L80" t="s">
        <v>43</v>
      </c>
      <c r="M80" t="s">
        <v>110</v>
      </c>
      <c r="N80">
        <v>0.36199999999999999</v>
      </c>
      <c r="O80">
        <v>5</v>
      </c>
      <c r="P80">
        <v>253</v>
      </c>
      <c r="Q80"/>
      <c r="R80">
        <v>1</v>
      </c>
      <c r="S80">
        <v>1</v>
      </c>
      <c r="T80"/>
      <c r="U80">
        <v>24.3</v>
      </c>
      <c r="V80">
        <v>24.3</v>
      </c>
      <c r="W80">
        <v>24.3</v>
      </c>
      <c r="X80"/>
      <c r="Y80" s="1"/>
      <c r="Z80" s="9">
        <v>3.3472803347280364</v>
      </c>
      <c r="AA80" s="9" t="s">
        <v>78</v>
      </c>
      <c r="AD80" s="9">
        <v>1</v>
      </c>
      <c r="AF80" s="9">
        <v>253</v>
      </c>
      <c r="AG80" s="9">
        <v>253</v>
      </c>
      <c r="AH80" s="9">
        <v>253</v>
      </c>
      <c r="AK80" s="9">
        <v>0.79365079365079361</v>
      </c>
      <c r="AL80" s="9" t="s">
        <v>78</v>
      </c>
      <c r="AP80" s="2">
        <v>60</v>
      </c>
    </row>
    <row r="81" spans="1:70" ht="15.6" customHeight="1" x14ac:dyDescent="0.3">
      <c r="A81">
        <v>44643</v>
      </c>
      <c r="B81" t="s">
        <v>219</v>
      </c>
      <c r="C81" t="s">
        <v>245</v>
      </c>
      <c r="D81">
        <v>45</v>
      </c>
      <c r="E81">
        <v>1</v>
      </c>
      <c r="F81">
        <v>1</v>
      </c>
      <c r="G81" t="s">
        <v>42</v>
      </c>
      <c r="H81" t="s">
        <v>109</v>
      </c>
      <c r="I81">
        <v>5.6000000000000001E-2</v>
      </c>
      <c r="J81">
        <v>1.07</v>
      </c>
      <c r="K81">
        <v>18.3</v>
      </c>
      <c r="L81" t="s">
        <v>43</v>
      </c>
      <c r="M81" t="s">
        <v>110</v>
      </c>
      <c r="N81">
        <v>0.47699999999999998</v>
      </c>
      <c r="O81">
        <v>6.48</v>
      </c>
      <c r="P81">
        <v>347</v>
      </c>
      <c r="Q81"/>
      <c r="R81">
        <v>1</v>
      </c>
      <c r="S81">
        <v>1</v>
      </c>
      <c r="T81"/>
      <c r="U81">
        <v>18.3</v>
      </c>
      <c r="V81">
        <v>18.3</v>
      </c>
      <c r="W81">
        <v>18.3</v>
      </c>
      <c r="X81"/>
      <c r="Y81" s="1"/>
      <c r="Z81" s="9">
        <v>15.617128463476059</v>
      </c>
      <c r="AA81" s="9" t="s">
        <v>78</v>
      </c>
      <c r="AD81" s="9">
        <v>1</v>
      </c>
      <c r="AF81" s="9">
        <v>347</v>
      </c>
      <c r="AG81" s="9">
        <v>347</v>
      </c>
      <c r="AH81" s="9">
        <v>347</v>
      </c>
      <c r="AK81" s="9">
        <v>3.3994334277620397</v>
      </c>
      <c r="AL81" s="9" t="s">
        <v>78</v>
      </c>
      <c r="AP81" s="2">
        <v>61</v>
      </c>
    </row>
    <row r="82" spans="1:70" ht="15.6" customHeight="1" x14ac:dyDescent="0.3">
      <c r="A82">
        <v>44643</v>
      </c>
      <c r="B82" t="s">
        <v>219</v>
      </c>
      <c r="C82" t="s">
        <v>246</v>
      </c>
      <c r="D82">
        <v>57</v>
      </c>
      <c r="E82">
        <v>1</v>
      </c>
      <c r="F82">
        <v>1</v>
      </c>
      <c r="G82" t="s">
        <v>42</v>
      </c>
      <c r="H82" t="s">
        <v>109</v>
      </c>
      <c r="I82">
        <v>8.6400000000000005E-2</v>
      </c>
      <c r="J82">
        <v>1.61</v>
      </c>
      <c r="K82">
        <v>31.5</v>
      </c>
      <c r="L82" t="s">
        <v>43</v>
      </c>
      <c r="M82" t="s">
        <v>110</v>
      </c>
      <c r="N82">
        <v>1.21</v>
      </c>
      <c r="O82">
        <v>16</v>
      </c>
      <c r="P82">
        <v>984</v>
      </c>
      <c r="Q82"/>
      <c r="R82">
        <v>1</v>
      </c>
      <c r="S82">
        <v>1</v>
      </c>
      <c r="T82"/>
      <c r="U82">
        <v>31.5</v>
      </c>
      <c r="V82">
        <v>31.5</v>
      </c>
      <c r="W82">
        <v>31.5</v>
      </c>
      <c r="X82"/>
      <c r="Y82" s="1"/>
      <c r="Z82" s="9">
        <v>3.225806451612903</v>
      </c>
      <c r="AA82" s="9" t="s">
        <v>78</v>
      </c>
      <c r="AD82" s="9">
        <v>1</v>
      </c>
      <c r="AF82" s="9">
        <v>984</v>
      </c>
      <c r="AG82" s="9">
        <v>984</v>
      </c>
      <c r="AH82" s="9">
        <v>984</v>
      </c>
      <c r="AK82" s="9">
        <v>1.4127144298688195</v>
      </c>
      <c r="AL82" s="9" t="s">
        <v>78</v>
      </c>
      <c r="AP82" s="2">
        <v>62</v>
      </c>
    </row>
    <row r="83" spans="1:70" ht="15.6" customHeight="1" x14ac:dyDescent="0.3">
      <c r="A83">
        <v>44643</v>
      </c>
      <c r="B83" t="s">
        <v>219</v>
      </c>
      <c r="C83" t="s">
        <v>247</v>
      </c>
      <c r="D83">
        <v>69</v>
      </c>
      <c r="E83">
        <v>1</v>
      </c>
      <c r="F83">
        <v>1</v>
      </c>
      <c r="G83" t="s">
        <v>42</v>
      </c>
      <c r="H83" t="s">
        <v>109</v>
      </c>
      <c r="I83">
        <v>0.112</v>
      </c>
      <c r="J83">
        <v>2.0299999999999998</v>
      </c>
      <c r="K83">
        <v>42</v>
      </c>
      <c r="L83" t="s">
        <v>43</v>
      </c>
      <c r="M83" t="s">
        <v>110</v>
      </c>
      <c r="N83">
        <v>0.248</v>
      </c>
      <c r="O83">
        <v>3.45</v>
      </c>
      <c r="P83">
        <v>143</v>
      </c>
      <c r="Q83"/>
      <c r="R83">
        <v>1</v>
      </c>
      <c r="S83">
        <v>1</v>
      </c>
      <c r="T83"/>
      <c r="U83">
        <v>42</v>
      </c>
      <c r="V83">
        <v>42</v>
      </c>
      <c r="W83">
        <v>42</v>
      </c>
      <c r="X83"/>
      <c r="Y83" s="1"/>
      <c r="Z83" s="9">
        <v>15.108834827144685</v>
      </c>
      <c r="AA83" s="9" t="s">
        <v>78</v>
      </c>
      <c r="AD83" s="9">
        <v>1</v>
      </c>
      <c r="AF83" s="9">
        <v>143</v>
      </c>
      <c r="AG83" s="9">
        <v>143</v>
      </c>
      <c r="AH83" s="9">
        <v>143</v>
      </c>
      <c r="AK83" s="9">
        <v>40.538267451640031</v>
      </c>
      <c r="AL83" s="9" t="s">
        <v>79</v>
      </c>
      <c r="AP83" s="2">
        <v>63</v>
      </c>
    </row>
    <row r="84" spans="1:70" ht="15.6" customHeight="1" x14ac:dyDescent="0.3">
      <c r="A84">
        <v>44643</v>
      </c>
      <c r="B84" t="s">
        <v>219</v>
      </c>
      <c r="C84" t="s">
        <v>248</v>
      </c>
      <c r="D84">
        <v>81</v>
      </c>
      <c r="E84">
        <v>1</v>
      </c>
      <c r="F84">
        <v>1</v>
      </c>
      <c r="G84" t="s">
        <v>42</v>
      </c>
      <c r="H84" t="s">
        <v>109</v>
      </c>
      <c r="I84">
        <v>8.8200000000000001E-2</v>
      </c>
      <c r="J84">
        <v>1.57</v>
      </c>
      <c r="K84">
        <v>30.6</v>
      </c>
      <c r="L84" t="s">
        <v>43</v>
      </c>
      <c r="M84" t="s">
        <v>110</v>
      </c>
      <c r="N84">
        <v>0.79300000000000004</v>
      </c>
      <c r="O84">
        <v>10.5</v>
      </c>
      <c r="P84">
        <v>619</v>
      </c>
      <c r="Q84"/>
      <c r="R84">
        <v>1</v>
      </c>
      <c r="S84">
        <v>1</v>
      </c>
      <c r="T84"/>
      <c r="U84">
        <v>30.6</v>
      </c>
      <c r="V84">
        <v>30.6</v>
      </c>
      <c r="W84">
        <v>30.6</v>
      </c>
      <c r="X84"/>
      <c r="Y84" s="1"/>
      <c r="Z84" s="9">
        <v>11.034482758620699</v>
      </c>
      <c r="AA84" s="9" t="s">
        <v>78</v>
      </c>
      <c r="AD84" s="9">
        <v>1</v>
      </c>
      <c r="AF84" s="9">
        <v>619</v>
      </c>
      <c r="AG84" s="9">
        <v>619</v>
      </c>
      <c r="AH84" s="9">
        <v>619</v>
      </c>
      <c r="AK84" s="9">
        <v>1.2841091492776886</v>
      </c>
      <c r="AL84" s="9" t="s">
        <v>78</v>
      </c>
      <c r="AP84" s="2">
        <v>64</v>
      </c>
    </row>
    <row r="85" spans="1:70" ht="15.6" customHeight="1" x14ac:dyDescent="0.3">
      <c r="A85">
        <v>44643</v>
      </c>
      <c r="B85" t="s">
        <v>219</v>
      </c>
      <c r="C85" t="s">
        <v>249</v>
      </c>
      <c r="D85">
        <v>93</v>
      </c>
      <c r="E85">
        <v>1</v>
      </c>
      <c r="F85">
        <v>1</v>
      </c>
      <c r="G85" t="s">
        <v>42</v>
      </c>
      <c r="H85" t="s">
        <v>109</v>
      </c>
      <c r="I85">
        <v>8.8300000000000003E-2</v>
      </c>
      <c r="J85">
        <v>1.58</v>
      </c>
      <c r="K85">
        <v>30.7</v>
      </c>
      <c r="L85" t="s">
        <v>43</v>
      </c>
      <c r="M85" t="s">
        <v>110</v>
      </c>
      <c r="N85">
        <v>1.41</v>
      </c>
      <c r="O85">
        <v>18.7</v>
      </c>
      <c r="P85">
        <v>1170</v>
      </c>
      <c r="Q85"/>
      <c r="R85">
        <v>1</v>
      </c>
      <c r="S85">
        <v>1</v>
      </c>
      <c r="T85"/>
      <c r="U85">
        <v>30.7</v>
      </c>
      <c r="V85">
        <v>30.7</v>
      </c>
      <c r="W85">
        <v>30.7</v>
      </c>
      <c r="X85"/>
      <c r="Y85" s="1"/>
      <c r="Z85" s="9">
        <v>3.8338658146964839</v>
      </c>
      <c r="AA85" s="9" t="s">
        <v>78</v>
      </c>
      <c r="AD85" s="9">
        <v>1</v>
      </c>
      <c r="AF85" s="9">
        <v>1170</v>
      </c>
      <c r="AG85" s="9">
        <v>1170</v>
      </c>
      <c r="AH85" s="9">
        <v>1170</v>
      </c>
      <c r="AK85" s="9">
        <v>13.698630136986301</v>
      </c>
      <c r="AL85" s="9" t="s">
        <v>78</v>
      </c>
      <c r="AP85" s="2">
        <v>65</v>
      </c>
    </row>
    <row r="86" spans="1:70" ht="15.6" customHeight="1" x14ac:dyDescent="0.3">
      <c r="A86">
        <v>44643</v>
      </c>
      <c r="B86" t="s">
        <v>219</v>
      </c>
      <c r="C86" t="s">
        <v>250</v>
      </c>
      <c r="D86">
        <v>105</v>
      </c>
      <c r="E86">
        <v>1</v>
      </c>
      <c r="F86">
        <v>1</v>
      </c>
      <c r="G86" t="s">
        <v>42</v>
      </c>
      <c r="H86" t="s">
        <v>109</v>
      </c>
      <c r="I86">
        <v>4.5900000000000003E-2</v>
      </c>
      <c r="J86">
        <v>0.9</v>
      </c>
      <c r="K86">
        <v>14.1</v>
      </c>
      <c r="L86" t="s">
        <v>43</v>
      </c>
      <c r="M86" t="s">
        <v>110</v>
      </c>
      <c r="N86">
        <v>0.252</v>
      </c>
      <c r="O86">
        <v>3.48</v>
      </c>
      <c r="P86">
        <v>146</v>
      </c>
      <c r="Q86"/>
      <c r="R86">
        <v>1</v>
      </c>
      <c r="S86">
        <v>1</v>
      </c>
      <c r="T86"/>
      <c r="U86">
        <v>14.1</v>
      </c>
      <c r="V86">
        <v>14.1</v>
      </c>
      <c r="W86">
        <v>14.1</v>
      </c>
      <c r="X86"/>
      <c r="Y86" s="1"/>
      <c r="Z86" s="9">
        <v>10.101010101010102</v>
      </c>
      <c r="AA86" s="9" t="s">
        <v>78</v>
      </c>
      <c r="AD86" s="9">
        <v>1</v>
      </c>
      <c r="AF86" s="9">
        <v>146</v>
      </c>
      <c r="AG86" s="9">
        <v>146</v>
      </c>
      <c r="AH86" s="9">
        <v>146</v>
      </c>
      <c r="AK86" s="9">
        <v>0.68259385665529015</v>
      </c>
      <c r="AL86" s="9" t="s">
        <v>78</v>
      </c>
      <c r="AP86" s="2">
        <v>66</v>
      </c>
    </row>
    <row r="87" spans="1:70" ht="15.6" customHeight="1" x14ac:dyDescent="0.3">
      <c r="A87">
        <v>44643</v>
      </c>
      <c r="B87" t="s">
        <v>219</v>
      </c>
      <c r="C87" t="s">
        <v>251</v>
      </c>
      <c r="D87">
        <v>117</v>
      </c>
      <c r="E87">
        <v>1</v>
      </c>
      <c r="F87">
        <v>1</v>
      </c>
      <c r="G87" t="s">
        <v>42</v>
      </c>
      <c r="H87" t="s">
        <v>109</v>
      </c>
      <c r="I87">
        <v>8.0299999999999996E-2</v>
      </c>
      <c r="J87">
        <v>1.5</v>
      </c>
      <c r="K87">
        <v>28.9</v>
      </c>
      <c r="L87" t="s">
        <v>43</v>
      </c>
      <c r="M87" t="s">
        <v>110</v>
      </c>
      <c r="N87">
        <v>0.32900000000000001</v>
      </c>
      <c r="O87">
        <v>4.5</v>
      </c>
      <c r="P87">
        <v>214</v>
      </c>
      <c r="Q87"/>
      <c r="R87">
        <v>1</v>
      </c>
      <c r="S87">
        <v>1</v>
      </c>
      <c r="T87"/>
      <c r="U87">
        <v>28.9</v>
      </c>
      <c r="V87">
        <v>28.9</v>
      </c>
      <c r="W87">
        <v>28.9</v>
      </c>
      <c r="X87"/>
      <c r="Y87" s="1"/>
      <c r="Z87" s="9">
        <v>3.4013605442176873</v>
      </c>
      <c r="AA87" s="9" t="s">
        <v>78</v>
      </c>
      <c r="AD87" s="9">
        <v>1</v>
      </c>
      <c r="AF87" s="9">
        <v>214</v>
      </c>
      <c r="AG87" s="9">
        <v>214</v>
      </c>
      <c r="AH87" s="9">
        <v>214</v>
      </c>
      <c r="AK87" s="9">
        <v>3.2183908045977012</v>
      </c>
      <c r="AL87" s="9" t="s">
        <v>78</v>
      </c>
      <c r="AP87" s="2">
        <v>67</v>
      </c>
    </row>
    <row r="88" spans="1:70" ht="15.6" customHeight="1" x14ac:dyDescent="0.3">
      <c r="A88">
        <v>44643</v>
      </c>
      <c r="B88" t="s">
        <v>219</v>
      </c>
      <c r="C88" t="s">
        <v>252</v>
      </c>
      <c r="D88">
        <v>129</v>
      </c>
      <c r="E88">
        <v>1</v>
      </c>
      <c r="F88">
        <v>1</v>
      </c>
      <c r="G88" t="s">
        <v>42</v>
      </c>
      <c r="H88" t="s">
        <v>109</v>
      </c>
      <c r="I88">
        <v>0.127</v>
      </c>
      <c r="J88">
        <v>2.2599999999999998</v>
      </c>
      <c r="K88">
        <v>47.7</v>
      </c>
      <c r="L88" t="s">
        <v>43</v>
      </c>
      <c r="M88" t="s">
        <v>110</v>
      </c>
      <c r="N88">
        <v>0.59199999999999997</v>
      </c>
      <c r="O88">
        <v>7.97</v>
      </c>
      <c r="P88">
        <v>447</v>
      </c>
      <c r="Q88"/>
      <c r="R88">
        <v>1</v>
      </c>
      <c r="S88">
        <v>1</v>
      </c>
      <c r="T88"/>
      <c r="U88">
        <v>47.7</v>
      </c>
      <c r="V88">
        <v>47.7</v>
      </c>
      <c r="W88">
        <v>47.7</v>
      </c>
      <c r="X88"/>
      <c r="Y88" s="1"/>
      <c r="Z88" s="9">
        <v>1.0427528675703857</v>
      </c>
      <c r="AA88" s="9" t="s">
        <v>78</v>
      </c>
      <c r="AD88" s="9">
        <v>1</v>
      </c>
      <c r="AF88" s="9">
        <v>447</v>
      </c>
      <c r="AG88" s="9">
        <v>447</v>
      </c>
      <c r="AH88" s="9">
        <v>447</v>
      </c>
      <c r="AK88" s="9">
        <v>6.2838569880823405</v>
      </c>
      <c r="AL88" s="9" t="s">
        <v>78</v>
      </c>
      <c r="AP88" s="2">
        <v>68</v>
      </c>
    </row>
    <row r="89" spans="1:70" ht="15.6" customHeight="1" x14ac:dyDescent="0.3">
      <c r="A89">
        <v>44643</v>
      </c>
      <c r="B89" t="s">
        <v>219</v>
      </c>
      <c r="C89" t="s">
        <v>253</v>
      </c>
      <c r="D89">
        <v>141</v>
      </c>
      <c r="E89">
        <v>1</v>
      </c>
      <c r="F89">
        <v>1</v>
      </c>
      <c r="G89" t="s">
        <v>42</v>
      </c>
      <c r="H89" t="s">
        <v>109</v>
      </c>
      <c r="I89">
        <v>0.10100000000000001</v>
      </c>
      <c r="J89">
        <v>1.81</v>
      </c>
      <c r="K89">
        <v>36.6</v>
      </c>
      <c r="L89" t="s">
        <v>43</v>
      </c>
      <c r="M89" t="s">
        <v>110</v>
      </c>
      <c r="N89">
        <v>1.01</v>
      </c>
      <c r="O89">
        <v>13.7</v>
      </c>
      <c r="P89">
        <v>829</v>
      </c>
      <c r="Q89"/>
      <c r="R89">
        <v>1</v>
      </c>
      <c r="S89">
        <v>1</v>
      </c>
      <c r="T89"/>
      <c r="U89">
        <v>36.6</v>
      </c>
      <c r="V89">
        <v>36.6</v>
      </c>
      <c r="W89">
        <v>36.6</v>
      </c>
      <c r="X89"/>
      <c r="Y89" s="1"/>
      <c r="Z89" s="9">
        <v>2.1621621621621543</v>
      </c>
      <c r="AA89" s="9" t="s">
        <v>78</v>
      </c>
      <c r="AD89" s="9">
        <v>1</v>
      </c>
      <c r="AF89" s="9">
        <v>829</v>
      </c>
      <c r="AG89" s="9">
        <v>829</v>
      </c>
      <c r="AH89" s="9">
        <v>829</v>
      </c>
      <c r="AK89" s="9">
        <v>11.479591836734693</v>
      </c>
      <c r="AL89" s="9" t="s">
        <v>78</v>
      </c>
      <c r="AP89" s="2">
        <v>69</v>
      </c>
    </row>
    <row r="90" spans="1:70" ht="15.6" customHeight="1" x14ac:dyDescent="0.3">
      <c r="A90">
        <v>44643</v>
      </c>
      <c r="B90" t="s">
        <v>219</v>
      </c>
      <c r="C90" t="s">
        <v>254</v>
      </c>
      <c r="D90">
        <v>153</v>
      </c>
      <c r="E90">
        <v>1</v>
      </c>
      <c r="F90">
        <v>1</v>
      </c>
      <c r="G90" t="s">
        <v>42</v>
      </c>
      <c r="H90" t="s">
        <v>109</v>
      </c>
      <c r="I90">
        <v>5.2499999999999998E-2</v>
      </c>
      <c r="J90">
        <v>0.97499999999999998</v>
      </c>
      <c r="K90">
        <v>16</v>
      </c>
      <c r="L90" t="s">
        <v>43</v>
      </c>
      <c r="M90" t="s">
        <v>110</v>
      </c>
      <c r="N90">
        <v>0.66200000000000003</v>
      </c>
      <c r="O90">
        <v>9.02</v>
      </c>
      <c r="P90">
        <v>517</v>
      </c>
      <c r="Q90"/>
      <c r="R90">
        <v>1</v>
      </c>
      <c r="S90">
        <v>1</v>
      </c>
      <c r="T90"/>
      <c r="U90">
        <v>16</v>
      </c>
      <c r="V90">
        <v>16</v>
      </c>
      <c r="W90">
        <v>16</v>
      </c>
      <c r="X90"/>
      <c r="Y90" s="1"/>
      <c r="Z90" s="9">
        <v>25.613079019073563</v>
      </c>
      <c r="AA90" s="9" t="s">
        <v>79</v>
      </c>
      <c r="AD90" s="9">
        <v>1</v>
      </c>
      <c r="AF90" s="9">
        <v>517</v>
      </c>
      <c r="AG90" s="9">
        <v>517</v>
      </c>
      <c r="AH90" s="9">
        <v>517</v>
      </c>
      <c r="AK90" s="9">
        <v>4.3478260869565215</v>
      </c>
      <c r="AL90" s="9" t="s">
        <v>78</v>
      </c>
      <c r="AP90" s="2">
        <v>70</v>
      </c>
    </row>
    <row r="91" spans="1:70" customFormat="1" ht="14.4" x14ac:dyDescent="0.3">
      <c r="A91" s="1">
        <v>44664</v>
      </c>
      <c r="B91" t="s">
        <v>267</v>
      </c>
      <c r="C91" t="s">
        <v>295</v>
      </c>
      <c r="D91">
        <v>45</v>
      </c>
      <c r="E91">
        <v>1</v>
      </c>
      <c r="F91">
        <v>1</v>
      </c>
      <c r="G91" t="s">
        <v>42</v>
      </c>
      <c r="H91" t="s">
        <v>109</v>
      </c>
      <c r="I91">
        <v>5.5300000000000002E-2</v>
      </c>
      <c r="J91">
        <v>1.05</v>
      </c>
      <c r="K91">
        <v>20.3</v>
      </c>
      <c r="L91" t="s">
        <v>43</v>
      </c>
      <c r="M91" t="s">
        <v>110</v>
      </c>
      <c r="N91">
        <v>0.55100000000000005</v>
      </c>
      <c r="O91">
        <v>7.61</v>
      </c>
      <c r="P91">
        <v>462</v>
      </c>
      <c r="Q91" s="4"/>
      <c r="R91" s="4">
        <v>1</v>
      </c>
      <c r="S91" s="4">
        <v>1</v>
      </c>
      <c r="T91" s="4"/>
      <c r="U91" s="4">
        <v>20.3</v>
      </c>
      <c r="V91" s="4">
        <v>20.3</v>
      </c>
      <c r="W91" s="4">
        <v>20.3</v>
      </c>
      <c r="X91" s="4"/>
      <c r="Y91" s="4"/>
      <c r="Z91">
        <v>4.5340050377833858</v>
      </c>
      <c r="AA91" t="s">
        <v>78</v>
      </c>
      <c r="AB91" s="4"/>
      <c r="AC91" s="4"/>
      <c r="AD91" s="4">
        <v>1</v>
      </c>
      <c r="AE91" s="4"/>
      <c r="AF91" s="4">
        <v>462</v>
      </c>
      <c r="AG91" s="4">
        <v>462</v>
      </c>
      <c r="AH91" s="4">
        <v>462</v>
      </c>
      <c r="AI91" s="4"/>
      <c r="AJ91" s="4"/>
      <c r="AK91">
        <v>3.5242290748898677</v>
      </c>
      <c r="AL91" t="s">
        <v>78</v>
      </c>
      <c r="AM91" s="4"/>
      <c r="AN91" s="4"/>
      <c r="AO91" s="4"/>
      <c r="AP91" s="2">
        <v>71</v>
      </c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customFormat="1" ht="14.4" x14ac:dyDescent="0.3">
      <c r="A92" s="1">
        <v>44664</v>
      </c>
      <c r="B92" t="s">
        <v>267</v>
      </c>
      <c r="C92" t="s">
        <v>296</v>
      </c>
      <c r="D92">
        <v>57</v>
      </c>
      <c r="E92">
        <v>1</v>
      </c>
      <c r="F92">
        <v>1</v>
      </c>
      <c r="G92" t="s">
        <v>42</v>
      </c>
      <c r="H92" t="s">
        <v>109</v>
      </c>
      <c r="I92">
        <v>6.3899999999999998E-2</v>
      </c>
      <c r="J92">
        <v>1.17</v>
      </c>
      <c r="K92">
        <v>23.9</v>
      </c>
      <c r="L92" t="s">
        <v>43</v>
      </c>
      <c r="M92" t="s">
        <v>110</v>
      </c>
      <c r="N92">
        <v>2.16</v>
      </c>
      <c r="O92">
        <v>29.6</v>
      </c>
      <c r="P92">
        <v>1960</v>
      </c>
      <c r="Q92" s="4"/>
      <c r="R92" s="4">
        <v>1</v>
      </c>
      <c r="S92" s="4">
        <v>1</v>
      </c>
      <c r="T92" s="4"/>
      <c r="U92" s="4">
        <v>23.9</v>
      </c>
      <c r="V92" s="4">
        <v>23.9</v>
      </c>
      <c r="W92" s="4">
        <v>23.9</v>
      </c>
      <c r="X92" s="4"/>
      <c r="Y92" s="4"/>
      <c r="Z92">
        <v>17.904761904761916</v>
      </c>
      <c r="AA92" t="s">
        <v>78</v>
      </c>
      <c r="AB92" s="4"/>
      <c r="AC92" s="4"/>
      <c r="AD92" s="4">
        <v>2</v>
      </c>
      <c r="AE92" s="4" t="s">
        <v>297</v>
      </c>
      <c r="AF92" s="4">
        <v>1960</v>
      </c>
      <c r="AG92" s="4">
        <v>1960</v>
      </c>
      <c r="AH92" s="4">
        <v>1960</v>
      </c>
      <c r="AI92" s="4"/>
      <c r="AJ92" s="4"/>
      <c r="AK92">
        <v>0.51150895140664965</v>
      </c>
      <c r="AL92" t="s">
        <v>78</v>
      </c>
      <c r="AM92" s="4"/>
      <c r="AN92" s="4"/>
      <c r="AO92" s="4"/>
      <c r="AP92" s="2">
        <v>72</v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customFormat="1" ht="14.4" x14ac:dyDescent="0.3">
      <c r="A93" s="1">
        <v>44664</v>
      </c>
      <c r="B93" t="s">
        <v>267</v>
      </c>
      <c r="C93" t="s">
        <v>298</v>
      </c>
      <c r="D93">
        <v>69</v>
      </c>
      <c r="E93">
        <v>1</v>
      </c>
      <c r="F93">
        <v>1</v>
      </c>
      <c r="G93" t="s">
        <v>42</v>
      </c>
      <c r="H93" t="s">
        <v>109</v>
      </c>
      <c r="I93">
        <v>5.6099999999999997E-2</v>
      </c>
      <c r="J93">
        <v>1.01</v>
      </c>
      <c r="K93">
        <v>19.399999999999999</v>
      </c>
      <c r="L93" t="s">
        <v>43</v>
      </c>
      <c r="M93" t="s">
        <v>110</v>
      </c>
      <c r="N93">
        <v>0.40799999999999997</v>
      </c>
      <c r="O93">
        <v>5.64</v>
      </c>
      <c r="P93">
        <v>324</v>
      </c>
      <c r="Q93" s="4"/>
      <c r="R93" s="4">
        <v>1</v>
      </c>
      <c r="S93" s="4">
        <v>1</v>
      </c>
      <c r="T93" s="4"/>
      <c r="U93" s="4">
        <v>19.399999999999999</v>
      </c>
      <c r="V93" s="4">
        <v>19.399999999999999</v>
      </c>
      <c r="W93" s="4">
        <v>19.399999999999999</v>
      </c>
      <c r="X93" s="4"/>
      <c r="Y93" s="4"/>
      <c r="Z93">
        <v>1.5584415584415436</v>
      </c>
      <c r="AA93" t="s">
        <v>78</v>
      </c>
      <c r="AB93" s="4"/>
      <c r="AC93" s="4"/>
      <c r="AD93" s="4">
        <v>1</v>
      </c>
      <c r="AE93" s="4"/>
      <c r="AF93" s="4">
        <v>324</v>
      </c>
      <c r="AG93" s="4">
        <v>324</v>
      </c>
      <c r="AH93" s="4">
        <v>324</v>
      </c>
      <c r="AI93" s="4"/>
      <c r="AJ93" s="4"/>
      <c r="AK93">
        <v>7.71513353115727</v>
      </c>
      <c r="AL93" t="s">
        <v>78</v>
      </c>
      <c r="AM93" s="4"/>
      <c r="AN93" s="4"/>
      <c r="AO93" s="4"/>
      <c r="AP93" s="2">
        <v>73</v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customFormat="1" ht="14.4" x14ac:dyDescent="0.3">
      <c r="A94" s="1">
        <v>44664</v>
      </c>
      <c r="B94" t="s">
        <v>267</v>
      </c>
      <c r="C94" t="s">
        <v>299</v>
      </c>
      <c r="D94">
        <v>81</v>
      </c>
      <c r="E94">
        <v>1</v>
      </c>
      <c r="F94">
        <v>1</v>
      </c>
      <c r="G94" t="s">
        <v>42</v>
      </c>
      <c r="H94" t="s">
        <v>109</v>
      </c>
      <c r="I94">
        <v>2.2499999999999999E-2</v>
      </c>
      <c r="J94">
        <v>0.46600000000000003</v>
      </c>
      <c r="K94">
        <v>3.99</v>
      </c>
      <c r="L94" t="s">
        <v>43</v>
      </c>
      <c r="M94" t="s">
        <v>110</v>
      </c>
      <c r="N94">
        <v>0.247</v>
      </c>
      <c r="O94">
        <v>3.48</v>
      </c>
      <c r="P94">
        <v>171</v>
      </c>
      <c r="Q94" s="4"/>
      <c r="R94" s="4">
        <v>1</v>
      </c>
      <c r="S94" s="4">
        <v>1</v>
      </c>
      <c r="T94" s="4"/>
      <c r="U94" s="4">
        <v>3.99</v>
      </c>
      <c r="V94" s="4">
        <v>3.99</v>
      </c>
      <c r="W94" s="4">
        <v>3.99</v>
      </c>
      <c r="X94" s="4"/>
      <c r="Y94" s="4"/>
      <c r="Z94">
        <v>2.5380710659898496</v>
      </c>
      <c r="AA94" t="s">
        <v>78</v>
      </c>
      <c r="AB94" s="4"/>
      <c r="AC94" s="4"/>
      <c r="AD94" s="4">
        <v>1</v>
      </c>
      <c r="AE94" s="4"/>
      <c r="AF94" s="4">
        <v>171</v>
      </c>
      <c r="AG94" s="4">
        <v>171</v>
      </c>
      <c r="AH94" s="4">
        <v>171</v>
      </c>
      <c r="AI94" s="4"/>
      <c r="AJ94" s="4"/>
      <c r="AK94">
        <v>4.7904191616766463</v>
      </c>
      <c r="AL94" t="s">
        <v>78</v>
      </c>
      <c r="AM94" s="4"/>
      <c r="AN94" s="4"/>
      <c r="AO94" s="4"/>
      <c r="AP94" s="2">
        <v>74</v>
      </c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</row>
    <row r="95" spans="1:70" customFormat="1" ht="14.4" x14ac:dyDescent="0.3">
      <c r="A95" s="1">
        <v>44664</v>
      </c>
      <c r="B95" t="s">
        <v>267</v>
      </c>
      <c r="C95" t="s">
        <v>300</v>
      </c>
      <c r="D95">
        <v>93</v>
      </c>
      <c r="E95">
        <v>1</v>
      </c>
      <c r="F95">
        <v>1</v>
      </c>
      <c r="G95" t="s">
        <v>42</v>
      </c>
      <c r="H95" t="s">
        <v>109</v>
      </c>
      <c r="I95">
        <v>5.67E-2</v>
      </c>
      <c r="J95">
        <v>1.04</v>
      </c>
      <c r="K95">
        <v>20.3</v>
      </c>
      <c r="L95" t="s">
        <v>43</v>
      </c>
      <c r="M95" t="s">
        <v>110</v>
      </c>
      <c r="N95">
        <v>0.41099999999999998</v>
      </c>
      <c r="O95">
        <v>5.74</v>
      </c>
      <c r="P95">
        <v>330</v>
      </c>
      <c r="Q95" s="4"/>
      <c r="R95" s="4">
        <v>1</v>
      </c>
      <c r="S95" s="4">
        <v>1</v>
      </c>
      <c r="T95" s="4"/>
      <c r="U95" s="4">
        <v>20.3</v>
      </c>
      <c r="V95" s="4">
        <v>20.3</v>
      </c>
      <c r="W95" s="4">
        <v>20.3</v>
      </c>
      <c r="X95" s="4"/>
      <c r="Y95" s="4"/>
      <c r="Z95">
        <v>2.4330900243309004</v>
      </c>
      <c r="AA95" t="s">
        <v>78</v>
      </c>
      <c r="AB95" s="4"/>
      <c r="AC95" s="4"/>
      <c r="AD95" s="4">
        <v>1</v>
      </c>
      <c r="AE95" s="4"/>
      <c r="AF95" s="4">
        <v>330</v>
      </c>
      <c r="AG95" s="4">
        <v>330</v>
      </c>
      <c r="AH95" s="4">
        <v>330</v>
      </c>
      <c r="AI95" s="4"/>
      <c r="AJ95" s="4"/>
      <c r="AK95">
        <v>0.30349013657056145</v>
      </c>
      <c r="AL95" t="s">
        <v>78</v>
      </c>
      <c r="AM95" s="4"/>
      <c r="AN95" s="4"/>
      <c r="AO95" s="4"/>
      <c r="AP95" s="2">
        <v>75</v>
      </c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</row>
    <row r="96" spans="1:70" customFormat="1" ht="14.4" x14ac:dyDescent="0.3">
      <c r="A96" s="1">
        <v>44664</v>
      </c>
      <c r="B96" t="s">
        <v>267</v>
      </c>
      <c r="C96" t="s">
        <v>301</v>
      </c>
      <c r="D96">
        <v>105</v>
      </c>
      <c r="E96">
        <v>1</v>
      </c>
      <c r="F96">
        <v>1</v>
      </c>
      <c r="G96" t="s">
        <v>42</v>
      </c>
      <c r="H96" t="s">
        <v>109</v>
      </c>
      <c r="I96">
        <v>6.6000000000000003E-2</v>
      </c>
      <c r="J96">
        <v>1.22</v>
      </c>
      <c r="K96">
        <v>25.2</v>
      </c>
      <c r="L96" t="s">
        <v>43</v>
      </c>
      <c r="M96" t="s">
        <v>110</v>
      </c>
      <c r="N96">
        <v>1.55</v>
      </c>
      <c r="O96">
        <v>21.3</v>
      </c>
      <c r="P96">
        <v>1400</v>
      </c>
      <c r="Q96" s="4"/>
      <c r="R96" s="4">
        <v>1</v>
      </c>
      <c r="S96" s="4">
        <v>1</v>
      </c>
      <c r="T96" s="4"/>
      <c r="U96" s="4">
        <v>25.2</v>
      </c>
      <c r="V96" s="4">
        <v>25.2</v>
      </c>
      <c r="W96" s="4">
        <v>25.2</v>
      </c>
      <c r="X96" s="4"/>
      <c r="Y96" s="4"/>
      <c r="Z96">
        <v>4.651162790697672</v>
      </c>
      <c r="AA96" t="s">
        <v>78</v>
      </c>
      <c r="AB96" s="4"/>
      <c r="AC96" s="4"/>
      <c r="AD96" s="4">
        <v>1</v>
      </c>
      <c r="AE96" s="4"/>
      <c r="AF96" s="4">
        <v>1400</v>
      </c>
      <c r="AG96" s="4">
        <v>1400</v>
      </c>
      <c r="AH96" s="4">
        <v>1400</v>
      </c>
      <c r="AI96" s="4"/>
      <c r="AJ96" s="4"/>
      <c r="AK96">
        <v>4.1958041958041958</v>
      </c>
      <c r="AL96" t="s">
        <v>78</v>
      </c>
      <c r="AM96" s="4"/>
      <c r="AN96" s="4"/>
      <c r="AO96" s="4"/>
      <c r="AP96" s="2">
        <v>76</v>
      </c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</row>
    <row r="97" spans="1:70" customFormat="1" ht="14.4" x14ac:dyDescent="0.3">
      <c r="A97" s="1">
        <v>44664</v>
      </c>
      <c r="B97" t="s">
        <v>267</v>
      </c>
      <c r="C97" t="s">
        <v>302</v>
      </c>
      <c r="D97">
        <v>117</v>
      </c>
      <c r="E97">
        <v>1</v>
      </c>
      <c r="F97">
        <v>1</v>
      </c>
      <c r="G97" t="s">
        <v>42</v>
      </c>
      <c r="H97" t="s">
        <v>109</v>
      </c>
      <c r="I97">
        <v>0.19900000000000001</v>
      </c>
      <c r="J97">
        <v>3.45</v>
      </c>
      <c r="K97">
        <v>86.9</v>
      </c>
      <c r="L97" t="s">
        <v>43</v>
      </c>
      <c r="M97" t="s">
        <v>110</v>
      </c>
      <c r="N97">
        <v>0.433</v>
      </c>
      <c r="O97">
        <v>6.04</v>
      </c>
      <c r="P97">
        <v>352</v>
      </c>
      <c r="R97" s="4">
        <v>1</v>
      </c>
      <c r="S97" s="4">
        <v>1</v>
      </c>
      <c r="T97" s="4"/>
      <c r="U97" s="4">
        <v>86.9</v>
      </c>
      <c r="V97" s="4">
        <v>86.9</v>
      </c>
      <c r="W97" s="4">
        <v>86.9</v>
      </c>
      <c r="X97" s="4"/>
      <c r="Y97" s="4"/>
      <c r="Z97">
        <v>42.643730194658204</v>
      </c>
      <c r="AA97" t="s">
        <v>79</v>
      </c>
      <c r="AB97" s="4"/>
      <c r="AC97" s="4"/>
      <c r="AD97" s="4">
        <v>1</v>
      </c>
      <c r="AE97" s="4"/>
      <c r="AF97" s="4">
        <v>352</v>
      </c>
      <c r="AG97" s="4">
        <v>352</v>
      </c>
      <c r="AH97" s="4">
        <v>352</v>
      </c>
      <c r="AI97" s="4"/>
      <c r="AJ97" s="4"/>
      <c r="AK97">
        <v>59.340659340659343</v>
      </c>
      <c r="AL97" t="s">
        <v>79</v>
      </c>
      <c r="AM97" s="4"/>
      <c r="AN97" s="4"/>
      <c r="AO97" s="4"/>
      <c r="AP97" s="2">
        <v>77</v>
      </c>
      <c r="AQ97" s="4"/>
    </row>
    <row r="98" spans="1:70" customFormat="1" ht="14.4" x14ac:dyDescent="0.3">
      <c r="A98" s="1">
        <v>44664</v>
      </c>
      <c r="B98" t="s">
        <v>267</v>
      </c>
      <c r="C98" t="s">
        <v>303</v>
      </c>
      <c r="D98">
        <v>129</v>
      </c>
      <c r="E98">
        <v>1</v>
      </c>
      <c r="F98">
        <v>1</v>
      </c>
      <c r="G98" t="s">
        <v>42</v>
      </c>
      <c r="H98" t="s">
        <v>109</v>
      </c>
      <c r="I98">
        <v>6.6799999999999998E-2</v>
      </c>
      <c r="J98">
        <v>1.2</v>
      </c>
      <c r="K98">
        <v>24.6</v>
      </c>
      <c r="L98" t="s">
        <v>43</v>
      </c>
      <c r="M98" t="s">
        <v>110</v>
      </c>
      <c r="N98">
        <v>0.10299999999999999</v>
      </c>
      <c r="O98">
        <v>1.47</v>
      </c>
      <c r="P98">
        <v>28.8</v>
      </c>
      <c r="Q98" s="4"/>
      <c r="R98" s="4">
        <v>1</v>
      </c>
      <c r="S98" s="4">
        <v>1</v>
      </c>
      <c r="T98" s="4"/>
      <c r="U98" s="4">
        <v>24.6</v>
      </c>
      <c r="V98" s="4">
        <v>24.6</v>
      </c>
      <c r="W98" s="4">
        <v>24.6</v>
      </c>
      <c r="X98" s="4"/>
      <c r="Y98" s="4"/>
      <c r="Z98">
        <v>9.3023255813953423</v>
      </c>
      <c r="AA98" t="s">
        <v>78</v>
      </c>
      <c r="AB98" s="4"/>
      <c r="AC98" s="4"/>
      <c r="AD98" s="4">
        <v>1</v>
      </c>
      <c r="AE98" s="4"/>
      <c r="AF98" s="4">
        <v>28.8</v>
      </c>
      <c r="AG98" s="4">
        <v>28.8</v>
      </c>
      <c r="AH98" s="4">
        <v>28.8</v>
      </c>
      <c r="AI98" s="4"/>
      <c r="AJ98" s="4"/>
      <c r="AK98">
        <v>75.459459459459467</v>
      </c>
      <c r="AL98" t="s">
        <v>79</v>
      </c>
      <c r="AM98" s="4"/>
      <c r="AN98" s="4"/>
      <c r="AO98" s="4"/>
      <c r="AP98" s="2">
        <v>78</v>
      </c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</row>
    <row r="99" spans="1:70" customFormat="1" ht="14.4" x14ac:dyDescent="0.3">
      <c r="A99" s="1">
        <v>44664</v>
      </c>
      <c r="B99" t="s">
        <v>267</v>
      </c>
      <c r="C99" t="s">
        <v>304</v>
      </c>
      <c r="D99">
        <v>141</v>
      </c>
      <c r="E99">
        <v>1</v>
      </c>
      <c r="F99">
        <v>1</v>
      </c>
      <c r="G99" t="s">
        <v>42</v>
      </c>
      <c r="H99" t="s">
        <v>109</v>
      </c>
      <c r="I99">
        <v>5.4699999999999999E-2</v>
      </c>
      <c r="J99">
        <v>0.998</v>
      </c>
      <c r="K99">
        <v>19</v>
      </c>
      <c r="L99" t="s">
        <v>43</v>
      </c>
      <c r="M99" t="s">
        <v>110</v>
      </c>
      <c r="N99">
        <v>0.32</v>
      </c>
      <c r="O99">
        <v>4.53</v>
      </c>
      <c r="P99">
        <v>245</v>
      </c>
      <c r="Q99" s="4"/>
      <c r="R99" s="4">
        <v>1</v>
      </c>
      <c r="S99" s="4">
        <v>1</v>
      </c>
      <c r="T99" s="4"/>
      <c r="U99" s="4">
        <v>19</v>
      </c>
      <c r="V99" s="4">
        <v>19</v>
      </c>
      <c r="W99" s="4">
        <v>19</v>
      </c>
      <c r="X99" s="4"/>
      <c r="Y99" s="4"/>
      <c r="Z99">
        <v>3.6175710594315205</v>
      </c>
      <c r="AA99" t="s">
        <v>78</v>
      </c>
      <c r="AB99" s="4"/>
      <c r="AC99" s="4"/>
      <c r="AD99" s="4">
        <v>1</v>
      </c>
      <c r="AE99" s="4"/>
      <c r="AF99" s="4">
        <v>245</v>
      </c>
      <c r="AG99" s="4">
        <v>245</v>
      </c>
      <c r="AH99" s="4">
        <v>245</v>
      </c>
      <c r="AI99" s="4"/>
      <c r="AJ99" s="4"/>
      <c r="AK99">
        <v>12.121212121212121</v>
      </c>
      <c r="AL99" t="s">
        <v>78</v>
      </c>
      <c r="AM99" s="4"/>
      <c r="AN99" s="4"/>
      <c r="AO99" s="4"/>
      <c r="AP99" s="2">
        <v>79</v>
      </c>
      <c r="AQ99" s="4"/>
    </row>
    <row r="100" spans="1:70" customFormat="1" ht="14.4" x14ac:dyDescent="0.3">
      <c r="A100" s="1">
        <v>44664</v>
      </c>
      <c r="B100" t="s">
        <v>267</v>
      </c>
      <c r="C100" t="s">
        <v>305</v>
      </c>
      <c r="D100">
        <v>153</v>
      </c>
      <c r="E100">
        <v>1</v>
      </c>
      <c r="F100">
        <v>1</v>
      </c>
      <c r="G100" t="s">
        <v>42</v>
      </c>
      <c r="H100" t="s">
        <v>109</v>
      </c>
      <c r="I100">
        <v>5.0900000000000001E-2</v>
      </c>
      <c r="J100">
        <v>0.97899999999999998</v>
      </c>
      <c r="K100">
        <v>18.399999999999999</v>
      </c>
      <c r="L100" t="s">
        <v>43</v>
      </c>
      <c r="M100" t="s">
        <v>110</v>
      </c>
      <c r="N100">
        <v>0.51900000000000002</v>
      </c>
      <c r="O100">
        <v>7.17</v>
      </c>
      <c r="P100">
        <v>431</v>
      </c>
      <c r="R100" s="4">
        <v>1</v>
      </c>
      <c r="S100" s="4">
        <v>1</v>
      </c>
      <c r="T100" s="4"/>
      <c r="U100" s="4">
        <v>18.399999999999999</v>
      </c>
      <c r="V100" s="4">
        <v>18.399999999999999</v>
      </c>
      <c r="W100" s="4">
        <v>18.399999999999999</v>
      </c>
      <c r="X100" s="4"/>
      <c r="Y100" s="4"/>
      <c r="Z100">
        <v>1.6438356164383405</v>
      </c>
      <c r="AA100" t="s">
        <v>78</v>
      </c>
      <c r="AB100" s="4"/>
      <c r="AC100" s="4"/>
      <c r="AD100" s="4">
        <v>1</v>
      </c>
      <c r="AE100" s="4"/>
      <c r="AF100" s="4">
        <v>431</v>
      </c>
      <c r="AG100" s="4">
        <v>431</v>
      </c>
      <c r="AH100" s="4">
        <v>431</v>
      </c>
      <c r="AI100" s="4"/>
      <c r="AJ100" s="4"/>
      <c r="AK100">
        <v>0.69848661233993015</v>
      </c>
      <c r="AL100" t="s">
        <v>78</v>
      </c>
      <c r="AM100" s="4"/>
      <c r="AN100" s="4"/>
      <c r="AO100" s="4"/>
      <c r="AP100" s="2">
        <v>80</v>
      </c>
      <c r="AQ100" s="4"/>
    </row>
    <row r="101" spans="1:70" customFormat="1" ht="14.4" x14ac:dyDescent="0.3">
      <c r="A101" s="1">
        <v>44685</v>
      </c>
      <c r="B101" t="s">
        <v>308</v>
      </c>
      <c r="C101" t="s">
        <v>207</v>
      </c>
      <c r="D101">
        <v>45</v>
      </c>
      <c r="E101">
        <v>1</v>
      </c>
      <c r="F101">
        <v>1</v>
      </c>
      <c r="G101" t="s">
        <v>42</v>
      </c>
      <c r="H101" t="s">
        <v>109</v>
      </c>
      <c r="I101">
        <v>7.7499999999999999E-2</v>
      </c>
      <c r="J101">
        <v>1.32</v>
      </c>
      <c r="K101">
        <v>26.9</v>
      </c>
      <c r="L101" t="s">
        <v>43</v>
      </c>
      <c r="M101" t="s">
        <v>110</v>
      </c>
      <c r="N101">
        <v>0.47899999999999998</v>
      </c>
      <c r="O101">
        <v>5.92</v>
      </c>
      <c r="P101">
        <v>333</v>
      </c>
      <c r="R101" s="4">
        <v>1</v>
      </c>
      <c r="S101" s="4">
        <v>1</v>
      </c>
      <c r="T101" s="4"/>
      <c r="U101" s="4">
        <v>26.9</v>
      </c>
      <c r="V101" s="4">
        <v>26.9</v>
      </c>
      <c r="W101" s="4">
        <v>26.9</v>
      </c>
      <c r="X101" s="4"/>
      <c r="Y101" s="4"/>
      <c r="Z101">
        <v>0</v>
      </c>
      <c r="AA101" t="s">
        <v>78</v>
      </c>
      <c r="AB101" s="4"/>
      <c r="AC101" s="4"/>
      <c r="AD101" s="4">
        <v>1</v>
      </c>
      <c r="AE101" s="4"/>
      <c r="AF101" s="4">
        <v>333</v>
      </c>
      <c r="AG101" s="4">
        <v>333</v>
      </c>
      <c r="AH101" s="4">
        <v>333</v>
      </c>
      <c r="AI101" s="4"/>
      <c r="AJ101" s="4"/>
      <c r="AK101">
        <v>1.7857142857142858</v>
      </c>
      <c r="AL101" t="s">
        <v>78</v>
      </c>
      <c r="AM101" s="4"/>
      <c r="AN101" s="4"/>
      <c r="AO101" s="4"/>
      <c r="AP101" s="2">
        <v>81</v>
      </c>
      <c r="AQ101" s="4"/>
    </row>
    <row r="102" spans="1:70" customFormat="1" ht="14.4" x14ac:dyDescent="0.3">
      <c r="A102" s="1">
        <v>44685</v>
      </c>
      <c r="B102" t="s">
        <v>308</v>
      </c>
      <c r="C102" t="s">
        <v>208</v>
      </c>
      <c r="D102">
        <v>57</v>
      </c>
      <c r="E102">
        <v>1</v>
      </c>
      <c r="F102">
        <v>1</v>
      </c>
      <c r="G102" t="s">
        <v>42</v>
      </c>
      <c r="H102" t="s">
        <v>109</v>
      </c>
      <c r="I102">
        <v>7.2800000000000004E-2</v>
      </c>
      <c r="J102">
        <v>1.25</v>
      </c>
      <c r="K102">
        <v>24.9</v>
      </c>
      <c r="L102" t="s">
        <v>43</v>
      </c>
      <c r="M102" t="s">
        <v>110</v>
      </c>
      <c r="N102">
        <v>0.44800000000000001</v>
      </c>
      <c r="O102">
        <v>5.55</v>
      </c>
      <c r="P102">
        <v>308</v>
      </c>
      <c r="R102" s="4">
        <v>1</v>
      </c>
      <c r="S102" s="4">
        <v>1</v>
      </c>
      <c r="T102" s="4"/>
      <c r="U102" s="4">
        <v>24.9</v>
      </c>
      <c r="V102" s="4">
        <v>24.9</v>
      </c>
      <c r="W102" s="4">
        <v>24.9</v>
      </c>
      <c r="X102" s="4"/>
      <c r="Y102" s="4"/>
      <c r="Z102">
        <v>9.2436974789915958</v>
      </c>
      <c r="AA102" t="s">
        <v>78</v>
      </c>
      <c r="AB102" s="4"/>
      <c r="AC102" s="4"/>
      <c r="AD102" s="4">
        <v>1</v>
      </c>
      <c r="AE102" s="4"/>
      <c r="AF102" s="4">
        <v>308</v>
      </c>
      <c r="AG102" s="4">
        <v>308</v>
      </c>
      <c r="AH102" s="4">
        <v>308</v>
      </c>
      <c r="AI102" s="4"/>
      <c r="AJ102" s="4"/>
      <c r="AK102">
        <v>2.2988505747126435</v>
      </c>
      <c r="AL102" t="s">
        <v>78</v>
      </c>
      <c r="AM102" s="4"/>
      <c r="AN102" s="4"/>
      <c r="AO102" s="4"/>
      <c r="AP102" s="2">
        <v>82</v>
      </c>
      <c r="AQ102" s="4"/>
    </row>
    <row r="103" spans="1:70" customFormat="1" ht="14.4" x14ac:dyDescent="0.3">
      <c r="A103" s="1">
        <v>44685</v>
      </c>
      <c r="B103" t="s">
        <v>308</v>
      </c>
      <c r="C103" t="s">
        <v>209</v>
      </c>
      <c r="D103">
        <v>69</v>
      </c>
      <c r="E103">
        <v>1</v>
      </c>
      <c r="F103">
        <v>1</v>
      </c>
      <c r="G103" t="s">
        <v>42</v>
      </c>
      <c r="H103" t="s">
        <v>109</v>
      </c>
      <c r="I103">
        <v>6.4600000000000005E-2</v>
      </c>
      <c r="J103">
        <v>1.1100000000000001</v>
      </c>
      <c r="K103">
        <v>21</v>
      </c>
      <c r="L103" t="s">
        <v>43</v>
      </c>
      <c r="M103" t="s">
        <v>110</v>
      </c>
      <c r="N103">
        <v>0.48499999999999999</v>
      </c>
      <c r="O103">
        <v>6.29</v>
      </c>
      <c r="P103">
        <v>358</v>
      </c>
      <c r="R103" s="4">
        <v>1</v>
      </c>
      <c r="S103" s="4">
        <v>1</v>
      </c>
      <c r="T103" s="4"/>
      <c r="U103" s="4">
        <v>21</v>
      </c>
      <c r="V103" s="4">
        <v>21</v>
      </c>
      <c r="W103" s="4">
        <v>21</v>
      </c>
      <c r="X103" s="4"/>
      <c r="Y103" s="4"/>
      <c r="Z103">
        <v>5.8823529411764675</v>
      </c>
      <c r="AA103" t="s">
        <v>78</v>
      </c>
      <c r="AB103" s="4"/>
      <c r="AC103" s="4"/>
      <c r="AD103" s="4">
        <v>1</v>
      </c>
      <c r="AE103" s="4"/>
      <c r="AF103" s="4">
        <v>358</v>
      </c>
      <c r="AG103" s="4">
        <v>358</v>
      </c>
      <c r="AH103" s="4">
        <v>358</v>
      </c>
      <c r="AI103" s="4"/>
      <c r="AJ103" s="4"/>
      <c r="AK103">
        <v>3.6984352773826457</v>
      </c>
      <c r="AL103" t="s">
        <v>78</v>
      </c>
      <c r="AM103" s="4"/>
      <c r="AN103" s="4"/>
      <c r="AO103" s="4"/>
      <c r="AP103" s="2">
        <v>83</v>
      </c>
      <c r="AQ103" s="4"/>
    </row>
    <row r="104" spans="1:70" customFormat="1" ht="14.4" x14ac:dyDescent="0.3">
      <c r="A104" s="1">
        <v>44685</v>
      </c>
      <c r="B104" t="s">
        <v>308</v>
      </c>
      <c r="C104" t="s">
        <v>210</v>
      </c>
      <c r="D104">
        <v>81</v>
      </c>
      <c r="E104">
        <v>1</v>
      </c>
      <c r="F104">
        <v>1</v>
      </c>
      <c r="G104" t="s">
        <v>42</v>
      </c>
      <c r="H104" t="s">
        <v>109</v>
      </c>
      <c r="I104">
        <v>8.9800000000000005E-2</v>
      </c>
      <c r="J104">
        <v>1.54</v>
      </c>
      <c r="K104">
        <v>33.200000000000003</v>
      </c>
      <c r="L104" t="s">
        <v>43</v>
      </c>
      <c r="M104" t="s">
        <v>110</v>
      </c>
      <c r="N104">
        <v>1.25</v>
      </c>
      <c r="O104">
        <v>15.3</v>
      </c>
      <c r="P104">
        <v>977</v>
      </c>
      <c r="R104" s="4">
        <v>1</v>
      </c>
      <c r="S104" s="4">
        <v>1</v>
      </c>
      <c r="T104" s="4"/>
      <c r="U104" s="4">
        <v>33.200000000000003</v>
      </c>
      <c r="V104" s="4">
        <v>33.200000000000003</v>
      </c>
      <c r="W104" s="4">
        <v>33.200000000000003</v>
      </c>
      <c r="X104" s="4"/>
      <c r="Y104" s="4"/>
      <c r="Z104">
        <v>6.5318818040435493</v>
      </c>
      <c r="AA104" t="s">
        <v>78</v>
      </c>
      <c r="AB104" s="4"/>
      <c r="AC104" s="4"/>
      <c r="AD104" s="4">
        <v>1</v>
      </c>
      <c r="AE104" s="4"/>
      <c r="AF104" s="4">
        <v>977</v>
      </c>
      <c r="AG104" s="4">
        <v>977</v>
      </c>
      <c r="AH104" s="4">
        <v>977</v>
      </c>
      <c r="AI104" s="4"/>
      <c r="AJ104" s="4"/>
      <c r="AK104">
        <v>1.1322696860524961</v>
      </c>
      <c r="AL104" t="s">
        <v>78</v>
      </c>
      <c r="AM104" s="4"/>
      <c r="AN104" s="4"/>
      <c r="AO104" s="4"/>
      <c r="AP104" s="2">
        <v>84</v>
      </c>
      <c r="AQ104" s="4"/>
    </row>
    <row r="105" spans="1:70" customFormat="1" ht="14.4" x14ac:dyDescent="0.3">
      <c r="A105" s="1">
        <v>44685</v>
      </c>
      <c r="B105" t="s">
        <v>308</v>
      </c>
      <c r="C105" t="s">
        <v>319</v>
      </c>
      <c r="D105">
        <v>93</v>
      </c>
      <c r="E105">
        <v>1</v>
      </c>
      <c r="F105">
        <v>1</v>
      </c>
      <c r="G105" t="s">
        <v>42</v>
      </c>
      <c r="H105" t="s">
        <v>109</v>
      </c>
      <c r="I105">
        <v>8.8200000000000001E-2</v>
      </c>
      <c r="J105">
        <v>1.47</v>
      </c>
      <c r="K105">
        <v>31.2</v>
      </c>
      <c r="L105" t="s">
        <v>43</v>
      </c>
      <c r="M105" t="s">
        <v>110</v>
      </c>
      <c r="N105">
        <v>0.45500000000000002</v>
      </c>
      <c r="O105">
        <v>5.72</v>
      </c>
      <c r="P105">
        <v>319</v>
      </c>
      <c r="R105" s="4">
        <v>1</v>
      </c>
      <c r="S105" s="4">
        <v>1</v>
      </c>
      <c r="T105" s="4"/>
      <c r="U105" s="4">
        <v>31.2</v>
      </c>
      <c r="V105" s="4">
        <v>31.2</v>
      </c>
      <c r="W105" s="4">
        <v>31.2</v>
      </c>
      <c r="X105" s="4"/>
      <c r="Y105" s="4"/>
      <c r="Z105">
        <v>4.0816326530612264</v>
      </c>
      <c r="AA105" t="s">
        <v>78</v>
      </c>
      <c r="AB105" s="4"/>
      <c r="AC105" s="4"/>
      <c r="AD105" s="4">
        <v>1</v>
      </c>
      <c r="AE105" s="4"/>
      <c r="AF105" s="4">
        <v>319</v>
      </c>
      <c r="AG105" s="4">
        <v>319</v>
      </c>
      <c r="AH105" s="4">
        <v>319</v>
      </c>
      <c r="AI105" s="4"/>
      <c r="AJ105" s="4"/>
      <c r="AK105">
        <v>1.1322696860524961</v>
      </c>
      <c r="AL105" t="s">
        <v>78</v>
      </c>
      <c r="AM105" s="4"/>
      <c r="AN105" s="4"/>
      <c r="AO105" s="4"/>
      <c r="AP105" s="2">
        <v>85</v>
      </c>
      <c r="AQ105" s="4"/>
    </row>
    <row r="106" spans="1:70" customFormat="1" ht="14.4" x14ac:dyDescent="0.3">
      <c r="A106" s="1">
        <v>44685</v>
      </c>
      <c r="B106" t="s">
        <v>308</v>
      </c>
      <c r="C106" t="s">
        <v>211</v>
      </c>
      <c r="D106">
        <v>105</v>
      </c>
      <c r="E106">
        <v>1</v>
      </c>
      <c r="F106">
        <v>1</v>
      </c>
      <c r="G106" t="s">
        <v>42</v>
      </c>
      <c r="H106" t="s">
        <v>109</v>
      </c>
      <c r="I106">
        <v>6.3E-2</v>
      </c>
      <c r="J106">
        <v>1.06</v>
      </c>
      <c r="K106">
        <v>19.399999999999999</v>
      </c>
      <c r="L106" t="s">
        <v>43</v>
      </c>
      <c r="M106" t="s">
        <v>110</v>
      </c>
      <c r="N106">
        <v>0.44800000000000001</v>
      </c>
      <c r="O106">
        <v>5.73</v>
      </c>
      <c r="P106">
        <v>320</v>
      </c>
      <c r="R106" s="4">
        <v>1</v>
      </c>
      <c r="S106" s="4">
        <v>1</v>
      </c>
      <c r="T106" s="4"/>
      <c r="U106" s="4">
        <v>19.399999999999999</v>
      </c>
      <c r="V106" s="4">
        <v>19.399999999999999</v>
      </c>
      <c r="W106" s="4">
        <v>19.399999999999999</v>
      </c>
      <c r="X106" s="4"/>
      <c r="Y106" s="4"/>
      <c r="Z106">
        <v>11.650485436893215</v>
      </c>
      <c r="AA106" t="s">
        <v>78</v>
      </c>
      <c r="AB106" s="4"/>
      <c r="AC106" s="4"/>
      <c r="AD106" s="4">
        <v>1</v>
      </c>
      <c r="AE106" s="4"/>
      <c r="AF106" s="4">
        <v>320</v>
      </c>
      <c r="AG106" s="4">
        <v>320</v>
      </c>
      <c r="AH106" s="4">
        <v>320</v>
      </c>
      <c r="AI106" s="4"/>
      <c r="AJ106" s="4"/>
      <c r="AK106">
        <v>3.0769230769230771</v>
      </c>
      <c r="AL106" t="s">
        <v>78</v>
      </c>
      <c r="AM106" s="4"/>
      <c r="AN106" s="4"/>
      <c r="AO106" s="4"/>
      <c r="AP106" s="2">
        <v>86</v>
      </c>
      <c r="AQ106" s="4"/>
    </row>
    <row r="107" spans="1:70" customFormat="1" ht="14.4" x14ac:dyDescent="0.3">
      <c r="A107" s="1">
        <v>44685</v>
      </c>
      <c r="B107" t="s">
        <v>308</v>
      </c>
      <c r="C107" t="s">
        <v>212</v>
      </c>
      <c r="D107">
        <v>117</v>
      </c>
      <c r="E107">
        <v>1</v>
      </c>
      <c r="F107">
        <v>1</v>
      </c>
      <c r="G107" t="s">
        <v>42</v>
      </c>
      <c r="H107" t="s">
        <v>109</v>
      </c>
      <c r="I107">
        <v>8.5300000000000001E-2</v>
      </c>
      <c r="J107">
        <v>1.42</v>
      </c>
      <c r="K107">
        <v>29.9</v>
      </c>
      <c r="L107" t="s">
        <v>43</v>
      </c>
      <c r="M107" t="s">
        <v>110</v>
      </c>
      <c r="N107">
        <v>0.45700000000000002</v>
      </c>
      <c r="O107">
        <v>5.76</v>
      </c>
      <c r="P107">
        <v>322</v>
      </c>
      <c r="R107" s="4">
        <v>1</v>
      </c>
      <c r="S107" s="4">
        <v>1</v>
      </c>
      <c r="T107" s="4"/>
      <c r="U107" s="4">
        <v>29.9</v>
      </c>
      <c r="V107" s="4">
        <v>29.9</v>
      </c>
      <c r="W107" s="4">
        <v>29.9</v>
      </c>
      <c r="X107" s="4"/>
      <c r="Y107" s="4"/>
      <c r="Z107">
        <v>1.6583747927031509</v>
      </c>
      <c r="AA107" t="s">
        <v>78</v>
      </c>
      <c r="AB107" s="4"/>
      <c r="AC107" s="4"/>
      <c r="AD107" s="4">
        <v>1</v>
      </c>
      <c r="AE107" s="4"/>
      <c r="AF107" s="4">
        <v>322</v>
      </c>
      <c r="AG107" s="4">
        <v>322</v>
      </c>
      <c r="AH107" s="4">
        <v>322</v>
      </c>
      <c r="AI107" s="4"/>
      <c r="AJ107" s="4"/>
      <c r="AK107">
        <v>0.31007751937984496</v>
      </c>
      <c r="AL107" t="s">
        <v>78</v>
      </c>
      <c r="AM107" s="4"/>
      <c r="AN107" s="4"/>
      <c r="AO107" s="4"/>
      <c r="AP107" s="2">
        <v>87</v>
      </c>
      <c r="AQ107" s="4"/>
    </row>
    <row r="108" spans="1:70" customFormat="1" ht="14.4" x14ac:dyDescent="0.3">
      <c r="A108" s="1">
        <v>44685</v>
      </c>
      <c r="B108" t="s">
        <v>308</v>
      </c>
      <c r="C108" t="s">
        <v>213</v>
      </c>
      <c r="D108">
        <v>129</v>
      </c>
      <c r="E108">
        <v>1</v>
      </c>
      <c r="F108">
        <v>1</v>
      </c>
      <c r="G108" t="s">
        <v>42</v>
      </c>
      <c r="H108" t="s">
        <v>109</v>
      </c>
      <c r="I108">
        <v>6.9500000000000006E-2</v>
      </c>
      <c r="J108">
        <v>1.17</v>
      </c>
      <c r="K108">
        <v>22.6</v>
      </c>
      <c r="L108" t="s">
        <v>43</v>
      </c>
      <c r="M108" t="s">
        <v>110</v>
      </c>
      <c r="N108">
        <v>0.42699999999999999</v>
      </c>
      <c r="O108">
        <v>5.45</v>
      </c>
      <c r="P108">
        <v>301</v>
      </c>
      <c r="R108" s="4">
        <v>1</v>
      </c>
      <c r="S108" s="4">
        <v>1</v>
      </c>
      <c r="T108" s="4"/>
      <c r="U108" s="4">
        <v>22.6</v>
      </c>
      <c r="V108" s="4">
        <v>22.6</v>
      </c>
      <c r="W108" s="4">
        <v>22.6</v>
      </c>
      <c r="X108" s="4"/>
      <c r="Y108" s="4"/>
      <c r="Z108">
        <v>5.1724137931034448</v>
      </c>
      <c r="AA108" t="s">
        <v>78</v>
      </c>
      <c r="AB108" s="4"/>
      <c r="AC108" s="4"/>
      <c r="AD108" s="4">
        <v>1</v>
      </c>
      <c r="AE108" s="4"/>
      <c r="AF108" s="4">
        <v>301</v>
      </c>
      <c r="AG108" s="4">
        <v>301</v>
      </c>
      <c r="AH108" s="4">
        <v>301</v>
      </c>
      <c r="AI108" s="4"/>
      <c r="AJ108" s="4"/>
      <c r="AK108">
        <v>11.971830985915492</v>
      </c>
      <c r="AL108" t="s">
        <v>78</v>
      </c>
      <c r="AM108" s="4"/>
      <c r="AN108" s="4"/>
      <c r="AO108" s="4"/>
      <c r="AP108" s="2">
        <v>88</v>
      </c>
      <c r="AQ108" s="4"/>
    </row>
    <row r="109" spans="1:70" customFormat="1" ht="14.4" x14ac:dyDescent="0.3">
      <c r="A109" s="1">
        <v>44685</v>
      </c>
      <c r="B109" t="s">
        <v>308</v>
      </c>
      <c r="C109" t="s">
        <v>214</v>
      </c>
      <c r="D109">
        <v>141</v>
      </c>
      <c r="E109">
        <v>1</v>
      </c>
      <c r="F109">
        <v>1</v>
      </c>
      <c r="G109" t="s">
        <v>42</v>
      </c>
      <c r="H109" t="s">
        <v>109</v>
      </c>
      <c r="I109">
        <v>7.4999999999999997E-2</v>
      </c>
      <c r="J109">
        <v>1.29</v>
      </c>
      <c r="K109">
        <v>26.1</v>
      </c>
      <c r="L109" t="s">
        <v>43</v>
      </c>
      <c r="M109" t="s">
        <v>110</v>
      </c>
      <c r="N109">
        <v>0.48199999999999998</v>
      </c>
      <c r="O109">
        <v>6.11</v>
      </c>
      <c r="P109">
        <v>346</v>
      </c>
      <c r="R109" s="4">
        <v>1</v>
      </c>
      <c r="S109" s="4">
        <v>1</v>
      </c>
      <c r="T109" s="4"/>
      <c r="U109" s="4">
        <v>26.1</v>
      </c>
      <c r="V109" s="4">
        <v>26.1</v>
      </c>
      <c r="W109" s="4">
        <v>26.1</v>
      </c>
      <c r="X109" s="4"/>
      <c r="Y109" s="4"/>
      <c r="Z109">
        <v>1.5444015444015526</v>
      </c>
      <c r="AA109" t="s">
        <v>78</v>
      </c>
      <c r="AB109" s="4"/>
      <c r="AC109" s="4"/>
      <c r="AD109" s="4">
        <v>1</v>
      </c>
      <c r="AE109" s="4"/>
      <c r="AF109" s="4">
        <v>346</v>
      </c>
      <c r="AG109" s="4">
        <v>346</v>
      </c>
      <c r="AH109" s="4">
        <v>346</v>
      </c>
      <c r="AI109" s="4"/>
      <c r="AJ109" s="4"/>
      <c r="AK109">
        <v>0.57971014492753625</v>
      </c>
      <c r="AL109" t="s">
        <v>78</v>
      </c>
      <c r="AM109" s="4"/>
      <c r="AN109" s="4"/>
      <c r="AO109" s="4"/>
      <c r="AP109" s="2">
        <v>89</v>
      </c>
      <c r="AQ109" s="4"/>
    </row>
    <row r="110" spans="1:70" ht="15.6" customHeight="1" x14ac:dyDescent="0.3">
      <c r="A110" s="1">
        <v>44685</v>
      </c>
      <c r="B110" t="s">
        <v>308</v>
      </c>
      <c r="C110" t="s">
        <v>215</v>
      </c>
      <c r="D110">
        <v>153</v>
      </c>
      <c r="E110">
        <v>1</v>
      </c>
      <c r="F110">
        <v>1</v>
      </c>
      <c r="G110" t="s">
        <v>42</v>
      </c>
      <c r="H110" t="s">
        <v>109</v>
      </c>
      <c r="I110">
        <v>8.7300000000000003E-2</v>
      </c>
      <c r="J110">
        <v>1.48</v>
      </c>
      <c r="K110">
        <v>31.6</v>
      </c>
      <c r="L110" t="s">
        <v>43</v>
      </c>
      <c r="M110" t="s">
        <v>110</v>
      </c>
      <c r="N110">
        <v>3.14</v>
      </c>
      <c r="O110">
        <v>38.9</v>
      </c>
      <c r="P110">
        <v>2650</v>
      </c>
      <c r="Q110"/>
      <c r="R110">
        <v>1</v>
      </c>
      <c r="S110">
        <v>1</v>
      </c>
      <c r="T110"/>
      <c r="U110">
        <v>31.6</v>
      </c>
      <c r="V110">
        <v>31.6</v>
      </c>
      <c r="W110">
        <v>31.6</v>
      </c>
      <c r="X110"/>
      <c r="Y110" s="1"/>
      <c r="Z110" s="9">
        <v>6.727828746177356</v>
      </c>
      <c r="AA110" s="9" t="s">
        <v>78</v>
      </c>
      <c r="AD110" s="9">
        <v>3</v>
      </c>
      <c r="AE110" s="9" t="s">
        <v>297</v>
      </c>
      <c r="AF110" s="9">
        <v>2650</v>
      </c>
      <c r="AG110" s="9">
        <v>2650</v>
      </c>
      <c r="AH110" s="9">
        <v>2650</v>
      </c>
      <c r="AK110" s="9">
        <v>5.825242718446602</v>
      </c>
      <c r="AL110" s="9" t="s">
        <v>78</v>
      </c>
      <c r="AP110" s="2">
        <v>90</v>
      </c>
    </row>
    <row r="111" spans="1:70" ht="15.6" customHeight="1" x14ac:dyDescent="0.3">
      <c r="A111" s="1">
        <v>44965</v>
      </c>
      <c r="B111" t="s">
        <v>364</v>
      </c>
      <c r="C111" t="s">
        <v>380</v>
      </c>
      <c r="D111">
        <v>45</v>
      </c>
      <c r="E111">
        <v>1</v>
      </c>
      <c r="F111">
        <v>1</v>
      </c>
      <c r="G111" t="s">
        <v>42</v>
      </c>
      <c r="H111" t="s">
        <v>109</v>
      </c>
      <c r="I111">
        <v>8.8200000000000001E-2</v>
      </c>
      <c r="J111">
        <v>1.48</v>
      </c>
      <c r="K111">
        <v>-42</v>
      </c>
      <c r="L111" t="s">
        <v>43</v>
      </c>
      <c r="M111" t="s">
        <v>110</v>
      </c>
      <c r="N111">
        <v>3.39</v>
      </c>
      <c r="O111">
        <v>45.6</v>
      </c>
      <c r="P111">
        <v>2190</v>
      </c>
      <c r="Q111"/>
      <c r="R111">
        <v>1</v>
      </c>
      <c r="S111" s="9">
        <v>1</v>
      </c>
      <c r="U111" s="9">
        <v>41.226577303999989</v>
      </c>
      <c r="V111" s="9">
        <v>41.226577303999989</v>
      </c>
      <c r="W111" s="9">
        <v>41.226577303999989</v>
      </c>
      <c r="Y111" s="9"/>
      <c r="Z111" s="9">
        <v>2.8359654090993476</v>
      </c>
      <c r="AA111" s="9" t="s">
        <v>78</v>
      </c>
      <c r="AD111" s="4">
        <v>2</v>
      </c>
      <c r="AE111" s="4" t="s">
        <v>128</v>
      </c>
      <c r="AF111">
        <v>2190</v>
      </c>
      <c r="AG111">
        <v>2190</v>
      </c>
      <c r="AH111">
        <v>2190</v>
      </c>
      <c r="AI111"/>
      <c r="AJ111" s="1"/>
      <c r="AK111" s="9">
        <v>0.91743119266055051</v>
      </c>
      <c r="AL111" s="9" t="s">
        <v>78</v>
      </c>
      <c r="AP111" s="2">
        <v>91</v>
      </c>
    </row>
    <row r="112" spans="1:70" ht="15.6" customHeight="1" x14ac:dyDescent="0.3">
      <c r="A112" s="1">
        <v>44965</v>
      </c>
      <c r="B112" t="s">
        <v>364</v>
      </c>
      <c r="C112" t="s">
        <v>381</v>
      </c>
      <c r="D112">
        <v>57</v>
      </c>
      <c r="E112">
        <v>1</v>
      </c>
      <c r="F112">
        <v>1</v>
      </c>
      <c r="G112" t="s">
        <v>42</v>
      </c>
      <c r="H112" t="s">
        <v>109</v>
      </c>
      <c r="I112">
        <v>6.8199999999999997E-2</v>
      </c>
      <c r="J112">
        <v>0.79700000000000004</v>
      </c>
      <c r="K112">
        <v>-43.3</v>
      </c>
      <c r="L112" t="s">
        <v>43</v>
      </c>
      <c r="M112" t="s">
        <v>110</v>
      </c>
      <c r="N112">
        <v>0.54</v>
      </c>
      <c r="O112">
        <v>7.19</v>
      </c>
      <c r="P112">
        <v>287</v>
      </c>
      <c r="Q112"/>
      <c r="R112">
        <v>1</v>
      </c>
      <c r="S112" s="9">
        <v>1</v>
      </c>
      <c r="U112" s="9">
        <v>17.894028503999991</v>
      </c>
      <c r="V112" s="9">
        <v>17.894028503999991</v>
      </c>
      <c r="W112" s="9">
        <v>17.894028503999991</v>
      </c>
      <c r="Y112" s="9"/>
      <c r="Z112" s="9">
        <v>7.6004669944260987</v>
      </c>
      <c r="AA112" s="9" t="s">
        <v>78</v>
      </c>
      <c r="AD112" s="4">
        <v>2</v>
      </c>
      <c r="AE112" s="4" t="s">
        <v>128</v>
      </c>
      <c r="AF112">
        <v>287</v>
      </c>
      <c r="AG112">
        <v>287</v>
      </c>
      <c r="AH112">
        <v>287</v>
      </c>
      <c r="AI112"/>
      <c r="AJ112" s="1"/>
      <c r="AK112" s="9">
        <v>0.69444444444444442</v>
      </c>
      <c r="AL112" s="9" t="s">
        <v>78</v>
      </c>
      <c r="AP112" s="2">
        <v>92</v>
      </c>
    </row>
    <row r="113" spans="1:42" ht="15.6" customHeight="1" x14ac:dyDescent="0.3">
      <c r="A113" s="1">
        <v>44965</v>
      </c>
      <c r="B113" t="s">
        <v>364</v>
      </c>
      <c r="C113" t="s">
        <v>382</v>
      </c>
      <c r="D113">
        <v>69</v>
      </c>
      <c r="E113">
        <v>1</v>
      </c>
      <c r="F113">
        <v>1</v>
      </c>
      <c r="G113" t="s">
        <v>42</v>
      </c>
      <c r="H113" t="s">
        <v>109</v>
      </c>
      <c r="I113">
        <v>9.9299999999999999E-2</v>
      </c>
      <c r="J113">
        <v>1.71</v>
      </c>
      <c r="K113">
        <v>-41.3</v>
      </c>
      <c r="L113" t="s">
        <v>43</v>
      </c>
      <c r="M113" t="s">
        <v>110</v>
      </c>
      <c r="N113">
        <v>3</v>
      </c>
      <c r="O113">
        <v>40.5</v>
      </c>
      <c r="P113">
        <v>1930</v>
      </c>
      <c r="Q113"/>
      <c r="R113">
        <v>1</v>
      </c>
      <c r="S113" s="9">
        <v>1</v>
      </c>
      <c r="U113" s="9">
        <v>52.009811054000011</v>
      </c>
      <c r="V113" s="9">
        <v>52.009811054000011</v>
      </c>
      <c r="W113" s="9">
        <v>52.009811054000011</v>
      </c>
      <c r="Y113" s="9"/>
      <c r="Z113" s="9">
        <v>1.2005773263156174</v>
      </c>
      <c r="AA113" s="9" t="s">
        <v>78</v>
      </c>
      <c r="AD113" s="4">
        <v>2</v>
      </c>
      <c r="AE113" s="4" t="s">
        <v>128</v>
      </c>
      <c r="AF113">
        <v>1930</v>
      </c>
      <c r="AG113">
        <v>1930</v>
      </c>
      <c r="AH113">
        <v>1930</v>
      </c>
      <c r="AI113"/>
      <c r="AJ113" s="1"/>
      <c r="AK113" s="9">
        <v>1.0309278350515463</v>
      </c>
      <c r="AL113" s="9" t="s">
        <v>78</v>
      </c>
      <c r="AP113" s="2">
        <v>93</v>
      </c>
    </row>
    <row r="114" spans="1:42" ht="15.6" customHeight="1" x14ac:dyDescent="0.3">
      <c r="A114" s="1">
        <v>44965</v>
      </c>
      <c r="B114" t="s">
        <v>364</v>
      </c>
      <c r="C114" t="s">
        <v>383</v>
      </c>
      <c r="D114">
        <v>81</v>
      </c>
      <c r="E114">
        <v>1</v>
      </c>
      <c r="F114">
        <v>1</v>
      </c>
      <c r="G114" t="s">
        <v>42</v>
      </c>
      <c r="H114" t="s">
        <v>109</v>
      </c>
      <c r="I114">
        <v>6.9099999999999995E-2</v>
      </c>
      <c r="J114">
        <v>0.71199999999999997</v>
      </c>
      <c r="K114">
        <v>-43.3</v>
      </c>
      <c r="L114" t="s">
        <v>43</v>
      </c>
      <c r="M114" t="s">
        <v>110</v>
      </c>
      <c r="N114">
        <v>0.746</v>
      </c>
      <c r="O114">
        <v>10.1</v>
      </c>
      <c r="P114">
        <v>430</v>
      </c>
      <c r="Q114"/>
      <c r="R114">
        <v>1</v>
      </c>
      <c r="S114" s="9">
        <v>1</v>
      </c>
      <c r="U114" s="9">
        <v>19.051867325999993</v>
      </c>
      <c r="V114" s="9">
        <v>19.051867325999993</v>
      </c>
      <c r="W114" s="9">
        <v>19.051867325999993</v>
      </c>
      <c r="Y114" s="9"/>
      <c r="Z114" s="9">
        <v>8.9301402357765198</v>
      </c>
      <c r="AA114" s="9" t="s">
        <v>78</v>
      </c>
      <c r="AD114" s="4">
        <v>2</v>
      </c>
      <c r="AE114" s="4" t="s">
        <v>128</v>
      </c>
      <c r="AF114">
        <v>430</v>
      </c>
      <c r="AG114">
        <v>430</v>
      </c>
      <c r="AH114">
        <v>430</v>
      </c>
      <c r="AI114"/>
      <c r="AJ114" s="1"/>
      <c r="AK114" s="9">
        <v>1.1695906432748537</v>
      </c>
      <c r="AL114" s="9" t="s">
        <v>78</v>
      </c>
      <c r="AP114" s="2">
        <v>94</v>
      </c>
    </row>
    <row r="115" spans="1:42" ht="15.6" customHeight="1" x14ac:dyDescent="0.3">
      <c r="A115" s="1">
        <v>44965</v>
      </c>
      <c r="B115" t="s">
        <v>364</v>
      </c>
      <c r="C115" t="s">
        <v>384</v>
      </c>
      <c r="D115">
        <v>93</v>
      </c>
      <c r="E115">
        <v>1</v>
      </c>
      <c r="F115">
        <v>1</v>
      </c>
      <c r="G115" t="s">
        <v>42</v>
      </c>
      <c r="H115" t="s">
        <v>109</v>
      </c>
      <c r="I115">
        <v>7.0199999999999999E-2</v>
      </c>
      <c r="J115">
        <v>0.77800000000000002</v>
      </c>
      <c r="K115">
        <v>-43.2</v>
      </c>
      <c r="L115" t="s">
        <v>43</v>
      </c>
      <c r="M115" t="s">
        <v>110</v>
      </c>
      <c r="N115">
        <v>1.45</v>
      </c>
      <c r="O115">
        <v>19.7</v>
      </c>
      <c r="P115">
        <v>899</v>
      </c>
      <c r="Q115"/>
      <c r="R115">
        <v>1</v>
      </c>
      <c r="S115" s="9">
        <v>1</v>
      </c>
      <c r="U115" s="9">
        <v>20.453197783999983</v>
      </c>
      <c r="V115" s="9">
        <v>20.453197783999983</v>
      </c>
      <c r="W115" s="9">
        <v>20.453197783999983</v>
      </c>
      <c r="Y115" s="9"/>
      <c r="Z115" s="9">
        <v>2.5140370059671011</v>
      </c>
      <c r="AA115" s="9" t="s">
        <v>78</v>
      </c>
      <c r="AD115" s="4">
        <v>2</v>
      </c>
      <c r="AE115" s="4" t="s">
        <v>128</v>
      </c>
      <c r="AF115">
        <v>899</v>
      </c>
      <c r="AG115">
        <v>899</v>
      </c>
      <c r="AH115">
        <v>899</v>
      </c>
      <c r="AI115"/>
      <c r="AJ115" s="1"/>
      <c r="AK115" s="9">
        <v>0.22222222222222221</v>
      </c>
      <c r="AL115" s="9" t="s">
        <v>78</v>
      </c>
      <c r="AP115" s="2">
        <v>95</v>
      </c>
    </row>
    <row r="116" spans="1:42" ht="15.6" customHeight="1" x14ac:dyDescent="0.3">
      <c r="A116" s="1">
        <v>44965</v>
      </c>
      <c r="B116" t="s">
        <v>364</v>
      </c>
      <c r="C116" t="s">
        <v>385</v>
      </c>
      <c r="D116">
        <v>105</v>
      </c>
      <c r="E116">
        <v>1</v>
      </c>
      <c r="F116">
        <v>1</v>
      </c>
      <c r="G116" t="s">
        <v>42</v>
      </c>
      <c r="H116" t="s">
        <v>109</v>
      </c>
      <c r="I116">
        <v>7.0099999999999996E-2</v>
      </c>
      <c r="J116">
        <v>0.79700000000000004</v>
      </c>
      <c r="K116">
        <v>-43.2</v>
      </c>
      <c r="L116" t="s">
        <v>43</v>
      </c>
      <c r="M116" t="s">
        <v>110</v>
      </c>
      <c r="N116">
        <v>0.72899999999999998</v>
      </c>
      <c r="O116">
        <v>9.84</v>
      </c>
      <c r="P116">
        <v>416</v>
      </c>
      <c r="Q116"/>
      <c r="R116">
        <v>1</v>
      </c>
      <c r="S116" s="9">
        <v>1</v>
      </c>
      <c r="U116" s="9">
        <v>20.326431645999989</v>
      </c>
      <c r="V116" s="9">
        <v>20.326431645999989</v>
      </c>
      <c r="W116" s="9">
        <v>20.326431645999989</v>
      </c>
      <c r="Y116" s="9"/>
      <c r="Z116" s="9">
        <v>6.0217928143293014</v>
      </c>
      <c r="AA116" s="9" t="s">
        <v>78</v>
      </c>
      <c r="AD116" s="4">
        <v>2</v>
      </c>
      <c r="AE116" s="4" t="s">
        <v>128</v>
      </c>
      <c r="AF116">
        <v>416</v>
      </c>
      <c r="AG116">
        <v>416</v>
      </c>
      <c r="AH116">
        <v>416</v>
      </c>
      <c r="AI116"/>
      <c r="AJ116" s="1"/>
      <c r="AK116" s="9">
        <v>0.47961630695443647</v>
      </c>
      <c r="AL116" s="9" t="s">
        <v>78</v>
      </c>
      <c r="AP116" s="2">
        <v>96</v>
      </c>
    </row>
    <row r="117" spans="1:42" ht="15.6" customHeight="1" x14ac:dyDescent="0.3">
      <c r="A117" s="1">
        <v>44965</v>
      </c>
      <c r="B117" t="s">
        <v>364</v>
      </c>
      <c r="C117" t="s">
        <v>386</v>
      </c>
      <c r="D117">
        <v>117</v>
      </c>
      <c r="E117">
        <v>1</v>
      </c>
      <c r="F117">
        <v>1</v>
      </c>
      <c r="G117" t="s">
        <v>42</v>
      </c>
      <c r="H117" t="s">
        <v>109</v>
      </c>
      <c r="I117">
        <v>8.9300000000000004E-2</v>
      </c>
      <c r="J117">
        <v>1.44</v>
      </c>
      <c r="K117">
        <v>-42</v>
      </c>
      <c r="L117" t="s">
        <v>43</v>
      </c>
      <c r="M117" t="s">
        <v>110</v>
      </c>
      <c r="N117">
        <v>4.38</v>
      </c>
      <c r="O117">
        <v>59.6</v>
      </c>
      <c r="P117">
        <v>2910</v>
      </c>
      <c r="Q117"/>
      <c r="R117">
        <v>1</v>
      </c>
      <c r="S117" s="9">
        <v>1</v>
      </c>
      <c r="U117" s="9">
        <v>42.364215454000004</v>
      </c>
      <c r="V117" s="9">
        <v>42.364215454000004</v>
      </c>
      <c r="W117" s="9">
        <v>42.364215454000004</v>
      </c>
      <c r="Y117" s="9"/>
      <c r="Z117" s="9">
        <v>4.7721023723178302</v>
      </c>
      <c r="AA117" s="9" t="s">
        <v>78</v>
      </c>
      <c r="AD117" s="4">
        <v>2</v>
      </c>
      <c r="AE117" s="4" t="s">
        <v>128</v>
      </c>
      <c r="AF117">
        <v>2910</v>
      </c>
      <c r="AG117">
        <v>2910</v>
      </c>
      <c r="AH117">
        <v>2910</v>
      </c>
      <c r="AI117"/>
      <c r="AJ117" s="1"/>
      <c r="AK117" s="9">
        <v>0.68965517241379315</v>
      </c>
      <c r="AL117" s="9" t="s">
        <v>78</v>
      </c>
      <c r="AP117" s="2">
        <v>97</v>
      </c>
    </row>
    <row r="118" spans="1:42" ht="15.6" customHeight="1" x14ac:dyDescent="0.3">
      <c r="A118" s="1">
        <v>44965</v>
      </c>
      <c r="B118" t="s">
        <v>364</v>
      </c>
      <c r="C118" t="s">
        <v>387</v>
      </c>
      <c r="D118">
        <v>129</v>
      </c>
      <c r="E118">
        <v>1</v>
      </c>
      <c r="F118">
        <v>1</v>
      </c>
      <c r="G118" t="s">
        <v>42</v>
      </c>
      <c r="H118" t="s">
        <v>109</v>
      </c>
      <c r="I118">
        <v>0.121</v>
      </c>
      <c r="J118">
        <v>2.2799999999999998</v>
      </c>
      <c r="K118">
        <v>-39.9</v>
      </c>
      <c r="L118" t="s">
        <v>43</v>
      </c>
      <c r="M118" t="s">
        <v>110</v>
      </c>
      <c r="N118">
        <v>1.93</v>
      </c>
      <c r="O118">
        <v>26.2</v>
      </c>
      <c r="P118">
        <v>1220</v>
      </c>
      <c r="Q118"/>
      <c r="R118">
        <v>1</v>
      </c>
      <c r="S118" s="9">
        <v>1</v>
      </c>
      <c r="U118" s="9">
        <v>68.623968600000012</v>
      </c>
      <c r="V118" s="9">
        <v>68.623968600000012</v>
      </c>
      <c r="W118" s="9">
        <v>68.623968600000012</v>
      </c>
      <c r="Y118" s="9"/>
      <c r="Z118" s="9">
        <v>35.336002224883707</v>
      </c>
      <c r="AA118" s="9" t="s">
        <v>79</v>
      </c>
      <c r="AD118" s="4">
        <v>2</v>
      </c>
      <c r="AE118" s="4" t="s">
        <v>128</v>
      </c>
      <c r="AF118">
        <v>1220</v>
      </c>
      <c r="AG118">
        <v>1220</v>
      </c>
      <c r="AH118">
        <v>1220</v>
      </c>
      <c r="AI118"/>
      <c r="AJ118" s="1"/>
      <c r="AK118" s="9">
        <v>15.929203539823009</v>
      </c>
      <c r="AL118" s="9" t="s">
        <v>78</v>
      </c>
      <c r="AP118" s="2">
        <v>98</v>
      </c>
    </row>
    <row r="119" spans="1:42" ht="15.6" customHeight="1" x14ac:dyDescent="0.3">
      <c r="A119" s="1">
        <v>44965</v>
      </c>
      <c r="B119" t="s">
        <v>364</v>
      </c>
      <c r="C119" t="s">
        <v>388</v>
      </c>
      <c r="D119">
        <v>141</v>
      </c>
      <c r="E119">
        <v>1</v>
      </c>
      <c r="F119">
        <v>1</v>
      </c>
      <c r="G119" t="s">
        <v>42</v>
      </c>
      <c r="H119" t="s">
        <v>109</v>
      </c>
      <c r="I119">
        <v>7.0900000000000005E-2</v>
      </c>
      <c r="J119">
        <v>0.67500000000000004</v>
      </c>
      <c r="K119">
        <v>-43.1</v>
      </c>
      <c r="L119" t="s">
        <v>43</v>
      </c>
      <c r="M119" t="s">
        <v>110</v>
      </c>
      <c r="N119">
        <v>0.503</v>
      </c>
      <c r="O119">
        <v>6.8</v>
      </c>
      <c r="P119">
        <v>268</v>
      </c>
      <c r="Q119"/>
      <c r="R119">
        <v>1</v>
      </c>
      <c r="S119" s="9">
        <v>1</v>
      </c>
      <c r="U119" s="9">
        <v>21.33704652599998</v>
      </c>
      <c r="V119" s="9">
        <v>21.33704652599998</v>
      </c>
      <c r="W119" s="9">
        <v>21.33704652599998</v>
      </c>
      <c r="Y119" s="9"/>
      <c r="Z119" s="9">
        <v>35.599471848152895</v>
      </c>
      <c r="AA119" s="9" t="s">
        <v>79</v>
      </c>
      <c r="AD119" s="4">
        <v>2</v>
      </c>
      <c r="AE119" s="4" t="s">
        <v>128</v>
      </c>
      <c r="AF119">
        <v>268</v>
      </c>
      <c r="AG119">
        <v>268</v>
      </c>
      <c r="AH119">
        <v>268</v>
      </c>
      <c r="AI119"/>
      <c r="AJ119" s="1"/>
      <c r="AK119" s="9">
        <v>1.8832391713747645</v>
      </c>
      <c r="AL119" s="9" t="s">
        <v>78</v>
      </c>
      <c r="AP119" s="2">
        <v>99</v>
      </c>
    </row>
    <row r="120" spans="1:42" ht="15.6" customHeight="1" x14ac:dyDescent="0.3">
      <c r="A120" s="1">
        <v>44965</v>
      </c>
      <c r="B120" t="s">
        <v>364</v>
      </c>
      <c r="C120" t="s">
        <v>389</v>
      </c>
      <c r="D120">
        <v>153</v>
      </c>
      <c r="E120">
        <v>1</v>
      </c>
      <c r="F120">
        <v>1</v>
      </c>
      <c r="G120" t="s">
        <v>42</v>
      </c>
      <c r="H120" t="s">
        <v>109</v>
      </c>
      <c r="I120">
        <v>7.8700000000000006E-2</v>
      </c>
      <c r="J120">
        <v>1.1000000000000001</v>
      </c>
      <c r="K120">
        <v>-42.6</v>
      </c>
      <c r="L120" t="s">
        <v>43</v>
      </c>
      <c r="M120" t="s">
        <v>110</v>
      </c>
      <c r="N120">
        <v>1.47</v>
      </c>
      <c r="O120">
        <v>19.8</v>
      </c>
      <c r="P120">
        <v>905</v>
      </c>
      <c r="Q120"/>
      <c r="R120">
        <v>1</v>
      </c>
      <c r="S120" s="9">
        <v>1</v>
      </c>
      <c r="U120" s="9">
        <v>30.769587774000001</v>
      </c>
      <c r="V120" s="9">
        <v>30.769587774000001</v>
      </c>
      <c r="W120" s="9">
        <v>30.769587774000001</v>
      </c>
      <c r="Y120" s="9"/>
      <c r="Z120" s="9">
        <v>7.5344208316609107</v>
      </c>
      <c r="AA120" s="9" t="s">
        <v>78</v>
      </c>
      <c r="AD120" s="4">
        <v>2</v>
      </c>
      <c r="AE120" s="4" t="s">
        <v>128</v>
      </c>
      <c r="AF120">
        <v>905</v>
      </c>
      <c r="AG120">
        <v>905</v>
      </c>
      <c r="AH120">
        <v>905</v>
      </c>
      <c r="AI120"/>
      <c r="AJ120" s="1"/>
      <c r="AK120" s="9">
        <v>2.6875699888017919</v>
      </c>
      <c r="AL120" s="9" t="s">
        <v>78</v>
      </c>
      <c r="AP120" s="2">
        <v>100</v>
      </c>
    </row>
    <row r="121" spans="1:42" ht="15.6" customHeight="1" x14ac:dyDescent="0.3">
      <c r="A121" s="1">
        <v>44979</v>
      </c>
      <c r="B121" t="s">
        <v>333</v>
      </c>
      <c r="C121" t="s">
        <v>352</v>
      </c>
      <c r="D121">
        <v>45</v>
      </c>
      <c r="E121">
        <v>1</v>
      </c>
      <c r="F121">
        <v>1</v>
      </c>
      <c r="G121" t="s">
        <v>42</v>
      </c>
      <c r="H121" t="s">
        <v>109</v>
      </c>
      <c r="I121">
        <v>0.123</v>
      </c>
      <c r="J121">
        <v>2.12</v>
      </c>
      <c r="K121">
        <v>17.3</v>
      </c>
      <c r="L121" t="s">
        <v>43</v>
      </c>
      <c r="M121" t="s">
        <v>110</v>
      </c>
      <c r="N121">
        <v>0.47</v>
      </c>
      <c r="O121">
        <v>6.24</v>
      </c>
      <c r="P121">
        <v>212</v>
      </c>
      <c r="Q121"/>
      <c r="R121">
        <v>1</v>
      </c>
      <c r="S121">
        <v>1</v>
      </c>
      <c r="T121"/>
      <c r="U121" s="9">
        <v>17.3</v>
      </c>
      <c r="V121" s="9">
        <v>17.3</v>
      </c>
      <c r="W121" s="9">
        <v>17.3</v>
      </c>
      <c r="Y121" s="9"/>
      <c r="Z121" s="9">
        <v>9.8901098901098923</v>
      </c>
      <c r="AA121" s="9" t="s">
        <v>78</v>
      </c>
      <c r="AD121" s="9">
        <v>1</v>
      </c>
      <c r="AF121">
        <v>212</v>
      </c>
      <c r="AG121">
        <v>212</v>
      </c>
      <c r="AH121">
        <v>212</v>
      </c>
      <c r="AI121"/>
      <c r="AJ121" s="1"/>
      <c r="AK121" s="9">
        <v>16.052060737527114</v>
      </c>
      <c r="AL121" s="9" t="s">
        <v>78</v>
      </c>
      <c r="AP121" s="2">
        <v>101</v>
      </c>
    </row>
    <row r="122" spans="1:42" ht="15.6" customHeight="1" x14ac:dyDescent="0.3">
      <c r="A122" s="1">
        <v>44979</v>
      </c>
      <c r="B122" t="s">
        <v>333</v>
      </c>
      <c r="C122" t="s">
        <v>353</v>
      </c>
      <c r="D122">
        <v>57</v>
      </c>
      <c r="E122">
        <v>1</v>
      </c>
      <c r="F122">
        <v>1</v>
      </c>
      <c r="G122" t="s">
        <v>42</v>
      </c>
      <c r="H122" t="s">
        <v>109</v>
      </c>
      <c r="I122">
        <v>0.127</v>
      </c>
      <c r="J122">
        <v>2.2000000000000002</v>
      </c>
      <c r="K122">
        <v>20</v>
      </c>
      <c r="L122" t="s">
        <v>43</v>
      </c>
      <c r="M122" t="s">
        <v>110</v>
      </c>
      <c r="N122">
        <v>1.34</v>
      </c>
      <c r="O122">
        <v>18.5</v>
      </c>
      <c r="P122">
        <v>811</v>
      </c>
      <c r="Q122"/>
      <c r="R122">
        <v>1</v>
      </c>
      <c r="S122">
        <v>1</v>
      </c>
      <c r="T122"/>
      <c r="U122" s="9">
        <v>20</v>
      </c>
      <c r="V122" s="9">
        <v>20</v>
      </c>
      <c r="W122" s="9">
        <v>20</v>
      </c>
      <c r="Y122" s="9"/>
      <c r="Z122" s="9">
        <v>23.463687150837988</v>
      </c>
      <c r="AA122" s="9" t="s">
        <v>79</v>
      </c>
      <c r="AD122" s="9">
        <v>1</v>
      </c>
      <c r="AF122">
        <v>811</v>
      </c>
      <c r="AG122">
        <v>811</v>
      </c>
      <c r="AH122">
        <v>811</v>
      </c>
      <c r="AI122"/>
      <c r="AJ122" s="1"/>
      <c r="AK122" s="9">
        <v>0.37059913526868438</v>
      </c>
      <c r="AL122" s="9" t="s">
        <v>78</v>
      </c>
      <c r="AP122" s="2">
        <v>102</v>
      </c>
    </row>
    <row r="123" spans="1:42" ht="15.6" customHeight="1" x14ac:dyDescent="0.3">
      <c r="A123" s="1">
        <v>44979</v>
      </c>
      <c r="B123" t="s">
        <v>333</v>
      </c>
      <c r="C123" t="s">
        <v>354</v>
      </c>
      <c r="D123">
        <v>69</v>
      </c>
      <c r="E123">
        <v>1</v>
      </c>
      <c r="F123">
        <v>1</v>
      </c>
      <c r="G123" t="s">
        <v>42</v>
      </c>
      <c r="H123" t="s">
        <v>109</v>
      </c>
      <c r="I123">
        <v>0.115</v>
      </c>
      <c r="J123">
        <v>1.91</v>
      </c>
      <c r="K123">
        <v>10.4</v>
      </c>
      <c r="L123" t="s">
        <v>43</v>
      </c>
      <c r="M123" t="s">
        <v>110</v>
      </c>
      <c r="N123">
        <v>0.54700000000000004</v>
      </c>
      <c r="O123">
        <v>7.63</v>
      </c>
      <c r="P123">
        <v>279</v>
      </c>
      <c r="Q123"/>
      <c r="R123">
        <v>1</v>
      </c>
      <c r="S123">
        <v>1</v>
      </c>
      <c r="T123"/>
      <c r="U123" s="9">
        <v>10.4</v>
      </c>
      <c r="V123" s="9">
        <v>10.4</v>
      </c>
      <c r="W123" s="9">
        <v>10.4</v>
      </c>
      <c r="Y123" s="9"/>
      <c r="Z123" s="9">
        <v>0.95693779904305887</v>
      </c>
      <c r="AA123" s="9" t="s">
        <v>78</v>
      </c>
      <c r="AD123" s="9">
        <v>1</v>
      </c>
      <c r="AF123">
        <v>279</v>
      </c>
      <c r="AG123">
        <v>279</v>
      </c>
      <c r="AH123">
        <v>279</v>
      </c>
      <c r="AI123"/>
      <c r="AJ123" s="1"/>
      <c r="AK123" s="9">
        <v>16.144975288303129</v>
      </c>
      <c r="AL123" s="9" t="s">
        <v>78</v>
      </c>
      <c r="AP123" s="2">
        <v>103</v>
      </c>
    </row>
    <row r="124" spans="1:42" ht="15.6" customHeight="1" x14ac:dyDescent="0.3">
      <c r="A124" s="1">
        <v>44979</v>
      </c>
      <c r="B124" t="s">
        <v>333</v>
      </c>
      <c r="C124" t="s">
        <v>355</v>
      </c>
      <c r="D124">
        <v>81</v>
      </c>
      <c r="E124">
        <v>1</v>
      </c>
      <c r="F124">
        <v>1</v>
      </c>
      <c r="G124" t="s">
        <v>42</v>
      </c>
      <c r="H124" t="s">
        <v>109</v>
      </c>
      <c r="I124">
        <v>0.17399999999999999</v>
      </c>
      <c r="J124">
        <v>2.97</v>
      </c>
      <c r="K124">
        <v>45.2</v>
      </c>
      <c r="L124" t="s">
        <v>43</v>
      </c>
      <c r="M124" t="s">
        <v>110</v>
      </c>
      <c r="N124">
        <v>0.91700000000000004</v>
      </c>
      <c r="O124">
        <v>11.8</v>
      </c>
      <c r="P124">
        <v>481</v>
      </c>
      <c r="Q124"/>
      <c r="R124">
        <v>1</v>
      </c>
      <c r="S124">
        <v>1</v>
      </c>
      <c r="T124"/>
      <c r="U124" s="9">
        <v>45.2</v>
      </c>
      <c r="V124" s="9">
        <v>45.2</v>
      </c>
      <c r="W124" s="9">
        <v>45.2</v>
      </c>
      <c r="Y124" s="9"/>
      <c r="Z124" s="9">
        <v>5.4545454545454675</v>
      </c>
      <c r="AA124" s="9" t="s">
        <v>78</v>
      </c>
      <c r="AD124" s="9">
        <v>1</v>
      </c>
      <c r="AF124">
        <v>481</v>
      </c>
      <c r="AG124">
        <v>481</v>
      </c>
      <c r="AH124">
        <v>481</v>
      </c>
      <c r="AI124"/>
      <c r="AJ124" s="1"/>
      <c r="AK124" s="9">
        <v>9.693372898120673</v>
      </c>
      <c r="AL124" s="9" t="s">
        <v>78</v>
      </c>
      <c r="AP124" s="2">
        <v>104</v>
      </c>
    </row>
    <row r="125" spans="1:42" ht="15.6" customHeight="1" x14ac:dyDescent="0.3">
      <c r="A125" s="1">
        <v>44979</v>
      </c>
      <c r="B125" t="s">
        <v>333</v>
      </c>
      <c r="C125" t="s">
        <v>356</v>
      </c>
      <c r="D125">
        <v>93</v>
      </c>
      <c r="E125">
        <v>1</v>
      </c>
      <c r="F125">
        <v>1</v>
      </c>
      <c r="G125" t="s">
        <v>42</v>
      </c>
      <c r="H125" t="s">
        <v>109</v>
      </c>
      <c r="I125">
        <v>0.13200000000000001</v>
      </c>
      <c r="J125">
        <v>2.2799999999999998</v>
      </c>
      <c r="K125">
        <v>22.7</v>
      </c>
      <c r="L125" t="s">
        <v>43</v>
      </c>
      <c r="M125" t="s">
        <v>110</v>
      </c>
      <c r="N125">
        <v>1.03</v>
      </c>
      <c r="O125">
        <v>14.3</v>
      </c>
      <c r="P125">
        <v>605</v>
      </c>
      <c r="Q125"/>
      <c r="R125">
        <v>1</v>
      </c>
      <c r="S125">
        <v>1</v>
      </c>
      <c r="T125"/>
      <c r="U125" s="9">
        <v>22.7</v>
      </c>
      <c r="V125" s="9">
        <v>22.7</v>
      </c>
      <c r="W125" s="9">
        <v>22.7</v>
      </c>
      <c r="Y125" s="9"/>
      <c r="Z125" s="9">
        <v>1.330376940133041</v>
      </c>
      <c r="AA125" s="9" t="s">
        <v>78</v>
      </c>
      <c r="AD125" s="9">
        <v>1</v>
      </c>
      <c r="AF125">
        <v>605</v>
      </c>
      <c r="AG125">
        <v>605</v>
      </c>
      <c r="AH125">
        <v>605</v>
      </c>
      <c r="AI125"/>
      <c r="AJ125" s="1"/>
      <c r="AK125" s="9">
        <v>2.003338898163606</v>
      </c>
      <c r="AL125" s="9" t="s">
        <v>78</v>
      </c>
      <c r="AP125" s="2">
        <v>105</v>
      </c>
    </row>
    <row r="126" spans="1:42" ht="15.6" customHeight="1" x14ac:dyDescent="0.3">
      <c r="A126" s="1">
        <v>44979</v>
      </c>
      <c r="B126" t="s">
        <v>333</v>
      </c>
      <c r="C126" t="s">
        <v>357</v>
      </c>
      <c r="D126">
        <v>105</v>
      </c>
      <c r="E126">
        <v>1</v>
      </c>
      <c r="F126">
        <v>1</v>
      </c>
      <c r="G126" t="s">
        <v>42</v>
      </c>
      <c r="H126" t="s">
        <v>109</v>
      </c>
      <c r="I126">
        <v>0.13200000000000001</v>
      </c>
      <c r="J126">
        <v>2.25</v>
      </c>
      <c r="K126">
        <v>21.6</v>
      </c>
      <c r="L126" t="s">
        <v>43</v>
      </c>
      <c r="M126" t="s">
        <v>110</v>
      </c>
      <c r="N126">
        <v>0.56200000000000006</v>
      </c>
      <c r="O126">
        <v>7.9</v>
      </c>
      <c r="P126">
        <v>292</v>
      </c>
      <c r="Q126"/>
      <c r="R126">
        <v>1</v>
      </c>
      <c r="S126">
        <v>1</v>
      </c>
      <c r="T126"/>
      <c r="U126" s="9">
        <v>21.6</v>
      </c>
      <c r="V126" s="9">
        <v>21.6</v>
      </c>
      <c r="W126" s="9">
        <v>21.6</v>
      </c>
      <c r="Y126" s="9"/>
      <c r="Z126" s="9">
        <v>6.7114093959731536</v>
      </c>
      <c r="AA126" s="9" t="s">
        <v>78</v>
      </c>
      <c r="AD126" s="9">
        <v>1</v>
      </c>
      <c r="AF126">
        <v>292</v>
      </c>
      <c r="AG126">
        <v>292</v>
      </c>
      <c r="AH126">
        <v>292</v>
      </c>
      <c r="AI126"/>
      <c r="AJ126" s="1"/>
      <c r="AK126" s="9">
        <v>0.6872852233676976</v>
      </c>
      <c r="AL126" s="9" t="s">
        <v>78</v>
      </c>
      <c r="AP126" s="2">
        <v>106</v>
      </c>
    </row>
    <row r="127" spans="1:42" ht="15.6" customHeight="1" x14ac:dyDescent="0.3">
      <c r="A127" s="1">
        <v>44979</v>
      </c>
      <c r="B127" t="s">
        <v>333</v>
      </c>
      <c r="C127" t="s">
        <v>358</v>
      </c>
      <c r="D127">
        <v>117</v>
      </c>
      <c r="E127">
        <v>1</v>
      </c>
      <c r="F127">
        <v>1</v>
      </c>
      <c r="G127" t="s">
        <v>42</v>
      </c>
      <c r="H127" t="s">
        <v>109</v>
      </c>
      <c r="I127">
        <v>0.14099999999999999</v>
      </c>
      <c r="J127">
        <v>2.41</v>
      </c>
      <c r="K127">
        <v>26.9</v>
      </c>
      <c r="L127" t="s">
        <v>43</v>
      </c>
      <c r="M127" t="s">
        <v>110</v>
      </c>
      <c r="N127">
        <v>0.88300000000000001</v>
      </c>
      <c r="O127">
        <v>12.4</v>
      </c>
      <c r="P127">
        <v>509</v>
      </c>
      <c r="Q127"/>
      <c r="R127">
        <v>1</v>
      </c>
      <c r="S127">
        <v>1</v>
      </c>
      <c r="T127"/>
      <c r="U127" s="9">
        <v>26.9</v>
      </c>
      <c r="V127" s="9">
        <v>26.9</v>
      </c>
      <c r="W127" s="9">
        <v>26.9</v>
      </c>
      <c r="Y127" s="9"/>
      <c r="Z127" s="9">
        <v>0.37105751391466207</v>
      </c>
      <c r="AA127" s="9" t="s">
        <v>78</v>
      </c>
      <c r="AD127" s="9">
        <v>1</v>
      </c>
      <c r="AF127">
        <v>509</v>
      </c>
      <c r="AG127">
        <v>509</v>
      </c>
      <c r="AH127">
        <v>509</v>
      </c>
      <c r="AI127"/>
      <c r="AJ127" s="1"/>
      <c r="AK127" s="9">
        <v>0.78277886497064575</v>
      </c>
      <c r="AL127" s="9" t="s">
        <v>78</v>
      </c>
      <c r="AP127" s="2">
        <v>107</v>
      </c>
    </row>
    <row r="128" spans="1:42" ht="15.6" customHeight="1" x14ac:dyDescent="0.3">
      <c r="A128" s="1">
        <v>44979</v>
      </c>
      <c r="B128" t="s">
        <v>333</v>
      </c>
      <c r="C128" t="s">
        <v>359</v>
      </c>
      <c r="D128">
        <v>129</v>
      </c>
      <c r="E128">
        <v>1</v>
      </c>
      <c r="F128">
        <v>1</v>
      </c>
      <c r="G128" t="s">
        <v>42</v>
      </c>
      <c r="H128" t="s">
        <v>109</v>
      </c>
      <c r="I128">
        <v>0.217</v>
      </c>
      <c r="J128">
        <v>3.65</v>
      </c>
      <c r="K128">
        <v>68.099999999999994</v>
      </c>
      <c r="L128" t="s">
        <v>43</v>
      </c>
      <c r="M128" t="s">
        <v>110</v>
      </c>
      <c r="N128">
        <v>0.499</v>
      </c>
      <c r="O128">
        <v>7.05</v>
      </c>
      <c r="P128">
        <v>251</v>
      </c>
      <c r="Q128"/>
      <c r="R128">
        <v>1</v>
      </c>
      <c r="S128">
        <v>1</v>
      </c>
      <c r="T128"/>
      <c r="U128" s="9">
        <v>68.099999999999994</v>
      </c>
      <c r="V128" s="9">
        <v>68.099999999999994</v>
      </c>
      <c r="W128" s="9">
        <v>68.099999999999994</v>
      </c>
      <c r="Y128" s="9"/>
      <c r="Z128" s="9">
        <v>20.671494404213306</v>
      </c>
      <c r="AA128" s="9" t="s">
        <v>79</v>
      </c>
      <c r="AD128" s="9">
        <v>1</v>
      </c>
      <c r="AF128">
        <v>251</v>
      </c>
      <c r="AG128">
        <v>251</v>
      </c>
      <c r="AH128">
        <v>251</v>
      </c>
      <c r="AI128"/>
      <c r="AJ128" s="1"/>
      <c r="AK128" s="9">
        <v>8.2987551867219924</v>
      </c>
      <c r="AL128" s="9" t="s">
        <v>78</v>
      </c>
      <c r="AP128" s="2">
        <v>108</v>
      </c>
    </row>
    <row r="129" spans="1:42" ht="15.6" customHeight="1" x14ac:dyDescent="0.3">
      <c r="A129" s="1">
        <v>44979</v>
      </c>
      <c r="B129" t="s">
        <v>333</v>
      </c>
      <c r="C129" t="s">
        <v>360</v>
      </c>
      <c r="D129">
        <v>141</v>
      </c>
      <c r="E129">
        <v>1</v>
      </c>
      <c r="F129">
        <v>1</v>
      </c>
      <c r="G129" t="s">
        <v>42</v>
      </c>
      <c r="H129" t="s">
        <v>109</v>
      </c>
      <c r="I129">
        <v>0.13700000000000001</v>
      </c>
      <c r="J129">
        <v>2.38</v>
      </c>
      <c r="K129">
        <v>25.8</v>
      </c>
      <c r="L129" t="s">
        <v>43</v>
      </c>
      <c r="M129" t="s">
        <v>110</v>
      </c>
      <c r="N129">
        <v>0.66100000000000003</v>
      </c>
      <c r="O129">
        <v>9.1300000000000008</v>
      </c>
      <c r="P129">
        <v>351</v>
      </c>
      <c r="Q129"/>
      <c r="R129">
        <v>1</v>
      </c>
      <c r="S129">
        <v>1</v>
      </c>
      <c r="T129"/>
      <c r="U129" s="9">
        <v>25.8</v>
      </c>
      <c r="V129" s="9">
        <v>25.8</v>
      </c>
      <c r="W129" s="9">
        <v>25.8</v>
      </c>
      <c r="Y129" s="9"/>
      <c r="Z129" s="9">
        <v>4.5454545454545432</v>
      </c>
      <c r="AA129" s="9" t="s">
        <v>78</v>
      </c>
      <c r="AD129" s="9">
        <v>1</v>
      </c>
      <c r="AF129">
        <v>351</v>
      </c>
      <c r="AG129">
        <v>351</v>
      </c>
      <c r="AH129">
        <v>351</v>
      </c>
      <c r="AI129"/>
      <c r="AJ129" s="1"/>
      <c r="AK129" s="9">
        <v>2.808988764044944</v>
      </c>
      <c r="AL129" s="9" t="s">
        <v>78</v>
      </c>
      <c r="AP129" s="2">
        <v>109</v>
      </c>
    </row>
    <row r="130" spans="1:42" ht="15.6" customHeight="1" x14ac:dyDescent="0.3">
      <c r="A130" s="1">
        <v>44979</v>
      </c>
      <c r="B130" t="s">
        <v>333</v>
      </c>
      <c r="C130" t="s">
        <v>361</v>
      </c>
      <c r="D130">
        <v>153</v>
      </c>
      <c r="E130">
        <v>1</v>
      </c>
      <c r="F130">
        <v>1</v>
      </c>
      <c r="G130" t="s">
        <v>42</v>
      </c>
      <c r="H130" t="s">
        <v>109</v>
      </c>
      <c r="I130">
        <v>0.114</v>
      </c>
      <c r="J130">
        <v>2.0099999999999998</v>
      </c>
      <c r="K130">
        <v>13.9</v>
      </c>
      <c r="L130" t="s">
        <v>43</v>
      </c>
      <c r="M130" t="s">
        <v>110</v>
      </c>
      <c r="N130">
        <v>0.44500000000000001</v>
      </c>
      <c r="O130">
        <v>6.19</v>
      </c>
      <c r="P130">
        <v>209</v>
      </c>
      <c r="Q130"/>
      <c r="R130">
        <v>1</v>
      </c>
      <c r="S130">
        <v>1</v>
      </c>
      <c r="T130"/>
      <c r="U130" s="9">
        <v>13.9</v>
      </c>
      <c r="V130" s="9">
        <v>13.9</v>
      </c>
      <c r="W130" s="9">
        <v>13.9</v>
      </c>
      <c r="Y130" s="9"/>
      <c r="Z130" s="9">
        <v>13.026819923371656</v>
      </c>
      <c r="AA130" s="9" t="s">
        <v>78</v>
      </c>
      <c r="AD130" s="9">
        <v>1</v>
      </c>
      <c r="AF130">
        <v>209</v>
      </c>
      <c r="AG130">
        <v>209</v>
      </c>
      <c r="AH130">
        <v>209</v>
      </c>
      <c r="AI130"/>
      <c r="AJ130" s="1"/>
      <c r="AK130" s="9">
        <v>2.4213075060532687</v>
      </c>
      <c r="AL130" s="9" t="s">
        <v>78</v>
      </c>
      <c r="AP130" s="2">
        <v>110</v>
      </c>
    </row>
    <row r="131" spans="1:42" ht="15.6" customHeight="1" x14ac:dyDescent="0.3">
      <c r="A131">
        <v>44979</v>
      </c>
      <c r="B131" t="s">
        <v>333</v>
      </c>
      <c r="C131" t="s">
        <v>362</v>
      </c>
      <c r="D131">
        <v>163</v>
      </c>
      <c r="E131">
        <v>1</v>
      </c>
      <c r="F131">
        <v>1</v>
      </c>
      <c r="G131" t="s">
        <v>42</v>
      </c>
      <c r="H131" t="s">
        <v>109</v>
      </c>
      <c r="I131">
        <v>0.106</v>
      </c>
      <c r="J131">
        <v>1.84</v>
      </c>
      <c r="K131">
        <v>8.11</v>
      </c>
      <c r="L131" t="s">
        <v>43</v>
      </c>
      <c r="M131" t="s">
        <v>110</v>
      </c>
      <c r="N131">
        <v>0.38700000000000001</v>
      </c>
      <c r="O131">
        <v>5.42</v>
      </c>
      <c r="P131">
        <v>172</v>
      </c>
      <c r="Q131"/>
      <c r="R131">
        <v>1</v>
      </c>
      <c r="S131">
        <v>1</v>
      </c>
      <c r="T131"/>
      <c r="U131" s="9">
        <v>8.11</v>
      </c>
      <c r="V131" s="9">
        <v>8.11</v>
      </c>
      <c r="W131" s="9">
        <v>8.11</v>
      </c>
      <c r="Y131" s="9"/>
      <c r="Z131" s="9">
        <v>9.5126247798003583</v>
      </c>
      <c r="AA131" s="9" t="s">
        <v>78</v>
      </c>
      <c r="AD131" s="9">
        <v>1</v>
      </c>
      <c r="AF131">
        <v>172</v>
      </c>
      <c r="AG131">
        <v>172</v>
      </c>
      <c r="AH131">
        <v>172</v>
      </c>
      <c r="AI131"/>
      <c r="AJ131" s="1"/>
      <c r="AK131" s="9">
        <v>2.8653295128939829</v>
      </c>
      <c r="AL131" s="9" t="s">
        <v>78</v>
      </c>
      <c r="AP131" s="2">
        <v>111</v>
      </c>
    </row>
    <row r="132" spans="1:42" ht="15.6" customHeight="1" x14ac:dyDescent="0.3">
      <c r="A132">
        <v>45000</v>
      </c>
      <c r="B132" t="s">
        <v>392</v>
      </c>
      <c r="C132" t="s">
        <v>415</v>
      </c>
      <c r="D132">
        <v>45</v>
      </c>
      <c r="E132">
        <v>1</v>
      </c>
      <c r="F132">
        <v>1</v>
      </c>
      <c r="G132" t="s">
        <v>42</v>
      </c>
      <c r="H132" t="s">
        <v>109</v>
      </c>
      <c r="I132">
        <v>5.0099999999999999E-2</v>
      </c>
      <c r="J132">
        <v>0.93500000000000005</v>
      </c>
      <c r="K132">
        <v>17.399999999999999</v>
      </c>
      <c r="L132" t="s">
        <v>43</v>
      </c>
      <c r="M132" t="s">
        <v>110</v>
      </c>
      <c r="N132">
        <v>0.33400000000000002</v>
      </c>
      <c r="O132">
        <v>4.83</v>
      </c>
      <c r="P132">
        <v>637</v>
      </c>
      <c r="Q132"/>
      <c r="R132">
        <v>1</v>
      </c>
      <c r="S132">
        <v>1</v>
      </c>
      <c r="T132"/>
      <c r="U132" s="9">
        <v>17.399999999999999</v>
      </c>
      <c r="V132" s="9">
        <v>17.399999999999999</v>
      </c>
      <c r="W132" s="9">
        <v>17.399999999999999</v>
      </c>
      <c r="Y132" s="9"/>
      <c r="Z132" s="9">
        <v>5.9171597633136104</v>
      </c>
      <c r="AA132" s="9" t="s">
        <v>78</v>
      </c>
      <c r="AD132" s="9">
        <v>1</v>
      </c>
      <c r="AF132">
        <v>637</v>
      </c>
      <c r="AG132">
        <v>637</v>
      </c>
      <c r="AH132">
        <v>637</v>
      </c>
      <c r="AI132"/>
      <c r="AJ132" s="1"/>
      <c r="AK132" s="9">
        <v>4.6586345381526106</v>
      </c>
      <c r="AL132" s="9" t="s">
        <v>78</v>
      </c>
      <c r="AP132" s="2">
        <v>112</v>
      </c>
    </row>
    <row r="133" spans="1:42" ht="15.6" customHeight="1" x14ac:dyDescent="0.3">
      <c r="A133">
        <v>45000</v>
      </c>
      <c r="B133" t="s">
        <v>392</v>
      </c>
      <c r="C133" t="s">
        <v>416</v>
      </c>
      <c r="D133">
        <v>57</v>
      </c>
      <c r="E133">
        <v>1</v>
      </c>
      <c r="F133">
        <v>1</v>
      </c>
      <c r="G133" t="s">
        <v>42</v>
      </c>
      <c r="H133" t="s">
        <v>109</v>
      </c>
      <c r="I133">
        <v>4.8000000000000001E-2</v>
      </c>
      <c r="J133">
        <v>0.93100000000000005</v>
      </c>
      <c r="K133">
        <v>17.2</v>
      </c>
      <c r="L133" t="s">
        <v>43</v>
      </c>
      <c r="M133" t="s">
        <v>110</v>
      </c>
      <c r="N133">
        <v>0.151</v>
      </c>
      <c r="O133">
        <v>2.2200000000000002</v>
      </c>
      <c r="P133">
        <v>243</v>
      </c>
      <c r="Q133"/>
      <c r="R133">
        <v>1</v>
      </c>
      <c r="S133">
        <v>1</v>
      </c>
      <c r="T133"/>
      <c r="U133" s="9">
        <v>17.2</v>
      </c>
      <c r="V133" s="9">
        <v>17.2</v>
      </c>
      <c r="W133" s="9">
        <v>17.2</v>
      </c>
      <c r="Y133" s="9"/>
      <c r="Z133" s="9">
        <v>22.653721682847898</v>
      </c>
      <c r="AA133" s="9" t="s">
        <v>79</v>
      </c>
      <c r="AD133" s="9">
        <v>1</v>
      </c>
      <c r="AF133">
        <v>243</v>
      </c>
      <c r="AG133">
        <v>243</v>
      </c>
      <c r="AH133">
        <v>243</v>
      </c>
      <c r="AI133"/>
      <c r="AJ133" s="1"/>
      <c r="AK133" s="9">
        <v>8.5836909871244629</v>
      </c>
      <c r="AL133" s="9" t="s">
        <v>78</v>
      </c>
      <c r="AP133" s="2">
        <v>113</v>
      </c>
    </row>
    <row r="134" spans="1:42" ht="15.6" customHeight="1" x14ac:dyDescent="0.3">
      <c r="A134">
        <v>45000</v>
      </c>
      <c r="B134" t="s">
        <v>392</v>
      </c>
      <c r="C134" t="s">
        <v>417</v>
      </c>
      <c r="D134">
        <v>69</v>
      </c>
      <c r="E134">
        <v>1</v>
      </c>
      <c r="F134">
        <v>1</v>
      </c>
      <c r="G134" t="s">
        <v>42</v>
      </c>
      <c r="H134" t="s">
        <v>109</v>
      </c>
      <c r="I134">
        <v>5.91E-2</v>
      </c>
      <c r="J134">
        <v>1.1299999999999999</v>
      </c>
      <c r="K134">
        <v>23.5</v>
      </c>
      <c r="L134" t="s">
        <v>43</v>
      </c>
      <c r="M134" t="s">
        <v>110</v>
      </c>
      <c r="N134">
        <v>0.16400000000000001</v>
      </c>
      <c r="O134">
        <v>2.5499999999999998</v>
      </c>
      <c r="P134">
        <v>292</v>
      </c>
      <c r="Q134"/>
      <c r="R134">
        <v>1</v>
      </c>
      <c r="S134">
        <v>1</v>
      </c>
      <c r="T134"/>
      <c r="U134" s="9">
        <v>23.5</v>
      </c>
      <c r="V134" s="9">
        <v>23.5</v>
      </c>
      <c r="W134" s="9">
        <v>23.5</v>
      </c>
      <c r="Y134" s="9"/>
      <c r="Z134" s="9">
        <v>13.151927437641717</v>
      </c>
      <c r="AA134" s="9" t="s">
        <v>78</v>
      </c>
      <c r="AD134" s="9">
        <v>1</v>
      </c>
      <c r="AF134">
        <v>292</v>
      </c>
      <c r="AG134">
        <v>292</v>
      </c>
      <c r="AH134">
        <v>292</v>
      </c>
      <c r="AI134"/>
      <c r="AJ134" s="1"/>
      <c r="AK134" s="9">
        <v>14.705882352941176</v>
      </c>
      <c r="AL134" s="9" t="s">
        <v>78</v>
      </c>
      <c r="AP134" s="2">
        <v>114</v>
      </c>
    </row>
    <row r="135" spans="1:42" ht="15.6" customHeight="1" x14ac:dyDescent="0.3">
      <c r="A135">
        <v>45000</v>
      </c>
      <c r="B135" t="s">
        <v>392</v>
      </c>
      <c r="C135" t="s">
        <v>418</v>
      </c>
      <c r="D135">
        <v>81</v>
      </c>
      <c r="E135">
        <v>1</v>
      </c>
      <c r="F135">
        <v>1</v>
      </c>
      <c r="G135" t="s">
        <v>42</v>
      </c>
      <c r="H135" t="s">
        <v>109</v>
      </c>
      <c r="I135">
        <v>4.6800000000000001E-2</v>
      </c>
      <c r="J135">
        <v>0.90400000000000003</v>
      </c>
      <c r="K135">
        <v>16.399999999999999</v>
      </c>
      <c r="L135" t="s">
        <v>43</v>
      </c>
      <c r="M135" t="s">
        <v>110</v>
      </c>
      <c r="N135">
        <v>0.318</v>
      </c>
      <c r="O135">
        <v>4.63</v>
      </c>
      <c r="P135">
        <v>605</v>
      </c>
      <c r="Q135"/>
      <c r="R135">
        <v>1</v>
      </c>
      <c r="S135">
        <v>1</v>
      </c>
      <c r="T135"/>
      <c r="U135" s="9">
        <v>16.399999999999999</v>
      </c>
      <c r="V135" s="9">
        <v>16.399999999999999</v>
      </c>
      <c r="W135" s="9">
        <v>16.399999999999999</v>
      </c>
      <c r="Y135" s="9"/>
      <c r="Z135" s="9">
        <v>4.1791044776119577</v>
      </c>
      <c r="AA135" s="9" t="s">
        <v>78</v>
      </c>
      <c r="AD135" s="9">
        <v>1</v>
      </c>
      <c r="AF135">
        <v>605</v>
      </c>
      <c r="AG135">
        <v>605</v>
      </c>
      <c r="AH135">
        <v>605</v>
      </c>
      <c r="AI135"/>
      <c r="AJ135" s="1"/>
      <c r="AK135" s="9">
        <v>4.838709677419355</v>
      </c>
      <c r="AL135" s="9" t="s">
        <v>78</v>
      </c>
      <c r="AP135" s="2">
        <v>115</v>
      </c>
    </row>
    <row r="136" spans="1:42" ht="15.6" customHeight="1" x14ac:dyDescent="0.3">
      <c r="A136">
        <v>45000</v>
      </c>
      <c r="B136" t="s">
        <v>392</v>
      </c>
      <c r="C136" t="s">
        <v>419</v>
      </c>
      <c r="D136">
        <v>93</v>
      </c>
      <c r="E136">
        <v>1</v>
      </c>
      <c r="F136">
        <v>1</v>
      </c>
      <c r="G136" t="s">
        <v>42</v>
      </c>
      <c r="H136" t="s">
        <v>109</v>
      </c>
      <c r="I136">
        <v>6.9000000000000006E-2</v>
      </c>
      <c r="J136">
        <v>1.25</v>
      </c>
      <c r="K136">
        <v>27.2</v>
      </c>
      <c r="L136" t="s">
        <v>43</v>
      </c>
      <c r="M136" t="s">
        <v>110</v>
      </c>
      <c r="N136">
        <v>0.48799999999999999</v>
      </c>
      <c r="O136">
        <v>7.08</v>
      </c>
      <c r="P136">
        <v>999</v>
      </c>
      <c r="Q136"/>
      <c r="R136">
        <v>1</v>
      </c>
      <c r="S136">
        <v>1</v>
      </c>
      <c r="T136"/>
      <c r="U136" s="9">
        <v>27.2</v>
      </c>
      <c r="V136" s="9">
        <v>27.2</v>
      </c>
      <c r="W136" s="9">
        <v>27.2</v>
      </c>
      <c r="Y136" s="9"/>
      <c r="Z136" s="9">
        <v>0</v>
      </c>
      <c r="AA136" s="9" t="s">
        <v>78</v>
      </c>
      <c r="AD136" s="9">
        <v>1</v>
      </c>
      <c r="AF136">
        <v>999</v>
      </c>
      <c r="AG136">
        <v>999</v>
      </c>
      <c r="AH136">
        <v>999</v>
      </c>
      <c r="AI136"/>
      <c r="AJ136" s="1"/>
      <c r="AK136" s="9">
        <v>3.9816232771822357</v>
      </c>
      <c r="AL136" s="9" t="s">
        <v>78</v>
      </c>
      <c r="AP136" s="2">
        <v>116</v>
      </c>
    </row>
    <row r="137" spans="1:42" ht="15.6" customHeight="1" x14ac:dyDescent="0.3">
      <c r="A137">
        <v>45000</v>
      </c>
      <c r="B137" t="s">
        <v>392</v>
      </c>
      <c r="C137" t="s">
        <v>420</v>
      </c>
      <c r="D137">
        <v>105</v>
      </c>
      <c r="E137">
        <v>1</v>
      </c>
      <c r="F137">
        <v>1</v>
      </c>
      <c r="G137" t="s">
        <v>42</v>
      </c>
      <c r="H137" t="s">
        <v>109</v>
      </c>
      <c r="I137">
        <v>4.9399999999999999E-2</v>
      </c>
      <c r="J137">
        <v>0.91900000000000004</v>
      </c>
      <c r="K137">
        <v>16.899999999999999</v>
      </c>
      <c r="L137" t="s">
        <v>43</v>
      </c>
      <c r="M137" t="s">
        <v>110</v>
      </c>
      <c r="N137">
        <v>0.21099999999999999</v>
      </c>
      <c r="O137">
        <v>3.15</v>
      </c>
      <c r="P137">
        <v>381</v>
      </c>
      <c r="Q137"/>
      <c r="R137">
        <v>1</v>
      </c>
      <c r="S137">
        <v>1</v>
      </c>
      <c r="T137"/>
      <c r="U137" s="9">
        <v>16.899999999999999</v>
      </c>
      <c r="V137" s="9">
        <v>16.899999999999999</v>
      </c>
      <c r="W137" s="9">
        <v>16.899999999999999</v>
      </c>
      <c r="Y137" s="9"/>
      <c r="Z137" s="9">
        <v>1.1904761904761865</v>
      </c>
      <c r="AA137" s="9" t="s">
        <v>78</v>
      </c>
      <c r="AD137" s="9">
        <v>1</v>
      </c>
      <c r="AF137">
        <v>381</v>
      </c>
      <c r="AG137">
        <v>381</v>
      </c>
      <c r="AH137">
        <v>381</v>
      </c>
      <c r="AI137"/>
      <c r="AJ137" s="1"/>
      <c r="AK137" s="9">
        <v>1.321003963011889</v>
      </c>
      <c r="AL137" s="9" t="s">
        <v>78</v>
      </c>
      <c r="AP137" s="2">
        <v>117</v>
      </c>
    </row>
    <row r="138" spans="1:42" ht="15.6" customHeight="1" x14ac:dyDescent="0.3">
      <c r="A138">
        <v>45000</v>
      </c>
      <c r="B138" t="s">
        <v>392</v>
      </c>
      <c r="C138" t="s">
        <v>421</v>
      </c>
      <c r="D138">
        <v>117</v>
      </c>
      <c r="E138">
        <v>1</v>
      </c>
      <c r="F138">
        <v>1</v>
      </c>
      <c r="G138" t="s">
        <v>42</v>
      </c>
      <c r="H138" t="s">
        <v>109</v>
      </c>
      <c r="I138">
        <v>4.82E-2</v>
      </c>
      <c r="J138">
        <v>0.89600000000000002</v>
      </c>
      <c r="K138">
        <v>16.2</v>
      </c>
      <c r="L138" t="s">
        <v>43</v>
      </c>
      <c r="M138" t="s">
        <v>110</v>
      </c>
      <c r="N138">
        <v>0.14799999999999999</v>
      </c>
      <c r="O138">
        <v>2.27</v>
      </c>
      <c r="P138">
        <v>250</v>
      </c>
      <c r="Q138"/>
      <c r="R138">
        <v>1</v>
      </c>
      <c r="S138">
        <v>1</v>
      </c>
      <c r="T138"/>
      <c r="U138" s="9">
        <v>16.2</v>
      </c>
      <c r="V138" s="9">
        <v>16.2</v>
      </c>
      <c r="W138" s="9">
        <v>16.2</v>
      </c>
      <c r="Y138" s="9"/>
      <c r="Z138" s="9">
        <v>12.459016393442614</v>
      </c>
      <c r="AA138" s="9" t="s">
        <v>78</v>
      </c>
      <c r="AD138" s="9">
        <v>1</v>
      </c>
      <c r="AF138">
        <v>250</v>
      </c>
      <c r="AG138">
        <v>250</v>
      </c>
      <c r="AH138">
        <v>250</v>
      </c>
      <c r="AI138"/>
      <c r="AJ138" s="1"/>
      <c r="AK138" s="9">
        <v>1.9801980198019802</v>
      </c>
      <c r="AL138" s="9" t="s">
        <v>78</v>
      </c>
      <c r="AP138" s="2">
        <v>118</v>
      </c>
    </row>
    <row r="139" spans="1:42" ht="15.6" customHeight="1" x14ac:dyDescent="0.3">
      <c r="A139">
        <v>45000</v>
      </c>
      <c r="B139" t="s">
        <v>392</v>
      </c>
      <c r="C139" t="s">
        <v>422</v>
      </c>
      <c r="D139">
        <v>129</v>
      </c>
      <c r="E139">
        <v>1</v>
      </c>
      <c r="F139">
        <v>1</v>
      </c>
      <c r="G139" t="s">
        <v>42</v>
      </c>
      <c r="H139" t="s">
        <v>109</v>
      </c>
      <c r="I139">
        <v>7.7299999999999994E-2</v>
      </c>
      <c r="J139">
        <v>1.4</v>
      </c>
      <c r="K139">
        <v>31.7</v>
      </c>
      <c r="L139" t="s">
        <v>43</v>
      </c>
      <c r="M139" t="s">
        <v>110</v>
      </c>
      <c r="N139">
        <v>0.19</v>
      </c>
      <c r="O139">
        <v>2.74</v>
      </c>
      <c r="P139">
        <v>319</v>
      </c>
      <c r="Q139"/>
      <c r="R139">
        <v>1</v>
      </c>
      <c r="S139">
        <v>1</v>
      </c>
      <c r="T139"/>
      <c r="U139" s="9">
        <v>31.7</v>
      </c>
      <c r="V139" s="9">
        <v>31.7</v>
      </c>
      <c r="W139" s="9">
        <v>31.7</v>
      </c>
      <c r="Y139" s="9"/>
      <c r="Z139" s="9">
        <v>9.9337748344370862</v>
      </c>
      <c r="AA139" s="9" t="s">
        <v>78</v>
      </c>
      <c r="AD139" s="9">
        <v>1</v>
      </c>
      <c r="AF139">
        <v>319</v>
      </c>
      <c r="AG139">
        <v>319</v>
      </c>
      <c r="AH139">
        <v>319</v>
      </c>
      <c r="AI139"/>
      <c r="AJ139" s="1"/>
      <c r="AK139" s="9">
        <v>13.377926421404682</v>
      </c>
      <c r="AL139" s="9" t="s">
        <v>78</v>
      </c>
      <c r="AP139" s="2">
        <v>119</v>
      </c>
    </row>
    <row r="140" spans="1:42" ht="15.6" customHeight="1" x14ac:dyDescent="0.3">
      <c r="A140">
        <v>45000</v>
      </c>
      <c r="B140" t="s">
        <v>392</v>
      </c>
      <c r="C140" t="s">
        <v>423</v>
      </c>
      <c r="D140">
        <v>141</v>
      </c>
      <c r="E140">
        <v>1</v>
      </c>
      <c r="F140">
        <v>1</v>
      </c>
      <c r="G140" t="s">
        <v>42</v>
      </c>
      <c r="H140" t="s">
        <v>109</v>
      </c>
      <c r="I140">
        <v>6.2199999999999998E-2</v>
      </c>
      <c r="J140">
        <v>1.1399999999999999</v>
      </c>
      <c r="K140">
        <v>23.7</v>
      </c>
      <c r="L140" t="s">
        <v>43</v>
      </c>
      <c r="M140" t="s">
        <v>110</v>
      </c>
      <c r="N140">
        <v>0.68600000000000005</v>
      </c>
      <c r="O140">
        <v>10.3</v>
      </c>
      <c r="P140">
        <v>1560</v>
      </c>
      <c r="Q140"/>
      <c r="R140">
        <v>1</v>
      </c>
      <c r="S140">
        <v>1</v>
      </c>
      <c r="T140"/>
      <c r="U140" s="9">
        <v>23.7</v>
      </c>
      <c r="V140" s="9">
        <v>23.7</v>
      </c>
      <c r="W140" s="9">
        <v>23.7</v>
      </c>
      <c r="Y140" s="9"/>
      <c r="Z140" s="9">
        <v>24.44444444444445</v>
      </c>
      <c r="AA140" s="9" t="s">
        <v>79</v>
      </c>
      <c r="AD140" s="9">
        <v>1</v>
      </c>
      <c r="AF140">
        <v>1560</v>
      </c>
      <c r="AG140">
        <v>1560</v>
      </c>
      <c r="AH140">
        <v>1560</v>
      </c>
      <c r="AI140"/>
      <c r="AJ140" s="1"/>
      <c r="AK140" s="9">
        <v>1.2903225806451613</v>
      </c>
      <c r="AL140" s="9" t="s">
        <v>78</v>
      </c>
      <c r="AP140" s="2">
        <v>120</v>
      </c>
    </row>
    <row r="141" spans="1:42" ht="15.6" customHeight="1" x14ac:dyDescent="0.3">
      <c r="A141">
        <v>45000</v>
      </c>
      <c r="B141" t="s">
        <v>392</v>
      </c>
      <c r="C141" t="s">
        <v>424</v>
      </c>
      <c r="D141">
        <v>153</v>
      </c>
      <c r="E141">
        <v>1</v>
      </c>
      <c r="F141">
        <v>1</v>
      </c>
      <c r="G141" t="s">
        <v>42</v>
      </c>
      <c r="H141" t="s">
        <v>109</v>
      </c>
      <c r="I141">
        <v>6.6500000000000004E-2</v>
      </c>
      <c r="J141">
        <v>1.22</v>
      </c>
      <c r="K141">
        <v>26.2</v>
      </c>
      <c r="L141" t="s">
        <v>43</v>
      </c>
      <c r="M141" t="s">
        <v>110</v>
      </c>
      <c r="N141">
        <v>0.44900000000000001</v>
      </c>
      <c r="O141">
        <v>6.48</v>
      </c>
      <c r="P141">
        <v>900</v>
      </c>
      <c r="Q141"/>
      <c r="R141">
        <v>1</v>
      </c>
      <c r="S141">
        <v>1</v>
      </c>
      <c r="T141"/>
      <c r="U141" s="9">
        <v>26.2</v>
      </c>
      <c r="V141" s="9">
        <v>26.2</v>
      </c>
      <c r="W141" s="9">
        <v>26.2</v>
      </c>
      <c r="Y141" s="9"/>
      <c r="Z141" s="9">
        <v>6.6420664206642082</v>
      </c>
      <c r="AA141" s="9" t="s">
        <v>78</v>
      </c>
      <c r="AD141" s="9">
        <v>1</v>
      </c>
      <c r="AF141">
        <v>900</v>
      </c>
      <c r="AG141">
        <v>900</v>
      </c>
      <c r="AH141">
        <v>900</v>
      </c>
      <c r="AI141"/>
      <c r="AJ141" s="1"/>
      <c r="AK141" s="9">
        <v>0.99502487562189057</v>
      </c>
      <c r="AL141" s="9" t="s">
        <v>78</v>
      </c>
      <c r="AP141" s="2">
        <v>121</v>
      </c>
    </row>
    <row r="142" spans="1:42" ht="15.6" customHeight="1" x14ac:dyDescent="0.3">
      <c r="A142">
        <v>45000</v>
      </c>
      <c r="B142" t="s">
        <v>392</v>
      </c>
      <c r="C142" t="s">
        <v>425</v>
      </c>
      <c r="D142">
        <v>163</v>
      </c>
      <c r="E142">
        <v>1</v>
      </c>
      <c r="F142">
        <v>1</v>
      </c>
      <c r="G142" t="s">
        <v>42</v>
      </c>
      <c r="H142" t="s">
        <v>109</v>
      </c>
      <c r="I142">
        <v>8.5900000000000004E-2</v>
      </c>
      <c r="J142">
        <v>1.55</v>
      </c>
      <c r="K142">
        <v>36.5</v>
      </c>
      <c r="L142" t="s">
        <v>43</v>
      </c>
      <c r="M142" t="s">
        <v>110</v>
      </c>
      <c r="N142">
        <v>0.89200000000000002</v>
      </c>
      <c r="O142">
        <v>14</v>
      </c>
      <c r="P142">
        <v>2250</v>
      </c>
      <c r="Q142"/>
      <c r="R142">
        <v>1</v>
      </c>
      <c r="S142">
        <v>1</v>
      </c>
      <c r="T142"/>
      <c r="U142" s="9">
        <v>36.5</v>
      </c>
      <c r="V142" s="9">
        <v>36.5</v>
      </c>
      <c r="W142" s="9">
        <v>36.5</v>
      </c>
      <c r="Y142" s="9"/>
      <c r="Z142" s="9">
        <v>1.6304347826086996</v>
      </c>
      <c r="AA142" s="9" t="s">
        <v>78</v>
      </c>
      <c r="AD142" s="9">
        <v>1</v>
      </c>
      <c r="AF142">
        <v>2250</v>
      </c>
      <c r="AG142">
        <v>2250</v>
      </c>
      <c r="AH142">
        <v>2250</v>
      </c>
      <c r="AI142"/>
      <c r="AJ142" s="1"/>
      <c r="AK142" s="9">
        <v>20.588235294117649</v>
      </c>
      <c r="AL142" s="9" t="s">
        <v>79</v>
      </c>
      <c r="AP142" s="2">
        <v>122</v>
      </c>
    </row>
    <row r="143" spans="1:42" ht="15.6" customHeight="1" x14ac:dyDescent="0.3">
      <c r="A143">
        <v>45005</v>
      </c>
      <c r="B143" t="s">
        <v>428</v>
      </c>
      <c r="C143" t="s">
        <v>415</v>
      </c>
      <c r="D143">
        <v>45</v>
      </c>
      <c r="E143">
        <v>1</v>
      </c>
      <c r="F143">
        <v>1</v>
      </c>
      <c r="G143" t="s">
        <v>42</v>
      </c>
      <c r="H143" t="s">
        <v>109</v>
      </c>
      <c r="I143">
        <v>0.10299999999999999</v>
      </c>
      <c r="J143">
        <v>1.74</v>
      </c>
      <c r="K143">
        <v>42.3</v>
      </c>
      <c r="L143" t="s">
        <v>43</v>
      </c>
      <c r="M143" t="s">
        <v>110</v>
      </c>
      <c r="N143">
        <v>0.13400000000000001</v>
      </c>
      <c r="O143">
        <v>1.87</v>
      </c>
      <c r="P143">
        <v>191</v>
      </c>
      <c r="Q143"/>
      <c r="R143">
        <v>1</v>
      </c>
      <c r="S143">
        <v>1</v>
      </c>
      <c r="T143"/>
      <c r="U143" s="9">
        <v>42.3</v>
      </c>
      <c r="V143" s="9">
        <v>42.3</v>
      </c>
      <c r="W143" s="9">
        <v>42.3</v>
      </c>
      <c r="Y143" s="9"/>
      <c r="Z143" s="9">
        <v>0</v>
      </c>
      <c r="AA143" s="9" t="s">
        <v>78</v>
      </c>
      <c r="AD143" s="9">
        <v>1</v>
      </c>
      <c r="AF143">
        <v>191</v>
      </c>
      <c r="AG143">
        <v>191</v>
      </c>
      <c r="AH143">
        <v>191</v>
      </c>
      <c r="AI143"/>
      <c r="AJ143" s="1"/>
      <c r="AK143" s="9">
        <v>19.540229885057471</v>
      </c>
      <c r="AL143" s="9" t="s">
        <v>78</v>
      </c>
      <c r="AP143" s="2">
        <v>123</v>
      </c>
    </row>
    <row r="144" spans="1:42" ht="15.6" customHeight="1" x14ac:dyDescent="0.3">
      <c r="A144">
        <v>45005</v>
      </c>
      <c r="B144" t="s">
        <v>428</v>
      </c>
      <c r="C144" t="s">
        <v>447</v>
      </c>
      <c r="D144">
        <v>57</v>
      </c>
      <c r="E144">
        <v>1</v>
      </c>
      <c r="F144">
        <v>1</v>
      </c>
      <c r="G144" t="s">
        <v>42</v>
      </c>
      <c r="H144" t="s">
        <v>109</v>
      </c>
      <c r="I144">
        <v>0.112</v>
      </c>
      <c r="J144">
        <v>1.93</v>
      </c>
      <c r="K144">
        <v>48.1</v>
      </c>
      <c r="L144" t="s">
        <v>43</v>
      </c>
      <c r="M144" t="s">
        <v>110</v>
      </c>
      <c r="N144">
        <v>0.438</v>
      </c>
      <c r="O144">
        <v>5.97</v>
      </c>
      <c r="P144">
        <v>854</v>
      </c>
      <c r="Q144"/>
      <c r="R144">
        <v>1</v>
      </c>
      <c r="S144">
        <v>1</v>
      </c>
      <c r="T144"/>
      <c r="U144" s="9">
        <v>48.1</v>
      </c>
      <c r="V144" s="9">
        <v>48.1</v>
      </c>
      <c r="W144" s="9">
        <v>48.1</v>
      </c>
      <c r="Y144" s="9"/>
      <c r="Z144" s="9">
        <v>9.6933728981206713</v>
      </c>
      <c r="AA144" s="9" t="s">
        <v>78</v>
      </c>
      <c r="AD144" s="9">
        <v>1</v>
      </c>
      <c r="AF144">
        <v>854</v>
      </c>
      <c r="AG144">
        <v>854</v>
      </c>
      <c r="AH144">
        <v>854</v>
      </c>
      <c r="AI144"/>
      <c r="AJ144" s="1"/>
      <c r="AK144" s="9">
        <v>4.3528064146620844</v>
      </c>
      <c r="AL144" s="9" t="s">
        <v>78</v>
      </c>
      <c r="AP144" s="2">
        <v>124</v>
      </c>
    </row>
    <row r="145" spans="1:42" ht="15.6" customHeight="1" x14ac:dyDescent="0.3">
      <c r="A145">
        <v>45005</v>
      </c>
      <c r="B145" t="s">
        <v>428</v>
      </c>
      <c r="C145" t="s">
        <v>448</v>
      </c>
      <c r="D145">
        <v>69</v>
      </c>
      <c r="E145">
        <v>1</v>
      </c>
      <c r="F145">
        <v>1</v>
      </c>
      <c r="G145" t="s">
        <v>42</v>
      </c>
      <c r="H145" t="s">
        <v>109</v>
      </c>
      <c r="I145">
        <v>3.1199999999999999E-2</v>
      </c>
      <c r="J145">
        <v>0.56799999999999995</v>
      </c>
      <c r="K145">
        <v>6.48</v>
      </c>
      <c r="L145" t="s">
        <v>43</v>
      </c>
      <c r="M145" t="s">
        <v>110</v>
      </c>
      <c r="N145">
        <v>0.107</v>
      </c>
      <c r="O145">
        <v>1.54</v>
      </c>
      <c r="P145">
        <v>144</v>
      </c>
      <c r="Q145"/>
      <c r="R145">
        <v>1</v>
      </c>
      <c r="S145">
        <v>1</v>
      </c>
      <c r="T145"/>
      <c r="U145" s="9">
        <v>6.48</v>
      </c>
      <c r="V145" s="9">
        <v>6.48</v>
      </c>
      <c r="W145" s="9">
        <v>6.48</v>
      </c>
      <c r="Y145" s="9"/>
      <c r="Z145" s="9">
        <v>1.0861132660977546</v>
      </c>
      <c r="AA145" s="9" t="s">
        <v>78</v>
      </c>
      <c r="AD145" s="9">
        <v>1</v>
      </c>
      <c r="AF145">
        <v>144</v>
      </c>
      <c r="AG145">
        <v>144</v>
      </c>
      <c r="AH145">
        <v>144</v>
      </c>
      <c r="AI145"/>
      <c r="AJ145" s="1"/>
      <c r="AK145" s="9">
        <v>4.7457627118644066</v>
      </c>
      <c r="AL145" s="9" t="s">
        <v>78</v>
      </c>
      <c r="AP145" s="2">
        <v>125</v>
      </c>
    </row>
    <row r="146" spans="1:42" ht="15.6" customHeight="1" x14ac:dyDescent="0.3">
      <c r="A146">
        <v>45005</v>
      </c>
      <c r="B146" t="s">
        <v>428</v>
      </c>
      <c r="C146" t="s">
        <v>449</v>
      </c>
      <c r="D146">
        <v>81</v>
      </c>
      <c r="E146">
        <v>1</v>
      </c>
      <c r="F146">
        <v>1</v>
      </c>
      <c r="G146" t="s">
        <v>42</v>
      </c>
      <c r="H146" t="s">
        <v>109</v>
      </c>
      <c r="I146">
        <v>2.7199999999999998E-2</v>
      </c>
      <c r="J146">
        <v>0.47199999999999998</v>
      </c>
      <c r="K146">
        <v>3.49</v>
      </c>
      <c r="L146" t="s">
        <v>43</v>
      </c>
      <c r="M146" t="s">
        <v>110</v>
      </c>
      <c r="N146">
        <v>0.109</v>
      </c>
      <c r="O146">
        <v>1.55</v>
      </c>
      <c r="P146">
        <v>145</v>
      </c>
      <c r="Q146"/>
      <c r="R146">
        <v>1</v>
      </c>
      <c r="S146">
        <v>1</v>
      </c>
      <c r="T146"/>
      <c r="U146" s="9">
        <v>3.49</v>
      </c>
      <c r="V146" s="9">
        <v>3.49</v>
      </c>
      <c r="W146" s="9">
        <v>3.49</v>
      </c>
      <c r="Y146" s="9"/>
      <c r="Z146" s="9">
        <v>83.569641367806497</v>
      </c>
      <c r="AA146" s="9" t="s">
        <v>79</v>
      </c>
      <c r="AD146" s="9">
        <v>1</v>
      </c>
      <c r="AF146">
        <v>145</v>
      </c>
      <c r="AG146">
        <v>145</v>
      </c>
      <c r="AH146">
        <v>145</v>
      </c>
      <c r="AI146"/>
      <c r="AJ146" s="1"/>
      <c r="AK146" s="9">
        <v>15.286624203821656</v>
      </c>
      <c r="AL146" s="9" t="s">
        <v>78</v>
      </c>
      <c r="AP146" s="2">
        <v>126</v>
      </c>
    </row>
    <row r="147" spans="1:42" ht="15.6" customHeight="1" x14ac:dyDescent="0.3">
      <c r="A147">
        <v>45005</v>
      </c>
      <c r="B147" t="s">
        <v>428</v>
      </c>
      <c r="C147" t="s">
        <v>450</v>
      </c>
      <c r="D147">
        <v>93</v>
      </c>
      <c r="E147">
        <v>1</v>
      </c>
      <c r="F147">
        <v>1</v>
      </c>
      <c r="G147" t="s">
        <v>42</v>
      </c>
      <c r="H147" t="s">
        <v>109</v>
      </c>
      <c r="I147">
        <v>1.9099999999999999E-2</v>
      </c>
      <c r="J147">
        <v>0.35699999999999998</v>
      </c>
      <c r="K147">
        <v>-7.2800000000000004E-2</v>
      </c>
      <c r="L147" t="s">
        <v>43</v>
      </c>
      <c r="M147" t="s">
        <v>110</v>
      </c>
      <c r="N147">
        <v>5.6500000000000002E-2</v>
      </c>
      <c r="O147">
        <v>0.83299999999999996</v>
      </c>
      <c r="P147">
        <v>45.2</v>
      </c>
      <c r="Q147"/>
      <c r="R147">
        <v>1</v>
      </c>
      <c r="S147">
        <v>1</v>
      </c>
      <c r="T147"/>
      <c r="U147" s="9">
        <v>-7.2800000000000004E-2</v>
      </c>
      <c r="V147" s="9">
        <v>-7.2800000000000004E-2</v>
      </c>
      <c r="W147" s="9">
        <v>-7.2800000000000004E-2</v>
      </c>
      <c r="Y147" s="9"/>
      <c r="Z147" s="9">
        <v>161.36906341204565</v>
      </c>
      <c r="AA147" s="9" t="s">
        <v>79</v>
      </c>
      <c r="AD147" s="9">
        <v>1</v>
      </c>
      <c r="AF147">
        <v>45.2</v>
      </c>
      <c r="AG147">
        <v>45.2</v>
      </c>
      <c r="AH147">
        <v>45.2</v>
      </c>
      <c r="AI147"/>
      <c r="AJ147" s="1"/>
      <c r="AK147" s="9">
        <v>0</v>
      </c>
      <c r="AL147" s="9" t="s">
        <v>78</v>
      </c>
      <c r="AP147" s="2">
        <v>127</v>
      </c>
    </row>
    <row r="148" spans="1:42" ht="15.6" customHeight="1" x14ac:dyDescent="0.3">
      <c r="A148">
        <v>45005</v>
      </c>
      <c r="B148" t="s">
        <v>428</v>
      </c>
      <c r="C148" t="s">
        <v>451</v>
      </c>
      <c r="D148">
        <v>105</v>
      </c>
      <c r="E148">
        <v>1</v>
      </c>
      <c r="F148">
        <v>1</v>
      </c>
      <c r="G148" t="s">
        <v>42</v>
      </c>
      <c r="H148" t="s">
        <v>109</v>
      </c>
      <c r="I148">
        <v>9.4500000000000001E-2</v>
      </c>
      <c r="J148">
        <v>1.65</v>
      </c>
      <c r="K148">
        <v>39.6</v>
      </c>
      <c r="L148" t="s">
        <v>43</v>
      </c>
      <c r="M148" t="s">
        <v>110</v>
      </c>
      <c r="N148">
        <v>0.32100000000000001</v>
      </c>
      <c r="O148">
        <v>4.37</v>
      </c>
      <c r="P148">
        <v>579</v>
      </c>
      <c r="Q148"/>
      <c r="R148">
        <v>1</v>
      </c>
      <c r="S148">
        <v>1</v>
      </c>
      <c r="T148"/>
      <c r="U148" s="9">
        <v>39.6</v>
      </c>
      <c r="V148" s="9">
        <v>39.6</v>
      </c>
      <c r="W148" s="9">
        <v>39.6</v>
      </c>
      <c r="Y148" s="9"/>
      <c r="Z148" s="9">
        <v>8.464328899637243</v>
      </c>
      <c r="AA148" s="9" t="s">
        <v>78</v>
      </c>
      <c r="AD148" s="9">
        <v>1</v>
      </c>
      <c r="AF148">
        <v>579</v>
      </c>
      <c r="AG148">
        <v>579</v>
      </c>
      <c r="AH148">
        <v>579</v>
      </c>
      <c r="AI148"/>
      <c r="AJ148" s="1"/>
      <c r="AK148" s="9">
        <v>2.0512820512820511</v>
      </c>
      <c r="AL148" s="9" t="s">
        <v>78</v>
      </c>
      <c r="AP148" s="2">
        <v>128</v>
      </c>
    </row>
    <row r="149" spans="1:42" ht="15.6" customHeight="1" x14ac:dyDescent="0.3">
      <c r="A149">
        <v>45005</v>
      </c>
      <c r="B149" t="s">
        <v>428</v>
      </c>
      <c r="C149" t="s">
        <v>452</v>
      </c>
      <c r="D149">
        <v>117</v>
      </c>
      <c r="E149">
        <v>1</v>
      </c>
      <c r="F149">
        <v>1</v>
      </c>
      <c r="G149" t="s">
        <v>42</v>
      </c>
      <c r="H149" t="s">
        <v>109</v>
      </c>
      <c r="I149">
        <v>8.8900000000000007E-2</v>
      </c>
      <c r="J149">
        <v>1.51</v>
      </c>
      <c r="K149">
        <v>35.299999999999997</v>
      </c>
      <c r="L149" t="s">
        <v>43</v>
      </c>
      <c r="M149" t="s">
        <v>110</v>
      </c>
      <c r="N149">
        <v>0.54900000000000004</v>
      </c>
      <c r="O149">
        <v>7.58</v>
      </c>
      <c r="P149">
        <v>1150</v>
      </c>
      <c r="Q149"/>
      <c r="R149">
        <v>1</v>
      </c>
      <c r="S149">
        <v>1</v>
      </c>
      <c r="T149"/>
      <c r="U149" s="9">
        <v>35.299999999999997</v>
      </c>
      <c r="V149" s="9">
        <v>35.299999999999997</v>
      </c>
      <c r="W149" s="9">
        <v>35.299999999999997</v>
      </c>
      <c r="Y149" s="9"/>
      <c r="Z149" s="9">
        <v>4.0462427745664709</v>
      </c>
      <c r="AA149" s="9" t="s">
        <v>78</v>
      </c>
      <c r="AD149" s="9">
        <v>1</v>
      </c>
      <c r="AF149">
        <v>1150</v>
      </c>
      <c r="AG149">
        <v>1150</v>
      </c>
      <c r="AH149">
        <v>1150</v>
      </c>
      <c r="AI149"/>
      <c r="AJ149" s="1"/>
      <c r="AK149" s="9">
        <v>2.643171806167401</v>
      </c>
      <c r="AL149" s="9" t="s">
        <v>78</v>
      </c>
      <c r="AP149" s="2">
        <v>129</v>
      </c>
    </row>
    <row r="150" spans="1:42" ht="15.6" customHeight="1" x14ac:dyDescent="0.3">
      <c r="A150">
        <v>45005</v>
      </c>
      <c r="B150" t="s">
        <v>428</v>
      </c>
      <c r="C150" t="s">
        <v>453</v>
      </c>
      <c r="D150">
        <v>129</v>
      </c>
      <c r="E150">
        <v>1</v>
      </c>
      <c r="F150">
        <v>1</v>
      </c>
      <c r="G150" t="s">
        <v>42</v>
      </c>
      <c r="H150" t="s">
        <v>109</v>
      </c>
      <c r="I150">
        <v>6.6299999999999998E-2</v>
      </c>
      <c r="J150">
        <v>1.2</v>
      </c>
      <c r="K150">
        <v>26</v>
      </c>
      <c r="L150" t="s">
        <v>43</v>
      </c>
      <c r="M150" t="s">
        <v>110</v>
      </c>
      <c r="N150">
        <v>0.35699999999999998</v>
      </c>
      <c r="O150">
        <v>4.8899999999999997</v>
      </c>
      <c r="P150">
        <v>665</v>
      </c>
      <c r="Q150"/>
      <c r="R150">
        <v>1</v>
      </c>
      <c r="S150">
        <v>1</v>
      </c>
      <c r="T150"/>
      <c r="U150" s="9">
        <v>26</v>
      </c>
      <c r="V150" s="9">
        <v>26</v>
      </c>
      <c r="W150" s="9">
        <v>26</v>
      </c>
      <c r="Y150" s="9"/>
      <c r="Z150" s="9">
        <v>0</v>
      </c>
      <c r="AA150" s="9" t="s">
        <v>78</v>
      </c>
      <c r="AD150" s="9">
        <v>1</v>
      </c>
      <c r="AF150">
        <v>665</v>
      </c>
      <c r="AG150">
        <v>665</v>
      </c>
      <c r="AH150">
        <v>665</v>
      </c>
      <c r="AI150"/>
      <c r="AJ150" s="1"/>
      <c r="AK150" s="9">
        <v>3.2085561497326203</v>
      </c>
      <c r="AL150" s="9" t="s">
        <v>78</v>
      </c>
      <c r="AP150" s="2">
        <v>130</v>
      </c>
    </row>
    <row r="151" spans="1:42" ht="15.6" customHeight="1" x14ac:dyDescent="0.3">
      <c r="A151">
        <v>45005</v>
      </c>
      <c r="B151" t="s">
        <v>428</v>
      </c>
      <c r="C151" t="s">
        <v>454</v>
      </c>
      <c r="D151">
        <v>141</v>
      </c>
      <c r="E151">
        <v>1</v>
      </c>
      <c r="F151">
        <v>1</v>
      </c>
      <c r="G151" t="s">
        <v>42</v>
      </c>
      <c r="H151" t="s">
        <v>109</v>
      </c>
      <c r="I151">
        <v>0.17399999999999999</v>
      </c>
      <c r="J151">
        <v>2.96</v>
      </c>
      <c r="K151">
        <v>79.5</v>
      </c>
      <c r="L151" t="s">
        <v>43</v>
      </c>
      <c r="M151" t="s">
        <v>110</v>
      </c>
      <c r="N151">
        <v>0.79500000000000004</v>
      </c>
      <c r="O151">
        <v>11.6</v>
      </c>
      <c r="P151">
        <v>1990</v>
      </c>
      <c r="Q151"/>
      <c r="R151">
        <v>1</v>
      </c>
      <c r="S151">
        <v>1</v>
      </c>
      <c r="T151"/>
      <c r="U151" s="9">
        <v>79.5</v>
      </c>
      <c r="V151" s="9">
        <v>79.5</v>
      </c>
      <c r="W151" s="9">
        <v>79.5</v>
      </c>
      <c r="Y151" s="9"/>
      <c r="Z151" s="9">
        <v>1.3932868904369782</v>
      </c>
      <c r="AA151" s="9" t="s">
        <v>78</v>
      </c>
      <c r="AD151" s="9">
        <v>1</v>
      </c>
      <c r="AF151">
        <v>1990</v>
      </c>
      <c r="AG151">
        <v>1990</v>
      </c>
      <c r="AH151">
        <v>1990</v>
      </c>
      <c r="AI151"/>
      <c r="AJ151" s="1"/>
      <c r="AK151" s="9">
        <v>21.727019498607241</v>
      </c>
      <c r="AL151" s="9" t="s">
        <v>79</v>
      </c>
      <c r="AP151" s="2">
        <v>131</v>
      </c>
    </row>
    <row r="152" spans="1:42" ht="15.6" customHeight="1" x14ac:dyDescent="0.3">
      <c r="A152">
        <v>45005</v>
      </c>
      <c r="B152" t="s">
        <v>428</v>
      </c>
      <c r="C152" t="s">
        <v>455</v>
      </c>
      <c r="D152">
        <v>153</v>
      </c>
      <c r="E152">
        <v>1</v>
      </c>
      <c r="F152">
        <v>1</v>
      </c>
      <c r="G152" t="s">
        <v>42</v>
      </c>
      <c r="H152" t="s">
        <v>109</v>
      </c>
      <c r="I152">
        <v>7.6300000000000007E-2</v>
      </c>
      <c r="J152">
        <v>1.28</v>
      </c>
      <c r="K152">
        <v>28.3</v>
      </c>
      <c r="L152" t="s">
        <v>43</v>
      </c>
      <c r="M152" t="s">
        <v>110</v>
      </c>
      <c r="N152">
        <v>0.434</v>
      </c>
      <c r="O152">
        <v>5.9</v>
      </c>
      <c r="P152">
        <v>842</v>
      </c>
      <c r="Q152"/>
      <c r="R152">
        <v>1</v>
      </c>
      <c r="S152">
        <v>1</v>
      </c>
      <c r="T152"/>
      <c r="U152" s="9">
        <v>28.3</v>
      </c>
      <c r="V152" s="9">
        <v>28.3</v>
      </c>
      <c r="W152" s="9">
        <v>28.3</v>
      </c>
      <c r="Y152" s="9"/>
      <c r="Z152" s="9">
        <v>0.3539823008849608</v>
      </c>
      <c r="AA152" s="9" t="s">
        <v>78</v>
      </c>
      <c r="AD152" s="9">
        <v>1</v>
      </c>
      <c r="AF152">
        <v>842</v>
      </c>
      <c r="AG152">
        <v>842</v>
      </c>
      <c r="AH152">
        <v>842</v>
      </c>
      <c r="AI152"/>
      <c r="AJ152" s="1"/>
      <c r="AK152" s="9">
        <v>4.1212121212121211</v>
      </c>
      <c r="AL152" s="9" t="s">
        <v>78</v>
      </c>
      <c r="AP152" s="2">
        <v>132</v>
      </c>
    </row>
    <row r="153" spans="1:42" ht="15.6" customHeight="1" x14ac:dyDescent="0.3">
      <c r="A153">
        <v>45005</v>
      </c>
      <c r="B153" t="s">
        <v>428</v>
      </c>
      <c r="C153" t="s">
        <v>456</v>
      </c>
      <c r="D153">
        <v>165</v>
      </c>
      <c r="E153">
        <v>1</v>
      </c>
      <c r="F153">
        <v>1</v>
      </c>
      <c r="G153" t="s">
        <v>42</v>
      </c>
      <c r="H153" t="s">
        <v>109</v>
      </c>
      <c r="I153">
        <v>2.6200000000000001E-2</v>
      </c>
      <c r="J153">
        <v>0.48599999999999999</v>
      </c>
      <c r="K153">
        <v>3.92</v>
      </c>
      <c r="L153" t="s">
        <v>43</v>
      </c>
      <c r="M153" t="s">
        <v>110</v>
      </c>
      <c r="N153">
        <v>0.11</v>
      </c>
      <c r="O153">
        <v>1.54</v>
      </c>
      <c r="P153">
        <v>144</v>
      </c>
      <c r="Q153"/>
      <c r="R153">
        <v>1</v>
      </c>
      <c r="S153">
        <v>1</v>
      </c>
      <c r="T153"/>
      <c r="U153">
        <v>3.92</v>
      </c>
      <c r="V153">
        <v>3.92</v>
      </c>
      <c r="W153">
        <v>3.92</v>
      </c>
      <c r="X153"/>
      <c r="Y153" s="1"/>
      <c r="Z153" s="9">
        <v>13.110846245530389</v>
      </c>
      <c r="AA153" s="9" t="s">
        <v>78</v>
      </c>
      <c r="AD153" s="9">
        <v>1</v>
      </c>
      <c r="AF153" s="9">
        <v>144</v>
      </c>
      <c r="AG153" s="9">
        <v>144</v>
      </c>
      <c r="AH153" s="9">
        <v>144</v>
      </c>
      <c r="AK153" s="9">
        <v>3.4129692832764507</v>
      </c>
      <c r="AL153" s="9" t="s">
        <v>78</v>
      </c>
      <c r="AP153" s="2">
        <v>133</v>
      </c>
    </row>
    <row r="154" spans="1:42" ht="15.6" customHeight="1" x14ac:dyDescent="0.3">
      <c r="A154">
        <v>45005</v>
      </c>
      <c r="B154" t="s">
        <v>428</v>
      </c>
      <c r="C154" t="s">
        <v>457</v>
      </c>
      <c r="D154">
        <v>177</v>
      </c>
      <c r="E154">
        <v>1</v>
      </c>
      <c r="F154">
        <v>1</v>
      </c>
      <c r="G154" t="s">
        <v>42</v>
      </c>
      <c r="H154" t="s">
        <v>109</v>
      </c>
      <c r="I154">
        <v>0.11600000000000001</v>
      </c>
      <c r="J154">
        <v>2.02</v>
      </c>
      <c r="K154">
        <v>51</v>
      </c>
      <c r="L154" t="s">
        <v>43</v>
      </c>
      <c r="M154" t="s">
        <v>110</v>
      </c>
      <c r="N154">
        <v>0.43099999999999999</v>
      </c>
      <c r="O154">
        <v>5.9</v>
      </c>
      <c r="P154">
        <v>842</v>
      </c>
      <c r="Q154"/>
      <c r="R154">
        <v>1</v>
      </c>
      <c r="S154">
        <v>1</v>
      </c>
      <c r="T154"/>
      <c r="U154">
        <v>51</v>
      </c>
      <c r="V154">
        <v>51</v>
      </c>
      <c r="W154">
        <v>51</v>
      </c>
      <c r="X154"/>
      <c r="Y154" s="1"/>
      <c r="Z154" s="9">
        <v>0.19627085377821671</v>
      </c>
      <c r="AA154" s="9" t="s">
        <v>78</v>
      </c>
      <c r="AD154" s="9">
        <v>1</v>
      </c>
      <c r="AF154" s="9">
        <v>842</v>
      </c>
      <c r="AG154" s="9">
        <v>842</v>
      </c>
      <c r="AH154" s="9">
        <v>842</v>
      </c>
      <c r="AK154" s="9">
        <v>2.7694160144491269</v>
      </c>
      <c r="AL154" s="9" t="s">
        <v>78</v>
      </c>
      <c r="AP154" s="2">
        <v>134</v>
      </c>
    </row>
    <row r="155" spans="1:42" ht="15.6" customHeight="1" x14ac:dyDescent="0.3">
      <c r="A155">
        <v>45005</v>
      </c>
      <c r="B155" t="s">
        <v>428</v>
      </c>
      <c r="C155" t="s">
        <v>458</v>
      </c>
      <c r="D155">
        <v>189</v>
      </c>
      <c r="E155">
        <v>1</v>
      </c>
      <c r="F155">
        <v>1</v>
      </c>
      <c r="G155" t="s">
        <v>42</v>
      </c>
      <c r="H155" t="s">
        <v>109</v>
      </c>
      <c r="I155">
        <v>6.0999999999999999E-2</v>
      </c>
      <c r="J155">
        <v>1.0900000000000001</v>
      </c>
      <c r="K155">
        <v>22.6</v>
      </c>
      <c r="L155" t="s">
        <v>43</v>
      </c>
      <c r="M155" t="s">
        <v>110</v>
      </c>
      <c r="N155">
        <v>0.16500000000000001</v>
      </c>
      <c r="O155">
        <v>2.35</v>
      </c>
      <c r="P155">
        <v>261</v>
      </c>
      <c r="Q155"/>
      <c r="R155">
        <v>1</v>
      </c>
      <c r="S155">
        <v>1</v>
      </c>
      <c r="T155"/>
      <c r="U155">
        <v>22.6</v>
      </c>
      <c r="V155">
        <v>22.6</v>
      </c>
      <c r="W155">
        <v>22.6</v>
      </c>
      <c r="X155"/>
      <c r="Y155" s="1"/>
      <c r="Z155" s="9">
        <v>4.7516198704103578</v>
      </c>
      <c r="AA155" s="9" t="s">
        <v>78</v>
      </c>
      <c r="AD155" s="9">
        <v>1</v>
      </c>
      <c r="AF155" s="9">
        <v>261</v>
      </c>
      <c r="AG155" s="9">
        <v>261</v>
      </c>
      <c r="AH155" s="9">
        <v>261</v>
      </c>
      <c r="AK155" s="9">
        <v>3.0188679245283021</v>
      </c>
      <c r="AL155" s="9" t="s">
        <v>78</v>
      </c>
      <c r="AP155" s="2">
        <v>135</v>
      </c>
    </row>
    <row r="156" spans="1:42" ht="15.6" customHeight="1" x14ac:dyDescent="0.3">
      <c r="A156">
        <v>45007</v>
      </c>
      <c r="B156" t="s">
        <v>459</v>
      </c>
      <c r="C156" t="s">
        <v>415</v>
      </c>
      <c r="D156">
        <v>45</v>
      </c>
      <c r="E156">
        <v>1</v>
      </c>
      <c r="F156">
        <v>1</v>
      </c>
      <c r="G156" t="s">
        <v>42</v>
      </c>
      <c r="H156" t="s">
        <v>109</v>
      </c>
      <c r="I156">
        <v>4.9200000000000001E-2</v>
      </c>
      <c r="J156">
        <v>0.86099999999999999</v>
      </c>
      <c r="K156">
        <v>19.399999999999999</v>
      </c>
      <c r="L156" t="s">
        <v>43</v>
      </c>
      <c r="M156" t="s">
        <v>110</v>
      </c>
      <c r="N156">
        <v>0.252</v>
      </c>
      <c r="O156">
        <v>3.37</v>
      </c>
      <c r="P156">
        <v>457</v>
      </c>
      <c r="Q156"/>
      <c r="R156">
        <v>1</v>
      </c>
      <c r="S156">
        <v>1</v>
      </c>
      <c r="T156"/>
      <c r="U156">
        <v>19.399999999999999</v>
      </c>
      <c r="V156">
        <v>19.399999999999999</v>
      </c>
      <c r="W156">
        <v>19.399999999999999</v>
      </c>
      <c r="X156"/>
      <c r="Y156" s="1"/>
      <c r="Z156" s="9">
        <v>5.5137844611528894</v>
      </c>
      <c r="AA156" s="9" t="s">
        <v>78</v>
      </c>
      <c r="AD156" s="9">
        <v>1</v>
      </c>
      <c r="AF156" s="9">
        <v>457</v>
      </c>
      <c r="AG156" s="9">
        <v>457</v>
      </c>
      <c r="AH156" s="9">
        <v>457</v>
      </c>
      <c r="AK156" s="9">
        <v>2.2123893805309733</v>
      </c>
      <c r="AL156" s="9" t="s">
        <v>78</v>
      </c>
      <c r="AP156" s="2">
        <v>136</v>
      </c>
    </row>
    <row r="157" spans="1:42" ht="15.6" customHeight="1" x14ac:dyDescent="0.3">
      <c r="A157">
        <v>45007</v>
      </c>
      <c r="B157" t="s">
        <v>459</v>
      </c>
      <c r="C157" t="s">
        <v>416</v>
      </c>
      <c r="D157">
        <v>57</v>
      </c>
      <c r="E157">
        <v>1</v>
      </c>
      <c r="F157">
        <v>1</v>
      </c>
      <c r="G157" t="s">
        <v>42</v>
      </c>
      <c r="H157" t="s">
        <v>109</v>
      </c>
      <c r="I157">
        <v>2.1000000000000001E-2</v>
      </c>
      <c r="J157">
        <v>0.40300000000000002</v>
      </c>
      <c r="K157">
        <v>5.47</v>
      </c>
      <c r="L157" t="s">
        <v>43</v>
      </c>
      <c r="M157" t="s">
        <v>110</v>
      </c>
      <c r="N157">
        <v>0.108</v>
      </c>
      <c r="O157">
        <v>1.52</v>
      </c>
      <c r="P157">
        <v>157</v>
      </c>
      <c r="Q157"/>
      <c r="R157">
        <v>1</v>
      </c>
      <c r="S157">
        <v>1</v>
      </c>
      <c r="T157"/>
      <c r="U157">
        <v>5.47</v>
      </c>
      <c r="V157">
        <v>5.47</v>
      </c>
      <c r="W157">
        <v>5.47</v>
      </c>
      <c r="X157"/>
      <c r="Y157" s="1"/>
      <c r="Z157" s="9">
        <v>20.949263502454997</v>
      </c>
      <c r="AA157" s="9" t="s">
        <v>78</v>
      </c>
      <c r="AD157" s="9">
        <v>1</v>
      </c>
      <c r="AF157" s="9">
        <v>157</v>
      </c>
      <c r="AG157" s="9">
        <v>157</v>
      </c>
      <c r="AH157" s="9">
        <v>157</v>
      </c>
      <c r="AK157" s="9">
        <v>13.095238095238095</v>
      </c>
      <c r="AL157" s="9" t="s">
        <v>78</v>
      </c>
      <c r="AP157" s="2">
        <v>137</v>
      </c>
    </row>
    <row r="158" spans="1:42" ht="15.6" customHeight="1" x14ac:dyDescent="0.3">
      <c r="A158">
        <v>45007</v>
      </c>
      <c r="B158" t="s">
        <v>459</v>
      </c>
      <c r="C158" t="s">
        <v>417</v>
      </c>
      <c r="D158">
        <v>69</v>
      </c>
      <c r="E158">
        <v>1</v>
      </c>
      <c r="F158">
        <v>1</v>
      </c>
      <c r="G158" t="s">
        <v>42</v>
      </c>
      <c r="H158" t="s">
        <v>109</v>
      </c>
      <c r="I158">
        <v>7.5700000000000003E-2</v>
      </c>
      <c r="J158">
        <v>1.31</v>
      </c>
      <c r="K158">
        <v>33</v>
      </c>
      <c r="L158" t="s">
        <v>43</v>
      </c>
      <c r="M158" t="s">
        <v>110</v>
      </c>
      <c r="N158">
        <v>0.22900000000000001</v>
      </c>
      <c r="O158">
        <v>3.14</v>
      </c>
      <c r="P158">
        <v>418</v>
      </c>
      <c r="Q158"/>
      <c r="R158">
        <v>1</v>
      </c>
      <c r="S158">
        <v>1</v>
      </c>
      <c r="T158"/>
      <c r="U158">
        <v>33</v>
      </c>
      <c r="V158">
        <v>33</v>
      </c>
      <c r="W158">
        <v>33</v>
      </c>
      <c r="X158"/>
      <c r="Y158" s="1"/>
      <c r="Z158" s="9">
        <v>5.9282371294851757</v>
      </c>
      <c r="AA158" s="9" t="s">
        <v>78</v>
      </c>
      <c r="AD158" s="9">
        <v>1</v>
      </c>
      <c r="AF158" s="9">
        <v>418</v>
      </c>
      <c r="AG158" s="9">
        <v>418</v>
      </c>
      <c r="AH158" s="9">
        <v>418</v>
      </c>
      <c r="AK158" s="9">
        <v>0.96153846153846156</v>
      </c>
      <c r="AL158" s="9" t="s">
        <v>78</v>
      </c>
      <c r="AP158" s="2">
        <v>138</v>
      </c>
    </row>
    <row r="159" spans="1:42" ht="15.6" customHeight="1" x14ac:dyDescent="0.3">
      <c r="A159">
        <v>45007</v>
      </c>
      <c r="B159" t="s">
        <v>459</v>
      </c>
      <c r="C159" t="s">
        <v>418</v>
      </c>
      <c r="D159">
        <v>81</v>
      </c>
      <c r="E159">
        <v>1</v>
      </c>
      <c r="F159">
        <v>1</v>
      </c>
      <c r="G159" t="s">
        <v>42</v>
      </c>
      <c r="H159" t="s">
        <v>109</v>
      </c>
      <c r="I159">
        <v>1.52E-2</v>
      </c>
      <c r="J159">
        <v>0.307</v>
      </c>
      <c r="K159">
        <v>2.54</v>
      </c>
      <c r="L159" t="s">
        <v>43</v>
      </c>
      <c r="M159" t="s">
        <v>110</v>
      </c>
      <c r="N159">
        <v>9.5600000000000004E-2</v>
      </c>
      <c r="O159">
        <v>1.38</v>
      </c>
      <c r="P159">
        <v>135</v>
      </c>
      <c r="Q159"/>
      <c r="R159">
        <v>1</v>
      </c>
      <c r="S159">
        <v>1</v>
      </c>
      <c r="T159"/>
      <c r="U159">
        <v>2.54</v>
      </c>
      <c r="V159">
        <v>2.54</v>
      </c>
      <c r="W159">
        <v>2.54</v>
      </c>
      <c r="X159"/>
      <c r="Y159" s="1"/>
      <c r="Z159" s="9">
        <v>17.558886509635979</v>
      </c>
      <c r="AA159" s="9" t="s">
        <v>78</v>
      </c>
      <c r="AD159" s="9">
        <v>1</v>
      </c>
      <c r="AF159" s="9">
        <v>135</v>
      </c>
      <c r="AG159" s="9">
        <v>135</v>
      </c>
      <c r="AH159" s="9">
        <v>135</v>
      </c>
      <c r="AK159" s="9">
        <v>0.74349442379182151</v>
      </c>
      <c r="AL159" s="9" t="s">
        <v>78</v>
      </c>
      <c r="AP159" s="2">
        <v>139</v>
      </c>
    </row>
    <row r="160" spans="1:42" ht="15.6" customHeight="1" x14ac:dyDescent="0.3">
      <c r="A160">
        <v>45007</v>
      </c>
      <c r="B160" t="s">
        <v>459</v>
      </c>
      <c r="C160" t="s">
        <v>450</v>
      </c>
      <c r="D160">
        <v>93</v>
      </c>
      <c r="E160">
        <v>1</v>
      </c>
      <c r="F160">
        <v>1</v>
      </c>
      <c r="G160" t="s">
        <v>42</v>
      </c>
      <c r="H160" t="s">
        <v>109</v>
      </c>
      <c r="I160">
        <v>5.5399999999999998E-2</v>
      </c>
      <c r="J160">
        <v>1.02</v>
      </c>
      <c r="K160">
        <v>24.3</v>
      </c>
      <c r="L160" t="s">
        <v>43</v>
      </c>
      <c r="M160" t="s">
        <v>110</v>
      </c>
      <c r="N160">
        <v>0.20399999999999999</v>
      </c>
      <c r="O160">
        <v>2.82</v>
      </c>
      <c r="P160">
        <v>365</v>
      </c>
      <c r="Q160"/>
      <c r="R160">
        <v>1</v>
      </c>
      <c r="S160">
        <v>1</v>
      </c>
      <c r="T160"/>
      <c r="U160">
        <v>24.3</v>
      </c>
      <c r="V160">
        <v>24.3</v>
      </c>
      <c r="W160">
        <v>24.3</v>
      </c>
      <c r="X160"/>
      <c r="Y160" s="1"/>
      <c r="Z160" s="9">
        <v>4.6315789473684275</v>
      </c>
      <c r="AA160" s="9" t="s">
        <v>78</v>
      </c>
      <c r="AD160" s="9">
        <v>1</v>
      </c>
      <c r="AF160" s="9">
        <v>365</v>
      </c>
      <c r="AG160" s="9">
        <v>365</v>
      </c>
      <c r="AH160" s="9">
        <v>365</v>
      </c>
      <c r="AK160" s="9">
        <v>3.0598052851182196</v>
      </c>
      <c r="AL160" s="9" t="s">
        <v>78</v>
      </c>
      <c r="AP160" s="2">
        <v>140</v>
      </c>
    </row>
    <row r="161" spans="1:42" ht="15.6" customHeight="1" x14ac:dyDescent="0.3">
      <c r="A161">
        <v>45007</v>
      </c>
      <c r="B161" t="s">
        <v>459</v>
      </c>
      <c r="C161" t="s">
        <v>462</v>
      </c>
      <c r="D161">
        <v>105</v>
      </c>
      <c r="E161">
        <v>1</v>
      </c>
      <c r="F161">
        <v>1</v>
      </c>
      <c r="G161" t="s">
        <v>42</v>
      </c>
      <c r="H161" t="s">
        <v>109</v>
      </c>
      <c r="I161">
        <v>6.5699999999999995E-2</v>
      </c>
      <c r="J161">
        <v>1.1299999999999999</v>
      </c>
      <c r="K161">
        <v>27.4</v>
      </c>
      <c r="L161" t="s">
        <v>43</v>
      </c>
      <c r="M161" t="s">
        <v>110</v>
      </c>
      <c r="N161">
        <v>0.20799999999999999</v>
      </c>
      <c r="O161">
        <v>2.84</v>
      </c>
      <c r="P161">
        <v>368</v>
      </c>
      <c r="Q161"/>
      <c r="R161">
        <v>1</v>
      </c>
      <c r="S161">
        <v>1</v>
      </c>
      <c r="T161"/>
      <c r="U161">
        <v>27.4</v>
      </c>
      <c r="V161">
        <v>27.4</v>
      </c>
      <c r="W161">
        <v>27.4</v>
      </c>
      <c r="X161"/>
      <c r="Y161" s="1"/>
      <c r="Z161" s="9">
        <v>2.1660649819494635</v>
      </c>
      <c r="AA161" s="9" t="s">
        <v>78</v>
      </c>
      <c r="AD161" s="9">
        <v>1</v>
      </c>
      <c r="AF161" s="9">
        <v>368</v>
      </c>
      <c r="AG161" s="9">
        <v>368</v>
      </c>
      <c r="AH161" s="9">
        <v>368</v>
      </c>
      <c r="AK161" s="9">
        <v>0.27210884353741499</v>
      </c>
      <c r="AL161" s="9" t="s">
        <v>78</v>
      </c>
      <c r="AP161" s="2">
        <v>141</v>
      </c>
    </row>
    <row r="162" spans="1:42" ht="15.6" customHeight="1" x14ac:dyDescent="0.3">
      <c r="A162">
        <v>45007</v>
      </c>
      <c r="B162" t="s">
        <v>459</v>
      </c>
      <c r="C162" t="s">
        <v>452</v>
      </c>
      <c r="D162">
        <v>117</v>
      </c>
      <c r="E162">
        <v>1</v>
      </c>
      <c r="F162">
        <v>1</v>
      </c>
      <c r="G162" t="s">
        <v>42</v>
      </c>
      <c r="H162" t="s">
        <v>109</v>
      </c>
      <c r="I162">
        <v>0.13900000000000001</v>
      </c>
      <c r="J162">
        <v>2.4</v>
      </c>
      <c r="K162">
        <v>66.099999999999994</v>
      </c>
      <c r="L162" t="s">
        <v>43</v>
      </c>
      <c r="M162" t="s">
        <v>110</v>
      </c>
      <c r="N162">
        <v>0.31900000000000001</v>
      </c>
      <c r="O162">
        <v>4.37</v>
      </c>
      <c r="P162">
        <v>628</v>
      </c>
      <c r="Q162"/>
      <c r="R162">
        <v>1</v>
      </c>
      <c r="S162">
        <v>1</v>
      </c>
      <c r="T162"/>
      <c r="U162">
        <v>66.099999999999994</v>
      </c>
      <c r="V162">
        <v>66.099999999999994</v>
      </c>
      <c r="W162">
        <v>66.099999999999994</v>
      </c>
      <c r="X162"/>
      <c r="Y162" s="1"/>
      <c r="Z162" s="9">
        <v>9.0118577075098738</v>
      </c>
      <c r="AA162" s="9" t="s">
        <v>78</v>
      </c>
      <c r="AD162" s="9">
        <v>1</v>
      </c>
      <c r="AF162" s="9">
        <v>628</v>
      </c>
      <c r="AG162" s="9">
        <v>628</v>
      </c>
      <c r="AH162" s="9">
        <v>628</v>
      </c>
      <c r="AK162" s="9">
        <v>2.091713596138375</v>
      </c>
      <c r="AL162" s="9" t="s">
        <v>78</v>
      </c>
      <c r="AP162" s="2">
        <v>142</v>
      </c>
    </row>
    <row r="163" spans="1:42" ht="15.6" customHeight="1" x14ac:dyDescent="0.3">
      <c r="A163">
        <v>45007</v>
      </c>
      <c r="B163" t="s">
        <v>459</v>
      </c>
      <c r="C163" t="s">
        <v>453</v>
      </c>
      <c r="D163">
        <v>129</v>
      </c>
      <c r="E163">
        <v>1</v>
      </c>
      <c r="F163">
        <v>1</v>
      </c>
      <c r="G163" t="s">
        <v>42</v>
      </c>
      <c r="H163" t="s">
        <v>109</v>
      </c>
      <c r="I163">
        <v>9.4899999999999998E-2</v>
      </c>
      <c r="J163">
        <v>1.62</v>
      </c>
      <c r="K163">
        <v>42.4</v>
      </c>
      <c r="L163" t="s">
        <v>43</v>
      </c>
      <c r="M163" t="s">
        <v>110</v>
      </c>
      <c r="N163">
        <v>0.30299999999999999</v>
      </c>
      <c r="O163">
        <v>4.13</v>
      </c>
      <c r="P163">
        <v>586</v>
      </c>
      <c r="Q163"/>
      <c r="R163">
        <v>1</v>
      </c>
      <c r="S163">
        <v>1</v>
      </c>
      <c r="T163"/>
      <c r="U163">
        <v>42.4</v>
      </c>
      <c r="V163">
        <v>42.4</v>
      </c>
      <c r="W163">
        <v>42.4</v>
      </c>
      <c r="X163"/>
      <c r="Y163" s="1"/>
      <c r="Z163" s="9">
        <v>1.6646848989298353</v>
      </c>
      <c r="AA163" s="9" t="s">
        <v>78</v>
      </c>
      <c r="AD163" s="9">
        <v>1</v>
      </c>
      <c r="AF163" s="9">
        <v>586</v>
      </c>
      <c r="AG163" s="9">
        <v>586</v>
      </c>
      <c r="AH163" s="9">
        <v>586</v>
      </c>
      <c r="AK163" s="9">
        <v>4.8293089092422985</v>
      </c>
      <c r="AL163" s="9" t="s">
        <v>78</v>
      </c>
      <c r="AP163" s="2">
        <v>143</v>
      </c>
    </row>
    <row r="164" spans="1:42" ht="15.6" customHeight="1" x14ac:dyDescent="0.3">
      <c r="A164">
        <v>45007</v>
      </c>
      <c r="B164" t="s">
        <v>459</v>
      </c>
      <c r="C164" t="s">
        <v>454</v>
      </c>
      <c r="D164">
        <v>141</v>
      </c>
      <c r="E164">
        <v>1</v>
      </c>
      <c r="F164">
        <v>1</v>
      </c>
      <c r="G164" t="s">
        <v>42</v>
      </c>
      <c r="H164" t="s">
        <v>109</v>
      </c>
      <c r="I164">
        <v>6.6000000000000003E-2</v>
      </c>
      <c r="J164">
        <v>1.17</v>
      </c>
      <c r="K164">
        <v>28.9</v>
      </c>
      <c r="L164" t="s">
        <v>43</v>
      </c>
      <c r="M164" t="s">
        <v>110</v>
      </c>
      <c r="N164">
        <v>0.217</v>
      </c>
      <c r="O164">
        <v>2.99</v>
      </c>
      <c r="P164">
        <v>393</v>
      </c>
      <c r="Q164"/>
      <c r="R164">
        <v>1</v>
      </c>
      <c r="S164">
        <v>1</v>
      </c>
      <c r="T164"/>
      <c r="U164">
        <v>28.9</v>
      </c>
      <c r="V164">
        <v>28.9</v>
      </c>
      <c r="W164">
        <v>28.9</v>
      </c>
      <c r="X164"/>
      <c r="Y164" s="1"/>
      <c r="Z164" s="9">
        <v>3.735144312393893</v>
      </c>
      <c r="AA164" s="9" t="s">
        <v>78</v>
      </c>
      <c r="AD164" s="9">
        <v>1</v>
      </c>
      <c r="AF164" s="9">
        <v>393</v>
      </c>
      <c r="AG164" s="9">
        <v>393</v>
      </c>
      <c r="AH164" s="9">
        <v>393</v>
      </c>
      <c r="AK164" s="9">
        <v>6.1652281134401976</v>
      </c>
      <c r="AL164" s="9" t="s">
        <v>78</v>
      </c>
      <c r="AP164" s="2">
        <v>144</v>
      </c>
    </row>
    <row r="165" spans="1:42" ht="15.6" customHeight="1" x14ac:dyDescent="0.3">
      <c r="A165">
        <v>45007</v>
      </c>
      <c r="B165" t="s">
        <v>459</v>
      </c>
      <c r="C165" t="s">
        <v>455</v>
      </c>
      <c r="D165">
        <v>153</v>
      </c>
      <c r="E165">
        <v>1</v>
      </c>
      <c r="F165">
        <v>1</v>
      </c>
      <c r="G165" t="s">
        <v>42</v>
      </c>
      <c r="H165" t="s">
        <v>109</v>
      </c>
      <c r="I165">
        <v>5.3900000000000003E-2</v>
      </c>
      <c r="J165">
        <v>0.95699999999999996</v>
      </c>
      <c r="K165">
        <v>22.3</v>
      </c>
      <c r="L165" t="s">
        <v>43</v>
      </c>
      <c r="M165" t="s">
        <v>110</v>
      </c>
      <c r="N165">
        <v>0.152</v>
      </c>
      <c r="O165">
        <v>2.19</v>
      </c>
      <c r="P165">
        <v>263</v>
      </c>
      <c r="Q165"/>
      <c r="R165">
        <v>1</v>
      </c>
      <c r="S165">
        <v>1</v>
      </c>
      <c r="T165"/>
      <c r="U165">
        <v>22.3</v>
      </c>
      <c r="V165">
        <v>22.3</v>
      </c>
      <c r="W165">
        <v>22.3</v>
      </c>
      <c r="X165"/>
      <c r="Y165" s="1"/>
      <c r="Z165" s="9">
        <v>0</v>
      </c>
      <c r="AA165" s="9" t="s">
        <v>78</v>
      </c>
      <c r="AD165" s="9">
        <v>1</v>
      </c>
      <c r="AF165" s="9">
        <v>263</v>
      </c>
      <c r="AG165" s="9">
        <v>263</v>
      </c>
      <c r="AH165" s="9">
        <v>263</v>
      </c>
      <c r="AK165" s="9">
        <v>0.75757575757575757</v>
      </c>
      <c r="AL165" s="9" t="s">
        <v>78</v>
      </c>
      <c r="AP165" s="2">
        <v>145</v>
      </c>
    </row>
    <row r="166" spans="1:42" ht="15.6" customHeight="1" x14ac:dyDescent="0.3">
      <c r="A166">
        <v>45007</v>
      </c>
      <c r="B166" t="s">
        <v>459</v>
      </c>
      <c r="C166" t="s">
        <v>456</v>
      </c>
      <c r="D166">
        <v>165</v>
      </c>
      <c r="E166">
        <v>1</v>
      </c>
      <c r="F166">
        <v>1</v>
      </c>
      <c r="G166" t="s">
        <v>42</v>
      </c>
      <c r="H166" t="s">
        <v>109</v>
      </c>
      <c r="I166">
        <v>5.9700000000000003E-2</v>
      </c>
      <c r="J166">
        <v>1.05</v>
      </c>
      <c r="K166">
        <v>25</v>
      </c>
      <c r="L166" t="s">
        <v>43</v>
      </c>
      <c r="M166" t="s">
        <v>110</v>
      </c>
      <c r="N166">
        <v>0.18</v>
      </c>
      <c r="O166">
        <v>2.48</v>
      </c>
      <c r="P166">
        <v>310</v>
      </c>
      <c r="Q166"/>
      <c r="R166">
        <v>1</v>
      </c>
      <c r="S166">
        <v>1</v>
      </c>
      <c r="T166"/>
      <c r="U166">
        <v>25</v>
      </c>
      <c r="V166">
        <v>25</v>
      </c>
      <c r="W166">
        <v>25</v>
      </c>
      <c r="X166"/>
      <c r="Y166" s="1"/>
      <c r="Z166" s="9">
        <v>2.37154150197629</v>
      </c>
      <c r="AA166" s="9" t="s">
        <v>78</v>
      </c>
      <c r="AD166" s="9">
        <v>1</v>
      </c>
      <c r="AF166" s="9">
        <v>310</v>
      </c>
      <c r="AG166" s="9">
        <v>310</v>
      </c>
      <c r="AH166" s="9">
        <v>310</v>
      </c>
      <c r="AK166" s="9">
        <v>6.5522620904836195</v>
      </c>
      <c r="AL166" s="9" t="s">
        <v>78</v>
      </c>
      <c r="AP166" s="2">
        <v>146</v>
      </c>
    </row>
    <row r="167" spans="1:42" ht="15.6" customHeight="1" x14ac:dyDescent="0.3">
      <c r="A167">
        <v>45007</v>
      </c>
      <c r="B167" t="s">
        <v>459</v>
      </c>
      <c r="C167" t="s">
        <v>463</v>
      </c>
      <c r="D167">
        <v>177</v>
      </c>
      <c r="E167">
        <v>1</v>
      </c>
      <c r="F167">
        <v>1</v>
      </c>
      <c r="G167" t="s">
        <v>42</v>
      </c>
      <c r="H167" t="s">
        <v>109</v>
      </c>
      <c r="I167">
        <v>7.1400000000000005E-2</v>
      </c>
      <c r="J167">
        <v>1.22</v>
      </c>
      <c r="K167">
        <v>30.4</v>
      </c>
      <c r="L167" t="s">
        <v>43</v>
      </c>
      <c r="M167" t="s">
        <v>110</v>
      </c>
      <c r="N167">
        <v>0.19400000000000001</v>
      </c>
      <c r="O167">
        <v>2.74</v>
      </c>
      <c r="P167">
        <v>352</v>
      </c>
      <c r="Q167"/>
      <c r="R167">
        <v>1</v>
      </c>
      <c r="S167">
        <v>1</v>
      </c>
      <c r="T167"/>
      <c r="U167">
        <v>30.4</v>
      </c>
      <c r="V167">
        <v>30.4</v>
      </c>
      <c r="W167">
        <v>30.4</v>
      </c>
      <c r="X167"/>
      <c r="Y167" s="1"/>
      <c r="Z167" s="9">
        <v>1.6583747927031509</v>
      </c>
      <c r="AA167" s="9" t="s">
        <v>78</v>
      </c>
      <c r="AD167" s="9">
        <v>1</v>
      </c>
      <c r="AF167" s="9">
        <v>352</v>
      </c>
      <c r="AG167" s="9">
        <v>352</v>
      </c>
      <c r="AH167" s="9">
        <v>352</v>
      </c>
      <c r="AK167" s="9">
        <v>28.200972447325771</v>
      </c>
      <c r="AL167" s="9" t="s">
        <v>79</v>
      </c>
      <c r="AP167" s="2">
        <v>147</v>
      </c>
    </row>
    <row r="168" spans="1:42" ht="15.6" customHeight="1" x14ac:dyDescent="0.3">
      <c r="A168">
        <v>45007</v>
      </c>
      <c r="B168" t="s">
        <v>459</v>
      </c>
      <c r="C168" t="s">
        <v>458</v>
      </c>
      <c r="D168">
        <v>189</v>
      </c>
      <c r="E168">
        <v>1</v>
      </c>
      <c r="F168">
        <v>1</v>
      </c>
      <c r="G168" t="s">
        <v>42</v>
      </c>
      <c r="H168" t="s">
        <v>109</v>
      </c>
      <c r="I168">
        <v>0.19400000000000001</v>
      </c>
      <c r="J168">
        <v>3.32</v>
      </c>
      <c r="K168">
        <v>93.8</v>
      </c>
      <c r="L168" t="s">
        <v>43</v>
      </c>
      <c r="M168" t="s">
        <v>110</v>
      </c>
      <c r="N168">
        <v>0.23499999999999999</v>
      </c>
      <c r="O168">
        <v>3.27</v>
      </c>
      <c r="P168">
        <v>439</v>
      </c>
      <c r="Q168"/>
      <c r="R168">
        <v>1</v>
      </c>
      <c r="S168">
        <v>1</v>
      </c>
      <c r="T168"/>
      <c r="U168">
        <v>93.8</v>
      </c>
      <c r="V168">
        <v>93.8</v>
      </c>
      <c r="W168">
        <v>93.8</v>
      </c>
      <c r="X168"/>
      <c r="Y168" s="1"/>
      <c r="Z168" s="9">
        <v>9.2582264361405429</v>
      </c>
      <c r="AA168" s="9" t="s">
        <v>78</v>
      </c>
      <c r="AD168" s="9">
        <v>1</v>
      </c>
      <c r="AF168" s="9">
        <v>439</v>
      </c>
      <c r="AG168" s="9">
        <v>439</v>
      </c>
      <c r="AH168" s="9">
        <v>439</v>
      </c>
      <c r="AK168" s="9">
        <v>5.3215077605321506</v>
      </c>
      <c r="AL168" s="9" t="s">
        <v>78</v>
      </c>
      <c r="AP168" s="2">
        <v>148</v>
      </c>
    </row>
    <row r="169" spans="1:42" ht="15.6" customHeight="1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 s="1"/>
    </row>
    <row r="170" spans="1:42" ht="15.6" customHeight="1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 s="1"/>
    </row>
    <row r="171" spans="1:42" ht="15.6" customHeight="1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 s="1"/>
    </row>
    <row r="172" spans="1:42" ht="15.6" customHeight="1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 s="1"/>
    </row>
    <row r="173" spans="1:42" ht="15.6" customHeight="1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 s="1"/>
    </row>
    <row r="174" spans="1:42" ht="15.6" customHeight="1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 s="1"/>
    </row>
    <row r="175" spans="1:42" ht="15.6" customHeight="1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 s="1"/>
    </row>
    <row r="176" spans="1:42" ht="15.6" customHeight="1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 s="1"/>
    </row>
    <row r="177" spans="1:45" ht="15.6" customHeight="1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 s="1"/>
    </row>
    <row r="178" spans="1:45" s="21" customFormat="1" ht="42.4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3"/>
      <c r="R178" s="3"/>
      <c r="S178" s="3"/>
      <c r="T178" s="3"/>
      <c r="U178" s="3"/>
      <c r="V178" s="3"/>
      <c r="W178" s="3"/>
      <c r="X178" s="2"/>
      <c r="Y178" s="2"/>
      <c r="Z178" s="2" t="s">
        <v>19</v>
      </c>
      <c r="AA178" s="2"/>
      <c r="AB178" s="2"/>
      <c r="AC178" s="2"/>
      <c r="AD178" s="3"/>
      <c r="AE178" s="3"/>
      <c r="AF178" s="3"/>
      <c r="AG178" s="3"/>
      <c r="AH178" s="3"/>
      <c r="AK178" s="8" t="s">
        <v>25</v>
      </c>
      <c r="AO178" s="21" t="s">
        <v>60</v>
      </c>
    </row>
    <row r="179" spans="1:45" ht="15.6" customHeight="1" x14ac:dyDescent="0.3">
      <c r="A179" s="11"/>
      <c r="B179" s="12"/>
      <c r="C179"/>
      <c r="D179"/>
      <c r="E179"/>
      <c r="F179"/>
      <c r="G179" s="11"/>
      <c r="H179" s="12"/>
      <c r="I179" s="9"/>
      <c r="J179" s="9"/>
      <c r="K179" s="13"/>
      <c r="L179"/>
      <c r="M179"/>
      <c r="N179"/>
      <c r="O179"/>
      <c r="P179" s="13"/>
      <c r="Q179"/>
      <c r="R179"/>
      <c r="S179" s="11"/>
      <c r="T179" s="12" t="s">
        <v>35</v>
      </c>
      <c r="U179" s="13"/>
      <c r="V179" s="13"/>
      <c r="W179" s="13"/>
      <c r="X179"/>
      <c r="Y179" s="1"/>
      <c r="Z179" s="13">
        <f>AVERAGE(Z21:Z177)</f>
        <v>8.8423085105342025</v>
      </c>
      <c r="AA179" s="13"/>
      <c r="AB179" s="13"/>
      <c r="AD179" s="11"/>
      <c r="AE179" s="12"/>
      <c r="AF179" s="13"/>
      <c r="AG179" s="13"/>
      <c r="AH179" s="13"/>
      <c r="AK179" s="13">
        <f>AVERAGE(AK21:AK177)</f>
        <v>7.8165666568649916</v>
      </c>
      <c r="AL179" s="13"/>
      <c r="AM179" s="13"/>
      <c r="AO179" s="14" t="s">
        <v>61</v>
      </c>
      <c r="AP179" s="15">
        <f>MIN(AP21:AP177)</f>
        <v>1</v>
      </c>
      <c r="AQ179" s="15"/>
      <c r="AR179" s="15"/>
      <c r="AS179" s="15"/>
    </row>
    <row r="180" spans="1:45" ht="15.6" customHeight="1" x14ac:dyDescent="0.3">
      <c r="A180" s="11"/>
      <c r="B180" s="12"/>
      <c r="C180"/>
      <c r="D180"/>
      <c r="E180"/>
      <c r="F180"/>
      <c r="G180" s="11"/>
      <c r="H180" s="12"/>
      <c r="I180" s="9"/>
      <c r="J180" s="9"/>
      <c r="K180" s="13"/>
      <c r="L180"/>
      <c r="M180"/>
      <c r="N180"/>
      <c r="O180"/>
      <c r="P180" s="13"/>
      <c r="Q180"/>
      <c r="R180"/>
      <c r="S180" s="11"/>
      <c r="T180" s="12" t="s">
        <v>62</v>
      </c>
      <c r="U180" s="13"/>
      <c r="V180" s="13"/>
      <c r="W180" s="13"/>
      <c r="X180"/>
      <c r="Y180" s="1"/>
      <c r="Z180" s="13">
        <f>STDEV(Z21:Z177)</f>
        <v>16.643598602611423</v>
      </c>
      <c r="AA180" s="13"/>
      <c r="AB180" s="13"/>
      <c r="AD180" s="11"/>
      <c r="AE180" s="12"/>
      <c r="AF180" s="13"/>
      <c r="AG180" s="13"/>
      <c r="AH180" s="13"/>
      <c r="AK180" s="13">
        <f>STDEV(AK21:AK177)</f>
        <v>11.070248988698983</v>
      </c>
      <c r="AL180" s="13"/>
      <c r="AM180" s="13"/>
      <c r="AO180" s="14" t="s">
        <v>63</v>
      </c>
      <c r="AP180" s="15">
        <f>MAX(AP21:AP177)</f>
        <v>148</v>
      </c>
      <c r="AR180" s="15"/>
      <c r="AS180" s="15"/>
    </row>
    <row r="181" spans="1:45" ht="15.6" customHeight="1" x14ac:dyDescent="0.3">
      <c r="A181" s="11"/>
      <c r="B181" s="12"/>
      <c r="C181"/>
      <c r="D181"/>
      <c r="E181"/>
      <c r="F181"/>
      <c r="G181" s="11"/>
      <c r="H181" s="12"/>
      <c r="I181" s="9"/>
      <c r="J181"/>
      <c r="K181" s="13"/>
      <c r="L181"/>
      <c r="M181"/>
      <c r="N181"/>
      <c r="O181"/>
      <c r="P181" s="13"/>
      <c r="Q181"/>
      <c r="R181"/>
      <c r="S181" s="11"/>
      <c r="T181" s="12" t="s">
        <v>29</v>
      </c>
      <c r="U181" s="13"/>
      <c r="V181" s="13"/>
      <c r="W181" s="13"/>
      <c r="X181"/>
      <c r="Y181" s="1"/>
      <c r="Z181" s="13">
        <f t="shared" ref="Z181" si="0">100*Z180/Z179</f>
        <v>188.22684803163366</v>
      </c>
      <c r="AA181" s="13"/>
      <c r="AB181" s="13"/>
      <c r="AD181" s="11"/>
      <c r="AE181" s="12"/>
      <c r="AF181" s="13"/>
      <c r="AG181" s="13"/>
      <c r="AH181" s="13"/>
      <c r="AK181" s="13">
        <f t="shared" ref="AK181" si="1">100*AK180/AK179</f>
        <v>141.62546645689264</v>
      </c>
      <c r="AL181" s="13"/>
      <c r="AM181" s="13"/>
      <c r="AQ181" s="19"/>
      <c r="AR181" s="19"/>
      <c r="AS181" s="19"/>
    </row>
    <row r="182" spans="1:45" ht="15.6" customHeight="1" x14ac:dyDescent="0.3">
      <c r="A182" s="11"/>
      <c r="B182" s="12"/>
      <c r="C182"/>
      <c r="D182"/>
      <c r="E182"/>
      <c r="F182"/>
      <c r="G182" s="11"/>
      <c r="H182" s="12"/>
      <c r="I182" s="9"/>
      <c r="J182"/>
      <c r="K182" s="13"/>
      <c r="L182"/>
      <c r="M182"/>
      <c r="N182"/>
      <c r="O182"/>
      <c r="P182" s="13"/>
      <c r="Q182"/>
      <c r="R182"/>
      <c r="S182" s="11"/>
      <c r="T182" s="12" t="s">
        <v>38</v>
      </c>
      <c r="U182" s="13"/>
      <c r="V182" s="13"/>
      <c r="W182" s="13"/>
      <c r="X182"/>
      <c r="Y182" s="1"/>
      <c r="Z182" s="13">
        <f t="shared" ref="Z182" si="2">Z179/Z180</f>
        <v>0.53127383816783602</v>
      </c>
      <c r="AA182" s="13"/>
      <c r="AB182" s="13"/>
      <c r="AD182" s="11"/>
      <c r="AE182" s="12"/>
      <c r="AF182" s="13"/>
      <c r="AG182" s="13"/>
      <c r="AH182" s="13"/>
      <c r="AK182" s="13">
        <f t="shared" ref="AK182" si="3">AK179/AK180</f>
        <v>0.70608770090397244</v>
      </c>
      <c r="AL182" s="13"/>
      <c r="AM182" s="13"/>
      <c r="AR182"/>
      <c r="AS182"/>
    </row>
    <row r="183" spans="1:45" ht="15.6" customHeight="1" x14ac:dyDescent="0.3">
      <c r="A183" s="11"/>
      <c r="B183" s="12"/>
      <c r="C183"/>
      <c r="D183"/>
      <c r="E183"/>
      <c r="F183"/>
      <c r="G183" s="11"/>
      <c r="H183" s="12"/>
      <c r="I183" s="9"/>
      <c r="J183"/>
      <c r="K183" s="13"/>
      <c r="L183"/>
      <c r="M183"/>
      <c r="N183"/>
      <c r="O183"/>
      <c r="P183" s="13"/>
      <c r="Q183"/>
      <c r="R183"/>
      <c r="S183" s="11" t="s">
        <v>64</v>
      </c>
      <c r="T183" s="12" t="s">
        <v>65</v>
      </c>
      <c r="U183" s="13"/>
      <c r="V183" s="13"/>
      <c r="W183" s="13"/>
      <c r="X183"/>
      <c r="Y183" s="1"/>
      <c r="Z183" s="13">
        <f t="shared" ref="Z183" si="4">Z179+(2*Z180)</f>
        <v>42.129505715757048</v>
      </c>
      <c r="AA183" s="13"/>
      <c r="AB183" s="13"/>
      <c r="AD183" s="11"/>
      <c r="AE183" s="12"/>
      <c r="AF183" s="13"/>
      <c r="AG183" s="13"/>
      <c r="AH183" s="13"/>
      <c r="AK183" s="13">
        <f t="shared" ref="AK183" si="5">AK179+(2*AK180)</f>
        <v>29.957064634262959</v>
      </c>
      <c r="AL183" s="13"/>
      <c r="AM183" s="13"/>
    </row>
    <row r="184" spans="1:45" ht="15.6" customHeight="1" x14ac:dyDescent="0.3">
      <c r="A184" s="11"/>
      <c r="B184" s="12"/>
      <c r="C184"/>
      <c r="D184"/>
      <c r="E184"/>
      <c r="F184"/>
      <c r="G184" s="11"/>
      <c r="H184" s="12"/>
      <c r="I184" s="9"/>
      <c r="J184"/>
      <c r="K184" s="13"/>
      <c r="L184"/>
      <c r="M184"/>
      <c r="N184"/>
      <c r="O184"/>
      <c r="P184" s="13"/>
      <c r="Q184"/>
      <c r="R184"/>
      <c r="S184" s="11"/>
      <c r="T184" s="12" t="s">
        <v>66</v>
      </c>
      <c r="U184" s="13"/>
      <c r="V184" s="13"/>
      <c r="W184" s="13"/>
      <c r="X184"/>
      <c r="Y184" s="1"/>
      <c r="Z184" s="13">
        <f t="shared" ref="Z184" si="6">Z179-(2*Z180)</f>
        <v>-24.444888694688643</v>
      </c>
      <c r="AA184" s="13"/>
      <c r="AB184" s="13"/>
      <c r="AD184" s="11"/>
      <c r="AE184" s="12"/>
      <c r="AF184" s="13"/>
      <c r="AG184" s="13"/>
      <c r="AH184" s="13"/>
      <c r="AK184" s="13">
        <f t="shared" ref="AK184" si="7">AK179-(2*AK180)</f>
        <v>-14.323931320532974</v>
      </c>
      <c r="AL184" s="13"/>
      <c r="AM184" s="13"/>
    </row>
    <row r="185" spans="1:45" ht="15.6" customHeight="1" x14ac:dyDescent="0.3">
      <c r="A185" s="11"/>
      <c r="B185" s="12"/>
      <c r="C185"/>
      <c r="D185"/>
      <c r="E185"/>
      <c r="F185"/>
      <c r="G185" s="11"/>
      <c r="H185" s="12"/>
      <c r="I185" s="9"/>
      <c r="J185"/>
      <c r="K185" s="13"/>
      <c r="L185"/>
      <c r="M185"/>
      <c r="N185"/>
      <c r="O185"/>
      <c r="P185" s="13"/>
      <c r="Q185"/>
      <c r="R185"/>
      <c r="S185" s="11" t="s">
        <v>67</v>
      </c>
      <c r="T185" s="12" t="s">
        <v>68</v>
      </c>
      <c r="U185" s="13"/>
      <c r="V185" s="13"/>
      <c r="W185" s="13"/>
      <c r="X185"/>
      <c r="Y185" s="1"/>
      <c r="Z185" s="13">
        <f t="shared" ref="Z185" si="8">Z179+(3*Z180)</f>
        <v>58.773104318368475</v>
      </c>
      <c r="AA185" s="13"/>
      <c r="AB185" s="13"/>
      <c r="AD185" s="11"/>
      <c r="AE185" s="12"/>
      <c r="AF185" s="13"/>
      <c r="AG185" s="13"/>
      <c r="AH185" s="13"/>
      <c r="AK185" s="13">
        <f t="shared" ref="AK185" si="9">AK179+(3*AK180)</f>
        <v>41.027313622961941</v>
      </c>
      <c r="AL185" s="13"/>
      <c r="AM185" s="13"/>
    </row>
    <row r="186" spans="1:45" ht="15.6" customHeight="1" x14ac:dyDescent="0.3">
      <c r="A186" s="16"/>
      <c r="B186" s="12"/>
      <c r="C186"/>
      <c r="D186"/>
      <c r="E186"/>
      <c r="F186"/>
      <c r="G186" s="16"/>
      <c r="H186" s="12"/>
      <c r="I186" s="9"/>
      <c r="J186"/>
      <c r="K186" s="13"/>
      <c r="L186"/>
      <c r="M186"/>
      <c r="N186"/>
      <c r="O186"/>
      <c r="P186" s="13"/>
      <c r="Q186"/>
      <c r="R186"/>
      <c r="S186" s="16"/>
      <c r="T186" s="12" t="s">
        <v>69</v>
      </c>
      <c r="U186" s="13"/>
      <c r="V186" s="13"/>
      <c r="W186" s="13"/>
      <c r="X186"/>
      <c r="Y186" s="1"/>
      <c r="Z186" s="13">
        <f t="shared" ref="Z186" si="10">Z179-(3*Z180)</f>
        <v>-41.08848729730007</v>
      </c>
      <c r="AA186" s="13"/>
      <c r="AB186" s="13"/>
      <c r="AD186" s="16"/>
      <c r="AE186" s="12"/>
      <c r="AF186" s="13"/>
      <c r="AG186" s="13"/>
      <c r="AH186" s="13"/>
      <c r="AK186" s="13">
        <f t="shared" ref="AK186" si="11">AK179-(3*AK180)</f>
        <v>-25.394180309231956</v>
      </c>
      <c r="AL186" s="13"/>
      <c r="AM186" s="13"/>
    </row>
    <row r="187" spans="1:45" ht="15.6" customHeight="1" x14ac:dyDescent="0.3">
      <c r="A187"/>
      <c r="B187" s="9"/>
      <c r="C187"/>
      <c r="D187"/>
      <c r="E187"/>
      <c r="F187"/>
      <c r="G187"/>
      <c r="H187" s="9"/>
      <c r="I187" s="9"/>
      <c r="J187"/>
      <c r="K187"/>
      <c r="L187"/>
      <c r="M187"/>
      <c r="N187"/>
      <c r="O187"/>
      <c r="P187"/>
      <c r="Q187"/>
      <c r="R187"/>
      <c r="S187"/>
      <c r="U187"/>
      <c r="V187"/>
      <c r="W187"/>
      <c r="X187"/>
      <c r="Y187" s="1"/>
      <c r="Z187"/>
      <c r="AA187"/>
      <c r="AB187"/>
      <c r="AD187"/>
      <c r="AF187"/>
      <c r="AG187"/>
      <c r="AH187"/>
      <c r="AK187"/>
      <c r="AL187"/>
      <c r="AM187"/>
    </row>
    <row r="188" spans="1:45" ht="15.6" customHeight="1" x14ac:dyDescent="0.3">
      <c r="A188"/>
      <c r="B188" s="9"/>
      <c r="C188"/>
      <c r="D188"/>
      <c r="E188"/>
      <c r="F188"/>
      <c r="G188"/>
      <c r="H188" s="9"/>
      <c r="I188" s="9"/>
      <c r="J188"/>
      <c r="K188"/>
      <c r="L188"/>
      <c r="M188"/>
      <c r="N188"/>
      <c r="O188"/>
      <c r="P188"/>
      <c r="Q188"/>
      <c r="R188"/>
      <c r="S188" t="s">
        <v>70</v>
      </c>
      <c r="U188"/>
      <c r="V188"/>
      <c r="W188"/>
      <c r="X188"/>
      <c r="Y188" s="1"/>
      <c r="Z188">
        <f>COUNT(Z21:Z177)</f>
        <v>148</v>
      </c>
      <c r="AA188"/>
      <c r="AB188"/>
      <c r="AD188"/>
      <c r="AF188"/>
      <c r="AG188"/>
      <c r="AH188"/>
      <c r="AK188">
        <f>COUNT(AK21:AK177)</f>
        <v>148</v>
      </c>
      <c r="AL188"/>
      <c r="AM188"/>
    </row>
    <row r="189" spans="1:45" x14ac:dyDescent="0.25">
      <c r="B189" s="17"/>
      <c r="H189" s="17"/>
      <c r="I189" s="9"/>
      <c r="J189" s="9"/>
      <c r="P189" s="6"/>
      <c r="S189" s="6" t="s">
        <v>71</v>
      </c>
      <c r="T189" s="17"/>
      <c r="U189" s="6"/>
      <c r="V189" s="6"/>
      <c r="W189" s="6"/>
      <c r="Z189" s="6">
        <f>_xlfn.PERCENTILE.INC(Z21:Z177,0.99)</f>
        <v>73.237941670969221</v>
      </c>
      <c r="AA189" s="6"/>
      <c r="AB189" s="6"/>
      <c r="AD189" s="6"/>
      <c r="AE189" s="17"/>
      <c r="AF189" s="6"/>
      <c r="AG189" s="6"/>
      <c r="AH189" s="6"/>
      <c r="AK189" s="6">
        <f>_xlfn.PERCENTILE.INC(AK21:AK177,0.99)</f>
        <v>54.176106292309761</v>
      </c>
      <c r="AL189" s="6"/>
      <c r="AM189" s="6"/>
    </row>
    <row r="190" spans="1:45" x14ac:dyDescent="0.25">
      <c r="B190" s="17"/>
      <c r="H190" s="17"/>
      <c r="I190" s="9"/>
      <c r="J190" s="9"/>
      <c r="P190" s="6"/>
      <c r="S190" s="6" t="s">
        <v>72</v>
      </c>
      <c r="T190" s="17"/>
      <c r="U190" s="6"/>
      <c r="V190" s="6"/>
      <c r="W190" s="6"/>
      <c r="Z190" s="6">
        <f>MAX(Z21:Z177)</f>
        <v>161.36906341204565</v>
      </c>
      <c r="AA190" s="6"/>
      <c r="AB190" s="6"/>
      <c r="AD190" s="6"/>
      <c r="AE190" s="17"/>
      <c r="AF190" s="6"/>
      <c r="AG190" s="6"/>
      <c r="AH190" s="6"/>
      <c r="AK190" s="6">
        <f>MAX(AK21:AK177)</f>
        <v>75.459459459459467</v>
      </c>
      <c r="AL190" s="6"/>
      <c r="AM190" s="6"/>
    </row>
    <row r="191" spans="1:45" x14ac:dyDescent="0.25">
      <c r="H191" s="7"/>
      <c r="I191" s="9"/>
      <c r="J191" s="9"/>
      <c r="K191" s="9"/>
      <c r="S191" s="6"/>
      <c r="T191" s="7"/>
      <c r="AD191" s="6"/>
      <c r="AE191" s="7"/>
    </row>
    <row r="192" spans="1:45" ht="15.6" x14ac:dyDescent="0.3">
      <c r="H192" s="7"/>
      <c r="I192" s="9"/>
      <c r="J192" s="9"/>
      <c r="K192" s="9"/>
      <c r="L192" s="6"/>
      <c r="M192" s="7"/>
      <c r="N192" s="9"/>
      <c r="U192"/>
      <c r="V192"/>
      <c r="W192"/>
      <c r="Z192"/>
      <c r="AA192"/>
      <c r="AB192"/>
      <c r="AF192"/>
      <c r="AG192"/>
      <c r="AH192"/>
      <c r="AK192"/>
      <c r="AL192"/>
      <c r="AM192"/>
    </row>
  </sheetData>
  <conditionalFormatting sqref="U91:U109">
    <cfRule type="cellIs" dxfId="8" priority="2" operator="greaterThan">
      <formula>180</formula>
    </cfRule>
  </conditionalFormatting>
  <conditionalFormatting sqref="AF91:AF109">
    <cfRule type="cellIs" dxfId="7" priority="1" operator="greaterThan">
      <formula>1800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19059-DE81-442A-AC8B-5949B0E5F570}">
  <sheetPr>
    <pageSetUpPr fitToPage="1"/>
  </sheetPr>
  <dimension ref="A1:BR232"/>
  <sheetViews>
    <sheetView topLeftCell="A49" zoomScale="85" zoomScaleNormal="85" workbookViewId="0">
      <selection activeCell="B194" sqref="B194"/>
    </sheetView>
  </sheetViews>
  <sheetFormatPr defaultRowHeight="15" x14ac:dyDescent="0.25"/>
  <cols>
    <col min="1" max="1" width="24.5546875" style="6" customWidth="1"/>
    <col min="2" max="2" width="22.77734375" style="7" customWidth="1"/>
    <col min="3" max="3" width="23.44140625" style="6" customWidth="1"/>
    <col min="4" max="4" width="14.5546875" style="6" customWidth="1"/>
    <col min="5" max="5" width="21.21875" style="6" customWidth="1"/>
    <col min="6" max="6" width="6.44140625" style="6" customWidth="1"/>
    <col min="7" max="7" width="8.21875" style="6" customWidth="1"/>
    <col min="8" max="8" width="6.77734375" style="6" customWidth="1"/>
    <col min="9" max="9" width="9.21875" style="6" customWidth="1"/>
    <col min="10" max="10" width="7" style="6" customWidth="1"/>
    <col min="11" max="11" width="8.77734375" style="6" customWidth="1"/>
    <col min="12" max="12" width="13.21875" style="18" customWidth="1"/>
    <col min="13" max="13" width="7.21875" style="18" customWidth="1"/>
    <col min="14" max="14" width="6" style="6" customWidth="1"/>
    <col min="15" max="15" width="12" style="9" bestFit="1" customWidth="1"/>
    <col min="16" max="16" width="9.21875" style="9" bestFit="1" customWidth="1"/>
    <col min="17" max="17" width="7.21875" style="9" customWidth="1"/>
    <col min="18" max="20" width="9.21875" style="9" bestFit="1" customWidth="1"/>
    <col min="21" max="21" width="9.77734375" style="9" bestFit="1" customWidth="1"/>
    <col min="22" max="22" width="10.77734375" style="9" bestFit="1" customWidth="1"/>
    <col min="23" max="23" width="9.21875" style="9" bestFit="1" customWidth="1"/>
    <col min="24" max="24" width="14.21875" style="9" customWidth="1"/>
    <col min="25" max="25" width="12.77734375" style="17" customWidth="1"/>
    <col min="26" max="27" width="12.77734375" style="9" customWidth="1"/>
    <col min="28" max="190" width="8.77734375" style="9"/>
    <col min="191" max="191" width="24.77734375" style="9" customWidth="1"/>
    <col min="192" max="192" width="13.5546875" style="9" customWidth="1"/>
    <col min="193" max="193" width="8.77734375" style="9"/>
    <col min="194" max="194" width="6.77734375" style="9" customWidth="1"/>
    <col min="195" max="195" width="6.44140625" style="9" customWidth="1"/>
    <col min="196" max="196" width="8.21875" style="9" customWidth="1"/>
    <col min="197" max="197" width="6.77734375" style="9" customWidth="1"/>
    <col min="198" max="198" width="4.77734375" style="9" customWidth="1"/>
    <col min="199" max="200" width="5" style="9" customWidth="1"/>
    <col min="201" max="201" width="8.77734375" style="9"/>
    <col min="202" max="202" width="10.5546875" style="9" customWidth="1"/>
    <col min="203" max="203" width="3.77734375" style="9" customWidth="1"/>
    <col min="204" max="205" width="8.77734375" style="9"/>
    <col min="206" max="206" width="3.77734375" style="9" customWidth="1"/>
    <col min="207" max="446" width="8.77734375" style="9"/>
    <col min="447" max="447" width="24.77734375" style="9" customWidth="1"/>
    <col min="448" max="448" width="13.5546875" style="9" customWidth="1"/>
    <col min="449" max="449" width="8.77734375" style="9"/>
    <col min="450" max="450" width="6.77734375" style="9" customWidth="1"/>
    <col min="451" max="451" width="6.44140625" style="9" customWidth="1"/>
    <col min="452" max="452" width="8.21875" style="9" customWidth="1"/>
    <col min="453" max="453" width="6.77734375" style="9" customWidth="1"/>
    <col min="454" max="454" width="4.77734375" style="9" customWidth="1"/>
    <col min="455" max="456" width="5" style="9" customWidth="1"/>
    <col min="457" max="457" width="8.77734375" style="9"/>
    <col min="458" max="458" width="10.5546875" style="9" customWidth="1"/>
    <col min="459" max="459" width="3.77734375" style="9" customWidth="1"/>
    <col min="460" max="461" width="8.77734375" style="9"/>
    <col min="462" max="462" width="3.77734375" style="9" customWidth="1"/>
    <col min="463" max="702" width="8.77734375" style="9"/>
    <col min="703" max="703" width="24.77734375" style="9" customWidth="1"/>
    <col min="704" max="704" width="13.5546875" style="9" customWidth="1"/>
    <col min="705" max="705" width="8.77734375" style="9"/>
    <col min="706" max="706" width="6.77734375" style="9" customWidth="1"/>
    <col min="707" max="707" width="6.44140625" style="9" customWidth="1"/>
    <col min="708" max="708" width="8.21875" style="9" customWidth="1"/>
    <col min="709" max="709" width="6.77734375" style="9" customWidth="1"/>
    <col min="710" max="710" width="4.77734375" style="9" customWidth="1"/>
    <col min="711" max="712" width="5" style="9" customWidth="1"/>
    <col min="713" max="713" width="8.77734375" style="9"/>
    <col min="714" max="714" width="10.5546875" style="9" customWidth="1"/>
    <col min="715" max="715" width="3.77734375" style="9" customWidth="1"/>
    <col min="716" max="717" width="8.77734375" style="9"/>
    <col min="718" max="718" width="3.77734375" style="9" customWidth="1"/>
    <col min="719" max="958" width="8.77734375" style="9"/>
    <col min="959" max="959" width="24.77734375" style="9" customWidth="1"/>
    <col min="960" max="960" width="13.5546875" style="9" customWidth="1"/>
    <col min="961" max="961" width="8.77734375" style="9"/>
    <col min="962" max="962" width="6.77734375" style="9" customWidth="1"/>
    <col min="963" max="963" width="6.44140625" style="9" customWidth="1"/>
    <col min="964" max="964" width="8.21875" style="9" customWidth="1"/>
    <col min="965" max="965" width="6.77734375" style="9" customWidth="1"/>
    <col min="966" max="966" width="4.77734375" style="9" customWidth="1"/>
    <col min="967" max="968" width="5" style="9" customWidth="1"/>
    <col min="969" max="969" width="8.77734375" style="9"/>
    <col min="970" max="970" width="10.5546875" style="9" customWidth="1"/>
    <col min="971" max="971" width="3.77734375" style="9" customWidth="1"/>
    <col min="972" max="973" width="8.77734375" style="9"/>
    <col min="974" max="974" width="3.77734375" style="9" customWidth="1"/>
    <col min="975" max="1214" width="8.77734375" style="9"/>
    <col min="1215" max="1215" width="24.77734375" style="9" customWidth="1"/>
    <col min="1216" max="1216" width="13.5546875" style="9" customWidth="1"/>
    <col min="1217" max="1217" width="8.77734375" style="9"/>
    <col min="1218" max="1218" width="6.77734375" style="9" customWidth="1"/>
    <col min="1219" max="1219" width="6.44140625" style="9" customWidth="1"/>
    <col min="1220" max="1220" width="8.21875" style="9" customWidth="1"/>
    <col min="1221" max="1221" width="6.77734375" style="9" customWidth="1"/>
    <col min="1222" max="1222" width="4.77734375" style="9" customWidth="1"/>
    <col min="1223" max="1224" width="5" style="9" customWidth="1"/>
    <col min="1225" max="1225" width="8.77734375" style="9"/>
    <col min="1226" max="1226" width="10.5546875" style="9" customWidth="1"/>
    <col min="1227" max="1227" width="3.77734375" style="9" customWidth="1"/>
    <col min="1228" max="1229" width="8.77734375" style="9"/>
    <col min="1230" max="1230" width="3.77734375" style="9" customWidth="1"/>
    <col min="1231" max="1470" width="8.77734375" style="9"/>
    <col min="1471" max="1471" width="24.77734375" style="9" customWidth="1"/>
    <col min="1472" max="1472" width="13.5546875" style="9" customWidth="1"/>
    <col min="1473" max="1473" width="8.77734375" style="9"/>
    <col min="1474" max="1474" width="6.77734375" style="9" customWidth="1"/>
    <col min="1475" max="1475" width="6.44140625" style="9" customWidth="1"/>
    <col min="1476" max="1476" width="8.21875" style="9" customWidth="1"/>
    <col min="1477" max="1477" width="6.77734375" style="9" customWidth="1"/>
    <col min="1478" max="1478" width="4.77734375" style="9" customWidth="1"/>
    <col min="1479" max="1480" width="5" style="9" customWidth="1"/>
    <col min="1481" max="1481" width="8.77734375" style="9"/>
    <col min="1482" max="1482" width="10.5546875" style="9" customWidth="1"/>
    <col min="1483" max="1483" width="3.77734375" style="9" customWidth="1"/>
    <col min="1484" max="1485" width="8.77734375" style="9"/>
    <col min="1486" max="1486" width="3.77734375" style="9" customWidth="1"/>
    <col min="1487" max="1726" width="8.77734375" style="9"/>
    <col min="1727" max="1727" width="24.77734375" style="9" customWidth="1"/>
    <col min="1728" max="1728" width="13.5546875" style="9" customWidth="1"/>
    <col min="1729" max="1729" width="8.77734375" style="9"/>
    <col min="1730" max="1730" width="6.77734375" style="9" customWidth="1"/>
    <col min="1731" max="1731" width="6.44140625" style="9" customWidth="1"/>
    <col min="1732" max="1732" width="8.21875" style="9" customWidth="1"/>
    <col min="1733" max="1733" width="6.77734375" style="9" customWidth="1"/>
    <col min="1734" max="1734" width="4.77734375" style="9" customWidth="1"/>
    <col min="1735" max="1736" width="5" style="9" customWidth="1"/>
    <col min="1737" max="1737" width="8.77734375" style="9"/>
    <col min="1738" max="1738" width="10.5546875" style="9" customWidth="1"/>
    <col min="1739" max="1739" width="3.77734375" style="9" customWidth="1"/>
    <col min="1740" max="1741" width="8.77734375" style="9"/>
    <col min="1742" max="1742" width="3.77734375" style="9" customWidth="1"/>
    <col min="1743" max="1982" width="8.77734375" style="9"/>
    <col min="1983" max="1983" width="24.77734375" style="9" customWidth="1"/>
    <col min="1984" max="1984" width="13.5546875" style="9" customWidth="1"/>
    <col min="1985" max="1985" width="8.77734375" style="9"/>
    <col min="1986" max="1986" width="6.77734375" style="9" customWidth="1"/>
    <col min="1987" max="1987" width="6.44140625" style="9" customWidth="1"/>
    <col min="1988" max="1988" width="8.21875" style="9" customWidth="1"/>
    <col min="1989" max="1989" width="6.77734375" style="9" customWidth="1"/>
    <col min="1990" max="1990" width="4.77734375" style="9" customWidth="1"/>
    <col min="1991" max="1992" width="5" style="9" customWidth="1"/>
    <col min="1993" max="1993" width="8.77734375" style="9"/>
    <col min="1994" max="1994" width="10.5546875" style="9" customWidth="1"/>
    <col min="1995" max="1995" width="3.77734375" style="9" customWidth="1"/>
    <col min="1996" max="1997" width="8.77734375" style="9"/>
    <col min="1998" max="1998" width="3.77734375" style="9" customWidth="1"/>
    <col min="1999" max="2238" width="8.77734375" style="9"/>
    <col min="2239" max="2239" width="24.77734375" style="9" customWidth="1"/>
    <col min="2240" max="2240" width="13.5546875" style="9" customWidth="1"/>
    <col min="2241" max="2241" width="8.77734375" style="9"/>
    <col min="2242" max="2242" width="6.77734375" style="9" customWidth="1"/>
    <col min="2243" max="2243" width="6.44140625" style="9" customWidth="1"/>
    <col min="2244" max="2244" width="8.21875" style="9" customWidth="1"/>
    <col min="2245" max="2245" width="6.77734375" style="9" customWidth="1"/>
    <col min="2246" max="2246" width="4.77734375" style="9" customWidth="1"/>
    <col min="2247" max="2248" width="5" style="9" customWidth="1"/>
    <col min="2249" max="2249" width="8.77734375" style="9"/>
    <col min="2250" max="2250" width="10.5546875" style="9" customWidth="1"/>
    <col min="2251" max="2251" width="3.77734375" style="9" customWidth="1"/>
    <col min="2252" max="2253" width="8.77734375" style="9"/>
    <col min="2254" max="2254" width="3.77734375" style="9" customWidth="1"/>
    <col min="2255" max="2494" width="8.77734375" style="9"/>
    <col min="2495" max="2495" width="24.77734375" style="9" customWidth="1"/>
    <col min="2496" max="2496" width="13.5546875" style="9" customWidth="1"/>
    <col min="2497" max="2497" width="8.77734375" style="9"/>
    <col min="2498" max="2498" width="6.77734375" style="9" customWidth="1"/>
    <col min="2499" max="2499" width="6.44140625" style="9" customWidth="1"/>
    <col min="2500" max="2500" width="8.21875" style="9" customWidth="1"/>
    <col min="2501" max="2501" width="6.77734375" style="9" customWidth="1"/>
    <col min="2502" max="2502" width="4.77734375" style="9" customWidth="1"/>
    <col min="2503" max="2504" width="5" style="9" customWidth="1"/>
    <col min="2505" max="2505" width="8.77734375" style="9"/>
    <col min="2506" max="2506" width="10.5546875" style="9" customWidth="1"/>
    <col min="2507" max="2507" width="3.77734375" style="9" customWidth="1"/>
    <col min="2508" max="2509" width="8.77734375" style="9"/>
    <col min="2510" max="2510" width="3.77734375" style="9" customWidth="1"/>
    <col min="2511" max="2750" width="8.77734375" style="9"/>
    <col min="2751" max="2751" width="24.77734375" style="9" customWidth="1"/>
    <col min="2752" max="2752" width="13.5546875" style="9" customWidth="1"/>
    <col min="2753" max="2753" width="8.77734375" style="9"/>
    <col min="2754" max="2754" width="6.77734375" style="9" customWidth="1"/>
    <col min="2755" max="2755" width="6.44140625" style="9" customWidth="1"/>
    <col min="2756" max="2756" width="8.21875" style="9" customWidth="1"/>
    <col min="2757" max="2757" width="6.77734375" style="9" customWidth="1"/>
    <col min="2758" max="2758" width="4.77734375" style="9" customWidth="1"/>
    <col min="2759" max="2760" width="5" style="9" customWidth="1"/>
    <col min="2761" max="2761" width="8.77734375" style="9"/>
    <col min="2762" max="2762" width="10.5546875" style="9" customWidth="1"/>
    <col min="2763" max="2763" width="3.77734375" style="9" customWidth="1"/>
    <col min="2764" max="2765" width="8.77734375" style="9"/>
    <col min="2766" max="2766" width="3.77734375" style="9" customWidth="1"/>
    <col min="2767" max="3006" width="8.77734375" style="9"/>
    <col min="3007" max="3007" width="24.77734375" style="9" customWidth="1"/>
    <col min="3008" max="3008" width="13.5546875" style="9" customWidth="1"/>
    <col min="3009" max="3009" width="8.77734375" style="9"/>
    <col min="3010" max="3010" width="6.77734375" style="9" customWidth="1"/>
    <col min="3011" max="3011" width="6.44140625" style="9" customWidth="1"/>
    <col min="3012" max="3012" width="8.21875" style="9" customWidth="1"/>
    <col min="3013" max="3013" width="6.77734375" style="9" customWidth="1"/>
    <col min="3014" max="3014" width="4.77734375" style="9" customWidth="1"/>
    <col min="3015" max="3016" width="5" style="9" customWidth="1"/>
    <col min="3017" max="3017" width="8.77734375" style="9"/>
    <col min="3018" max="3018" width="10.5546875" style="9" customWidth="1"/>
    <col min="3019" max="3019" width="3.77734375" style="9" customWidth="1"/>
    <col min="3020" max="3021" width="8.77734375" style="9"/>
    <col min="3022" max="3022" width="3.77734375" style="9" customWidth="1"/>
    <col min="3023" max="3262" width="8.77734375" style="9"/>
    <col min="3263" max="3263" width="24.77734375" style="9" customWidth="1"/>
    <col min="3264" max="3264" width="13.5546875" style="9" customWidth="1"/>
    <col min="3265" max="3265" width="8.77734375" style="9"/>
    <col min="3266" max="3266" width="6.77734375" style="9" customWidth="1"/>
    <col min="3267" max="3267" width="6.44140625" style="9" customWidth="1"/>
    <col min="3268" max="3268" width="8.21875" style="9" customWidth="1"/>
    <col min="3269" max="3269" width="6.77734375" style="9" customWidth="1"/>
    <col min="3270" max="3270" width="4.77734375" style="9" customWidth="1"/>
    <col min="3271" max="3272" width="5" style="9" customWidth="1"/>
    <col min="3273" max="3273" width="8.77734375" style="9"/>
    <col min="3274" max="3274" width="10.5546875" style="9" customWidth="1"/>
    <col min="3275" max="3275" width="3.77734375" style="9" customWidth="1"/>
    <col min="3276" max="3277" width="8.77734375" style="9"/>
    <col min="3278" max="3278" width="3.77734375" style="9" customWidth="1"/>
    <col min="3279" max="3518" width="8.77734375" style="9"/>
    <col min="3519" max="3519" width="24.77734375" style="9" customWidth="1"/>
    <col min="3520" max="3520" width="13.5546875" style="9" customWidth="1"/>
    <col min="3521" max="3521" width="8.77734375" style="9"/>
    <col min="3522" max="3522" width="6.77734375" style="9" customWidth="1"/>
    <col min="3523" max="3523" width="6.44140625" style="9" customWidth="1"/>
    <col min="3524" max="3524" width="8.21875" style="9" customWidth="1"/>
    <col min="3525" max="3525" width="6.77734375" style="9" customWidth="1"/>
    <col min="3526" max="3526" width="4.77734375" style="9" customWidth="1"/>
    <col min="3527" max="3528" width="5" style="9" customWidth="1"/>
    <col min="3529" max="3529" width="8.77734375" style="9"/>
    <col min="3530" max="3530" width="10.5546875" style="9" customWidth="1"/>
    <col min="3531" max="3531" width="3.77734375" style="9" customWidth="1"/>
    <col min="3532" max="3533" width="8.77734375" style="9"/>
    <col min="3534" max="3534" width="3.77734375" style="9" customWidth="1"/>
    <col min="3535" max="3774" width="8.77734375" style="9"/>
    <col min="3775" max="3775" width="24.77734375" style="9" customWidth="1"/>
    <col min="3776" max="3776" width="13.5546875" style="9" customWidth="1"/>
    <col min="3777" max="3777" width="8.77734375" style="9"/>
    <col min="3778" max="3778" width="6.77734375" style="9" customWidth="1"/>
    <col min="3779" max="3779" width="6.44140625" style="9" customWidth="1"/>
    <col min="3780" max="3780" width="8.21875" style="9" customWidth="1"/>
    <col min="3781" max="3781" width="6.77734375" style="9" customWidth="1"/>
    <col min="3782" max="3782" width="4.77734375" style="9" customWidth="1"/>
    <col min="3783" max="3784" width="5" style="9" customWidth="1"/>
    <col min="3785" max="3785" width="8.77734375" style="9"/>
    <col min="3786" max="3786" width="10.5546875" style="9" customWidth="1"/>
    <col min="3787" max="3787" width="3.77734375" style="9" customWidth="1"/>
    <col min="3788" max="3789" width="8.77734375" style="9"/>
    <col min="3790" max="3790" width="3.77734375" style="9" customWidth="1"/>
    <col min="3791" max="4030" width="8.77734375" style="9"/>
    <col min="4031" max="4031" width="24.77734375" style="9" customWidth="1"/>
    <col min="4032" max="4032" width="13.5546875" style="9" customWidth="1"/>
    <col min="4033" max="4033" width="8.77734375" style="9"/>
    <col min="4034" max="4034" width="6.77734375" style="9" customWidth="1"/>
    <col min="4035" max="4035" width="6.44140625" style="9" customWidth="1"/>
    <col min="4036" max="4036" width="8.21875" style="9" customWidth="1"/>
    <col min="4037" max="4037" width="6.77734375" style="9" customWidth="1"/>
    <col min="4038" max="4038" width="4.77734375" style="9" customWidth="1"/>
    <col min="4039" max="4040" width="5" style="9" customWidth="1"/>
    <col min="4041" max="4041" width="8.77734375" style="9"/>
    <col min="4042" max="4042" width="10.5546875" style="9" customWidth="1"/>
    <col min="4043" max="4043" width="3.77734375" style="9" customWidth="1"/>
    <col min="4044" max="4045" width="8.77734375" style="9"/>
    <col min="4046" max="4046" width="3.77734375" style="9" customWidth="1"/>
    <col min="4047" max="4286" width="8.77734375" style="9"/>
    <col min="4287" max="4287" width="24.77734375" style="9" customWidth="1"/>
    <col min="4288" max="4288" width="13.5546875" style="9" customWidth="1"/>
    <col min="4289" max="4289" width="8.77734375" style="9"/>
    <col min="4290" max="4290" width="6.77734375" style="9" customWidth="1"/>
    <col min="4291" max="4291" width="6.44140625" style="9" customWidth="1"/>
    <col min="4292" max="4292" width="8.21875" style="9" customWidth="1"/>
    <col min="4293" max="4293" width="6.77734375" style="9" customWidth="1"/>
    <col min="4294" max="4294" width="4.77734375" style="9" customWidth="1"/>
    <col min="4295" max="4296" width="5" style="9" customWidth="1"/>
    <col min="4297" max="4297" width="8.77734375" style="9"/>
    <col min="4298" max="4298" width="10.5546875" style="9" customWidth="1"/>
    <col min="4299" max="4299" width="3.77734375" style="9" customWidth="1"/>
    <col min="4300" max="4301" width="8.77734375" style="9"/>
    <col min="4302" max="4302" width="3.77734375" style="9" customWidth="1"/>
    <col min="4303" max="4542" width="8.77734375" style="9"/>
    <col min="4543" max="4543" width="24.77734375" style="9" customWidth="1"/>
    <col min="4544" max="4544" width="13.5546875" style="9" customWidth="1"/>
    <col min="4545" max="4545" width="8.77734375" style="9"/>
    <col min="4546" max="4546" width="6.77734375" style="9" customWidth="1"/>
    <col min="4547" max="4547" width="6.44140625" style="9" customWidth="1"/>
    <col min="4548" max="4548" width="8.21875" style="9" customWidth="1"/>
    <col min="4549" max="4549" width="6.77734375" style="9" customWidth="1"/>
    <col min="4550" max="4550" width="4.77734375" style="9" customWidth="1"/>
    <col min="4551" max="4552" width="5" style="9" customWidth="1"/>
    <col min="4553" max="4553" width="8.77734375" style="9"/>
    <col min="4554" max="4554" width="10.5546875" style="9" customWidth="1"/>
    <col min="4555" max="4555" width="3.77734375" style="9" customWidth="1"/>
    <col min="4556" max="4557" width="8.77734375" style="9"/>
    <col min="4558" max="4558" width="3.77734375" style="9" customWidth="1"/>
    <col min="4559" max="4798" width="8.77734375" style="9"/>
    <col min="4799" max="4799" width="24.77734375" style="9" customWidth="1"/>
    <col min="4800" max="4800" width="13.5546875" style="9" customWidth="1"/>
    <col min="4801" max="4801" width="8.77734375" style="9"/>
    <col min="4802" max="4802" width="6.77734375" style="9" customWidth="1"/>
    <col min="4803" max="4803" width="6.44140625" style="9" customWidth="1"/>
    <col min="4804" max="4804" width="8.21875" style="9" customWidth="1"/>
    <col min="4805" max="4805" width="6.77734375" style="9" customWidth="1"/>
    <col min="4806" max="4806" width="4.77734375" style="9" customWidth="1"/>
    <col min="4807" max="4808" width="5" style="9" customWidth="1"/>
    <col min="4809" max="4809" width="8.77734375" style="9"/>
    <col min="4810" max="4810" width="10.5546875" style="9" customWidth="1"/>
    <col min="4811" max="4811" width="3.77734375" style="9" customWidth="1"/>
    <col min="4812" max="4813" width="8.77734375" style="9"/>
    <col min="4814" max="4814" width="3.77734375" style="9" customWidth="1"/>
    <col min="4815" max="5054" width="8.77734375" style="9"/>
    <col min="5055" max="5055" width="24.77734375" style="9" customWidth="1"/>
    <col min="5056" max="5056" width="13.5546875" style="9" customWidth="1"/>
    <col min="5057" max="5057" width="8.77734375" style="9"/>
    <col min="5058" max="5058" width="6.77734375" style="9" customWidth="1"/>
    <col min="5059" max="5059" width="6.44140625" style="9" customWidth="1"/>
    <col min="5060" max="5060" width="8.21875" style="9" customWidth="1"/>
    <col min="5061" max="5061" width="6.77734375" style="9" customWidth="1"/>
    <col min="5062" max="5062" width="4.77734375" style="9" customWidth="1"/>
    <col min="5063" max="5064" width="5" style="9" customWidth="1"/>
    <col min="5065" max="5065" width="8.77734375" style="9"/>
    <col min="5066" max="5066" width="10.5546875" style="9" customWidth="1"/>
    <col min="5067" max="5067" width="3.77734375" style="9" customWidth="1"/>
    <col min="5068" max="5069" width="8.77734375" style="9"/>
    <col min="5070" max="5070" width="3.77734375" style="9" customWidth="1"/>
    <col min="5071" max="5310" width="8.77734375" style="9"/>
    <col min="5311" max="5311" width="24.77734375" style="9" customWidth="1"/>
    <col min="5312" max="5312" width="13.5546875" style="9" customWidth="1"/>
    <col min="5313" max="5313" width="8.77734375" style="9"/>
    <col min="5314" max="5314" width="6.77734375" style="9" customWidth="1"/>
    <col min="5315" max="5315" width="6.44140625" style="9" customWidth="1"/>
    <col min="5316" max="5316" width="8.21875" style="9" customWidth="1"/>
    <col min="5317" max="5317" width="6.77734375" style="9" customWidth="1"/>
    <col min="5318" max="5318" width="4.77734375" style="9" customWidth="1"/>
    <col min="5319" max="5320" width="5" style="9" customWidth="1"/>
    <col min="5321" max="5321" width="8.77734375" style="9"/>
    <col min="5322" max="5322" width="10.5546875" style="9" customWidth="1"/>
    <col min="5323" max="5323" width="3.77734375" style="9" customWidth="1"/>
    <col min="5324" max="5325" width="8.77734375" style="9"/>
    <col min="5326" max="5326" width="3.77734375" style="9" customWidth="1"/>
    <col min="5327" max="5566" width="8.77734375" style="9"/>
    <col min="5567" max="5567" width="24.77734375" style="9" customWidth="1"/>
    <col min="5568" max="5568" width="13.5546875" style="9" customWidth="1"/>
    <col min="5569" max="5569" width="8.77734375" style="9"/>
    <col min="5570" max="5570" width="6.77734375" style="9" customWidth="1"/>
    <col min="5571" max="5571" width="6.44140625" style="9" customWidth="1"/>
    <col min="5572" max="5572" width="8.21875" style="9" customWidth="1"/>
    <col min="5573" max="5573" width="6.77734375" style="9" customWidth="1"/>
    <col min="5574" max="5574" width="4.77734375" style="9" customWidth="1"/>
    <col min="5575" max="5576" width="5" style="9" customWidth="1"/>
    <col min="5577" max="5577" width="8.77734375" style="9"/>
    <col min="5578" max="5578" width="10.5546875" style="9" customWidth="1"/>
    <col min="5579" max="5579" width="3.77734375" style="9" customWidth="1"/>
    <col min="5580" max="5581" width="8.77734375" style="9"/>
    <col min="5582" max="5582" width="3.77734375" style="9" customWidth="1"/>
    <col min="5583" max="5822" width="8.77734375" style="9"/>
    <col min="5823" max="5823" width="24.77734375" style="9" customWidth="1"/>
    <col min="5824" max="5824" width="13.5546875" style="9" customWidth="1"/>
    <col min="5825" max="5825" width="8.77734375" style="9"/>
    <col min="5826" max="5826" width="6.77734375" style="9" customWidth="1"/>
    <col min="5827" max="5827" width="6.44140625" style="9" customWidth="1"/>
    <col min="5828" max="5828" width="8.21875" style="9" customWidth="1"/>
    <col min="5829" max="5829" width="6.77734375" style="9" customWidth="1"/>
    <col min="5830" max="5830" width="4.77734375" style="9" customWidth="1"/>
    <col min="5831" max="5832" width="5" style="9" customWidth="1"/>
    <col min="5833" max="5833" width="8.77734375" style="9"/>
    <col min="5834" max="5834" width="10.5546875" style="9" customWidth="1"/>
    <col min="5835" max="5835" width="3.77734375" style="9" customWidth="1"/>
    <col min="5836" max="5837" width="8.77734375" style="9"/>
    <col min="5838" max="5838" width="3.77734375" style="9" customWidth="1"/>
    <col min="5839" max="6078" width="8.77734375" style="9"/>
    <col min="6079" max="6079" width="24.77734375" style="9" customWidth="1"/>
    <col min="6080" max="6080" width="13.5546875" style="9" customWidth="1"/>
    <col min="6081" max="6081" width="8.77734375" style="9"/>
    <col min="6082" max="6082" width="6.77734375" style="9" customWidth="1"/>
    <col min="6083" max="6083" width="6.44140625" style="9" customWidth="1"/>
    <col min="6084" max="6084" width="8.21875" style="9" customWidth="1"/>
    <col min="6085" max="6085" width="6.77734375" style="9" customWidth="1"/>
    <col min="6086" max="6086" width="4.77734375" style="9" customWidth="1"/>
    <col min="6087" max="6088" width="5" style="9" customWidth="1"/>
    <col min="6089" max="6089" width="8.77734375" style="9"/>
    <col min="6090" max="6090" width="10.5546875" style="9" customWidth="1"/>
    <col min="6091" max="6091" width="3.77734375" style="9" customWidth="1"/>
    <col min="6092" max="6093" width="8.77734375" style="9"/>
    <col min="6094" max="6094" width="3.77734375" style="9" customWidth="1"/>
    <col min="6095" max="6334" width="8.77734375" style="9"/>
    <col min="6335" max="6335" width="24.77734375" style="9" customWidth="1"/>
    <col min="6336" max="6336" width="13.5546875" style="9" customWidth="1"/>
    <col min="6337" max="6337" width="8.77734375" style="9"/>
    <col min="6338" max="6338" width="6.77734375" style="9" customWidth="1"/>
    <col min="6339" max="6339" width="6.44140625" style="9" customWidth="1"/>
    <col min="6340" max="6340" width="8.21875" style="9" customWidth="1"/>
    <col min="6341" max="6341" width="6.77734375" style="9" customWidth="1"/>
    <col min="6342" max="6342" width="4.77734375" style="9" customWidth="1"/>
    <col min="6343" max="6344" width="5" style="9" customWidth="1"/>
    <col min="6345" max="6345" width="8.77734375" style="9"/>
    <col min="6346" max="6346" width="10.5546875" style="9" customWidth="1"/>
    <col min="6347" max="6347" width="3.77734375" style="9" customWidth="1"/>
    <col min="6348" max="6349" width="8.77734375" style="9"/>
    <col min="6350" max="6350" width="3.77734375" style="9" customWidth="1"/>
    <col min="6351" max="6590" width="8.77734375" style="9"/>
    <col min="6591" max="6591" width="24.77734375" style="9" customWidth="1"/>
    <col min="6592" max="6592" width="13.5546875" style="9" customWidth="1"/>
    <col min="6593" max="6593" width="8.77734375" style="9"/>
    <col min="6594" max="6594" width="6.77734375" style="9" customWidth="1"/>
    <col min="6595" max="6595" width="6.44140625" style="9" customWidth="1"/>
    <col min="6596" max="6596" width="8.21875" style="9" customWidth="1"/>
    <col min="6597" max="6597" width="6.77734375" style="9" customWidth="1"/>
    <col min="6598" max="6598" width="4.77734375" style="9" customWidth="1"/>
    <col min="6599" max="6600" width="5" style="9" customWidth="1"/>
    <col min="6601" max="6601" width="8.77734375" style="9"/>
    <col min="6602" max="6602" width="10.5546875" style="9" customWidth="1"/>
    <col min="6603" max="6603" width="3.77734375" style="9" customWidth="1"/>
    <col min="6604" max="6605" width="8.77734375" style="9"/>
    <col min="6606" max="6606" width="3.77734375" style="9" customWidth="1"/>
    <col min="6607" max="6846" width="8.77734375" style="9"/>
    <col min="6847" max="6847" width="24.77734375" style="9" customWidth="1"/>
    <col min="6848" max="6848" width="13.5546875" style="9" customWidth="1"/>
    <col min="6849" max="6849" width="8.77734375" style="9"/>
    <col min="6850" max="6850" width="6.77734375" style="9" customWidth="1"/>
    <col min="6851" max="6851" width="6.44140625" style="9" customWidth="1"/>
    <col min="6852" max="6852" width="8.21875" style="9" customWidth="1"/>
    <col min="6853" max="6853" width="6.77734375" style="9" customWidth="1"/>
    <col min="6854" max="6854" width="4.77734375" style="9" customWidth="1"/>
    <col min="6855" max="6856" width="5" style="9" customWidth="1"/>
    <col min="6857" max="6857" width="8.77734375" style="9"/>
    <col min="6858" max="6858" width="10.5546875" style="9" customWidth="1"/>
    <col min="6859" max="6859" width="3.77734375" style="9" customWidth="1"/>
    <col min="6860" max="6861" width="8.77734375" style="9"/>
    <col min="6862" max="6862" width="3.77734375" style="9" customWidth="1"/>
    <col min="6863" max="7102" width="8.77734375" style="9"/>
    <col min="7103" max="7103" width="24.77734375" style="9" customWidth="1"/>
    <col min="7104" max="7104" width="13.5546875" style="9" customWidth="1"/>
    <col min="7105" max="7105" width="8.77734375" style="9"/>
    <col min="7106" max="7106" width="6.77734375" style="9" customWidth="1"/>
    <col min="7107" max="7107" width="6.44140625" style="9" customWidth="1"/>
    <col min="7108" max="7108" width="8.21875" style="9" customWidth="1"/>
    <col min="7109" max="7109" width="6.77734375" style="9" customWidth="1"/>
    <col min="7110" max="7110" width="4.77734375" style="9" customWidth="1"/>
    <col min="7111" max="7112" width="5" style="9" customWidth="1"/>
    <col min="7113" max="7113" width="8.77734375" style="9"/>
    <col min="7114" max="7114" width="10.5546875" style="9" customWidth="1"/>
    <col min="7115" max="7115" width="3.77734375" style="9" customWidth="1"/>
    <col min="7116" max="7117" width="8.77734375" style="9"/>
    <col min="7118" max="7118" width="3.77734375" style="9" customWidth="1"/>
    <col min="7119" max="7358" width="8.77734375" style="9"/>
    <col min="7359" max="7359" width="24.77734375" style="9" customWidth="1"/>
    <col min="7360" max="7360" width="13.5546875" style="9" customWidth="1"/>
    <col min="7361" max="7361" width="8.77734375" style="9"/>
    <col min="7362" max="7362" width="6.77734375" style="9" customWidth="1"/>
    <col min="7363" max="7363" width="6.44140625" style="9" customWidth="1"/>
    <col min="7364" max="7364" width="8.21875" style="9" customWidth="1"/>
    <col min="7365" max="7365" width="6.77734375" style="9" customWidth="1"/>
    <col min="7366" max="7366" width="4.77734375" style="9" customWidth="1"/>
    <col min="7367" max="7368" width="5" style="9" customWidth="1"/>
    <col min="7369" max="7369" width="8.77734375" style="9"/>
    <col min="7370" max="7370" width="10.5546875" style="9" customWidth="1"/>
    <col min="7371" max="7371" width="3.77734375" style="9" customWidth="1"/>
    <col min="7372" max="7373" width="8.77734375" style="9"/>
    <col min="7374" max="7374" width="3.77734375" style="9" customWidth="1"/>
    <col min="7375" max="7614" width="8.77734375" style="9"/>
    <col min="7615" max="7615" width="24.77734375" style="9" customWidth="1"/>
    <col min="7616" max="7616" width="13.5546875" style="9" customWidth="1"/>
    <col min="7617" max="7617" width="8.77734375" style="9"/>
    <col min="7618" max="7618" width="6.77734375" style="9" customWidth="1"/>
    <col min="7619" max="7619" width="6.44140625" style="9" customWidth="1"/>
    <col min="7620" max="7620" width="8.21875" style="9" customWidth="1"/>
    <col min="7621" max="7621" width="6.77734375" style="9" customWidth="1"/>
    <col min="7622" max="7622" width="4.77734375" style="9" customWidth="1"/>
    <col min="7623" max="7624" width="5" style="9" customWidth="1"/>
    <col min="7625" max="7625" width="8.77734375" style="9"/>
    <col min="7626" max="7626" width="10.5546875" style="9" customWidth="1"/>
    <col min="7627" max="7627" width="3.77734375" style="9" customWidth="1"/>
    <col min="7628" max="7629" width="8.77734375" style="9"/>
    <col min="7630" max="7630" width="3.77734375" style="9" customWidth="1"/>
    <col min="7631" max="7870" width="8.77734375" style="9"/>
    <col min="7871" max="7871" width="24.77734375" style="9" customWidth="1"/>
    <col min="7872" max="7872" width="13.5546875" style="9" customWidth="1"/>
    <col min="7873" max="7873" width="8.77734375" style="9"/>
    <col min="7874" max="7874" width="6.77734375" style="9" customWidth="1"/>
    <col min="7875" max="7875" width="6.44140625" style="9" customWidth="1"/>
    <col min="7876" max="7876" width="8.21875" style="9" customWidth="1"/>
    <col min="7877" max="7877" width="6.77734375" style="9" customWidth="1"/>
    <col min="7878" max="7878" width="4.77734375" style="9" customWidth="1"/>
    <col min="7879" max="7880" width="5" style="9" customWidth="1"/>
    <col min="7881" max="7881" width="8.77734375" style="9"/>
    <col min="7882" max="7882" width="10.5546875" style="9" customWidth="1"/>
    <col min="7883" max="7883" width="3.77734375" style="9" customWidth="1"/>
    <col min="7884" max="7885" width="8.77734375" style="9"/>
    <col min="7886" max="7886" width="3.77734375" style="9" customWidth="1"/>
    <col min="7887" max="8126" width="8.77734375" style="9"/>
    <col min="8127" max="8127" width="24.77734375" style="9" customWidth="1"/>
    <col min="8128" max="8128" width="13.5546875" style="9" customWidth="1"/>
    <col min="8129" max="8129" width="8.77734375" style="9"/>
    <col min="8130" max="8130" width="6.77734375" style="9" customWidth="1"/>
    <col min="8131" max="8131" width="6.44140625" style="9" customWidth="1"/>
    <col min="8132" max="8132" width="8.21875" style="9" customWidth="1"/>
    <col min="8133" max="8133" width="6.77734375" style="9" customWidth="1"/>
    <col min="8134" max="8134" width="4.77734375" style="9" customWidth="1"/>
    <col min="8135" max="8136" width="5" style="9" customWidth="1"/>
    <col min="8137" max="8137" width="8.77734375" style="9"/>
    <col min="8138" max="8138" width="10.5546875" style="9" customWidth="1"/>
    <col min="8139" max="8139" width="3.77734375" style="9" customWidth="1"/>
    <col min="8140" max="8141" width="8.77734375" style="9"/>
    <col min="8142" max="8142" width="3.77734375" style="9" customWidth="1"/>
    <col min="8143" max="8382" width="8.77734375" style="9"/>
    <col min="8383" max="8383" width="24.77734375" style="9" customWidth="1"/>
    <col min="8384" max="8384" width="13.5546875" style="9" customWidth="1"/>
    <col min="8385" max="8385" width="8.77734375" style="9"/>
    <col min="8386" max="8386" width="6.77734375" style="9" customWidth="1"/>
    <col min="8387" max="8387" width="6.44140625" style="9" customWidth="1"/>
    <col min="8388" max="8388" width="8.21875" style="9" customWidth="1"/>
    <col min="8389" max="8389" width="6.77734375" style="9" customWidth="1"/>
    <col min="8390" max="8390" width="4.77734375" style="9" customWidth="1"/>
    <col min="8391" max="8392" width="5" style="9" customWidth="1"/>
    <col min="8393" max="8393" width="8.77734375" style="9"/>
    <col min="8394" max="8394" width="10.5546875" style="9" customWidth="1"/>
    <col min="8395" max="8395" width="3.77734375" style="9" customWidth="1"/>
    <col min="8396" max="8397" width="8.77734375" style="9"/>
    <col min="8398" max="8398" width="3.77734375" style="9" customWidth="1"/>
    <col min="8399" max="8638" width="8.77734375" style="9"/>
    <col min="8639" max="8639" width="24.77734375" style="9" customWidth="1"/>
    <col min="8640" max="8640" width="13.5546875" style="9" customWidth="1"/>
    <col min="8641" max="8641" width="8.77734375" style="9"/>
    <col min="8642" max="8642" width="6.77734375" style="9" customWidth="1"/>
    <col min="8643" max="8643" width="6.44140625" style="9" customWidth="1"/>
    <col min="8644" max="8644" width="8.21875" style="9" customWidth="1"/>
    <col min="8645" max="8645" width="6.77734375" style="9" customWidth="1"/>
    <col min="8646" max="8646" width="4.77734375" style="9" customWidth="1"/>
    <col min="8647" max="8648" width="5" style="9" customWidth="1"/>
    <col min="8649" max="8649" width="8.77734375" style="9"/>
    <col min="8650" max="8650" width="10.5546875" style="9" customWidth="1"/>
    <col min="8651" max="8651" width="3.77734375" style="9" customWidth="1"/>
    <col min="8652" max="8653" width="8.77734375" style="9"/>
    <col min="8654" max="8654" width="3.77734375" style="9" customWidth="1"/>
    <col min="8655" max="8894" width="8.77734375" style="9"/>
    <col min="8895" max="8895" width="24.77734375" style="9" customWidth="1"/>
    <col min="8896" max="8896" width="13.5546875" style="9" customWidth="1"/>
    <col min="8897" max="8897" width="8.77734375" style="9"/>
    <col min="8898" max="8898" width="6.77734375" style="9" customWidth="1"/>
    <col min="8899" max="8899" width="6.44140625" style="9" customWidth="1"/>
    <col min="8900" max="8900" width="8.21875" style="9" customWidth="1"/>
    <col min="8901" max="8901" width="6.77734375" style="9" customWidth="1"/>
    <col min="8902" max="8902" width="4.77734375" style="9" customWidth="1"/>
    <col min="8903" max="8904" width="5" style="9" customWidth="1"/>
    <col min="8905" max="8905" width="8.77734375" style="9"/>
    <col min="8906" max="8906" width="10.5546875" style="9" customWidth="1"/>
    <col min="8907" max="8907" width="3.77734375" style="9" customWidth="1"/>
    <col min="8908" max="8909" width="8.77734375" style="9"/>
    <col min="8910" max="8910" width="3.77734375" style="9" customWidth="1"/>
    <col min="8911" max="9150" width="8.77734375" style="9"/>
    <col min="9151" max="9151" width="24.77734375" style="9" customWidth="1"/>
    <col min="9152" max="9152" width="13.5546875" style="9" customWidth="1"/>
    <col min="9153" max="9153" width="8.77734375" style="9"/>
    <col min="9154" max="9154" width="6.77734375" style="9" customWidth="1"/>
    <col min="9155" max="9155" width="6.44140625" style="9" customWidth="1"/>
    <col min="9156" max="9156" width="8.21875" style="9" customWidth="1"/>
    <col min="9157" max="9157" width="6.77734375" style="9" customWidth="1"/>
    <col min="9158" max="9158" width="4.77734375" style="9" customWidth="1"/>
    <col min="9159" max="9160" width="5" style="9" customWidth="1"/>
    <col min="9161" max="9161" width="8.77734375" style="9"/>
    <col min="9162" max="9162" width="10.5546875" style="9" customWidth="1"/>
    <col min="9163" max="9163" width="3.77734375" style="9" customWidth="1"/>
    <col min="9164" max="9165" width="8.77734375" style="9"/>
    <col min="9166" max="9166" width="3.77734375" style="9" customWidth="1"/>
    <col min="9167" max="9406" width="8.77734375" style="9"/>
    <col min="9407" max="9407" width="24.77734375" style="9" customWidth="1"/>
    <col min="9408" max="9408" width="13.5546875" style="9" customWidth="1"/>
    <col min="9409" max="9409" width="8.77734375" style="9"/>
    <col min="9410" max="9410" width="6.77734375" style="9" customWidth="1"/>
    <col min="9411" max="9411" width="6.44140625" style="9" customWidth="1"/>
    <col min="9412" max="9412" width="8.21875" style="9" customWidth="1"/>
    <col min="9413" max="9413" width="6.77734375" style="9" customWidth="1"/>
    <col min="9414" max="9414" width="4.77734375" style="9" customWidth="1"/>
    <col min="9415" max="9416" width="5" style="9" customWidth="1"/>
    <col min="9417" max="9417" width="8.77734375" style="9"/>
    <col min="9418" max="9418" width="10.5546875" style="9" customWidth="1"/>
    <col min="9419" max="9419" width="3.77734375" style="9" customWidth="1"/>
    <col min="9420" max="9421" width="8.77734375" style="9"/>
    <col min="9422" max="9422" width="3.77734375" style="9" customWidth="1"/>
    <col min="9423" max="9662" width="8.77734375" style="9"/>
    <col min="9663" max="9663" width="24.77734375" style="9" customWidth="1"/>
    <col min="9664" max="9664" width="13.5546875" style="9" customWidth="1"/>
    <col min="9665" max="9665" width="8.77734375" style="9"/>
    <col min="9666" max="9666" width="6.77734375" style="9" customWidth="1"/>
    <col min="9667" max="9667" width="6.44140625" style="9" customWidth="1"/>
    <col min="9668" max="9668" width="8.21875" style="9" customWidth="1"/>
    <col min="9669" max="9669" width="6.77734375" style="9" customWidth="1"/>
    <col min="9670" max="9670" width="4.77734375" style="9" customWidth="1"/>
    <col min="9671" max="9672" width="5" style="9" customWidth="1"/>
    <col min="9673" max="9673" width="8.77734375" style="9"/>
    <col min="9674" max="9674" width="10.5546875" style="9" customWidth="1"/>
    <col min="9675" max="9675" width="3.77734375" style="9" customWidth="1"/>
    <col min="9676" max="9677" width="8.77734375" style="9"/>
    <col min="9678" max="9678" width="3.77734375" style="9" customWidth="1"/>
    <col min="9679" max="9918" width="8.77734375" style="9"/>
    <col min="9919" max="9919" width="24.77734375" style="9" customWidth="1"/>
    <col min="9920" max="9920" width="13.5546875" style="9" customWidth="1"/>
    <col min="9921" max="9921" width="8.77734375" style="9"/>
    <col min="9922" max="9922" width="6.77734375" style="9" customWidth="1"/>
    <col min="9923" max="9923" width="6.44140625" style="9" customWidth="1"/>
    <col min="9924" max="9924" width="8.21875" style="9" customWidth="1"/>
    <col min="9925" max="9925" width="6.77734375" style="9" customWidth="1"/>
    <col min="9926" max="9926" width="4.77734375" style="9" customWidth="1"/>
    <col min="9927" max="9928" width="5" style="9" customWidth="1"/>
    <col min="9929" max="9929" width="8.77734375" style="9"/>
    <col min="9930" max="9930" width="10.5546875" style="9" customWidth="1"/>
    <col min="9931" max="9931" width="3.77734375" style="9" customWidth="1"/>
    <col min="9932" max="9933" width="8.77734375" style="9"/>
    <col min="9934" max="9934" width="3.77734375" style="9" customWidth="1"/>
    <col min="9935" max="10174" width="8.77734375" style="9"/>
    <col min="10175" max="10175" width="24.77734375" style="9" customWidth="1"/>
    <col min="10176" max="10176" width="13.5546875" style="9" customWidth="1"/>
    <col min="10177" max="10177" width="8.77734375" style="9"/>
    <col min="10178" max="10178" width="6.77734375" style="9" customWidth="1"/>
    <col min="10179" max="10179" width="6.44140625" style="9" customWidth="1"/>
    <col min="10180" max="10180" width="8.21875" style="9" customWidth="1"/>
    <col min="10181" max="10181" width="6.77734375" style="9" customWidth="1"/>
    <col min="10182" max="10182" width="4.77734375" style="9" customWidth="1"/>
    <col min="10183" max="10184" width="5" style="9" customWidth="1"/>
    <col min="10185" max="10185" width="8.77734375" style="9"/>
    <col min="10186" max="10186" width="10.5546875" style="9" customWidth="1"/>
    <col min="10187" max="10187" width="3.77734375" style="9" customWidth="1"/>
    <col min="10188" max="10189" width="8.77734375" style="9"/>
    <col min="10190" max="10190" width="3.77734375" style="9" customWidth="1"/>
    <col min="10191" max="10430" width="8.77734375" style="9"/>
    <col min="10431" max="10431" width="24.77734375" style="9" customWidth="1"/>
    <col min="10432" max="10432" width="13.5546875" style="9" customWidth="1"/>
    <col min="10433" max="10433" width="8.77734375" style="9"/>
    <col min="10434" max="10434" width="6.77734375" style="9" customWidth="1"/>
    <col min="10435" max="10435" width="6.44140625" style="9" customWidth="1"/>
    <col min="10436" max="10436" width="8.21875" style="9" customWidth="1"/>
    <col min="10437" max="10437" width="6.77734375" style="9" customWidth="1"/>
    <col min="10438" max="10438" width="4.77734375" style="9" customWidth="1"/>
    <col min="10439" max="10440" width="5" style="9" customWidth="1"/>
    <col min="10441" max="10441" width="8.77734375" style="9"/>
    <col min="10442" max="10442" width="10.5546875" style="9" customWidth="1"/>
    <col min="10443" max="10443" width="3.77734375" style="9" customWidth="1"/>
    <col min="10444" max="10445" width="8.77734375" style="9"/>
    <col min="10446" max="10446" width="3.77734375" style="9" customWidth="1"/>
    <col min="10447" max="10686" width="8.77734375" style="9"/>
    <col min="10687" max="10687" width="24.77734375" style="9" customWidth="1"/>
    <col min="10688" max="10688" width="13.5546875" style="9" customWidth="1"/>
    <col min="10689" max="10689" width="8.77734375" style="9"/>
    <col min="10690" max="10690" width="6.77734375" style="9" customWidth="1"/>
    <col min="10691" max="10691" width="6.44140625" style="9" customWidth="1"/>
    <col min="10692" max="10692" width="8.21875" style="9" customWidth="1"/>
    <col min="10693" max="10693" width="6.77734375" style="9" customWidth="1"/>
    <col min="10694" max="10694" width="4.77734375" style="9" customWidth="1"/>
    <col min="10695" max="10696" width="5" style="9" customWidth="1"/>
    <col min="10697" max="10697" width="8.77734375" style="9"/>
    <col min="10698" max="10698" width="10.5546875" style="9" customWidth="1"/>
    <col min="10699" max="10699" width="3.77734375" style="9" customWidth="1"/>
    <col min="10700" max="10701" width="8.77734375" style="9"/>
    <col min="10702" max="10702" width="3.77734375" style="9" customWidth="1"/>
    <col min="10703" max="10942" width="8.77734375" style="9"/>
    <col min="10943" max="10943" width="24.77734375" style="9" customWidth="1"/>
    <col min="10944" max="10944" width="13.5546875" style="9" customWidth="1"/>
    <col min="10945" max="10945" width="8.77734375" style="9"/>
    <col min="10946" max="10946" width="6.77734375" style="9" customWidth="1"/>
    <col min="10947" max="10947" width="6.44140625" style="9" customWidth="1"/>
    <col min="10948" max="10948" width="8.21875" style="9" customWidth="1"/>
    <col min="10949" max="10949" width="6.77734375" style="9" customWidth="1"/>
    <col min="10950" max="10950" width="4.77734375" style="9" customWidth="1"/>
    <col min="10951" max="10952" width="5" style="9" customWidth="1"/>
    <col min="10953" max="10953" width="8.77734375" style="9"/>
    <col min="10954" max="10954" width="10.5546875" style="9" customWidth="1"/>
    <col min="10955" max="10955" width="3.77734375" style="9" customWidth="1"/>
    <col min="10956" max="10957" width="8.77734375" style="9"/>
    <col min="10958" max="10958" width="3.77734375" style="9" customWidth="1"/>
    <col min="10959" max="11198" width="8.77734375" style="9"/>
    <col min="11199" max="11199" width="24.77734375" style="9" customWidth="1"/>
    <col min="11200" max="11200" width="13.5546875" style="9" customWidth="1"/>
    <col min="11201" max="11201" width="8.77734375" style="9"/>
    <col min="11202" max="11202" width="6.77734375" style="9" customWidth="1"/>
    <col min="11203" max="11203" width="6.44140625" style="9" customWidth="1"/>
    <col min="11204" max="11204" width="8.21875" style="9" customWidth="1"/>
    <col min="11205" max="11205" width="6.77734375" style="9" customWidth="1"/>
    <col min="11206" max="11206" width="4.77734375" style="9" customWidth="1"/>
    <col min="11207" max="11208" width="5" style="9" customWidth="1"/>
    <col min="11209" max="11209" width="8.77734375" style="9"/>
    <col min="11210" max="11210" width="10.5546875" style="9" customWidth="1"/>
    <col min="11211" max="11211" width="3.77734375" style="9" customWidth="1"/>
    <col min="11212" max="11213" width="8.77734375" style="9"/>
    <col min="11214" max="11214" width="3.77734375" style="9" customWidth="1"/>
    <col min="11215" max="11454" width="8.77734375" style="9"/>
    <col min="11455" max="11455" width="24.77734375" style="9" customWidth="1"/>
    <col min="11456" max="11456" width="13.5546875" style="9" customWidth="1"/>
    <col min="11457" max="11457" width="8.77734375" style="9"/>
    <col min="11458" max="11458" width="6.77734375" style="9" customWidth="1"/>
    <col min="11459" max="11459" width="6.44140625" style="9" customWidth="1"/>
    <col min="11460" max="11460" width="8.21875" style="9" customWidth="1"/>
    <col min="11461" max="11461" width="6.77734375" style="9" customWidth="1"/>
    <col min="11462" max="11462" width="4.77734375" style="9" customWidth="1"/>
    <col min="11463" max="11464" width="5" style="9" customWidth="1"/>
    <col min="11465" max="11465" width="8.77734375" style="9"/>
    <col min="11466" max="11466" width="10.5546875" style="9" customWidth="1"/>
    <col min="11467" max="11467" width="3.77734375" style="9" customWidth="1"/>
    <col min="11468" max="11469" width="8.77734375" style="9"/>
    <col min="11470" max="11470" width="3.77734375" style="9" customWidth="1"/>
    <col min="11471" max="11710" width="8.77734375" style="9"/>
    <col min="11711" max="11711" width="24.77734375" style="9" customWidth="1"/>
    <col min="11712" max="11712" width="13.5546875" style="9" customWidth="1"/>
    <col min="11713" max="11713" width="8.77734375" style="9"/>
    <col min="11714" max="11714" width="6.77734375" style="9" customWidth="1"/>
    <col min="11715" max="11715" width="6.44140625" style="9" customWidth="1"/>
    <col min="11716" max="11716" width="8.21875" style="9" customWidth="1"/>
    <col min="11717" max="11717" width="6.77734375" style="9" customWidth="1"/>
    <col min="11718" max="11718" width="4.77734375" style="9" customWidth="1"/>
    <col min="11719" max="11720" width="5" style="9" customWidth="1"/>
    <col min="11721" max="11721" width="8.77734375" style="9"/>
    <col min="11722" max="11722" width="10.5546875" style="9" customWidth="1"/>
    <col min="11723" max="11723" width="3.77734375" style="9" customWidth="1"/>
    <col min="11724" max="11725" width="8.77734375" style="9"/>
    <col min="11726" max="11726" width="3.77734375" style="9" customWidth="1"/>
    <col min="11727" max="11966" width="8.77734375" style="9"/>
    <col min="11967" max="11967" width="24.77734375" style="9" customWidth="1"/>
    <col min="11968" max="11968" width="13.5546875" style="9" customWidth="1"/>
    <col min="11969" max="11969" width="8.77734375" style="9"/>
    <col min="11970" max="11970" width="6.77734375" style="9" customWidth="1"/>
    <col min="11971" max="11971" width="6.44140625" style="9" customWidth="1"/>
    <col min="11972" max="11972" width="8.21875" style="9" customWidth="1"/>
    <col min="11973" max="11973" width="6.77734375" style="9" customWidth="1"/>
    <col min="11974" max="11974" width="4.77734375" style="9" customWidth="1"/>
    <col min="11975" max="11976" width="5" style="9" customWidth="1"/>
    <col min="11977" max="11977" width="8.77734375" style="9"/>
    <col min="11978" max="11978" width="10.5546875" style="9" customWidth="1"/>
    <col min="11979" max="11979" width="3.77734375" style="9" customWidth="1"/>
    <col min="11980" max="11981" width="8.77734375" style="9"/>
    <col min="11982" max="11982" width="3.77734375" style="9" customWidth="1"/>
    <col min="11983" max="12222" width="8.77734375" style="9"/>
    <col min="12223" max="12223" width="24.77734375" style="9" customWidth="1"/>
    <col min="12224" max="12224" width="13.5546875" style="9" customWidth="1"/>
    <col min="12225" max="12225" width="8.77734375" style="9"/>
    <col min="12226" max="12226" width="6.77734375" style="9" customWidth="1"/>
    <col min="12227" max="12227" width="6.44140625" style="9" customWidth="1"/>
    <col min="12228" max="12228" width="8.21875" style="9" customWidth="1"/>
    <col min="12229" max="12229" width="6.77734375" style="9" customWidth="1"/>
    <col min="12230" max="12230" width="4.77734375" style="9" customWidth="1"/>
    <col min="12231" max="12232" width="5" style="9" customWidth="1"/>
    <col min="12233" max="12233" width="8.77734375" style="9"/>
    <col min="12234" max="12234" width="10.5546875" style="9" customWidth="1"/>
    <col min="12235" max="12235" width="3.77734375" style="9" customWidth="1"/>
    <col min="12236" max="12237" width="8.77734375" style="9"/>
    <col min="12238" max="12238" width="3.77734375" style="9" customWidth="1"/>
    <col min="12239" max="12478" width="8.77734375" style="9"/>
    <col min="12479" max="12479" width="24.77734375" style="9" customWidth="1"/>
    <col min="12480" max="12480" width="13.5546875" style="9" customWidth="1"/>
    <col min="12481" max="12481" width="8.77734375" style="9"/>
    <col min="12482" max="12482" width="6.77734375" style="9" customWidth="1"/>
    <col min="12483" max="12483" width="6.44140625" style="9" customWidth="1"/>
    <col min="12484" max="12484" width="8.21875" style="9" customWidth="1"/>
    <col min="12485" max="12485" width="6.77734375" style="9" customWidth="1"/>
    <col min="12486" max="12486" width="4.77734375" style="9" customWidth="1"/>
    <col min="12487" max="12488" width="5" style="9" customWidth="1"/>
    <col min="12489" max="12489" width="8.77734375" style="9"/>
    <col min="12490" max="12490" width="10.5546875" style="9" customWidth="1"/>
    <col min="12491" max="12491" width="3.77734375" style="9" customWidth="1"/>
    <col min="12492" max="12493" width="8.77734375" style="9"/>
    <col min="12494" max="12494" width="3.77734375" style="9" customWidth="1"/>
    <col min="12495" max="12734" width="8.77734375" style="9"/>
    <col min="12735" max="12735" width="24.77734375" style="9" customWidth="1"/>
    <col min="12736" max="12736" width="13.5546875" style="9" customWidth="1"/>
    <col min="12737" max="12737" width="8.77734375" style="9"/>
    <col min="12738" max="12738" width="6.77734375" style="9" customWidth="1"/>
    <col min="12739" max="12739" width="6.44140625" style="9" customWidth="1"/>
    <col min="12740" max="12740" width="8.21875" style="9" customWidth="1"/>
    <col min="12741" max="12741" width="6.77734375" style="9" customWidth="1"/>
    <col min="12742" max="12742" width="4.77734375" style="9" customWidth="1"/>
    <col min="12743" max="12744" width="5" style="9" customWidth="1"/>
    <col min="12745" max="12745" width="8.77734375" style="9"/>
    <col min="12746" max="12746" width="10.5546875" style="9" customWidth="1"/>
    <col min="12747" max="12747" width="3.77734375" style="9" customWidth="1"/>
    <col min="12748" max="12749" width="8.77734375" style="9"/>
    <col min="12750" max="12750" width="3.77734375" style="9" customWidth="1"/>
    <col min="12751" max="12990" width="8.77734375" style="9"/>
    <col min="12991" max="12991" width="24.77734375" style="9" customWidth="1"/>
    <col min="12992" max="12992" width="13.5546875" style="9" customWidth="1"/>
    <col min="12993" max="12993" width="8.77734375" style="9"/>
    <col min="12994" max="12994" width="6.77734375" style="9" customWidth="1"/>
    <col min="12995" max="12995" width="6.44140625" style="9" customWidth="1"/>
    <col min="12996" max="12996" width="8.21875" style="9" customWidth="1"/>
    <col min="12997" max="12997" width="6.77734375" style="9" customWidth="1"/>
    <col min="12998" max="12998" width="4.77734375" style="9" customWidth="1"/>
    <col min="12999" max="13000" width="5" style="9" customWidth="1"/>
    <col min="13001" max="13001" width="8.77734375" style="9"/>
    <col min="13002" max="13002" width="10.5546875" style="9" customWidth="1"/>
    <col min="13003" max="13003" width="3.77734375" style="9" customWidth="1"/>
    <col min="13004" max="13005" width="8.77734375" style="9"/>
    <col min="13006" max="13006" width="3.77734375" style="9" customWidth="1"/>
    <col min="13007" max="13246" width="8.77734375" style="9"/>
    <col min="13247" max="13247" width="24.77734375" style="9" customWidth="1"/>
    <col min="13248" max="13248" width="13.5546875" style="9" customWidth="1"/>
    <col min="13249" max="13249" width="8.77734375" style="9"/>
    <col min="13250" max="13250" width="6.77734375" style="9" customWidth="1"/>
    <col min="13251" max="13251" width="6.44140625" style="9" customWidth="1"/>
    <col min="13252" max="13252" width="8.21875" style="9" customWidth="1"/>
    <col min="13253" max="13253" width="6.77734375" style="9" customWidth="1"/>
    <col min="13254" max="13254" width="4.77734375" style="9" customWidth="1"/>
    <col min="13255" max="13256" width="5" style="9" customWidth="1"/>
    <col min="13257" max="13257" width="8.77734375" style="9"/>
    <col min="13258" max="13258" width="10.5546875" style="9" customWidth="1"/>
    <col min="13259" max="13259" width="3.77734375" style="9" customWidth="1"/>
    <col min="13260" max="13261" width="8.77734375" style="9"/>
    <col min="13262" max="13262" width="3.77734375" style="9" customWidth="1"/>
    <col min="13263" max="13502" width="8.77734375" style="9"/>
    <col min="13503" max="13503" width="24.77734375" style="9" customWidth="1"/>
    <col min="13504" max="13504" width="13.5546875" style="9" customWidth="1"/>
    <col min="13505" max="13505" width="8.77734375" style="9"/>
    <col min="13506" max="13506" width="6.77734375" style="9" customWidth="1"/>
    <col min="13507" max="13507" width="6.44140625" style="9" customWidth="1"/>
    <col min="13508" max="13508" width="8.21875" style="9" customWidth="1"/>
    <col min="13509" max="13509" width="6.77734375" style="9" customWidth="1"/>
    <col min="13510" max="13510" width="4.77734375" style="9" customWidth="1"/>
    <col min="13511" max="13512" width="5" style="9" customWidth="1"/>
    <col min="13513" max="13513" width="8.77734375" style="9"/>
    <col min="13514" max="13514" width="10.5546875" style="9" customWidth="1"/>
    <col min="13515" max="13515" width="3.77734375" style="9" customWidth="1"/>
    <col min="13516" max="13517" width="8.77734375" style="9"/>
    <col min="13518" max="13518" width="3.77734375" style="9" customWidth="1"/>
    <col min="13519" max="13758" width="8.77734375" style="9"/>
    <col min="13759" max="13759" width="24.77734375" style="9" customWidth="1"/>
    <col min="13760" max="13760" width="13.5546875" style="9" customWidth="1"/>
    <col min="13761" max="13761" width="8.77734375" style="9"/>
    <col min="13762" max="13762" width="6.77734375" style="9" customWidth="1"/>
    <col min="13763" max="13763" width="6.44140625" style="9" customWidth="1"/>
    <col min="13764" max="13764" width="8.21875" style="9" customWidth="1"/>
    <col min="13765" max="13765" width="6.77734375" style="9" customWidth="1"/>
    <col min="13766" max="13766" width="4.77734375" style="9" customWidth="1"/>
    <col min="13767" max="13768" width="5" style="9" customWidth="1"/>
    <col min="13769" max="13769" width="8.77734375" style="9"/>
    <col min="13770" max="13770" width="10.5546875" style="9" customWidth="1"/>
    <col min="13771" max="13771" width="3.77734375" style="9" customWidth="1"/>
    <col min="13772" max="13773" width="8.77734375" style="9"/>
    <col min="13774" max="13774" width="3.77734375" style="9" customWidth="1"/>
    <col min="13775" max="14014" width="8.77734375" style="9"/>
    <col min="14015" max="14015" width="24.77734375" style="9" customWidth="1"/>
    <col min="14016" max="14016" width="13.5546875" style="9" customWidth="1"/>
    <col min="14017" max="14017" width="8.77734375" style="9"/>
    <col min="14018" max="14018" width="6.77734375" style="9" customWidth="1"/>
    <col min="14019" max="14019" width="6.44140625" style="9" customWidth="1"/>
    <col min="14020" max="14020" width="8.21875" style="9" customWidth="1"/>
    <col min="14021" max="14021" width="6.77734375" style="9" customWidth="1"/>
    <col min="14022" max="14022" width="4.77734375" style="9" customWidth="1"/>
    <col min="14023" max="14024" width="5" style="9" customWidth="1"/>
    <col min="14025" max="14025" width="8.77734375" style="9"/>
    <col min="14026" max="14026" width="10.5546875" style="9" customWidth="1"/>
    <col min="14027" max="14027" width="3.77734375" style="9" customWidth="1"/>
    <col min="14028" max="14029" width="8.77734375" style="9"/>
    <col min="14030" max="14030" width="3.77734375" style="9" customWidth="1"/>
    <col min="14031" max="14270" width="8.77734375" style="9"/>
    <col min="14271" max="14271" width="24.77734375" style="9" customWidth="1"/>
    <col min="14272" max="14272" width="13.5546875" style="9" customWidth="1"/>
    <col min="14273" max="14273" width="8.77734375" style="9"/>
    <col min="14274" max="14274" width="6.77734375" style="9" customWidth="1"/>
    <col min="14275" max="14275" width="6.44140625" style="9" customWidth="1"/>
    <col min="14276" max="14276" width="8.21875" style="9" customWidth="1"/>
    <col min="14277" max="14277" width="6.77734375" style="9" customWidth="1"/>
    <col min="14278" max="14278" width="4.77734375" style="9" customWidth="1"/>
    <col min="14279" max="14280" width="5" style="9" customWidth="1"/>
    <col min="14281" max="14281" width="8.77734375" style="9"/>
    <col min="14282" max="14282" width="10.5546875" style="9" customWidth="1"/>
    <col min="14283" max="14283" width="3.77734375" style="9" customWidth="1"/>
    <col min="14284" max="14285" width="8.77734375" style="9"/>
    <col min="14286" max="14286" width="3.77734375" style="9" customWidth="1"/>
    <col min="14287" max="14526" width="8.77734375" style="9"/>
    <col min="14527" max="14527" width="24.77734375" style="9" customWidth="1"/>
    <col min="14528" max="14528" width="13.5546875" style="9" customWidth="1"/>
    <col min="14529" max="14529" width="8.77734375" style="9"/>
    <col min="14530" max="14530" width="6.77734375" style="9" customWidth="1"/>
    <col min="14531" max="14531" width="6.44140625" style="9" customWidth="1"/>
    <col min="14532" max="14532" width="8.21875" style="9" customWidth="1"/>
    <col min="14533" max="14533" width="6.77734375" style="9" customWidth="1"/>
    <col min="14534" max="14534" width="4.77734375" style="9" customWidth="1"/>
    <col min="14535" max="14536" width="5" style="9" customWidth="1"/>
    <col min="14537" max="14537" width="8.77734375" style="9"/>
    <col min="14538" max="14538" width="10.5546875" style="9" customWidth="1"/>
    <col min="14539" max="14539" width="3.77734375" style="9" customWidth="1"/>
    <col min="14540" max="14541" width="8.77734375" style="9"/>
    <col min="14542" max="14542" width="3.77734375" style="9" customWidth="1"/>
    <col min="14543" max="14782" width="8.77734375" style="9"/>
    <col min="14783" max="14783" width="24.77734375" style="9" customWidth="1"/>
    <col min="14784" max="14784" width="13.5546875" style="9" customWidth="1"/>
    <col min="14785" max="14785" width="8.77734375" style="9"/>
    <col min="14786" max="14786" width="6.77734375" style="9" customWidth="1"/>
    <col min="14787" max="14787" width="6.44140625" style="9" customWidth="1"/>
    <col min="14788" max="14788" width="8.21875" style="9" customWidth="1"/>
    <col min="14789" max="14789" width="6.77734375" style="9" customWidth="1"/>
    <col min="14790" max="14790" width="4.77734375" style="9" customWidth="1"/>
    <col min="14791" max="14792" width="5" style="9" customWidth="1"/>
    <col min="14793" max="14793" width="8.77734375" style="9"/>
    <col min="14794" max="14794" width="10.5546875" style="9" customWidth="1"/>
    <col min="14795" max="14795" width="3.77734375" style="9" customWidth="1"/>
    <col min="14796" max="14797" width="8.77734375" style="9"/>
    <col min="14798" max="14798" width="3.77734375" style="9" customWidth="1"/>
    <col min="14799" max="15038" width="8.77734375" style="9"/>
    <col min="15039" max="15039" width="24.77734375" style="9" customWidth="1"/>
    <col min="15040" max="15040" width="13.5546875" style="9" customWidth="1"/>
    <col min="15041" max="15041" width="8.77734375" style="9"/>
    <col min="15042" max="15042" width="6.77734375" style="9" customWidth="1"/>
    <col min="15043" max="15043" width="6.44140625" style="9" customWidth="1"/>
    <col min="15044" max="15044" width="8.21875" style="9" customWidth="1"/>
    <col min="15045" max="15045" width="6.77734375" style="9" customWidth="1"/>
    <col min="15046" max="15046" width="4.77734375" style="9" customWidth="1"/>
    <col min="15047" max="15048" width="5" style="9" customWidth="1"/>
    <col min="15049" max="15049" width="8.77734375" style="9"/>
    <col min="15050" max="15050" width="10.5546875" style="9" customWidth="1"/>
    <col min="15051" max="15051" width="3.77734375" style="9" customWidth="1"/>
    <col min="15052" max="15053" width="8.77734375" style="9"/>
    <col min="15054" max="15054" width="3.77734375" style="9" customWidth="1"/>
    <col min="15055" max="15294" width="8.77734375" style="9"/>
    <col min="15295" max="15295" width="24.77734375" style="9" customWidth="1"/>
    <col min="15296" max="15296" width="13.5546875" style="9" customWidth="1"/>
    <col min="15297" max="15297" width="8.77734375" style="9"/>
    <col min="15298" max="15298" width="6.77734375" style="9" customWidth="1"/>
    <col min="15299" max="15299" width="6.44140625" style="9" customWidth="1"/>
    <col min="15300" max="15300" width="8.21875" style="9" customWidth="1"/>
    <col min="15301" max="15301" width="6.77734375" style="9" customWidth="1"/>
    <col min="15302" max="15302" width="4.77734375" style="9" customWidth="1"/>
    <col min="15303" max="15304" width="5" style="9" customWidth="1"/>
    <col min="15305" max="15305" width="8.77734375" style="9"/>
    <col min="15306" max="15306" width="10.5546875" style="9" customWidth="1"/>
    <col min="15307" max="15307" width="3.77734375" style="9" customWidth="1"/>
    <col min="15308" max="15309" width="8.77734375" style="9"/>
    <col min="15310" max="15310" width="3.77734375" style="9" customWidth="1"/>
    <col min="15311" max="15550" width="8.77734375" style="9"/>
    <col min="15551" max="15551" width="24.77734375" style="9" customWidth="1"/>
    <col min="15552" max="15552" width="13.5546875" style="9" customWidth="1"/>
    <col min="15553" max="15553" width="8.77734375" style="9"/>
    <col min="15554" max="15554" width="6.77734375" style="9" customWidth="1"/>
    <col min="15555" max="15555" width="6.44140625" style="9" customWidth="1"/>
    <col min="15556" max="15556" width="8.21875" style="9" customWidth="1"/>
    <col min="15557" max="15557" width="6.77734375" style="9" customWidth="1"/>
    <col min="15558" max="15558" width="4.77734375" style="9" customWidth="1"/>
    <col min="15559" max="15560" width="5" style="9" customWidth="1"/>
    <col min="15561" max="15561" width="8.77734375" style="9"/>
    <col min="15562" max="15562" width="10.5546875" style="9" customWidth="1"/>
    <col min="15563" max="15563" width="3.77734375" style="9" customWidth="1"/>
    <col min="15564" max="15565" width="8.77734375" style="9"/>
    <col min="15566" max="15566" width="3.77734375" style="9" customWidth="1"/>
    <col min="15567" max="15806" width="8.77734375" style="9"/>
    <col min="15807" max="15807" width="24.77734375" style="9" customWidth="1"/>
    <col min="15808" max="15808" width="13.5546875" style="9" customWidth="1"/>
    <col min="15809" max="15809" width="8.77734375" style="9"/>
    <col min="15810" max="15810" width="6.77734375" style="9" customWidth="1"/>
    <col min="15811" max="15811" width="6.44140625" style="9" customWidth="1"/>
    <col min="15812" max="15812" width="8.21875" style="9" customWidth="1"/>
    <col min="15813" max="15813" width="6.77734375" style="9" customWidth="1"/>
    <col min="15814" max="15814" width="4.77734375" style="9" customWidth="1"/>
    <col min="15815" max="15816" width="5" style="9" customWidth="1"/>
    <col min="15817" max="15817" width="8.77734375" style="9"/>
    <col min="15818" max="15818" width="10.5546875" style="9" customWidth="1"/>
    <col min="15819" max="15819" width="3.77734375" style="9" customWidth="1"/>
    <col min="15820" max="15821" width="8.77734375" style="9"/>
    <col min="15822" max="15822" width="3.77734375" style="9" customWidth="1"/>
    <col min="15823" max="16062" width="8.77734375" style="9"/>
    <col min="16063" max="16063" width="24.77734375" style="9" customWidth="1"/>
    <col min="16064" max="16064" width="13.5546875" style="9" customWidth="1"/>
    <col min="16065" max="16065" width="8.77734375" style="9"/>
    <col min="16066" max="16066" width="6.77734375" style="9" customWidth="1"/>
    <col min="16067" max="16067" width="6.44140625" style="9" customWidth="1"/>
    <col min="16068" max="16068" width="8.21875" style="9" customWidth="1"/>
    <col min="16069" max="16069" width="6.77734375" style="9" customWidth="1"/>
    <col min="16070" max="16070" width="4.77734375" style="9" customWidth="1"/>
    <col min="16071" max="16072" width="5" style="9" customWidth="1"/>
    <col min="16073" max="16073" width="8.77734375" style="9"/>
    <col min="16074" max="16074" width="10.5546875" style="9" customWidth="1"/>
    <col min="16075" max="16075" width="3.77734375" style="9" customWidth="1"/>
    <col min="16076" max="16077" width="8.77734375" style="9"/>
    <col min="16078" max="16078" width="3.77734375" style="9" customWidth="1"/>
    <col min="16079" max="16384" width="8.77734375" style="9"/>
  </cols>
  <sheetData>
    <row r="1" spans="1:1" x14ac:dyDescent="0.25">
      <c r="A1" s="6" t="s">
        <v>265</v>
      </c>
    </row>
    <row r="2" spans="1:1" x14ac:dyDescent="0.25">
      <c r="A2" s="6" t="s">
        <v>264</v>
      </c>
    </row>
    <row r="4" spans="1:1" x14ac:dyDescent="0.25">
      <c r="A4" s="9"/>
    </row>
    <row r="18" spans="1:61" ht="15.6" x14ac:dyDescent="0.3">
      <c r="AP18" s="2"/>
      <c r="AQ18" s="3"/>
      <c r="AR18" s="3"/>
      <c r="AS18" s="3"/>
      <c r="AT18" s="3"/>
      <c r="AU18" s="2"/>
      <c r="AV18" s="2"/>
      <c r="AW18" s="2"/>
      <c r="AX18" s="2"/>
      <c r="AY18" s="2"/>
      <c r="AZ18" s="3"/>
      <c r="BA18" s="3"/>
      <c r="BB18" s="3"/>
      <c r="BC18" s="3"/>
      <c r="BD18" s="3"/>
      <c r="BE18" s="3"/>
      <c r="BF18" s="3"/>
      <c r="BG18" s="2"/>
      <c r="BH18" s="2"/>
      <c r="BI18" s="3"/>
    </row>
    <row r="20" spans="1:61" s="3" customFormat="1" ht="79.8" x14ac:dyDescent="0.3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6</v>
      </c>
      <c r="M20" s="2" t="s">
        <v>7</v>
      </c>
      <c r="N20" s="2" t="s">
        <v>8</v>
      </c>
      <c r="O20" s="2" t="s">
        <v>9</v>
      </c>
      <c r="P20" s="2" t="s">
        <v>10</v>
      </c>
      <c r="Q20" s="3" t="s">
        <v>14</v>
      </c>
      <c r="R20" s="3" t="s">
        <v>30</v>
      </c>
      <c r="S20" s="3" t="s">
        <v>15</v>
      </c>
      <c r="T20" s="3" t="s">
        <v>16</v>
      </c>
      <c r="U20" s="3" t="s">
        <v>31</v>
      </c>
      <c r="V20" s="3" t="s">
        <v>32</v>
      </c>
      <c r="W20" s="3" t="s">
        <v>104</v>
      </c>
      <c r="X20" s="2" t="s">
        <v>17</v>
      </c>
      <c r="Y20" s="2" t="s">
        <v>18</v>
      </c>
      <c r="Z20" s="2" t="s">
        <v>19</v>
      </c>
      <c r="AA20" s="2" t="s">
        <v>20</v>
      </c>
      <c r="AB20" s="2" t="s">
        <v>21</v>
      </c>
      <c r="AC20" s="2" t="s">
        <v>22</v>
      </c>
      <c r="AD20" s="3" t="s">
        <v>15</v>
      </c>
      <c r="AE20" s="3" t="s">
        <v>16</v>
      </c>
      <c r="AF20" s="3" t="s">
        <v>33</v>
      </c>
      <c r="AG20" s="3" t="s">
        <v>34</v>
      </c>
      <c r="AH20" s="3" t="s">
        <v>105</v>
      </c>
      <c r="AI20" s="8" t="s">
        <v>23</v>
      </c>
      <c r="AJ20" s="8" t="s">
        <v>24</v>
      </c>
      <c r="AK20" s="8" t="s">
        <v>25</v>
      </c>
      <c r="AL20" s="8" t="s">
        <v>26</v>
      </c>
      <c r="AM20" s="8" t="s">
        <v>27</v>
      </c>
      <c r="AN20" s="8" t="s">
        <v>28</v>
      </c>
      <c r="AP20" s="2" t="s">
        <v>58</v>
      </c>
    </row>
    <row r="21" spans="1:61" customFormat="1" ht="14.4" x14ac:dyDescent="0.3">
      <c r="A21" s="1">
        <v>44119</v>
      </c>
      <c r="B21" t="s">
        <v>115</v>
      </c>
      <c r="C21" t="s">
        <v>263</v>
      </c>
      <c r="D21">
        <v>15</v>
      </c>
      <c r="E21">
        <v>1</v>
      </c>
      <c r="F21">
        <v>1</v>
      </c>
      <c r="G21" t="s">
        <v>42</v>
      </c>
      <c r="H21" t="s">
        <v>109</v>
      </c>
      <c r="I21">
        <v>5.7099999999999998E-2</v>
      </c>
      <c r="J21">
        <v>1.3</v>
      </c>
      <c r="K21">
        <v>23.8</v>
      </c>
      <c r="L21" t="s">
        <v>43</v>
      </c>
      <c r="M21" t="s">
        <v>110</v>
      </c>
      <c r="N21">
        <v>0.49299999999999999</v>
      </c>
      <c r="O21">
        <v>8.3000000000000007</v>
      </c>
      <c r="P21">
        <v>18.8</v>
      </c>
      <c r="R21" s="4">
        <v>1</v>
      </c>
      <c r="S21" s="4">
        <v>1</v>
      </c>
      <c r="T21" s="4"/>
      <c r="U21" s="4">
        <v>23.8</v>
      </c>
      <c r="V21" s="4">
        <v>23.8</v>
      </c>
      <c r="W21" s="4">
        <v>23.8</v>
      </c>
      <c r="X21" s="4">
        <v>-4.7999999999999972</v>
      </c>
      <c r="Y21" s="4" t="s">
        <v>78</v>
      </c>
      <c r="AB21" s="4"/>
      <c r="AC21" s="4"/>
      <c r="AD21" s="4">
        <v>2</v>
      </c>
      <c r="AE21" s="4" t="s">
        <v>117</v>
      </c>
      <c r="AF21" s="4">
        <v>253.10181899999998</v>
      </c>
      <c r="AG21" s="4">
        <v>253.10181899999998</v>
      </c>
      <c r="AH21" s="4">
        <v>214.3083502000475</v>
      </c>
      <c r="AI21">
        <v>-14.276659919981</v>
      </c>
      <c r="AJ21" t="s">
        <v>78</v>
      </c>
      <c r="AM21" s="9"/>
      <c r="AO21" s="2"/>
      <c r="AP21" s="2">
        <v>1</v>
      </c>
      <c r="AQ21" s="5"/>
    </row>
    <row r="22" spans="1:61" customFormat="1" ht="14.4" x14ac:dyDescent="0.3">
      <c r="A22" s="1">
        <v>44119</v>
      </c>
      <c r="B22" t="s">
        <v>115</v>
      </c>
      <c r="C22" t="s">
        <v>263</v>
      </c>
      <c r="D22">
        <v>16</v>
      </c>
      <c r="E22">
        <v>1</v>
      </c>
      <c r="F22">
        <v>1</v>
      </c>
      <c r="G22" t="s">
        <v>42</v>
      </c>
      <c r="H22" t="s">
        <v>109</v>
      </c>
      <c r="I22">
        <v>7.3200000000000001E-2</v>
      </c>
      <c r="J22">
        <v>1.32</v>
      </c>
      <c r="K22">
        <v>24.3</v>
      </c>
      <c r="L22" t="s">
        <v>43</v>
      </c>
      <c r="M22" t="s">
        <v>110</v>
      </c>
      <c r="N22">
        <v>0.499</v>
      </c>
      <c r="O22">
        <v>8.41</v>
      </c>
      <c r="P22">
        <v>19.7</v>
      </c>
      <c r="R22" s="4">
        <v>1</v>
      </c>
      <c r="S22" s="4">
        <v>1</v>
      </c>
      <c r="T22" s="4"/>
      <c r="U22" s="4">
        <v>24.3</v>
      </c>
      <c r="V22" s="4">
        <v>24.3</v>
      </c>
      <c r="W22" s="4">
        <v>24.3</v>
      </c>
      <c r="X22" s="4">
        <v>-2.7999999999999972</v>
      </c>
      <c r="Y22" s="4" t="s">
        <v>78</v>
      </c>
      <c r="AB22" s="4"/>
      <c r="AC22" s="4"/>
      <c r="AD22" s="4">
        <v>2</v>
      </c>
      <c r="AE22" s="4" t="s">
        <v>117</v>
      </c>
      <c r="AF22" s="4">
        <v>264.23964250999995</v>
      </c>
      <c r="AG22" s="4">
        <v>264.23964250999995</v>
      </c>
      <c r="AH22" s="4">
        <v>233.64066412514177</v>
      </c>
      <c r="AI22">
        <v>-6.5437343499432927</v>
      </c>
      <c r="AJ22" t="s">
        <v>78</v>
      </c>
      <c r="AM22" s="9"/>
      <c r="AO22" s="2"/>
      <c r="AP22" s="2">
        <v>2</v>
      </c>
      <c r="AQ22" s="5"/>
    </row>
    <row r="23" spans="1:61" customFormat="1" ht="14.4" x14ac:dyDescent="0.3">
      <c r="A23" s="1">
        <v>44119</v>
      </c>
      <c r="B23" t="s">
        <v>115</v>
      </c>
      <c r="C23" t="s">
        <v>263</v>
      </c>
      <c r="D23">
        <v>17</v>
      </c>
      <c r="E23">
        <v>1</v>
      </c>
      <c r="F23">
        <v>1</v>
      </c>
      <c r="G23" t="s">
        <v>42</v>
      </c>
      <c r="H23" t="s">
        <v>109</v>
      </c>
      <c r="I23">
        <v>5.6899999999999999E-2</v>
      </c>
      <c r="J23">
        <v>1.31</v>
      </c>
      <c r="K23">
        <v>24</v>
      </c>
      <c r="L23" t="s">
        <v>43</v>
      </c>
      <c r="M23" t="s">
        <v>110</v>
      </c>
      <c r="N23">
        <v>0.497</v>
      </c>
      <c r="O23">
        <v>8.4600000000000009</v>
      </c>
      <c r="P23">
        <v>20.100000000000001</v>
      </c>
      <c r="R23" s="4">
        <v>1</v>
      </c>
      <c r="S23" s="4">
        <v>1</v>
      </c>
      <c r="T23" s="4"/>
      <c r="U23" s="4">
        <v>24</v>
      </c>
      <c r="V23" s="4">
        <v>24</v>
      </c>
      <c r="W23" s="4">
        <v>24</v>
      </c>
      <c r="X23" s="4">
        <v>-4</v>
      </c>
      <c r="Y23" s="4" t="s">
        <v>78</v>
      </c>
      <c r="AB23" s="4"/>
      <c r="AC23" s="4"/>
      <c r="AD23" s="4">
        <v>2</v>
      </c>
      <c r="AE23" s="4" t="s">
        <v>117</v>
      </c>
      <c r="AF23" s="4">
        <v>269.29698636000001</v>
      </c>
      <c r="AG23" s="4">
        <v>269.29698636000001</v>
      </c>
      <c r="AH23" s="4">
        <v>247.96486929862112</v>
      </c>
      <c r="AI23">
        <v>-0.81405228055155021</v>
      </c>
      <c r="AJ23" t="s">
        <v>78</v>
      </c>
      <c r="AM23" s="9"/>
      <c r="AO23" s="2"/>
      <c r="AP23" s="2">
        <v>3</v>
      </c>
      <c r="AQ23" s="5"/>
    </row>
    <row r="24" spans="1:61" customFormat="1" ht="14.4" x14ac:dyDescent="0.3">
      <c r="A24" s="1">
        <v>44119</v>
      </c>
      <c r="B24" t="s">
        <v>115</v>
      </c>
      <c r="C24" t="s">
        <v>263</v>
      </c>
      <c r="D24">
        <v>15</v>
      </c>
      <c r="E24">
        <v>1</v>
      </c>
      <c r="F24">
        <v>1</v>
      </c>
      <c r="G24" t="s">
        <v>42</v>
      </c>
      <c r="H24" t="s">
        <v>109</v>
      </c>
      <c r="I24">
        <v>5.7000000000000002E-2</v>
      </c>
      <c r="J24">
        <v>1.29</v>
      </c>
      <c r="K24">
        <v>23.5</v>
      </c>
      <c r="L24" t="s">
        <v>43</v>
      </c>
      <c r="M24" t="s">
        <v>110</v>
      </c>
      <c r="N24">
        <v>0.48499999999999999</v>
      </c>
      <c r="O24">
        <v>8.35</v>
      </c>
      <c r="P24">
        <v>19.2</v>
      </c>
      <c r="R24" s="4">
        <v>1</v>
      </c>
      <c r="S24" s="4">
        <v>1</v>
      </c>
      <c r="T24" s="4"/>
      <c r="U24" s="4">
        <v>23.5</v>
      </c>
      <c r="V24" s="4">
        <v>23.5</v>
      </c>
      <c r="W24" s="4">
        <v>23.5</v>
      </c>
      <c r="X24" s="4">
        <v>-6</v>
      </c>
      <c r="Y24" s="4" t="s">
        <v>78</v>
      </c>
      <c r="AB24" s="4"/>
      <c r="AC24" s="4"/>
      <c r="AD24" s="4">
        <v>2</v>
      </c>
      <c r="AE24" s="4" t="s">
        <v>117</v>
      </c>
      <c r="AF24" s="4">
        <v>258.16645474999984</v>
      </c>
      <c r="AG24" s="4">
        <v>258.16645474999984</v>
      </c>
      <c r="AH24" s="4">
        <v>247.7809992704104</v>
      </c>
      <c r="AI24">
        <v>-0.88760029183583811</v>
      </c>
      <c r="AJ24" t="s">
        <v>78</v>
      </c>
      <c r="AM24" s="9"/>
      <c r="AO24" s="2"/>
      <c r="AP24" s="2">
        <v>4</v>
      </c>
      <c r="AQ24" s="5"/>
    </row>
    <row r="25" spans="1:61" customFormat="1" ht="14.4" x14ac:dyDescent="0.3">
      <c r="A25" s="1">
        <v>44119</v>
      </c>
      <c r="B25" t="s">
        <v>115</v>
      </c>
      <c r="C25" t="s">
        <v>263</v>
      </c>
      <c r="D25">
        <v>16</v>
      </c>
      <c r="E25">
        <v>1</v>
      </c>
      <c r="F25">
        <v>1</v>
      </c>
      <c r="G25" t="s">
        <v>42</v>
      </c>
      <c r="H25" t="s">
        <v>109</v>
      </c>
      <c r="I25">
        <v>5.7700000000000001E-2</v>
      </c>
      <c r="J25">
        <v>1.35</v>
      </c>
      <c r="K25">
        <v>25</v>
      </c>
      <c r="L25" t="s">
        <v>43</v>
      </c>
      <c r="M25" t="s">
        <v>110</v>
      </c>
      <c r="N25">
        <v>0.502</v>
      </c>
      <c r="O25">
        <v>8.4600000000000009</v>
      </c>
      <c r="P25">
        <v>20.2</v>
      </c>
      <c r="R25" s="4">
        <v>1</v>
      </c>
      <c r="S25" s="4">
        <v>1</v>
      </c>
      <c r="T25" s="4"/>
      <c r="U25" s="4">
        <v>25</v>
      </c>
      <c r="V25" s="4">
        <v>25</v>
      </c>
      <c r="W25" s="4">
        <v>25</v>
      </c>
      <c r="X25" s="4">
        <v>0</v>
      </c>
      <c r="Y25" s="4" t="s">
        <v>78</v>
      </c>
      <c r="AB25" s="4"/>
      <c r="AC25" s="4"/>
      <c r="AD25" s="4">
        <v>2</v>
      </c>
      <c r="AE25" s="4" t="s">
        <v>117</v>
      </c>
      <c r="AF25" s="4">
        <v>269.29698636000001</v>
      </c>
      <c r="AG25" s="4">
        <v>269.29698636000001</v>
      </c>
      <c r="AH25" s="4">
        <v>268.32527088327936</v>
      </c>
      <c r="AI25">
        <v>7.3301083533117435</v>
      </c>
      <c r="AJ25" t="s">
        <v>78</v>
      </c>
      <c r="AM25" s="9"/>
      <c r="AO25" s="2"/>
      <c r="AP25" s="2">
        <v>5</v>
      </c>
      <c r="AQ25" s="5"/>
    </row>
    <row r="26" spans="1:61" customFormat="1" ht="14.4" x14ac:dyDescent="0.3">
      <c r="A26" s="1">
        <v>44119</v>
      </c>
      <c r="B26" t="s">
        <v>115</v>
      </c>
      <c r="C26" t="s">
        <v>263</v>
      </c>
      <c r="D26">
        <v>7</v>
      </c>
      <c r="E26">
        <v>1</v>
      </c>
      <c r="F26">
        <v>1</v>
      </c>
      <c r="G26" t="s">
        <v>42</v>
      </c>
      <c r="H26" t="s">
        <v>109</v>
      </c>
      <c r="I26">
        <v>5.6099999999999997E-2</v>
      </c>
      <c r="J26">
        <v>1.3</v>
      </c>
      <c r="K26">
        <v>23.6</v>
      </c>
      <c r="L26" t="s">
        <v>43</v>
      </c>
      <c r="M26" t="s">
        <v>110</v>
      </c>
      <c r="N26">
        <v>0.48</v>
      </c>
      <c r="O26">
        <v>8.1300000000000008</v>
      </c>
      <c r="P26">
        <v>17.3</v>
      </c>
      <c r="R26" s="4">
        <v>1</v>
      </c>
      <c r="S26" s="4">
        <v>1</v>
      </c>
      <c r="T26" s="4"/>
      <c r="U26" s="4">
        <v>23.6</v>
      </c>
      <c r="V26" s="4">
        <v>23.6</v>
      </c>
      <c r="W26" s="4">
        <v>23.6</v>
      </c>
      <c r="X26" s="4"/>
      <c r="Y26" s="4"/>
      <c r="AB26" s="4"/>
      <c r="AC26" s="4"/>
      <c r="AD26" s="4">
        <v>2</v>
      </c>
      <c r="AE26" s="4" t="s">
        <v>117</v>
      </c>
      <c r="AF26" s="4">
        <v>235.85726498999998</v>
      </c>
      <c r="AG26" s="4">
        <v>235.85726498999998</v>
      </c>
      <c r="AH26" s="4">
        <v>249.98368743276174</v>
      </c>
      <c r="AM26" s="9"/>
      <c r="AO26" s="2"/>
      <c r="AP26" s="2">
        <v>6</v>
      </c>
      <c r="AQ26" s="5"/>
    </row>
    <row r="27" spans="1:61" customFormat="1" ht="14.4" x14ac:dyDescent="0.3">
      <c r="A27" s="1">
        <v>44119</v>
      </c>
      <c r="B27" t="s">
        <v>115</v>
      </c>
      <c r="C27" t="s">
        <v>263</v>
      </c>
      <c r="D27">
        <v>17</v>
      </c>
      <c r="E27">
        <v>1</v>
      </c>
      <c r="F27">
        <v>1</v>
      </c>
      <c r="G27" t="s">
        <v>42</v>
      </c>
      <c r="H27" t="s">
        <v>109</v>
      </c>
      <c r="I27">
        <v>5.6399999999999999E-2</v>
      </c>
      <c r="J27">
        <v>1.32</v>
      </c>
      <c r="K27">
        <v>24.2</v>
      </c>
      <c r="L27" t="s">
        <v>43</v>
      </c>
      <c r="M27" t="s">
        <v>110</v>
      </c>
      <c r="N27">
        <v>0.48699999999999999</v>
      </c>
      <c r="O27">
        <v>8.34</v>
      </c>
      <c r="P27">
        <v>19.100000000000001</v>
      </c>
      <c r="R27" s="4">
        <v>1</v>
      </c>
      <c r="S27" s="4">
        <v>1</v>
      </c>
      <c r="T27" s="4"/>
      <c r="U27" s="4">
        <v>24.2</v>
      </c>
      <c r="V27" s="4">
        <v>24.2</v>
      </c>
      <c r="W27" s="4">
        <v>24.2</v>
      </c>
      <c r="X27" s="4">
        <v>-3.2000000000000028</v>
      </c>
      <c r="Y27" s="4" t="s">
        <v>78</v>
      </c>
      <c r="AB27" s="4"/>
      <c r="AC27" s="4"/>
      <c r="AD27" s="4">
        <v>2</v>
      </c>
      <c r="AE27" s="4" t="s">
        <v>117</v>
      </c>
      <c r="AF27" s="4">
        <v>257.15379275999987</v>
      </c>
      <c r="AG27" s="4">
        <v>257.15379275999987</v>
      </c>
      <c r="AH27" s="4">
        <v>284.55944294477933</v>
      </c>
      <c r="AI27">
        <v>13.823777177911733</v>
      </c>
      <c r="AJ27" t="s">
        <v>78</v>
      </c>
      <c r="AM27" s="9"/>
      <c r="AO27" s="2"/>
      <c r="AP27" s="2">
        <v>7</v>
      </c>
      <c r="AQ27" s="5"/>
    </row>
    <row r="28" spans="1:61" customFormat="1" ht="14.4" x14ac:dyDescent="0.3">
      <c r="A28" s="1">
        <v>44119</v>
      </c>
      <c r="B28" t="s">
        <v>115</v>
      </c>
      <c r="C28" t="s">
        <v>263</v>
      </c>
      <c r="D28">
        <v>15</v>
      </c>
      <c r="E28">
        <v>1</v>
      </c>
      <c r="F28">
        <v>1</v>
      </c>
      <c r="G28" t="s">
        <v>42</v>
      </c>
      <c r="H28" t="s">
        <v>109</v>
      </c>
      <c r="I28">
        <v>5.8799999999999998E-2</v>
      </c>
      <c r="J28">
        <v>1.38</v>
      </c>
      <c r="K28">
        <v>25.8</v>
      </c>
      <c r="L28" t="s">
        <v>43</v>
      </c>
      <c r="M28" t="s">
        <v>110</v>
      </c>
      <c r="N28">
        <v>0.46100000000000002</v>
      </c>
      <c r="O28">
        <v>7.84</v>
      </c>
      <c r="P28">
        <v>14.8</v>
      </c>
      <c r="R28" s="4">
        <v>1</v>
      </c>
      <c r="S28" s="4">
        <v>1</v>
      </c>
      <c r="T28" s="4"/>
      <c r="U28" s="4">
        <v>25.8</v>
      </c>
      <c r="V28" s="4">
        <v>25.8</v>
      </c>
      <c r="W28" s="4">
        <v>25.8</v>
      </c>
      <c r="X28" s="4">
        <v>3.2000000000000028</v>
      </c>
      <c r="Y28" s="4" t="s">
        <v>78</v>
      </c>
      <c r="AB28" s="4"/>
      <c r="AC28" s="4"/>
      <c r="AD28" s="4">
        <v>2</v>
      </c>
      <c r="AE28" s="4" t="s">
        <v>117</v>
      </c>
      <c r="AF28" s="4">
        <v>206.35165375999998</v>
      </c>
      <c r="AG28" s="4">
        <v>206.35165375999998</v>
      </c>
      <c r="AH28" s="4">
        <v>246.29688367704773</v>
      </c>
      <c r="AI28">
        <v>-1.4812465291809076</v>
      </c>
      <c r="AJ28" t="s">
        <v>78</v>
      </c>
      <c r="AM28" s="9"/>
      <c r="AO28" s="2"/>
      <c r="AP28" s="2">
        <v>8</v>
      </c>
      <c r="AQ28" s="5"/>
    </row>
    <row r="29" spans="1:61" customFormat="1" ht="14.4" x14ac:dyDescent="0.3">
      <c r="A29" s="1">
        <v>44119</v>
      </c>
      <c r="B29" t="s">
        <v>115</v>
      </c>
      <c r="C29" t="s">
        <v>263</v>
      </c>
      <c r="D29">
        <v>16</v>
      </c>
      <c r="E29">
        <v>1</v>
      </c>
      <c r="F29">
        <v>1</v>
      </c>
      <c r="G29" t="s">
        <v>42</v>
      </c>
      <c r="H29" t="s">
        <v>109</v>
      </c>
      <c r="I29">
        <v>5.8999999999999997E-2</v>
      </c>
      <c r="J29">
        <v>1.34</v>
      </c>
      <c r="K29">
        <v>24.7</v>
      </c>
      <c r="L29" t="s">
        <v>43</v>
      </c>
      <c r="M29" t="s">
        <v>110</v>
      </c>
      <c r="N29">
        <v>0.46600000000000003</v>
      </c>
      <c r="O29">
        <v>7.97</v>
      </c>
      <c r="P29">
        <v>15.9</v>
      </c>
      <c r="R29" s="4">
        <v>1</v>
      </c>
      <c r="S29" s="4">
        <v>1</v>
      </c>
      <c r="T29" s="4"/>
      <c r="U29" s="4">
        <v>24.7</v>
      </c>
      <c r="V29" s="4">
        <v>24.7</v>
      </c>
      <c r="W29" s="4">
        <v>24.7</v>
      </c>
      <c r="X29" s="4">
        <v>-1.2000000000000028</v>
      </c>
      <c r="Y29" s="4" t="s">
        <v>78</v>
      </c>
      <c r="AB29" s="4"/>
      <c r="AC29" s="4"/>
      <c r="AD29" s="4">
        <v>2</v>
      </c>
      <c r="AE29" s="4" t="s">
        <v>117</v>
      </c>
      <c r="AF29" s="4">
        <v>219.59209538999994</v>
      </c>
      <c r="AG29" s="4">
        <v>219.59209538999994</v>
      </c>
      <c r="AH29" s="4">
        <v>270.13844015379493</v>
      </c>
      <c r="AI29">
        <v>8.0553760615179719</v>
      </c>
      <c r="AJ29" t="s">
        <v>78</v>
      </c>
      <c r="AM29" s="9"/>
      <c r="AO29" s="2"/>
      <c r="AP29" s="2">
        <v>9</v>
      </c>
      <c r="AQ29" s="5"/>
    </row>
    <row r="30" spans="1:61" customFormat="1" ht="14.4" x14ac:dyDescent="0.3">
      <c r="A30" s="1">
        <v>44119</v>
      </c>
      <c r="B30" t="s">
        <v>115</v>
      </c>
      <c r="C30" t="s">
        <v>263</v>
      </c>
      <c r="D30">
        <v>17</v>
      </c>
      <c r="E30">
        <v>1</v>
      </c>
      <c r="F30">
        <v>1</v>
      </c>
      <c r="G30" t="s">
        <v>42</v>
      </c>
      <c r="H30" t="s">
        <v>109</v>
      </c>
      <c r="I30">
        <v>5.6000000000000001E-2</v>
      </c>
      <c r="J30">
        <v>1.32</v>
      </c>
      <c r="K30">
        <v>24.2</v>
      </c>
      <c r="L30" t="s">
        <v>43</v>
      </c>
      <c r="M30" t="s">
        <v>110</v>
      </c>
      <c r="N30">
        <v>0.46100000000000002</v>
      </c>
      <c r="O30">
        <v>7.83</v>
      </c>
      <c r="P30">
        <v>14.8</v>
      </c>
      <c r="R30" s="4">
        <v>1</v>
      </c>
      <c r="S30" s="4">
        <v>1</v>
      </c>
      <c r="T30" s="4"/>
      <c r="U30" s="4">
        <v>24.2</v>
      </c>
      <c r="V30" s="4">
        <v>24.2</v>
      </c>
      <c r="W30" s="4">
        <v>24.2</v>
      </c>
      <c r="X30" s="4">
        <v>-3.2000000000000028</v>
      </c>
      <c r="Y30" s="4" t="s">
        <v>78</v>
      </c>
      <c r="AB30" s="4"/>
      <c r="AC30" s="4"/>
      <c r="AD30" s="4">
        <v>2</v>
      </c>
      <c r="AE30" s="4" t="s">
        <v>117</v>
      </c>
      <c r="AF30" s="4">
        <v>205.3322301899999</v>
      </c>
      <c r="AG30" s="4">
        <v>205.3322301899999</v>
      </c>
      <c r="AH30" s="4">
        <v>267.19989916462453</v>
      </c>
      <c r="AI30">
        <v>6.8799596658498103</v>
      </c>
      <c r="AJ30" t="s">
        <v>78</v>
      </c>
      <c r="AM30" s="9"/>
      <c r="AO30" s="2"/>
      <c r="AP30" s="2">
        <v>10</v>
      </c>
      <c r="AQ30" s="5"/>
    </row>
    <row r="31" spans="1:61" customFormat="1" ht="14.4" x14ac:dyDescent="0.3">
      <c r="A31" s="1">
        <v>44119</v>
      </c>
      <c r="B31" t="s">
        <v>115</v>
      </c>
      <c r="C31" t="s">
        <v>263</v>
      </c>
      <c r="D31">
        <v>15</v>
      </c>
      <c r="E31">
        <v>1</v>
      </c>
      <c r="F31">
        <v>1</v>
      </c>
      <c r="G31" t="s">
        <v>42</v>
      </c>
      <c r="H31" t="s">
        <v>109</v>
      </c>
      <c r="I31">
        <v>5.6300000000000003E-2</v>
      </c>
      <c r="J31">
        <v>1.23</v>
      </c>
      <c r="K31">
        <v>21.6</v>
      </c>
      <c r="L31" t="s">
        <v>43</v>
      </c>
      <c r="M31" t="s">
        <v>110</v>
      </c>
      <c r="N31">
        <v>0.438</v>
      </c>
      <c r="O31">
        <v>7.5</v>
      </c>
      <c r="P31">
        <v>11.9</v>
      </c>
      <c r="R31" s="4">
        <v>1</v>
      </c>
      <c r="S31" s="4">
        <v>1</v>
      </c>
      <c r="T31" s="4"/>
      <c r="U31" s="4">
        <v>21.6</v>
      </c>
      <c r="V31" s="4">
        <v>21.6</v>
      </c>
      <c r="W31" s="4">
        <v>21.6</v>
      </c>
      <c r="X31" s="4">
        <v>-13.599999999999996</v>
      </c>
      <c r="Y31" s="4" t="s">
        <v>78</v>
      </c>
      <c r="AB31" s="4"/>
      <c r="AC31" s="4"/>
      <c r="AD31" s="4">
        <v>2</v>
      </c>
      <c r="AE31" s="4" t="s">
        <v>117</v>
      </c>
      <c r="AF31" s="4">
        <v>171.61687499999994</v>
      </c>
      <c r="AG31" s="4">
        <v>171.61687499999994</v>
      </c>
      <c r="AH31" s="4">
        <v>244.58243070204631</v>
      </c>
      <c r="AI31">
        <v>-2.1670277191814762</v>
      </c>
      <c r="AJ31" t="s">
        <v>78</v>
      </c>
      <c r="AM31" s="9"/>
      <c r="AO31" s="2"/>
      <c r="AP31" s="2">
        <v>11</v>
      </c>
      <c r="AQ31" s="5"/>
    </row>
    <row r="32" spans="1:61" customFormat="1" ht="14.4" x14ac:dyDescent="0.3">
      <c r="A32" s="1">
        <v>44119</v>
      </c>
      <c r="B32" t="s">
        <v>115</v>
      </c>
      <c r="C32" t="s">
        <v>263</v>
      </c>
      <c r="D32">
        <v>16</v>
      </c>
      <c r="E32">
        <v>1</v>
      </c>
      <c r="F32">
        <v>1</v>
      </c>
      <c r="G32" t="s">
        <v>42</v>
      </c>
      <c r="H32" t="s">
        <v>109</v>
      </c>
      <c r="I32">
        <v>5.6800000000000003E-2</v>
      </c>
      <c r="J32">
        <v>1.32</v>
      </c>
      <c r="K32">
        <v>24.1</v>
      </c>
      <c r="L32" t="s">
        <v>43</v>
      </c>
      <c r="M32" t="s">
        <v>110</v>
      </c>
      <c r="N32">
        <v>0.43099999999999999</v>
      </c>
      <c r="O32">
        <v>7.37</v>
      </c>
      <c r="P32">
        <v>10.7</v>
      </c>
      <c r="R32" s="4">
        <v>1</v>
      </c>
      <c r="S32" s="4">
        <v>1</v>
      </c>
      <c r="T32" s="4"/>
      <c r="U32" s="4">
        <v>24.1</v>
      </c>
      <c r="V32" s="4">
        <v>24.1</v>
      </c>
      <c r="W32" s="4">
        <v>24.1</v>
      </c>
      <c r="X32" s="4">
        <v>-3.5999999999999943</v>
      </c>
      <c r="Y32" s="4" t="s">
        <v>78</v>
      </c>
      <c r="AB32" s="4"/>
      <c r="AC32" s="4"/>
      <c r="AD32" s="4">
        <v>2</v>
      </c>
      <c r="AE32" s="4" t="s">
        <v>117</v>
      </c>
      <c r="AF32" s="4">
        <v>158.29542699000001</v>
      </c>
      <c r="AG32" s="4">
        <v>158.29542699000001</v>
      </c>
      <c r="AH32" s="4">
        <v>242.23422843124069</v>
      </c>
      <c r="AI32">
        <v>-3.1063086275037222</v>
      </c>
      <c r="AJ32" t="s">
        <v>78</v>
      </c>
      <c r="AM32" s="9"/>
      <c r="AO32" s="2"/>
      <c r="AP32" s="2">
        <v>12</v>
      </c>
      <c r="AQ32" s="5"/>
    </row>
    <row r="33" spans="1:43" customFormat="1" ht="14.4" x14ac:dyDescent="0.3">
      <c r="A33" s="1">
        <v>44119</v>
      </c>
      <c r="B33" t="s">
        <v>115</v>
      </c>
      <c r="C33" t="s">
        <v>263</v>
      </c>
      <c r="D33">
        <v>17</v>
      </c>
      <c r="E33">
        <v>1</v>
      </c>
      <c r="F33">
        <v>1</v>
      </c>
      <c r="G33" t="s">
        <v>42</v>
      </c>
      <c r="H33" t="s">
        <v>109</v>
      </c>
      <c r="I33">
        <v>5.6800000000000003E-2</v>
      </c>
      <c r="J33">
        <v>1.32</v>
      </c>
      <c r="K33">
        <v>24.2</v>
      </c>
      <c r="L33" t="s">
        <v>43</v>
      </c>
      <c r="M33" t="s">
        <v>110</v>
      </c>
      <c r="N33">
        <v>0.38100000000000001</v>
      </c>
      <c r="O33">
        <v>6.54</v>
      </c>
      <c r="P33">
        <v>3.63</v>
      </c>
      <c r="R33" s="4">
        <v>1</v>
      </c>
      <c r="S33" s="4">
        <v>1</v>
      </c>
      <c r="T33" s="4"/>
      <c r="U33" s="4">
        <v>24.2</v>
      </c>
      <c r="V33" s="4">
        <v>24.2</v>
      </c>
      <c r="W33" s="4">
        <v>24.2</v>
      </c>
      <c r="X33" s="4">
        <v>-3.2000000000000028</v>
      </c>
      <c r="Y33" s="4" t="s">
        <v>78</v>
      </c>
      <c r="AB33" s="4"/>
      <c r="AC33" s="4"/>
      <c r="AD33" s="4">
        <v>2</v>
      </c>
      <c r="AE33" s="4" t="s">
        <v>117</v>
      </c>
      <c r="AF33" s="4">
        <v>72.714906359999986</v>
      </c>
      <c r="AG33" s="4">
        <v>72.714906359999986</v>
      </c>
      <c r="AH33" s="4">
        <v>165.56763511183277</v>
      </c>
      <c r="AI33">
        <v>-33.772945955266891</v>
      </c>
      <c r="AJ33" t="s">
        <v>79</v>
      </c>
      <c r="AM33" s="9"/>
      <c r="AO33" s="2"/>
      <c r="AP33" s="2">
        <v>13</v>
      </c>
      <c r="AQ33" s="5"/>
    </row>
    <row r="34" spans="1:43" customFormat="1" ht="14.4" x14ac:dyDescent="0.3">
      <c r="A34" s="1">
        <v>44119</v>
      </c>
      <c r="B34" t="s">
        <v>115</v>
      </c>
      <c r="C34" t="s">
        <v>263</v>
      </c>
      <c r="D34">
        <v>8</v>
      </c>
      <c r="E34">
        <v>1</v>
      </c>
      <c r="F34">
        <v>1</v>
      </c>
      <c r="G34" t="s">
        <v>42</v>
      </c>
      <c r="H34" t="s">
        <v>109</v>
      </c>
      <c r="I34">
        <v>4.8899999999999999E-2</v>
      </c>
      <c r="J34">
        <v>1.1499999999999999</v>
      </c>
      <c r="K34">
        <v>19.3</v>
      </c>
      <c r="L34" t="s">
        <v>43</v>
      </c>
      <c r="M34" t="s">
        <v>110</v>
      </c>
      <c r="N34">
        <v>0.45100000000000001</v>
      </c>
      <c r="O34">
        <v>7.79</v>
      </c>
      <c r="P34">
        <v>14.3</v>
      </c>
      <c r="R34" s="4">
        <v>1</v>
      </c>
      <c r="S34" s="4">
        <v>1</v>
      </c>
      <c r="T34" s="4"/>
      <c r="U34" s="4">
        <v>19.3</v>
      </c>
      <c r="V34" s="4">
        <v>19.3</v>
      </c>
      <c r="W34" s="4">
        <v>19.3</v>
      </c>
      <c r="X34" s="4"/>
      <c r="Y34" s="4"/>
      <c r="AB34" s="4"/>
      <c r="AC34" s="4"/>
      <c r="AD34" s="4">
        <v>2</v>
      </c>
      <c r="AE34" s="4" t="s">
        <v>117</v>
      </c>
      <c r="AF34" s="4">
        <v>201.25321010999994</v>
      </c>
      <c r="AG34" s="4">
        <v>201.25321010999994</v>
      </c>
      <c r="AH34" s="4">
        <v>309.58796972215384</v>
      </c>
      <c r="AM34" s="9"/>
      <c r="AO34" s="2"/>
      <c r="AP34" s="2">
        <v>14</v>
      </c>
      <c r="AQ34" s="5"/>
    </row>
    <row r="35" spans="1:43" customFormat="1" ht="14.4" x14ac:dyDescent="0.3">
      <c r="A35" s="1">
        <v>44133</v>
      </c>
      <c r="B35" t="s">
        <v>108</v>
      </c>
      <c r="C35" t="s">
        <v>262</v>
      </c>
      <c r="D35">
        <v>7</v>
      </c>
      <c r="E35">
        <v>1</v>
      </c>
      <c r="F35">
        <v>1</v>
      </c>
      <c r="G35" t="s">
        <v>42</v>
      </c>
      <c r="H35" t="s">
        <v>109</v>
      </c>
      <c r="I35">
        <v>5.6000000000000001E-2</v>
      </c>
      <c r="J35">
        <v>1.25</v>
      </c>
      <c r="K35">
        <v>25.1</v>
      </c>
      <c r="L35" t="s">
        <v>43</v>
      </c>
      <c r="M35" t="s">
        <v>110</v>
      </c>
      <c r="N35">
        <v>0.28899999999999998</v>
      </c>
      <c r="O35">
        <v>4.97</v>
      </c>
      <c r="P35">
        <v>206</v>
      </c>
      <c r="R35" s="4">
        <v>1</v>
      </c>
      <c r="S35" s="4">
        <v>1</v>
      </c>
      <c r="T35" s="4"/>
      <c r="U35" s="4">
        <v>25.1</v>
      </c>
      <c r="V35" s="4">
        <v>25.1</v>
      </c>
      <c r="W35" s="4">
        <v>25.1</v>
      </c>
      <c r="X35" s="4">
        <v>0.40000000000000568</v>
      </c>
      <c r="Y35" s="4" t="s">
        <v>78</v>
      </c>
      <c r="AB35" s="4"/>
      <c r="AC35" s="4"/>
      <c r="AD35" s="4">
        <v>1</v>
      </c>
      <c r="AE35" s="4"/>
      <c r="AF35" s="4">
        <v>206</v>
      </c>
      <c r="AG35" s="4">
        <v>206</v>
      </c>
      <c r="AH35" s="4">
        <v>206</v>
      </c>
      <c r="AI35">
        <v>-17.600000000000001</v>
      </c>
      <c r="AJ35" t="s">
        <v>78</v>
      </c>
      <c r="AM35" s="9"/>
      <c r="AO35" s="2"/>
      <c r="AP35" s="2">
        <v>15</v>
      </c>
      <c r="AQ35" s="5"/>
    </row>
    <row r="36" spans="1:43" customFormat="1" ht="14.4" x14ac:dyDescent="0.3">
      <c r="A36" s="1">
        <v>44133</v>
      </c>
      <c r="B36" t="s">
        <v>108</v>
      </c>
      <c r="C36" t="s">
        <v>262</v>
      </c>
      <c r="D36">
        <v>7</v>
      </c>
      <c r="E36">
        <v>1</v>
      </c>
      <c r="F36">
        <v>1</v>
      </c>
      <c r="G36" t="s">
        <v>42</v>
      </c>
      <c r="H36" t="s">
        <v>109</v>
      </c>
      <c r="I36">
        <v>6.7000000000000004E-2</v>
      </c>
      <c r="J36">
        <v>1.24</v>
      </c>
      <c r="K36">
        <v>24.8</v>
      </c>
      <c r="L36" t="s">
        <v>43</v>
      </c>
      <c r="M36" t="s">
        <v>110</v>
      </c>
      <c r="N36">
        <v>0.33500000000000002</v>
      </c>
      <c r="O36">
        <v>5.74</v>
      </c>
      <c r="P36">
        <v>263</v>
      </c>
      <c r="R36" s="4">
        <v>1</v>
      </c>
      <c r="S36" s="4">
        <v>1</v>
      </c>
      <c r="T36" s="4"/>
      <c r="U36" s="4">
        <v>24.8</v>
      </c>
      <c r="V36" s="4">
        <v>24.8</v>
      </c>
      <c r="W36" s="4">
        <v>24.8</v>
      </c>
      <c r="X36" s="4">
        <v>-0.79999999999999716</v>
      </c>
      <c r="Y36" s="4" t="s">
        <v>78</v>
      </c>
      <c r="AB36" s="4"/>
      <c r="AC36" s="4"/>
      <c r="AD36" s="4">
        <v>1</v>
      </c>
      <c r="AE36" s="4"/>
      <c r="AF36" s="4">
        <v>263</v>
      </c>
      <c r="AG36" s="4">
        <v>263</v>
      </c>
      <c r="AH36" s="4">
        <v>263</v>
      </c>
      <c r="AI36">
        <v>5.2</v>
      </c>
      <c r="AJ36" t="s">
        <v>78</v>
      </c>
      <c r="AM36" s="9"/>
      <c r="AO36" s="2"/>
      <c r="AP36" s="2">
        <v>16</v>
      </c>
      <c r="AQ36" s="5"/>
    </row>
    <row r="37" spans="1:43" customFormat="1" ht="14.4" x14ac:dyDescent="0.3">
      <c r="A37" s="1">
        <v>44133</v>
      </c>
      <c r="B37" t="s">
        <v>108</v>
      </c>
      <c r="C37" t="s">
        <v>262</v>
      </c>
      <c r="D37">
        <v>7</v>
      </c>
      <c r="E37">
        <v>1</v>
      </c>
      <c r="F37">
        <v>1</v>
      </c>
      <c r="G37" t="s">
        <v>42</v>
      </c>
      <c r="H37" t="s">
        <v>109</v>
      </c>
      <c r="I37">
        <v>5.4199999999999998E-2</v>
      </c>
      <c r="J37">
        <v>1.24</v>
      </c>
      <c r="K37">
        <v>24.9</v>
      </c>
      <c r="L37" t="s">
        <v>43</v>
      </c>
      <c r="M37" t="s">
        <v>110</v>
      </c>
      <c r="N37">
        <v>0.31</v>
      </c>
      <c r="O37">
        <v>5.3</v>
      </c>
      <c r="P37">
        <v>231</v>
      </c>
      <c r="R37" s="4">
        <v>1</v>
      </c>
      <c r="S37" s="4">
        <v>1</v>
      </c>
      <c r="T37" s="4"/>
      <c r="U37" s="4">
        <v>24.9</v>
      </c>
      <c r="V37" s="4">
        <v>24.9</v>
      </c>
      <c r="W37" s="4">
        <v>24.9</v>
      </c>
      <c r="X37" s="4">
        <v>-0.40000000000000568</v>
      </c>
      <c r="Y37" s="4" t="s">
        <v>78</v>
      </c>
      <c r="AB37" s="4"/>
      <c r="AC37" s="4"/>
      <c r="AD37" s="4">
        <v>1</v>
      </c>
      <c r="AE37" s="4"/>
      <c r="AF37" s="4">
        <v>231</v>
      </c>
      <c r="AG37" s="4">
        <v>231</v>
      </c>
      <c r="AH37" s="4">
        <v>231</v>
      </c>
      <c r="AI37">
        <v>-7.6</v>
      </c>
      <c r="AJ37" t="s">
        <v>78</v>
      </c>
      <c r="AM37" s="9"/>
      <c r="AO37" s="2"/>
      <c r="AP37" s="2">
        <v>17</v>
      </c>
      <c r="AQ37" s="5"/>
    </row>
    <row r="38" spans="1:43" customFormat="1" ht="14.4" x14ac:dyDescent="0.3">
      <c r="A38" s="1">
        <v>44133</v>
      </c>
      <c r="B38" t="s">
        <v>108</v>
      </c>
      <c r="C38" t="s">
        <v>262</v>
      </c>
      <c r="D38">
        <v>7</v>
      </c>
      <c r="E38">
        <v>1</v>
      </c>
      <c r="F38">
        <v>1</v>
      </c>
      <c r="G38" t="s">
        <v>42</v>
      </c>
      <c r="H38" t="s">
        <v>109</v>
      </c>
      <c r="I38">
        <v>5.1900000000000002E-2</v>
      </c>
      <c r="J38">
        <v>1.23</v>
      </c>
      <c r="K38">
        <v>24.5</v>
      </c>
      <c r="L38" t="s">
        <v>43</v>
      </c>
      <c r="M38" t="s">
        <v>110</v>
      </c>
      <c r="N38">
        <v>0.316</v>
      </c>
      <c r="O38">
        <v>5.42</v>
      </c>
      <c r="P38">
        <v>239</v>
      </c>
      <c r="R38" s="4">
        <v>1</v>
      </c>
      <c r="S38" s="4">
        <v>1</v>
      </c>
      <c r="T38" s="4"/>
      <c r="U38" s="4">
        <v>24.5</v>
      </c>
      <c r="V38" s="4">
        <v>24.5</v>
      </c>
      <c r="W38" s="4">
        <v>24.5</v>
      </c>
      <c r="X38" s="4">
        <v>-2</v>
      </c>
      <c r="Y38" s="4" t="s">
        <v>78</v>
      </c>
      <c r="AB38" s="4"/>
      <c r="AC38" s="4"/>
      <c r="AD38" s="4">
        <v>1</v>
      </c>
      <c r="AE38" s="4"/>
      <c r="AF38" s="4">
        <v>239</v>
      </c>
      <c r="AG38" s="4">
        <v>239</v>
      </c>
      <c r="AH38" s="4">
        <v>239</v>
      </c>
      <c r="AI38">
        <v>-4.4000000000000004</v>
      </c>
      <c r="AJ38" t="s">
        <v>78</v>
      </c>
      <c r="AM38" s="9"/>
      <c r="AO38" s="2"/>
      <c r="AP38" s="2">
        <v>18</v>
      </c>
      <c r="AQ38" s="5"/>
    </row>
    <row r="39" spans="1:43" customFormat="1" ht="14.4" x14ac:dyDescent="0.3">
      <c r="A39" s="1">
        <v>44133</v>
      </c>
      <c r="B39" t="s">
        <v>108</v>
      </c>
      <c r="C39" t="s">
        <v>262</v>
      </c>
      <c r="D39">
        <v>7</v>
      </c>
      <c r="E39">
        <v>1</v>
      </c>
      <c r="F39">
        <v>1</v>
      </c>
      <c r="G39" t="s">
        <v>42</v>
      </c>
      <c r="H39" t="s">
        <v>109</v>
      </c>
      <c r="I39">
        <v>5.3900000000000003E-2</v>
      </c>
      <c r="J39">
        <v>1.25</v>
      </c>
      <c r="K39">
        <v>25.3</v>
      </c>
      <c r="L39" t="s">
        <v>43</v>
      </c>
      <c r="M39" t="s">
        <v>110</v>
      </c>
      <c r="N39">
        <v>0.32</v>
      </c>
      <c r="O39">
        <v>5.47</v>
      </c>
      <c r="P39">
        <v>244</v>
      </c>
      <c r="R39" s="4">
        <v>1</v>
      </c>
      <c r="S39" s="4">
        <v>1</v>
      </c>
      <c r="T39" s="4"/>
      <c r="U39" s="4">
        <v>25.3</v>
      </c>
      <c r="V39" s="4">
        <v>25.3</v>
      </c>
      <c r="W39" s="4">
        <v>25.3</v>
      </c>
      <c r="X39" s="4">
        <v>1.2000000000000028</v>
      </c>
      <c r="Y39" s="4" t="s">
        <v>78</v>
      </c>
      <c r="AB39" s="4"/>
      <c r="AC39" s="4"/>
      <c r="AD39" s="4">
        <v>1</v>
      </c>
      <c r="AE39" s="4"/>
      <c r="AF39" s="4">
        <v>244</v>
      </c>
      <c r="AG39" s="4">
        <v>244</v>
      </c>
      <c r="AH39" s="4">
        <v>244</v>
      </c>
      <c r="AI39">
        <v>-2.4</v>
      </c>
      <c r="AJ39" t="s">
        <v>78</v>
      </c>
      <c r="AM39" s="9"/>
      <c r="AO39" s="2"/>
      <c r="AP39" s="2">
        <v>19</v>
      </c>
      <c r="AQ39" s="5"/>
    </row>
    <row r="40" spans="1:43" customFormat="1" ht="14.4" x14ac:dyDescent="0.3">
      <c r="A40" s="1">
        <v>44133</v>
      </c>
      <c r="B40" t="s">
        <v>108</v>
      </c>
      <c r="C40" t="s">
        <v>262</v>
      </c>
      <c r="D40">
        <v>7</v>
      </c>
      <c r="E40">
        <v>1</v>
      </c>
      <c r="F40">
        <v>1</v>
      </c>
      <c r="G40" t="s">
        <v>42</v>
      </c>
      <c r="H40" t="s">
        <v>109</v>
      </c>
      <c r="I40">
        <v>5.4699999999999999E-2</v>
      </c>
      <c r="J40">
        <v>1.23</v>
      </c>
      <c r="K40">
        <v>24.7</v>
      </c>
      <c r="L40" t="s">
        <v>43</v>
      </c>
      <c r="M40" t="s">
        <v>110</v>
      </c>
      <c r="N40">
        <v>0.307</v>
      </c>
      <c r="O40">
        <v>5.27</v>
      </c>
      <c r="P40">
        <v>229</v>
      </c>
      <c r="R40" s="4">
        <v>1</v>
      </c>
      <c r="S40" s="4">
        <v>1</v>
      </c>
      <c r="T40" s="4"/>
      <c r="U40" s="4">
        <v>24.7</v>
      </c>
      <c r="V40" s="4">
        <v>24.7</v>
      </c>
      <c r="W40" s="4">
        <v>24.7</v>
      </c>
      <c r="X40" s="4">
        <v>-1.2000000000000028</v>
      </c>
      <c r="Y40" s="4" t="s">
        <v>78</v>
      </c>
      <c r="AB40" s="4"/>
      <c r="AC40" s="4"/>
      <c r="AD40" s="4">
        <v>1</v>
      </c>
      <c r="AE40" s="4"/>
      <c r="AF40" s="4">
        <v>229</v>
      </c>
      <c r="AG40" s="4">
        <v>229</v>
      </c>
      <c r="AH40" s="4">
        <v>229</v>
      </c>
      <c r="AI40">
        <v>-8.4</v>
      </c>
      <c r="AJ40" t="s">
        <v>78</v>
      </c>
      <c r="AM40" s="9"/>
      <c r="AO40" s="2"/>
      <c r="AP40" s="2">
        <v>20</v>
      </c>
      <c r="AQ40" s="5"/>
    </row>
    <row r="41" spans="1:43" customFormat="1" ht="14.4" x14ac:dyDescent="0.3">
      <c r="A41" s="1">
        <v>44133</v>
      </c>
      <c r="B41" t="s">
        <v>108</v>
      </c>
      <c r="C41" t="s">
        <v>262</v>
      </c>
      <c r="D41">
        <v>7</v>
      </c>
      <c r="E41">
        <v>1</v>
      </c>
      <c r="F41">
        <v>1</v>
      </c>
      <c r="G41" t="s">
        <v>42</v>
      </c>
      <c r="H41" t="s">
        <v>109</v>
      </c>
      <c r="I41">
        <v>5.5599999999999997E-2</v>
      </c>
      <c r="J41">
        <v>1.31</v>
      </c>
      <c r="K41">
        <v>27</v>
      </c>
      <c r="L41" t="s">
        <v>43</v>
      </c>
      <c r="M41" t="s">
        <v>110</v>
      </c>
      <c r="N41">
        <v>0.315</v>
      </c>
      <c r="O41">
        <v>5.44</v>
      </c>
      <c r="P41">
        <v>241</v>
      </c>
      <c r="R41" s="4">
        <v>1</v>
      </c>
      <c r="S41" s="4">
        <v>1</v>
      </c>
      <c r="T41" s="4"/>
      <c r="U41" s="4">
        <v>27</v>
      </c>
      <c r="V41" s="4">
        <v>27</v>
      </c>
      <c r="W41" s="4">
        <v>27</v>
      </c>
      <c r="X41" s="4">
        <v>8</v>
      </c>
      <c r="Y41" s="4" t="s">
        <v>78</v>
      </c>
      <c r="AB41" s="4"/>
      <c r="AC41" s="4"/>
      <c r="AD41" s="4">
        <v>1</v>
      </c>
      <c r="AE41" s="4"/>
      <c r="AF41" s="4">
        <v>241</v>
      </c>
      <c r="AG41" s="4">
        <v>241</v>
      </c>
      <c r="AH41" s="4">
        <v>241</v>
      </c>
      <c r="AI41">
        <v>-3.6</v>
      </c>
      <c r="AJ41" t="s">
        <v>78</v>
      </c>
      <c r="AM41" s="9"/>
      <c r="AO41" s="2"/>
      <c r="AP41" s="2">
        <v>21</v>
      </c>
      <c r="AQ41" s="5"/>
    </row>
    <row r="42" spans="1:43" customFormat="1" ht="14.4" x14ac:dyDescent="0.3">
      <c r="A42" s="1">
        <v>44133</v>
      </c>
      <c r="B42" t="s">
        <v>108</v>
      </c>
      <c r="C42" t="s">
        <v>262</v>
      </c>
      <c r="D42">
        <v>7</v>
      </c>
      <c r="E42">
        <v>1</v>
      </c>
      <c r="F42">
        <v>1</v>
      </c>
      <c r="G42" t="s">
        <v>42</v>
      </c>
      <c r="H42" t="s">
        <v>109</v>
      </c>
      <c r="I42">
        <v>5.1499999999999997E-2</v>
      </c>
      <c r="J42">
        <v>1.22</v>
      </c>
      <c r="K42">
        <v>24.2</v>
      </c>
      <c r="L42" t="s">
        <v>43</v>
      </c>
      <c r="M42" t="s">
        <v>110</v>
      </c>
      <c r="N42">
        <v>0.35299999999999998</v>
      </c>
      <c r="O42">
        <v>5.97</v>
      </c>
      <c r="P42">
        <v>280</v>
      </c>
      <c r="R42" s="4">
        <v>1</v>
      </c>
      <c r="S42" s="4">
        <v>1</v>
      </c>
      <c r="T42" s="4"/>
      <c r="U42" s="4">
        <v>24.2</v>
      </c>
      <c r="V42" s="4">
        <v>24.2</v>
      </c>
      <c r="W42" s="4">
        <v>24.2</v>
      </c>
      <c r="X42" s="4">
        <v>-3.2000000000000028</v>
      </c>
      <c r="Y42" s="4" t="s">
        <v>78</v>
      </c>
      <c r="AB42" s="4"/>
      <c r="AC42" s="4"/>
      <c r="AD42" s="4">
        <v>1</v>
      </c>
      <c r="AE42" s="4"/>
      <c r="AF42" s="4">
        <v>280</v>
      </c>
      <c r="AG42" s="4">
        <v>280</v>
      </c>
      <c r="AH42" s="4">
        <v>280</v>
      </c>
      <c r="AI42">
        <v>12</v>
      </c>
      <c r="AJ42" t="s">
        <v>78</v>
      </c>
      <c r="AM42" s="9"/>
      <c r="AO42" s="2"/>
      <c r="AP42" s="2">
        <v>22</v>
      </c>
      <c r="AQ42" s="5"/>
    </row>
    <row r="43" spans="1:43" customFormat="1" ht="14.4" x14ac:dyDescent="0.3">
      <c r="A43" s="1">
        <v>44133</v>
      </c>
      <c r="B43" t="s">
        <v>108</v>
      </c>
      <c r="C43" t="s">
        <v>262</v>
      </c>
      <c r="D43">
        <v>7</v>
      </c>
      <c r="E43">
        <v>1</v>
      </c>
      <c r="F43">
        <v>1</v>
      </c>
      <c r="G43" t="s">
        <v>42</v>
      </c>
      <c r="H43" t="s">
        <v>109</v>
      </c>
      <c r="I43">
        <v>5.7000000000000002E-2</v>
      </c>
      <c r="J43">
        <v>1.31</v>
      </c>
      <c r="K43">
        <v>27.1</v>
      </c>
      <c r="L43" t="s">
        <v>43</v>
      </c>
      <c r="M43" t="s">
        <v>110</v>
      </c>
      <c r="N43">
        <v>0.30099999999999999</v>
      </c>
      <c r="O43">
        <v>5.16</v>
      </c>
      <c r="P43">
        <v>220</v>
      </c>
      <c r="R43" s="4">
        <v>1</v>
      </c>
      <c r="S43" s="4">
        <v>1</v>
      </c>
      <c r="T43" s="4"/>
      <c r="U43" s="4">
        <v>27.1</v>
      </c>
      <c r="V43" s="4">
        <v>27.1</v>
      </c>
      <c r="W43" s="4">
        <v>27.1</v>
      </c>
      <c r="X43" s="4">
        <v>8.4000000000000057</v>
      </c>
      <c r="Y43" s="4" t="s">
        <v>78</v>
      </c>
      <c r="AB43" s="4"/>
      <c r="AC43" s="4"/>
      <c r="AD43" s="4">
        <v>1</v>
      </c>
      <c r="AE43" s="4"/>
      <c r="AF43" s="4">
        <v>220</v>
      </c>
      <c r="AG43" s="4">
        <v>220</v>
      </c>
      <c r="AH43" s="4">
        <v>220</v>
      </c>
      <c r="AI43">
        <v>-12</v>
      </c>
      <c r="AJ43" t="s">
        <v>78</v>
      </c>
      <c r="AM43" s="9"/>
      <c r="AO43" s="2"/>
      <c r="AP43" s="2">
        <v>23</v>
      </c>
      <c r="AQ43" s="5"/>
    </row>
    <row r="44" spans="1:43" customFormat="1" ht="14.4" x14ac:dyDescent="0.3">
      <c r="A44" s="1">
        <v>44133</v>
      </c>
      <c r="B44" t="s">
        <v>108</v>
      </c>
      <c r="C44" t="s">
        <v>262</v>
      </c>
      <c r="D44">
        <v>7</v>
      </c>
      <c r="E44">
        <v>1</v>
      </c>
      <c r="F44">
        <v>1</v>
      </c>
      <c r="G44" t="s">
        <v>42</v>
      </c>
      <c r="H44" t="s">
        <v>109</v>
      </c>
      <c r="I44">
        <v>5.2400000000000002E-2</v>
      </c>
      <c r="J44">
        <v>1.23</v>
      </c>
      <c r="K44">
        <v>24.6</v>
      </c>
      <c r="L44" t="s">
        <v>43</v>
      </c>
      <c r="M44" t="s">
        <v>110</v>
      </c>
      <c r="N44">
        <v>0.312</v>
      </c>
      <c r="O44">
        <v>5.38</v>
      </c>
      <c r="P44">
        <v>237</v>
      </c>
      <c r="R44" s="4">
        <v>1</v>
      </c>
      <c r="S44" s="4">
        <v>1</v>
      </c>
      <c r="T44" s="4"/>
      <c r="U44" s="4">
        <v>24.6</v>
      </c>
      <c r="V44" s="4">
        <v>24.6</v>
      </c>
      <c r="W44" s="4">
        <v>24.6</v>
      </c>
      <c r="X44" s="4">
        <v>-1.5999999999999943</v>
      </c>
      <c r="Y44" s="4" t="s">
        <v>78</v>
      </c>
      <c r="AB44" s="4"/>
      <c r="AC44" s="4"/>
      <c r="AD44" s="4">
        <v>1</v>
      </c>
      <c r="AE44" s="4"/>
      <c r="AF44" s="4">
        <v>237</v>
      </c>
      <c r="AG44" s="4">
        <v>237</v>
      </c>
      <c r="AH44" s="4">
        <v>237</v>
      </c>
      <c r="AI44">
        <v>-5.2</v>
      </c>
      <c r="AJ44" t="s">
        <v>78</v>
      </c>
      <c r="AM44" s="9"/>
      <c r="AO44" s="2"/>
      <c r="AP44" s="2">
        <v>24</v>
      </c>
      <c r="AQ44" s="5"/>
    </row>
    <row r="45" spans="1:43" customFormat="1" ht="14.4" x14ac:dyDescent="0.3">
      <c r="A45" s="1">
        <v>44133</v>
      </c>
      <c r="B45" t="s">
        <v>108</v>
      </c>
      <c r="C45" t="s">
        <v>262</v>
      </c>
      <c r="D45">
        <v>7</v>
      </c>
      <c r="E45">
        <v>1</v>
      </c>
      <c r="F45">
        <v>1</v>
      </c>
      <c r="G45" t="s">
        <v>42</v>
      </c>
      <c r="H45" t="s">
        <v>109</v>
      </c>
      <c r="I45">
        <v>5.62E-2</v>
      </c>
      <c r="J45">
        <v>1.28</v>
      </c>
      <c r="K45">
        <v>26.1</v>
      </c>
      <c r="L45" t="s">
        <v>43</v>
      </c>
      <c r="M45" t="s">
        <v>110</v>
      </c>
      <c r="N45">
        <v>0.30299999999999999</v>
      </c>
      <c r="O45">
        <v>5.26</v>
      </c>
      <c r="P45">
        <v>228</v>
      </c>
      <c r="R45" s="4">
        <v>1</v>
      </c>
      <c r="S45" s="4">
        <v>1</v>
      </c>
      <c r="T45" s="4"/>
      <c r="U45" s="4">
        <v>26.1</v>
      </c>
      <c r="V45" s="4">
        <v>26.1</v>
      </c>
      <c r="W45" s="4">
        <v>26.1</v>
      </c>
      <c r="X45" s="4">
        <v>4.4000000000000057</v>
      </c>
      <c r="Y45" s="4" t="s">
        <v>78</v>
      </c>
      <c r="AB45" s="4"/>
      <c r="AC45" s="4"/>
      <c r="AD45" s="4">
        <v>1</v>
      </c>
      <c r="AE45" s="4"/>
      <c r="AF45" s="4">
        <v>228</v>
      </c>
      <c r="AG45" s="4">
        <v>228</v>
      </c>
      <c r="AH45" s="4">
        <v>228</v>
      </c>
      <c r="AI45">
        <v>-8.8000000000000007</v>
      </c>
      <c r="AJ45" t="s">
        <v>78</v>
      </c>
      <c r="AM45" s="9"/>
      <c r="AO45" s="2"/>
      <c r="AP45" s="2">
        <v>25</v>
      </c>
      <c r="AQ45" s="5"/>
    </row>
    <row r="46" spans="1:43" customFormat="1" ht="14.4" x14ac:dyDescent="0.3">
      <c r="A46" s="1">
        <v>44133</v>
      </c>
      <c r="B46" t="s">
        <v>108</v>
      </c>
      <c r="C46" t="s">
        <v>262</v>
      </c>
      <c r="D46">
        <v>7</v>
      </c>
      <c r="E46">
        <v>1</v>
      </c>
      <c r="F46">
        <v>1</v>
      </c>
      <c r="G46" t="s">
        <v>42</v>
      </c>
      <c r="H46" t="s">
        <v>109</v>
      </c>
      <c r="I46">
        <v>5.1999999999999998E-2</v>
      </c>
      <c r="J46">
        <v>1.19</v>
      </c>
      <c r="K46">
        <v>23.3</v>
      </c>
      <c r="L46" t="s">
        <v>43</v>
      </c>
      <c r="M46" t="s">
        <v>110</v>
      </c>
      <c r="N46">
        <v>0.30599999999999999</v>
      </c>
      <c r="O46">
        <v>5.22</v>
      </c>
      <c r="P46">
        <v>225</v>
      </c>
      <c r="R46" s="4">
        <v>1</v>
      </c>
      <c r="S46" s="4">
        <v>1</v>
      </c>
      <c r="T46" s="4"/>
      <c r="U46" s="4">
        <v>23.3</v>
      </c>
      <c r="V46" s="4">
        <v>23.3</v>
      </c>
      <c r="W46" s="4">
        <v>23.3</v>
      </c>
      <c r="X46" s="4">
        <v>-6.799999999999998</v>
      </c>
      <c r="Y46" s="4" t="s">
        <v>78</v>
      </c>
      <c r="AB46" s="4"/>
      <c r="AC46" s="4"/>
      <c r="AD46" s="4">
        <v>1</v>
      </c>
      <c r="AE46" s="4"/>
      <c r="AF46" s="4">
        <v>225</v>
      </c>
      <c r="AG46" s="4">
        <v>225</v>
      </c>
      <c r="AH46" s="4">
        <v>225</v>
      </c>
      <c r="AI46">
        <v>-10</v>
      </c>
      <c r="AJ46" t="s">
        <v>78</v>
      </c>
      <c r="AM46" s="9"/>
      <c r="AO46" s="2"/>
      <c r="AP46" s="2">
        <v>26</v>
      </c>
      <c r="AQ46" s="5"/>
    </row>
    <row r="47" spans="1:43" customFormat="1" ht="14.4" x14ac:dyDescent="0.3">
      <c r="A47" s="1">
        <v>44166</v>
      </c>
      <c r="B47" t="s">
        <v>126</v>
      </c>
      <c r="C47" t="s">
        <v>262</v>
      </c>
      <c r="D47">
        <v>7</v>
      </c>
      <c r="E47">
        <v>1</v>
      </c>
      <c r="F47">
        <v>1</v>
      </c>
      <c r="G47" t="s">
        <v>42</v>
      </c>
      <c r="H47" t="s">
        <v>109</v>
      </c>
      <c r="I47">
        <v>5.5100000000000003E-2</v>
      </c>
      <c r="J47">
        <v>1.28</v>
      </c>
      <c r="K47">
        <v>18.3</v>
      </c>
      <c r="L47" t="s">
        <v>43</v>
      </c>
      <c r="M47" t="s">
        <v>110</v>
      </c>
      <c r="N47">
        <v>0.19600000000000001</v>
      </c>
      <c r="O47">
        <v>3.57</v>
      </c>
      <c r="P47">
        <v>224</v>
      </c>
      <c r="R47" s="4">
        <v>1</v>
      </c>
      <c r="S47" s="4">
        <v>2</v>
      </c>
      <c r="T47" s="4" t="s">
        <v>128</v>
      </c>
      <c r="U47" s="4">
        <v>25.197947199999994</v>
      </c>
      <c r="V47" s="4">
        <v>25.197947199999994</v>
      </c>
      <c r="W47" s="4">
        <v>25.197947199999994</v>
      </c>
      <c r="X47" s="4">
        <v>0.79178879999997775</v>
      </c>
      <c r="Y47" s="4" t="s">
        <v>78</v>
      </c>
      <c r="AB47" s="4"/>
      <c r="AC47" s="4"/>
      <c r="AD47" s="4">
        <v>1</v>
      </c>
      <c r="AE47" s="4"/>
      <c r="AF47" s="4">
        <v>236.58072650999995</v>
      </c>
      <c r="AG47" s="4">
        <v>236.58072650999995</v>
      </c>
      <c r="AH47" s="4">
        <v>236.58072650999995</v>
      </c>
      <c r="AI47">
        <v>-5.36770939600002</v>
      </c>
      <c r="AJ47" t="s">
        <v>78</v>
      </c>
      <c r="AM47" s="9"/>
      <c r="AO47" s="2"/>
      <c r="AP47" s="2">
        <v>27</v>
      </c>
      <c r="AQ47" s="5"/>
    </row>
    <row r="48" spans="1:43" customFormat="1" ht="14.4" x14ac:dyDescent="0.3">
      <c r="A48" s="1">
        <v>44166</v>
      </c>
      <c r="B48" t="s">
        <v>126</v>
      </c>
      <c r="C48" t="s">
        <v>262</v>
      </c>
      <c r="D48">
        <v>7</v>
      </c>
      <c r="E48">
        <v>1</v>
      </c>
      <c r="F48">
        <v>1</v>
      </c>
      <c r="G48" t="s">
        <v>42</v>
      </c>
      <c r="H48" t="s">
        <v>109</v>
      </c>
      <c r="I48">
        <v>5.5199999999999999E-2</v>
      </c>
      <c r="J48">
        <v>1.26</v>
      </c>
      <c r="K48">
        <v>17.8</v>
      </c>
      <c r="L48" t="s">
        <v>43</v>
      </c>
      <c r="M48" t="s">
        <v>110</v>
      </c>
      <c r="N48">
        <v>0.191</v>
      </c>
      <c r="O48">
        <v>3.49</v>
      </c>
      <c r="P48">
        <v>216</v>
      </c>
      <c r="R48" s="4">
        <v>1</v>
      </c>
      <c r="S48" s="4">
        <v>2</v>
      </c>
      <c r="T48" s="4" t="s">
        <v>128</v>
      </c>
      <c r="U48" s="4">
        <v>24.600545799999992</v>
      </c>
      <c r="V48" s="4">
        <v>24.600545799999992</v>
      </c>
      <c r="W48" s="4">
        <v>24.600545799999992</v>
      </c>
      <c r="X48" s="4">
        <v>-1.5978168000000323</v>
      </c>
      <c r="Y48" s="4" t="s">
        <v>78</v>
      </c>
      <c r="AB48" s="4"/>
      <c r="AC48" s="4"/>
      <c r="AD48" s="4">
        <v>1</v>
      </c>
      <c r="AE48" s="4"/>
      <c r="AF48" s="4">
        <v>229.02856698999997</v>
      </c>
      <c r="AG48" s="4">
        <v>229.02856698999997</v>
      </c>
      <c r="AH48" s="4">
        <v>229.02856698999997</v>
      </c>
      <c r="AI48">
        <v>-8.3885732040000107</v>
      </c>
      <c r="AJ48" t="s">
        <v>78</v>
      </c>
      <c r="AM48" s="9"/>
      <c r="AO48" s="2"/>
      <c r="AP48" s="2">
        <v>28</v>
      </c>
      <c r="AQ48" s="5"/>
    </row>
    <row r="49" spans="1:43" customFormat="1" ht="14.4" x14ac:dyDescent="0.3">
      <c r="A49" s="1">
        <v>44166</v>
      </c>
      <c r="B49" t="s">
        <v>126</v>
      </c>
      <c r="C49" t="s">
        <v>262</v>
      </c>
      <c r="D49">
        <v>7</v>
      </c>
      <c r="E49">
        <v>1</v>
      </c>
      <c r="F49">
        <v>1</v>
      </c>
      <c r="G49" t="s">
        <v>42</v>
      </c>
      <c r="H49" t="s">
        <v>109</v>
      </c>
      <c r="I49">
        <v>5.1999999999999998E-2</v>
      </c>
      <c r="J49">
        <v>1.19</v>
      </c>
      <c r="K49">
        <v>16</v>
      </c>
      <c r="L49" t="s">
        <v>43</v>
      </c>
      <c r="M49" t="s">
        <v>110</v>
      </c>
      <c r="N49">
        <v>0.188</v>
      </c>
      <c r="O49">
        <v>3.4</v>
      </c>
      <c r="P49">
        <v>209</v>
      </c>
      <c r="R49" s="4">
        <v>1</v>
      </c>
      <c r="S49" s="4">
        <v>2</v>
      </c>
      <c r="T49" s="4" t="s">
        <v>128</v>
      </c>
      <c r="U49" s="4">
        <v>22.511975049999997</v>
      </c>
      <c r="V49" s="4">
        <v>22.511975049999997</v>
      </c>
      <c r="W49" s="4">
        <v>22.511975049999997</v>
      </c>
      <c r="X49" s="4">
        <v>-9.9520998000000134</v>
      </c>
      <c r="Y49" s="4" t="s">
        <v>78</v>
      </c>
      <c r="AB49" s="4"/>
      <c r="AC49" s="4"/>
      <c r="AD49" s="4">
        <v>1</v>
      </c>
      <c r="AE49" s="4"/>
      <c r="AF49" s="4">
        <v>220.54248399999997</v>
      </c>
      <c r="AG49" s="4">
        <v>220.54248399999997</v>
      </c>
      <c r="AH49" s="4">
        <v>220.54248399999997</v>
      </c>
      <c r="AI49">
        <v>-11.78300640000001</v>
      </c>
      <c r="AJ49" t="s">
        <v>78</v>
      </c>
      <c r="AM49" s="9"/>
      <c r="AO49" s="2"/>
      <c r="AP49" s="2">
        <v>29</v>
      </c>
      <c r="AQ49" s="5"/>
    </row>
    <row r="50" spans="1:43" customFormat="1" ht="14.4" x14ac:dyDescent="0.3">
      <c r="A50" s="1">
        <v>44166</v>
      </c>
      <c r="B50" t="s">
        <v>126</v>
      </c>
      <c r="C50" t="s">
        <v>262</v>
      </c>
      <c r="D50">
        <v>7</v>
      </c>
      <c r="E50">
        <v>1</v>
      </c>
      <c r="F50">
        <v>1</v>
      </c>
      <c r="G50" t="s">
        <v>42</v>
      </c>
      <c r="H50" t="s">
        <v>109</v>
      </c>
      <c r="I50">
        <v>5.21E-2</v>
      </c>
      <c r="J50">
        <v>1.22</v>
      </c>
      <c r="K50">
        <v>16.600000000000001</v>
      </c>
      <c r="L50" t="s">
        <v>43</v>
      </c>
      <c r="M50" t="s">
        <v>110</v>
      </c>
      <c r="N50">
        <v>0.17699999999999999</v>
      </c>
      <c r="O50">
        <v>3.25</v>
      </c>
      <c r="P50">
        <v>195</v>
      </c>
      <c r="R50" s="4">
        <v>1</v>
      </c>
      <c r="S50" s="4">
        <v>2</v>
      </c>
      <c r="T50" s="4" t="s">
        <v>128</v>
      </c>
      <c r="U50" s="4">
        <v>23.406632199999997</v>
      </c>
      <c r="V50" s="4">
        <v>23.406632199999997</v>
      </c>
      <c r="W50" s="4">
        <v>23.406632199999997</v>
      </c>
      <c r="X50" s="4">
        <v>-6.3734712000000115</v>
      </c>
      <c r="Y50" s="4" t="s">
        <v>78</v>
      </c>
      <c r="AB50" s="4"/>
      <c r="AC50" s="4"/>
      <c r="AD50" s="4">
        <v>1</v>
      </c>
      <c r="AE50" s="4"/>
      <c r="AF50" s="4">
        <v>206.42276875000002</v>
      </c>
      <c r="AG50" s="4">
        <v>206.42276875000002</v>
      </c>
      <c r="AH50" s="4">
        <v>206.42276875000002</v>
      </c>
      <c r="AI50">
        <v>-17.430892499999995</v>
      </c>
      <c r="AJ50" t="s">
        <v>78</v>
      </c>
      <c r="AM50" s="9"/>
      <c r="AO50" s="2"/>
      <c r="AP50" s="2">
        <v>30</v>
      </c>
      <c r="AQ50" s="5"/>
    </row>
    <row r="51" spans="1:43" customFormat="1" ht="14.4" x14ac:dyDescent="0.3">
      <c r="A51" s="1">
        <v>44166</v>
      </c>
      <c r="B51" t="s">
        <v>126</v>
      </c>
      <c r="C51" t="s">
        <v>262</v>
      </c>
      <c r="D51">
        <v>7</v>
      </c>
      <c r="E51">
        <v>1</v>
      </c>
      <c r="F51">
        <v>1</v>
      </c>
      <c r="G51" t="s">
        <v>42</v>
      </c>
      <c r="H51" t="s">
        <v>109</v>
      </c>
      <c r="I51">
        <v>5.1799999999999999E-2</v>
      </c>
      <c r="J51">
        <v>1.18</v>
      </c>
      <c r="K51">
        <v>15.6</v>
      </c>
      <c r="L51" t="s">
        <v>43</v>
      </c>
      <c r="M51" t="s">
        <v>110</v>
      </c>
      <c r="N51">
        <v>0.19</v>
      </c>
      <c r="O51">
        <v>3.45</v>
      </c>
      <c r="P51">
        <v>213</v>
      </c>
      <c r="R51" s="4">
        <v>1</v>
      </c>
      <c r="S51" s="4">
        <v>2</v>
      </c>
      <c r="T51" s="4" t="s">
        <v>128</v>
      </c>
      <c r="U51" s="4">
        <v>22.213904199999995</v>
      </c>
      <c r="V51" s="4">
        <v>22.213904199999995</v>
      </c>
      <c r="W51" s="4">
        <v>22.213904199999995</v>
      </c>
      <c r="X51" s="4">
        <v>-11.14438320000002</v>
      </c>
      <c r="Y51" s="4" t="s">
        <v>78</v>
      </c>
      <c r="AB51" s="4"/>
      <c r="AC51" s="4"/>
      <c r="AD51" s="4">
        <v>1</v>
      </c>
      <c r="AE51" s="4"/>
      <c r="AF51" s="4">
        <v>225.25565474999999</v>
      </c>
      <c r="AG51" s="4">
        <v>225.25565474999999</v>
      </c>
      <c r="AH51" s="4">
        <v>225.25565474999999</v>
      </c>
      <c r="AI51">
        <v>-9.8977381000000033</v>
      </c>
      <c r="AJ51" t="s">
        <v>78</v>
      </c>
      <c r="AM51" s="9"/>
      <c r="AO51" s="2"/>
      <c r="AP51" s="2">
        <v>31</v>
      </c>
      <c r="AQ51" s="5"/>
    </row>
    <row r="52" spans="1:43" customFormat="1" ht="14.4" x14ac:dyDescent="0.3">
      <c r="A52" s="1">
        <v>44166</v>
      </c>
      <c r="B52" t="s">
        <v>126</v>
      </c>
      <c r="C52" t="s">
        <v>262</v>
      </c>
      <c r="D52">
        <v>7</v>
      </c>
      <c r="E52">
        <v>1</v>
      </c>
      <c r="F52">
        <v>1</v>
      </c>
      <c r="G52" t="s">
        <v>42</v>
      </c>
      <c r="H52" t="s">
        <v>109</v>
      </c>
      <c r="I52">
        <v>5.1499999999999997E-2</v>
      </c>
      <c r="J52">
        <v>1.18</v>
      </c>
      <c r="K52">
        <v>15.7</v>
      </c>
      <c r="L52" t="s">
        <v>43</v>
      </c>
      <c r="M52" t="s">
        <v>110</v>
      </c>
      <c r="N52">
        <v>0.188</v>
      </c>
      <c r="O52">
        <v>3.41</v>
      </c>
      <c r="P52">
        <v>210</v>
      </c>
      <c r="R52" s="4">
        <v>1</v>
      </c>
      <c r="S52" s="4">
        <v>2</v>
      </c>
      <c r="T52" s="4" t="s">
        <v>128</v>
      </c>
      <c r="U52" s="4">
        <v>22.213904199999995</v>
      </c>
      <c r="V52" s="4">
        <v>22.213904199999995</v>
      </c>
      <c r="W52" s="4">
        <v>22.213904199999995</v>
      </c>
      <c r="X52" s="4">
        <v>-11.14438320000002</v>
      </c>
      <c r="Y52" s="4" t="s">
        <v>78</v>
      </c>
      <c r="AB52" s="4"/>
      <c r="AC52" s="4"/>
      <c r="AD52" s="4">
        <v>1</v>
      </c>
      <c r="AE52" s="4"/>
      <c r="AF52" s="4">
        <v>221.48485418999999</v>
      </c>
      <c r="AG52" s="4">
        <v>221.48485418999999</v>
      </c>
      <c r="AH52" s="4">
        <v>221.48485418999999</v>
      </c>
      <c r="AI52">
        <v>-11.406058324000004</v>
      </c>
      <c r="AJ52" t="s">
        <v>78</v>
      </c>
      <c r="AM52" s="9"/>
      <c r="AO52" s="2"/>
      <c r="AP52" s="2">
        <v>32</v>
      </c>
      <c r="AQ52" s="5"/>
    </row>
    <row r="53" spans="1:43" customFormat="1" ht="14.4" x14ac:dyDescent="0.3">
      <c r="A53" s="1">
        <v>44166</v>
      </c>
      <c r="B53" t="s">
        <v>126</v>
      </c>
      <c r="C53" t="s">
        <v>262</v>
      </c>
      <c r="D53">
        <v>7</v>
      </c>
      <c r="E53">
        <v>1</v>
      </c>
      <c r="F53">
        <v>1</v>
      </c>
      <c r="G53" t="s">
        <v>42</v>
      </c>
      <c r="H53" t="s">
        <v>109</v>
      </c>
      <c r="I53">
        <v>4.9500000000000002E-2</v>
      </c>
      <c r="J53">
        <v>1.1399999999999999</v>
      </c>
      <c r="K53">
        <v>14.5</v>
      </c>
      <c r="L53" t="s">
        <v>43</v>
      </c>
      <c r="M53" t="s">
        <v>110</v>
      </c>
      <c r="N53">
        <v>0.188</v>
      </c>
      <c r="O53">
        <v>3.4</v>
      </c>
      <c r="P53">
        <v>209</v>
      </c>
      <c r="R53" s="4">
        <v>1</v>
      </c>
      <c r="S53" s="4">
        <v>2</v>
      </c>
      <c r="T53" s="4" t="s">
        <v>128</v>
      </c>
      <c r="U53" s="4">
        <v>21.022361799999992</v>
      </c>
      <c r="V53" s="4">
        <v>21.022361799999992</v>
      </c>
      <c r="W53" s="4">
        <v>21.022361799999992</v>
      </c>
      <c r="X53" s="4">
        <v>-15.910552800000032</v>
      </c>
      <c r="Y53" s="4" t="s">
        <v>78</v>
      </c>
      <c r="AB53" s="4"/>
      <c r="AC53" s="4"/>
      <c r="AD53" s="4">
        <v>1</v>
      </c>
      <c r="AE53" s="4"/>
      <c r="AF53" s="4">
        <v>220.54248399999997</v>
      </c>
      <c r="AG53" s="4">
        <v>220.54248399999997</v>
      </c>
      <c r="AH53" s="4">
        <v>220.54248399999997</v>
      </c>
      <c r="AI53">
        <v>-11.78300640000001</v>
      </c>
      <c r="AJ53" t="s">
        <v>78</v>
      </c>
      <c r="AM53" s="9"/>
      <c r="AO53" s="2"/>
      <c r="AP53" s="2">
        <v>33</v>
      </c>
      <c r="AQ53" s="5"/>
    </row>
    <row r="54" spans="1:43" customFormat="1" ht="14.4" x14ac:dyDescent="0.3">
      <c r="A54" s="1">
        <v>44166</v>
      </c>
      <c r="B54" t="s">
        <v>126</v>
      </c>
      <c r="C54" t="s">
        <v>262</v>
      </c>
      <c r="D54">
        <v>7</v>
      </c>
      <c r="E54">
        <v>1</v>
      </c>
      <c r="F54">
        <v>1</v>
      </c>
      <c r="G54" t="s">
        <v>42</v>
      </c>
      <c r="H54" t="s">
        <v>109</v>
      </c>
      <c r="I54">
        <v>5.0599999999999999E-2</v>
      </c>
      <c r="J54">
        <v>1.19</v>
      </c>
      <c r="K54">
        <v>15.9</v>
      </c>
      <c r="L54" t="s">
        <v>43</v>
      </c>
      <c r="M54" t="s">
        <v>110</v>
      </c>
      <c r="N54">
        <v>0.17599999999999999</v>
      </c>
      <c r="O54">
        <v>3.27</v>
      </c>
      <c r="P54">
        <v>197</v>
      </c>
      <c r="R54" s="4">
        <v>1</v>
      </c>
      <c r="S54" s="4">
        <v>2</v>
      </c>
      <c r="T54" s="4" t="s">
        <v>128</v>
      </c>
      <c r="U54" s="4">
        <v>22.511975049999997</v>
      </c>
      <c r="V54" s="4">
        <v>22.511975049999997</v>
      </c>
      <c r="W54" s="4">
        <v>22.511975049999997</v>
      </c>
      <c r="X54" s="4">
        <v>-9.9520998000000134</v>
      </c>
      <c r="Y54" s="4" t="s">
        <v>78</v>
      </c>
      <c r="AB54" s="4"/>
      <c r="AC54" s="4"/>
      <c r="AD54" s="4">
        <v>1</v>
      </c>
      <c r="AE54" s="4"/>
      <c r="AF54" s="4">
        <v>208.30368170999995</v>
      </c>
      <c r="AG54" s="4">
        <v>208.30368170999995</v>
      </c>
      <c r="AH54" s="4">
        <v>208.30368170999995</v>
      </c>
      <c r="AI54">
        <v>-16.678527316000022</v>
      </c>
      <c r="AJ54" t="s">
        <v>78</v>
      </c>
      <c r="AM54" s="9"/>
      <c r="AO54" s="2"/>
      <c r="AP54" s="2">
        <v>34</v>
      </c>
      <c r="AQ54" s="5"/>
    </row>
    <row r="55" spans="1:43" customFormat="1" ht="14.4" x14ac:dyDescent="0.3">
      <c r="A55" s="1">
        <v>44166</v>
      </c>
      <c r="B55" t="s">
        <v>126</v>
      </c>
      <c r="C55" t="s">
        <v>262</v>
      </c>
      <c r="D55">
        <v>7</v>
      </c>
      <c r="E55">
        <v>1</v>
      </c>
      <c r="F55">
        <v>1</v>
      </c>
      <c r="G55" t="s">
        <v>42</v>
      </c>
      <c r="H55" t="s">
        <v>109</v>
      </c>
      <c r="I55">
        <v>4.9799999999999997E-2</v>
      </c>
      <c r="J55">
        <v>1.17</v>
      </c>
      <c r="K55">
        <v>15.3</v>
      </c>
      <c r="L55" t="s">
        <v>43</v>
      </c>
      <c r="M55" t="s">
        <v>110</v>
      </c>
      <c r="N55">
        <v>0.17499999999999999</v>
      </c>
      <c r="O55">
        <v>3.11</v>
      </c>
      <c r="P55">
        <v>183</v>
      </c>
      <c r="R55" s="4">
        <v>1</v>
      </c>
      <c r="S55" s="4">
        <v>2</v>
      </c>
      <c r="T55" s="4" t="s">
        <v>128</v>
      </c>
      <c r="U55" s="4">
        <v>21.915907449999992</v>
      </c>
      <c r="V55" s="4">
        <v>21.915907449999992</v>
      </c>
      <c r="W55" s="4">
        <v>21.915907449999992</v>
      </c>
      <c r="X55" s="4">
        <v>-12.336370200000033</v>
      </c>
      <c r="Y55" s="4" t="s">
        <v>78</v>
      </c>
      <c r="AB55" s="4"/>
      <c r="AC55" s="4"/>
      <c r="AD55" s="4">
        <v>1</v>
      </c>
      <c r="AE55" s="4"/>
      <c r="AF55" s="4">
        <v>193.27115978999998</v>
      </c>
      <c r="AG55" s="4">
        <v>193.27115978999998</v>
      </c>
      <c r="AH55" s="4">
        <v>193.27115978999998</v>
      </c>
      <c r="AI55">
        <v>-22.691536084000006</v>
      </c>
      <c r="AJ55" t="s">
        <v>79</v>
      </c>
      <c r="AM55" s="9"/>
      <c r="AO55" s="2"/>
      <c r="AP55" s="2">
        <v>35</v>
      </c>
      <c r="AQ55" s="5"/>
    </row>
    <row r="56" spans="1:43" customFormat="1" ht="14.4" x14ac:dyDescent="0.3">
      <c r="A56" s="1">
        <v>44166</v>
      </c>
      <c r="B56" t="s">
        <v>126</v>
      </c>
      <c r="C56" t="s">
        <v>262</v>
      </c>
      <c r="D56">
        <v>7</v>
      </c>
      <c r="E56">
        <v>1</v>
      </c>
      <c r="F56">
        <v>1</v>
      </c>
      <c r="G56" t="s">
        <v>42</v>
      </c>
      <c r="H56" t="s">
        <v>109</v>
      </c>
      <c r="I56">
        <v>5.1299999999999998E-2</v>
      </c>
      <c r="J56">
        <v>1.19</v>
      </c>
      <c r="K56">
        <v>16</v>
      </c>
      <c r="L56" t="s">
        <v>43</v>
      </c>
      <c r="M56" t="s">
        <v>110</v>
      </c>
      <c r="N56">
        <v>0.18</v>
      </c>
      <c r="O56">
        <v>3.32</v>
      </c>
      <c r="P56">
        <v>202</v>
      </c>
      <c r="R56" s="4">
        <v>1</v>
      </c>
      <c r="S56" s="4">
        <v>2</v>
      </c>
      <c r="T56" s="4" t="s">
        <v>128</v>
      </c>
      <c r="U56" s="4">
        <v>22.511975049999997</v>
      </c>
      <c r="V56" s="4">
        <v>22.511975049999997</v>
      </c>
      <c r="W56" s="4">
        <v>22.511975049999997</v>
      </c>
      <c r="X56" s="4">
        <v>-9.9520998000000134</v>
      </c>
      <c r="Y56" s="4" t="s">
        <v>78</v>
      </c>
      <c r="AB56" s="4"/>
      <c r="AC56" s="4"/>
      <c r="AD56" s="4">
        <v>1</v>
      </c>
      <c r="AE56" s="4"/>
      <c r="AF56" s="4">
        <v>213.00827375999998</v>
      </c>
      <c r="AG56" s="4">
        <v>213.00827375999998</v>
      </c>
      <c r="AH56" s="4">
        <v>213.00827375999998</v>
      </c>
      <c r="AI56">
        <v>-14.796690496000009</v>
      </c>
      <c r="AJ56" t="s">
        <v>78</v>
      </c>
      <c r="AM56" s="9"/>
      <c r="AO56" s="2"/>
      <c r="AP56" s="2">
        <v>36</v>
      </c>
      <c r="AQ56" s="5"/>
    </row>
    <row r="57" spans="1:43" customFormat="1" ht="14.4" x14ac:dyDescent="0.3">
      <c r="A57" s="1">
        <v>44166</v>
      </c>
      <c r="B57" t="s">
        <v>126</v>
      </c>
      <c r="C57" t="s">
        <v>262</v>
      </c>
      <c r="D57">
        <v>7</v>
      </c>
      <c r="E57">
        <v>1</v>
      </c>
      <c r="F57">
        <v>1</v>
      </c>
      <c r="G57" t="s">
        <v>42</v>
      </c>
      <c r="H57" t="s">
        <v>109</v>
      </c>
      <c r="I57">
        <v>4.9500000000000002E-2</v>
      </c>
      <c r="J57">
        <v>1.08</v>
      </c>
      <c r="K57">
        <v>13</v>
      </c>
      <c r="L57" t="s">
        <v>43</v>
      </c>
      <c r="M57" t="s">
        <v>110</v>
      </c>
      <c r="N57">
        <v>0.17299999999999999</v>
      </c>
      <c r="O57">
        <v>3.2</v>
      </c>
      <c r="P57">
        <v>191</v>
      </c>
      <c r="R57" s="4">
        <v>1</v>
      </c>
      <c r="S57" s="4">
        <v>2</v>
      </c>
      <c r="T57" s="4" t="s">
        <v>128</v>
      </c>
      <c r="U57" s="4">
        <v>19.237271200000002</v>
      </c>
      <c r="V57" s="4">
        <v>19.237271200000002</v>
      </c>
      <c r="W57" s="4">
        <v>19.237271200000002</v>
      </c>
      <c r="X57" s="4">
        <v>-23.050915199999992</v>
      </c>
      <c r="Y57" s="4" t="s">
        <v>79</v>
      </c>
      <c r="AB57" s="4"/>
      <c r="AC57" s="4"/>
      <c r="AD57" s="4">
        <v>1</v>
      </c>
      <c r="AE57" s="4"/>
      <c r="AF57" s="4">
        <v>201.72279600000005</v>
      </c>
      <c r="AG57" s="4">
        <v>201.72279600000005</v>
      </c>
      <c r="AH57" s="4">
        <v>201.72279600000005</v>
      </c>
      <c r="AI57">
        <v>-19.310881599999984</v>
      </c>
      <c r="AJ57" t="s">
        <v>78</v>
      </c>
      <c r="AM57" s="9"/>
      <c r="AO57" s="2"/>
      <c r="AP57" s="2">
        <v>37</v>
      </c>
      <c r="AQ57" s="5"/>
    </row>
    <row r="58" spans="1:43" customFormat="1" ht="14.4" x14ac:dyDescent="0.3">
      <c r="A58" s="1">
        <v>44166</v>
      </c>
      <c r="B58" t="s">
        <v>126</v>
      </c>
      <c r="C58" t="s">
        <v>262</v>
      </c>
      <c r="D58">
        <v>7</v>
      </c>
      <c r="E58">
        <v>1</v>
      </c>
      <c r="F58">
        <v>1</v>
      </c>
      <c r="G58" t="s">
        <v>42</v>
      </c>
      <c r="H58" t="s">
        <v>109</v>
      </c>
      <c r="I58">
        <v>5.11E-2</v>
      </c>
      <c r="J58">
        <v>1.17</v>
      </c>
      <c r="K58">
        <v>15.3</v>
      </c>
      <c r="L58" t="s">
        <v>43</v>
      </c>
      <c r="M58" t="s">
        <v>110</v>
      </c>
      <c r="N58">
        <v>0.17199999999999999</v>
      </c>
      <c r="O58">
        <v>3.19</v>
      </c>
      <c r="P58">
        <v>189</v>
      </c>
      <c r="R58" s="4">
        <v>1</v>
      </c>
      <c r="S58" s="4">
        <v>2</v>
      </c>
      <c r="T58" s="4" t="s">
        <v>128</v>
      </c>
      <c r="U58" s="4">
        <v>21.915907449999992</v>
      </c>
      <c r="V58" s="4">
        <v>21.915907449999992</v>
      </c>
      <c r="W58" s="4">
        <v>21.915907449999992</v>
      </c>
      <c r="X58" s="4">
        <v>-12.336370200000033</v>
      </c>
      <c r="Y58" s="4" t="s">
        <v>78</v>
      </c>
      <c r="AB58" s="4"/>
      <c r="AC58" s="4"/>
      <c r="AD58" s="4">
        <v>1</v>
      </c>
      <c r="AE58" s="4"/>
      <c r="AF58" s="4">
        <v>200.78319738999997</v>
      </c>
      <c r="AG58" s="4">
        <v>200.78319738999997</v>
      </c>
      <c r="AH58" s="4">
        <v>200.78319738999997</v>
      </c>
      <c r="AI58">
        <v>-19.686721044000013</v>
      </c>
      <c r="AJ58" t="s">
        <v>78</v>
      </c>
      <c r="AM58" s="9"/>
      <c r="AO58" s="2"/>
      <c r="AP58" s="2">
        <v>38</v>
      </c>
      <c r="AQ58" s="5"/>
    </row>
    <row r="59" spans="1:43" customFormat="1" ht="14.4" x14ac:dyDescent="0.3">
      <c r="A59" s="1">
        <v>44210</v>
      </c>
      <c r="B59" t="s">
        <v>176</v>
      </c>
      <c r="C59" t="s">
        <v>262</v>
      </c>
      <c r="D59">
        <v>7</v>
      </c>
      <c r="E59">
        <v>1</v>
      </c>
      <c r="F59">
        <v>1</v>
      </c>
      <c r="G59" t="s">
        <v>42</v>
      </c>
      <c r="H59" t="s">
        <v>109</v>
      </c>
      <c r="I59">
        <v>5.3100000000000001E-2</v>
      </c>
      <c r="J59">
        <v>1.1200000000000001</v>
      </c>
      <c r="K59">
        <v>26</v>
      </c>
      <c r="L59" t="s">
        <v>43</v>
      </c>
      <c r="M59" t="s">
        <v>110</v>
      </c>
      <c r="N59">
        <v>0.33700000000000002</v>
      </c>
      <c r="O59">
        <v>4.92</v>
      </c>
      <c r="P59">
        <v>258</v>
      </c>
      <c r="R59" s="4">
        <v>1</v>
      </c>
      <c r="S59" s="4">
        <v>1</v>
      </c>
      <c r="T59" s="4"/>
      <c r="U59" s="4">
        <v>26</v>
      </c>
      <c r="V59" s="4">
        <v>26</v>
      </c>
      <c r="W59" s="4">
        <v>26</v>
      </c>
      <c r="X59" s="4">
        <v>4</v>
      </c>
      <c r="Y59" s="4" t="s">
        <v>78</v>
      </c>
      <c r="AB59" s="4"/>
      <c r="AC59" s="4"/>
      <c r="AD59" s="4">
        <v>1</v>
      </c>
      <c r="AE59" s="4"/>
      <c r="AF59" s="4">
        <v>258</v>
      </c>
      <c r="AG59" s="4">
        <v>258</v>
      </c>
      <c r="AH59" s="4">
        <v>258</v>
      </c>
      <c r="AI59">
        <v>3.2</v>
      </c>
      <c r="AJ59" t="s">
        <v>78</v>
      </c>
      <c r="AM59" s="9"/>
      <c r="AO59" s="2"/>
      <c r="AP59" s="2">
        <v>39</v>
      </c>
      <c r="AQ59" s="5"/>
    </row>
    <row r="60" spans="1:43" customFormat="1" ht="14.4" x14ac:dyDescent="0.3">
      <c r="A60" s="1">
        <v>44210</v>
      </c>
      <c r="B60" t="s">
        <v>176</v>
      </c>
      <c r="C60" t="s">
        <v>262</v>
      </c>
      <c r="D60">
        <v>7</v>
      </c>
      <c r="E60">
        <v>1</v>
      </c>
      <c r="F60">
        <v>1</v>
      </c>
      <c r="G60" t="s">
        <v>42</v>
      </c>
      <c r="H60" t="s">
        <v>109</v>
      </c>
      <c r="I60">
        <v>4.6600000000000003E-2</v>
      </c>
      <c r="J60">
        <v>1.06</v>
      </c>
      <c r="K60">
        <v>24.3</v>
      </c>
      <c r="L60" t="s">
        <v>43</v>
      </c>
      <c r="M60" t="s">
        <v>110</v>
      </c>
      <c r="N60">
        <v>0.26900000000000002</v>
      </c>
      <c r="O60">
        <v>3.94</v>
      </c>
      <c r="P60">
        <v>189</v>
      </c>
      <c r="R60" s="4">
        <v>1</v>
      </c>
      <c r="S60" s="4">
        <v>1</v>
      </c>
      <c r="T60" s="4"/>
      <c r="U60" s="4">
        <v>24.3</v>
      </c>
      <c r="V60" s="4">
        <v>24.3</v>
      </c>
      <c r="W60" s="4">
        <v>24.3</v>
      </c>
      <c r="X60" s="4">
        <v>-2.7999999999999972</v>
      </c>
      <c r="Y60" s="4" t="s">
        <v>78</v>
      </c>
      <c r="AB60" s="4"/>
      <c r="AC60" s="4"/>
      <c r="AD60" s="4">
        <v>1</v>
      </c>
      <c r="AE60" s="4"/>
      <c r="AF60" s="4">
        <v>189</v>
      </c>
      <c r="AG60" s="4">
        <v>189</v>
      </c>
      <c r="AH60" s="4">
        <v>189</v>
      </c>
      <c r="AI60">
        <v>-24.4</v>
      </c>
      <c r="AJ60" t="s">
        <v>79</v>
      </c>
      <c r="AM60" s="9"/>
      <c r="AO60" s="2"/>
      <c r="AP60" s="2">
        <v>40</v>
      </c>
      <c r="AQ60" s="5"/>
    </row>
    <row r="61" spans="1:43" customFormat="1" ht="14.4" x14ac:dyDescent="0.3">
      <c r="A61" s="1">
        <v>44210</v>
      </c>
      <c r="B61" t="s">
        <v>176</v>
      </c>
      <c r="C61" t="s">
        <v>262</v>
      </c>
      <c r="D61">
        <v>7</v>
      </c>
      <c r="E61">
        <v>1</v>
      </c>
      <c r="F61">
        <v>1</v>
      </c>
      <c r="G61" t="s">
        <v>42</v>
      </c>
      <c r="H61" t="s">
        <v>109</v>
      </c>
      <c r="I61">
        <v>4.9500000000000002E-2</v>
      </c>
      <c r="J61">
        <v>1.1200000000000001</v>
      </c>
      <c r="K61">
        <v>26.1</v>
      </c>
      <c r="L61" t="s">
        <v>43</v>
      </c>
      <c r="M61" t="s">
        <v>110</v>
      </c>
      <c r="N61">
        <v>0.28100000000000003</v>
      </c>
      <c r="O61">
        <v>4.13</v>
      </c>
      <c r="P61">
        <v>202</v>
      </c>
      <c r="R61" s="4">
        <v>1</v>
      </c>
      <c r="S61" s="4">
        <v>1</v>
      </c>
      <c r="T61" s="4"/>
      <c r="U61" s="4">
        <v>26.1</v>
      </c>
      <c r="V61" s="4">
        <v>26.1</v>
      </c>
      <c r="W61" s="4">
        <v>26.1</v>
      </c>
      <c r="X61" s="4"/>
      <c r="Y61" s="4"/>
      <c r="AB61" s="4"/>
      <c r="AC61" s="4"/>
      <c r="AD61" s="4">
        <v>1</v>
      </c>
      <c r="AE61" s="4"/>
      <c r="AF61" s="4">
        <v>202</v>
      </c>
      <c r="AG61" s="4">
        <v>202</v>
      </c>
      <c r="AH61" s="4">
        <v>202</v>
      </c>
      <c r="AM61" s="9"/>
      <c r="AO61" s="2"/>
      <c r="AP61" s="2">
        <v>41</v>
      </c>
      <c r="AQ61" s="5"/>
    </row>
    <row r="62" spans="1:43" customFormat="1" ht="14.4" x14ac:dyDescent="0.3">
      <c r="A62" s="1">
        <v>44210</v>
      </c>
      <c r="B62" t="s">
        <v>176</v>
      </c>
      <c r="C62" t="s">
        <v>262</v>
      </c>
      <c r="D62">
        <v>7</v>
      </c>
      <c r="E62">
        <v>1</v>
      </c>
      <c r="F62">
        <v>1</v>
      </c>
      <c r="G62" t="s">
        <v>42</v>
      </c>
      <c r="H62" t="s">
        <v>109</v>
      </c>
      <c r="I62">
        <v>5.11E-2</v>
      </c>
      <c r="J62">
        <v>1.1599999999999999</v>
      </c>
      <c r="K62">
        <v>27.5</v>
      </c>
      <c r="L62" t="s">
        <v>43</v>
      </c>
      <c r="M62" t="s">
        <v>110</v>
      </c>
      <c r="N62">
        <v>0.32300000000000001</v>
      </c>
      <c r="O62">
        <v>4.71</v>
      </c>
      <c r="P62">
        <v>243</v>
      </c>
      <c r="R62" s="4">
        <v>1</v>
      </c>
      <c r="S62" s="4">
        <v>1</v>
      </c>
      <c r="T62" s="4"/>
      <c r="U62" s="4">
        <v>27.5</v>
      </c>
      <c r="V62" s="4">
        <v>27.5</v>
      </c>
      <c r="W62" s="4">
        <v>27.5</v>
      </c>
      <c r="X62" s="4">
        <v>10</v>
      </c>
      <c r="Y62" s="4" t="s">
        <v>78</v>
      </c>
      <c r="AB62" s="4"/>
      <c r="AC62" s="4"/>
      <c r="AD62" s="4">
        <v>1</v>
      </c>
      <c r="AE62" s="4"/>
      <c r="AF62" s="4">
        <v>243</v>
      </c>
      <c r="AG62" s="4">
        <v>243</v>
      </c>
      <c r="AH62" s="4">
        <v>243</v>
      </c>
      <c r="AI62">
        <v>-2.8</v>
      </c>
      <c r="AJ62" t="s">
        <v>78</v>
      </c>
      <c r="AM62" s="9"/>
      <c r="AO62" s="2"/>
      <c r="AP62" s="2">
        <v>42</v>
      </c>
      <c r="AQ62" s="5"/>
    </row>
    <row r="63" spans="1:43" customFormat="1" ht="14.4" x14ac:dyDescent="0.3">
      <c r="A63" s="1">
        <v>44210</v>
      </c>
      <c r="B63" t="s">
        <v>176</v>
      </c>
      <c r="C63" t="s">
        <v>262</v>
      </c>
      <c r="D63">
        <v>7</v>
      </c>
      <c r="E63">
        <v>1</v>
      </c>
      <c r="F63">
        <v>1</v>
      </c>
      <c r="G63" t="s">
        <v>42</v>
      </c>
      <c r="H63" t="s">
        <v>109</v>
      </c>
      <c r="I63">
        <v>5.0599999999999999E-2</v>
      </c>
      <c r="J63">
        <v>1.1100000000000001</v>
      </c>
      <c r="K63">
        <v>26</v>
      </c>
      <c r="L63" t="s">
        <v>43</v>
      </c>
      <c r="M63" t="s">
        <v>110</v>
      </c>
      <c r="N63">
        <v>0.36699999999999999</v>
      </c>
      <c r="O63">
        <v>5.33</v>
      </c>
      <c r="P63">
        <v>286</v>
      </c>
      <c r="R63" s="4">
        <v>1</v>
      </c>
      <c r="S63" s="4">
        <v>1</v>
      </c>
      <c r="T63" s="4"/>
      <c r="U63" s="4">
        <v>26</v>
      </c>
      <c r="V63" s="4">
        <v>26</v>
      </c>
      <c r="W63" s="4">
        <v>26</v>
      </c>
      <c r="X63" s="4">
        <v>4</v>
      </c>
      <c r="Y63" s="4" t="s">
        <v>78</v>
      </c>
      <c r="AB63" s="4"/>
      <c r="AC63" s="4"/>
      <c r="AD63" s="4">
        <v>1</v>
      </c>
      <c r="AE63" s="4"/>
      <c r="AF63" s="4">
        <v>286</v>
      </c>
      <c r="AG63" s="4">
        <v>286</v>
      </c>
      <c r="AH63" s="4">
        <v>286</v>
      </c>
      <c r="AI63">
        <v>14.4</v>
      </c>
      <c r="AJ63" t="s">
        <v>78</v>
      </c>
      <c r="AM63" s="9"/>
      <c r="AO63" s="2"/>
      <c r="AP63" s="2">
        <v>43</v>
      </c>
      <c r="AQ63" s="5"/>
    </row>
    <row r="64" spans="1:43" customFormat="1" ht="14.4" x14ac:dyDescent="0.3">
      <c r="A64" s="1">
        <v>44210</v>
      </c>
      <c r="B64" t="s">
        <v>176</v>
      </c>
      <c r="C64" t="s">
        <v>262</v>
      </c>
      <c r="D64">
        <v>7</v>
      </c>
      <c r="E64">
        <v>1</v>
      </c>
      <c r="F64">
        <v>1</v>
      </c>
      <c r="G64" t="s">
        <v>42</v>
      </c>
      <c r="H64" t="s">
        <v>109</v>
      </c>
      <c r="I64">
        <v>5.0299999999999997E-2</v>
      </c>
      <c r="J64">
        <v>1.1299999999999999</v>
      </c>
      <c r="K64">
        <v>26.3</v>
      </c>
      <c r="L64" t="s">
        <v>43</v>
      </c>
      <c r="M64" t="s">
        <v>110</v>
      </c>
      <c r="N64">
        <v>0.33500000000000002</v>
      </c>
      <c r="O64">
        <v>4.8499999999999996</v>
      </c>
      <c r="P64">
        <v>253</v>
      </c>
      <c r="R64" s="4">
        <v>1</v>
      </c>
      <c r="S64" s="4">
        <v>1</v>
      </c>
      <c r="T64" s="4"/>
      <c r="U64" s="4">
        <v>26.3</v>
      </c>
      <c r="V64" s="4">
        <v>26.3</v>
      </c>
      <c r="W64" s="4">
        <v>26.3</v>
      </c>
      <c r="X64" s="4"/>
      <c r="Y64" s="4"/>
      <c r="AB64" s="4"/>
      <c r="AC64" s="4"/>
      <c r="AD64" s="4">
        <v>1</v>
      </c>
      <c r="AE64" s="4"/>
      <c r="AF64" s="4">
        <v>253</v>
      </c>
      <c r="AG64" s="4">
        <v>253</v>
      </c>
      <c r="AH64" s="4">
        <v>253</v>
      </c>
      <c r="AM64" s="9"/>
      <c r="AO64" s="2"/>
      <c r="AP64" s="2">
        <v>44</v>
      </c>
      <c r="AQ64" s="5"/>
    </row>
    <row r="65" spans="1:43" customFormat="1" ht="14.4" x14ac:dyDescent="0.3">
      <c r="A65" s="1">
        <v>44210</v>
      </c>
      <c r="B65" t="s">
        <v>176</v>
      </c>
      <c r="C65" t="s">
        <v>262</v>
      </c>
      <c r="D65">
        <v>7</v>
      </c>
      <c r="E65">
        <v>1</v>
      </c>
      <c r="F65">
        <v>1</v>
      </c>
      <c r="G65" t="s">
        <v>42</v>
      </c>
      <c r="H65" t="s">
        <v>109</v>
      </c>
      <c r="I65">
        <v>4.8899999999999999E-2</v>
      </c>
      <c r="J65">
        <v>1.1100000000000001</v>
      </c>
      <c r="K65">
        <v>25.8</v>
      </c>
      <c r="L65" t="s">
        <v>43</v>
      </c>
      <c r="M65" t="s">
        <v>110</v>
      </c>
      <c r="N65">
        <v>0.33</v>
      </c>
      <c r="O65">
        <v>4.8</v>
      </c>
      <c r="P65">
        <v>250</v>
      </c>
      <c r="R65" s="4">
        <v>1</v>
      </c>
      <c r="S65" s="4">
        <v>1</v>
      </c>
      <c r="T65" s="4"/>
      <c r="U65" s="4">
        <v>25.8</v>
      </c>
      <c r="V65" s="4">
        <v>25.8</v>
      </c>
      <c r="W65" s="4">
        <v>25.8</v>
      </c>
      <c r="X65" s="4">
        <v>3.2000000000000028</v>
      </c>
      <c r="Y65" s="4" t="s">
        <v>78</v>
      </c>
      <c r="AB65" s="4"/>
      <c r="AC65" s="4"/>
      <c r="AD65" s="4">
        <v>1</v>
      </c>
      <c r="AE65" s="4"/>
      <c r="AF65" s="4">
        <v>250</v>
      </c>
      <c r="AG65" s="4">
        <v>250</v>
      </c>
      <c r="AH65" s="4">
        <v>250</v>
      </c>
      <c r="AI65">
        <v>0</v>
      </c>
      <c r="AJ65" t="s">
        <v>78</v>
      </c>
      <c r="AM65" s="9"/>
      <c r="AO65" s="2"/>
      <c r="AP65" s="2">
        <v>45</v>
      </c>
      <c r="AQ65" s="5"/>
    </row>
    <row r="66" spans="1:43" customFormat="1" ht="14.4" x14ac:dyDescent="0.3">
      <c r="A66" s="1">
        <v>44210</v>
      </c>
      <c r="B66" t="s">
        <v>176</v>
      </c>
      <c r="C66" t="s">
        <v>262</v>
      </c>
      <c r="D66">
        <v>7</v>
      </c>
      <c r="E66">
        <v>1</v>
      </c>
      <c r="F66">
        <v>1</v>
      </c>
      <c r="G66" t="s">
        <v>42</v>
      </c>
      <c r="H66" t="s">
        <v>109</v>
      </c>
      <c r="I66">
        <v>4.9200000000000001E-2</v>
      </c>
      <c r="J66">
        <v>1.1200000000000001</v>
      </c>
      <c r="K66">
        <v>26.2</v>
      </c>
      <c r="L66" t="s">
        <v>43</v>
      </c>
      <c r="M66" t="s">
        <v>110</v>
      </c>
      <c r="N66">
        <v>0.309</v>
      </c>
      <c r="O66">
        <v>4.5199999999999996</v>
      </c>
      <c r="P66">
        <v>230</v>
      </c>
      <c r="R66" s="4">
        <v>1</v>
      </c>
      <c r="S66" s="4">
        <v>1</v>
      </c>
      <c r="T66" s="4"/>
      <c r="U66" s="4">
        <v>26.2</v>
      </c>
      <c r="V66" s="4">
        <v>26.2</v>
      </c>
      <c r="W66" s="4">
        <v>26.2</v>
      </c>
      <c r="X66" s="4">
        <v>4.7999999999999972</v>
      </c>
      <c r="Y66" s="4" t="s">
        <v>78</v>
      </c>
      <c r="AB66" s="4"/>
      <c r="AC66" s="4"/>
      <c r="AD66" s="4">
        <v>1</v>
      </c>
      <c r="AE66" s="4"/>
      <c r="AF66" s="4">
        <v>230</v>
      </c>
      <c r="AG66" s="4">
        <v>230</v>
      </c>
      <c r="AH66" s="4">
        <v>230</v>
      </c>
      <c r="AI66">
        <v>-8</v>
      </c>
      <c r="AJ66" t="s">
        <v>78</v>
      </c>
      <c r="AM66" s="9"/>
      <c r="AO66" s="2"/>
      <c r="AP66" s="2">
        <v>46</v>
      </c>
      <c r="AQ66" s="5"/>
    </row>
    <row r="67" spans="1:43" customFormat="1" ht="14.4" x14ac:dyDescent="0.3">
      <c r="A67" s="1">
        <v>44210</v>
      </c>
      <c r="B67" t="s">
        <v>176</v>
      </c>
      <c r="C67" t="s">
        <v>262</v>
      </c>
      <c r="D67">
        <v>7</v>
      </c>
      <c r="E67">
        <v>1</v>
      </c>
      <c r="F67">
        <v>1</v>
      </c>
      <c r="G67" t="s">
        <v>42</v>
      </c>
      <c r="H67" t="s">
        <v>109</v>
      </c>
      <c r="I67">
        <v>4.7699999999999999E-2</v>
      </c>
      <c r="J67">
        <v>0.998</v>
      </c>
      <c r="K67">
        <v>22.3</v>
      </c>
      <c r="L67" t="s">
        <v>43</v>
      </c>
      <c r="M67" t="s">
        <v>110</v>
      </c>
      <c r="N67">
        <v>0.32</v>
      </c>
      <c r="O67">
        <v>4.66</v>
      </c>
      <c r="P67">
        <v>240</v>
      </c>
      <c r="R67" s="4">
        <v>1</v>
      </c>
      <c r="S67" s="4">
        <v>1</v>
      </c>
      <c r="T67" s="4"/>
      <c r="U67" s="4">
        <v>22.3</v>
      </c>
      <c r="V67" s="4">
        <v>22.3</v>
      </c>
      <c r="W67" s="4">
        <v>22.3</v>
      </c>
      <c r="X67" s="4"/>
      <c r="Y67" s="4"/>
      <c r="AB67" s="4"/>
      <c r="AC67" s="4"/>
      <c r="AD67" s="4">
        <v>1</v>
      </c>
      <c r="AE67" s="4"/>
      <c r="AF67" s="4">
        <v>240</v>
      </c>
      <c r="AG67" s="4">
        <v>240</v>
      </c>
      <c r="AH67" s="4">
        <v>240</v>
      </c>
      <c r="AM67" s="9"/>
      <c r="AO67" s="2"/>
      <c r="AP67" s="2">
        <v>47</v>
      </c>
      <c r="AQ67" s="5"/>
    </row>
    <row r="68" spans="1:43" customFormat="1" ht="14.4" x14ac:dyDescent="0.3">
      <c r="A68" s="1">
        <v>44210</v>
      </c>
      <c r="B68" t="s">
        <v>176</v>
      </c>
      <c r="C68" t="s">
        <v>262</v>
      </c>
      <c r="D68">
        <v>7</v>
      </c>
      <c r="E68">
        <v>1</v>
      </c>
      <c r="F68">
        <v>1</v>
      </c>
      <c r="G68" t="s">
        <v>42</v>
      </c>
      <c r="H68" t="s">
        <v>109</v>
      </c>
      <c r="I68">
        <v>4.7500000000000001E-2</v>
      </c>
      <c r="J68">
        <v>1.07</v>
      </c>
      <c r="K68">
        <v>24.5</v>
      </c>
      <c r="L68" t="s">
        <v>43</v>
      </c>
      <c r="M68" t="s">
        <v>110</v>
      </c>
      <c r="N68">
        <v>0.31</v>
      </c>
      <c r="O68">
        <v>4.49</v>
      </c>
      <c r="P68">
        <v>228</v>
      </c>
      <c r="R68" s="4">
        <v>1</v>
      </c>
      <c r="S68" s="4">
        <v>1</v>
      </c>
      <c r="T68" s="4"/>
      <c r="U68" s="4">
        <v>24.5</v>
      </c>
      <c r="V68" s="4">
        <v>24.5</v>
      </c>
      <c r="W68" s="4">
        <v>24.5</v>
      </c>
      <c r="X68" s="4">
        <v>-2</v>
      </c>
      <c r="Y68" s="4" t="s">
        <v>78</v>
      </c>
      <c r="AB68" s="4"/>
      <c r="AC68" s="4"/>
      <c r="AD68" s="4">
        <v>1</v>
      </c>
      <c r="AE68" s="4"/>
      <c r="AF68" s="4">
        <v>228</v>
      </c>
      <c r="AG68" s="4">
        <v>228</v>
      </c>
      <c r="AH68" s="4">
        <v>228</v>
      </c>
      <c r="AI68">
        <v>-8.8000000000000007</v>
      </c>
      <c r="AJ68" t="s">
        <v>78</v>
      </c>
      <c r="AM68" s="9"/>
      <c r="AO68" s="2"/>
      <c r="AP68" s="2">
        <v>48</v>
      </c>
      <c r="AQ68" s="5"/>
    </row>
    <row r="69" spans="1:43" customFormat="1" ht="14.4" x14ac:dyDescent="0.3">
      <c r="A69" s="1">
        <v>44210</v>
      </c>
      <c r="B69" t="s">
        <v>176</v>
      </c>
      <c r="C69" t="s">
        <v>262</v>
      </c>
      <c r="D69">
        <v>7</v>
      </c>
      <c r="E69">
        <v>1</v>
      </c>
      <c r="F69">
        <v>1</v>
      </c>
      <c r="G69" t="s">
        <v>42</v>
      </c>
      <c r="H69" t="s">
        <v>109</v>
      </c>
      <c r="I69">
        <v>5.8299999999999998E-2</v>
      </c>
      <c r="J69">
        <v>1.17</v>
      </c>
      <c r="K69">
        <v>27.7</v>
      </c>
      <c r="L69" t="s">
        <v>43</v>
      </c>
      <c r="M69" t="s">
        <v>110</v>
      </c>
      <c r="N69">
        <v>0.35299999999999998</v>
      </c>
      <c r="O69">
        <v>5.09</v>
      </c>
      <c r="P69">
        <v>270</v>
      </c>
      <c r="R69" s="4">
        <v>1</v>
      </c>
      <c r="S69" s="4">
        <v>1</v>
      </c>
      <c r="T69" s="4"/>
      <c r="U69" s="4">
        <v>27.7</v>
      </c>
      <c r="V69" s="4">
        <v>27.7</v>
      </c>
      <c r="W69" s="4">
        <v>27.7</v>
      </c>
      <c r="X69" s="4">
        <v>10.799999999999997</v>
      </c>
      <c r="Y69" s="4" t="s">
        <v>78</v>
      </c>
      <c r="AB69" s="4"/>
      <c r="AC69" s="4"/>
      <c r="AD69" s="4">
        <v>1</v>
      </c>
      <c r="AE69" s="4"/>
      <c r="AF69" s="4">
        <v>270</v>
      </c>
      <c r="AG69" s="4">
        <v>270</v>
      </c>
      <c r="AH69" s="4">
        <v>270</v>
      </c>
      <c r="AI69">
        <v>8</v>
      </c>
      <c r="AJ69" t="s">
        <v>78</v>
      </c>
      <c r="AM69" s="9"/>
      <c r="AO69" s="2"/>
      <c r="AP69" s="2">
        <v>49</v>
      </c>
      <c r="AQ69" s="5"/>
    </row>
    <row r="70" spans="1:43" customFormat="1" ht="14.4" x14ac:dyDescent="0.3">
      <c r="A70" s="1">
        <v>44210</v>
      </c>
      <c r="B70" t="s">
        <v>176</v>
      </c>
      <c r="C70" t="s">
        <v>262</v>
      </c>
      <c r="D70">
        <v>7</v>
      </c>
      <c r="E70">
        <v>1</v>
      </c>
      <c r="F70">
        <v>1</v>
      </c>
      <c r="G70" t="s">
        <v>42</v>
      </c>
      <c r="H70" t="s">
        <v>109</v>
      </c>
      <c r="I70">
        <v>4.9000000000000002E-2</v>
      </c>
      <c r="J70">
        <v>1.1200000000000001</v>
      </c>
      <c r="K70">
        <v>26.1</v>
      </c>
      <c r="L70" t="s">
        <v>43</v>
      </c>
      <c r="M70" t="s">
        <v>110</v>
      </c>
      <c r="N70">
        <v>0.35599999999999998</v>
      </c>
      <c r="O70">
        <v>5.1100000000000003</v>
      </c>
      <c r="P70">
        <v>271</v>
      </c>
      <c r="R70" s="4">
        <v>1</v>
      </c>
      <c r="S70" s="4">
        <v>1</v>
      </c>
      <c r="T70" s="4"/>
      <c r="U70" s="4">
        <v>26.1</v>
      </c>
      <c r="V70" s="4">
        <v>26.1</v>
      </c>
      <c r="W70" s="4">
        <v>26.1</v>
      </c>
      <c r="X70" s="4">
        <v>4.4000000000000057</v>
      </c>
      <c r="Y70" s="4" t="s">
        <v>78</v>
      </c>
      <c r="AB70" s="4"/>
      <c r="AC70" s="4"/>
      <c r="AD70" s="4">
        <v>1</v>
      </c>
      <c r="AE70" s="4"/>
      <c r="AF70" s="4">
        <v>271</v>
      </c>
      <c r="AG70" s="4">
        <v>271</v>
      </c>
      <c r="AH70" s="4">
        <v>271</v>
      </c>
      <c r="AI70">
        <v>8.4</v>
      </c>
      <c r="AJ70" t="s">
        <v>78</v>
      </c>
      <c r="AM70" s="9"/>
      <c r="AO70" s="2"/>
      <c r="AP70" s="2">
        <v>50</v>
      </c>
      <c r="AQ70" s="5"/>
    </row>
    <row r="71" spans="1:43" customFormat="1" ht="14.4" x14ac:dyDescent="0.3">
      <c r="A71" s="1">
        <v>44210</v>
      </c>
      <c r="B71" t="s">
        <v>176</v>
      </c>
      <c r="C71" t="s">
        <v>262</v>
      </c>
      <c r="D71">
        <v>7</v>
      </c>
      <c r="E71">
        <v>1</v>
      </c>
      <c r="F71">
        <v>1</v>
      </c>
      <c r="G71" t="s">
        <v>42</v>
      </c>
      <c r="H71" t="s">
        <v>109</v>
      </c>
      <c r="I71">
        <v>5.1400000000000001E-2</v>
      </c>
      <c r="J71">
        <v>1.1499999999999999</v>
      </c>
      <c r="K71">
        <v>26.9</v>
      </c>
      <c r="L71" t="s">
        <v>43</v>
      </c>
      <c r="M71" t="s">
        <v>110</v>
      </c>
      <c r="N71">
        <v>0.35099999999999998</v>
      </c>
      <c r="O71">
        <v>5.0999999999999996</v>
      </c>
      <c r="P71">
        <v>271</v>
      </c>
      <c r="R71" s="4">
        <v>1</v>
      </c>
      <c r="S71" s="4">
        <v>1</v>
      </c>
      <c r="T71" s="4"/>
      <c r="U71" s="4">
        <v>26.9</v>
      </c>
      <c r="V71" s="4">
        <v>26.9</v>
      </c>
      <c r="W71" s="4">
        <v>26.9</v>
      </c>
      <c r="X71" s="4">
        <v>7.5999999999999943</v>
      </c>
      <c r="Y71" s="4" t="s">
        <v>78</v>
      </c>
      <c r="AB71" s="4"/>
      <c r="AC71" s="4"/>
      <c r="AD71" s="4">
        <v>1</v>
      </c>
      <c r="AE71" s="4"/>
      <c r="AF71" s="4">
        <v>271</v>
      </c>
      <c r="AG71" s="4">
        <v>271</v>
      </c>
      <c r="AH71" s="4">
        <v>271</v>
      </c>
      <c r="AI71">
        <v>8.4</v>
      </c>
      <c r="AJ71" t="s">
        <v>78</v>
      </c>
      <c r="AM71" s="9"/>
      <c r="AO71" s="2"/>
      <c r="AP71" s="2">
        <v>51</v>
      </c>
      <c r="AQ71" s="5"/>
    </row>
    <row r="72" spans="1:43" customFormat="1" ht="14.4" x14ac:dyDescent="0.3">
      <c r="A72" s="1">
        <v>44357</v>
      </c>
      <c r="B72" t="s">
        <v>178</v>
      </c>
      <c r="C72" t="s">
        <v>260</v>
      </c>
      <c r="D72">
        <v>18</v>
      </c>
      <c r="E72">
        <v>1</v>
      </c>
      <c r="F72">
        <v>1</v>
      </c>
      <c r="G72" t="s">
        <v>42</v>
      </c>
      <c r="H72" t="s">
        <v>109</v>
      </c>
      <c r="I72">
        <v>5.8500000000000003E-2</v>
      </c>
      <c r="J72">
        <v>1.2</v>
      </c>
      <c r="K72">
        <v>24.2</v>
      </c>
      <c r="L72" t="s">
        <v>43</v>
      </c>
      <c r="M72" t="s">
        <v>110</v>
      </c>
      <c r="N72">
        <v>0.26400000000000001</v>
      </c>
      <c r="O72">
        <v>4.01</v>
      </c>
      <c r="P72">
        <v>190</v>
      </c>
      <c r="R72" s="4">
        <v>1</v>
      </c>
      <c r="S72" s="4">
        <v>1</v>
      </c>
      <c r="T72" s="4"/>
      <c r="U72" s="4">
        <v>24.2</v>
      </c>
      <c r="V72" s="4">
        <v>24.2</v>
      </c>
      <c r="W72" s="4">
        <v>24.2</v>
      </c>
      <c r="X72" s="4"/>
      <c r="Y72" s="4"/>
      <c r="AB72" s="4"/>
      <c r="AC72" s="4"/>
      <c r="AD72" s="4">
        <v>1</v>
      </c>
      <c r="AE72" s="4"/>
      <c r="AF72" s="4">
        <v>190</v>
      </c>
      <c r="AG72" s="4">
        <v>190</v>
      </c>
      <c r="AH72" s="4">
        <v>190</v>
      </c>
      <c r="AM72" s="9"/>
      <c r="AO72" s="2"/>
      <c r="AP72" s="2">
        <v>52</v>
      </c>
      <c r="AQ72" s="5"/>
    </row>
    <row r="73" spans="1:43" customFormat="1" ht="14.4" x14ac:dyDescent="0.3">
      <c r="A73" s="1">
        <v>44357</v>
      </c>
      <c r="B73" t="s">
        <v>178</v>
      </c>
      <c r="C73" t="s">
        <v>260</v>
      </c>
      <c r="D73">
        <v>19</v>
      </c>
      <c r="E73">
        <v>1</v>
      </c>
      <c r="F73">
        <v>1</v>
      </c>
      <c r="G73" t="s">
        <v>42</v>
      </c>
      <c r="H73" t="s">
        <v>109</v>
      </c>
      <c r="I73">
        <v>6.0199999999999997E-2</v>
      </c>
      <c r="J73">
        <v>1.22</v>
      </c>
      <c r="K73">
        <v>24.8</v>
      </c>
      <c r="L73" t="s">
        <v>43</v>
      </c>
      <c r="M73" t="s">
        <v>110</v>
      </c>
      <c r="N73">
        <v>0.317</v>
      </c>
      <c r="O73">
        <v>4.7300000000000004</v>
      </c>
      <c r="P73">
        <v>235</v>
      </c>
      <c r="R73" s="4">
        <v>1</v>
      </c>
      <c r="S73" s="4">
        <v>1</v>
      </c>
      <c r="T73" s="4"/>
      <c r="U73" s="4">
        <v>24.8</v>
      </c>
      <c r="V73" s="4">
        <v>24.8</v>
      </c>
      <c r="W73" s="4">
        <v>24.8</v>
      </c>
      <c r="X73" s="4">
        <v>-0.79999999999999716</v>
      </c>
      <c r="Y73" s="4" t="s">
        <v>78</v>
      </c>
      <c r="Z73" s="4"/>
      <c r="AA73" s="4"/>
      <c r="AD73" s="4">
        <v>1</v>
      </c>
      <c r="AE73" s="4"/>
      <c r="AF73" s="4">
        <v>235</v>
      </c>
      <c r="AG73" s="4">
        <v>235</v>
      </c>
      <c r="AH73" s="4">
        <v>235</v>
      </c>
      <c r="AI73">
        <v>-6</v>
      </c>
      <c r="AJ73" t="s">
        <v>78</v>
      </c>
      <c r="AM73" s="9"/>
      <c r="AO73" s="2"/>
      <c r="AP73" s="2">
        <v>53</v>
      </c>
      <c r="AQ73" s="5"/>
    </row>
    <row r="74" spans="1:43" customFormat="1" ht="14.4" x14ac:dyDescent="0.3">
      <c r="A74" s="1">
        <v>44357</v>
      </c>
      <c r="B74" t="s">
        <v>178</v>
      </c>
      <c r="C74" t="s">
        <v>260</v>
      </c>
      <c r="D74">
        <v>17</v>
      </c>
      <c r="E74">
        <v>1</v>
      </c>
      <c r="F74">
        <v>1</v>
      </c>
      <c r="G74" t="s">
        <v>42</v>
      </c>
      <c r="H74" t="s">
        <v>109</v>
      </c>
      <c r="I74">
        <v>5.96E-2</v>
      </c>
      <c r="J74">
        <v>1.22</v>
      </c>
      <c r="K74">
        <v>24.6</v>
      </c>
      <c r="L74" t="s">
        <v>43</v>
      </c>
      <c r="M74" t="s">
        <v>110</v>
      </c>
      <c r="N74">
        <v>0.318</v>
      </c>
      <c r="O74">
        <v>4.7</v>
      </c>
      <c r="P74">
        <v>234</v>
      </c>
      <c r="R74" s="4">
        <v>1</v>
      </c>
      <c r="S74" s="4">
        <v>1</v>
      </c>
      <c r="T74" s="4"/>
      <c r="U74" s="4">
        <v>24.6</v>
      </c>
      <c r="V74" s="4">
        <v>24.6</v>
      </c>
      <c r="W74" s="4">
        <v>24.6</v>
      </c>
      <c r="X74" s="4">
        <v>-1.5999999999999943</v>
      </c>
      <c r="Y74" s="4" t="s">
        <v>78</v>
      </c>
      <c r="Z74" s="4"/>
      <c r="AA74" s="4"/>
      <c r="AB74" s="4"/>
      <c r="AC74" s="4"/>
      <c r="AD74" s="4">
        <v>1</v>
      </c>
      <c r="AE74" s="4"/>
      <c r="AF74" s="4">
        <v>234</v>
      </c>
      <c r="AG74" s="4">
        <v>234</v>
      </c>
      <c r="AH74" s="4">
        <v>234</v>
      </c>
      <c r="AI74">
        <v>-6.4</v>
      </c>
      <c r="AJ74" t="s">
        <v>78</v>
      </c>
      <c r="AM74" s="9"/>
      <c r="AO74" s="2"/>
      <c r="AP74" s="2">
        <v>54</v>
      </c>
      <c r="AQ74" s="5"/>
    </row>
    <row r="75" spans="1:43" customFormat="1" ht="14.4" x14ac:dyDescent="0.3">
      <c r="A75" s="1">
        <v>44357</v>
      </c>
      <c r="B75" t="s">
        <v>178</v>
      </c>
      <c r="C75" t="s">
        <v>260</v>
      </c>
      <c r="D75">
        <v>18</v>
      </c>
      <c r="E75">
        <v>1</v>
      </c>
      <c r="F75">
        <v>1</v>
      </c>
      <c r="G75" t="s">
        <v>42</v>
      </c>
      <c r="H75" t="s">
        <v>109</v>
      </c>
      <c r="I75">
        <v>5.9400000000000001E-2</v>
      </c>
      <c r="J75">
        <v>1.24</v>
      </c>
      <c r="K75">
        <v>25.2</v>
      </c>
      <c r="L75" t="s">
        <v>43</v>
      </c>
      <c r="M75" t="s">
        <v>110</v>
      </c>
      <c r="N75">
        <v>0.313</v>
      </c>
      <c r="O75">
        <v>4.63</v>
      </c>
      <c r="P75">
        <v>230</v>
      </c>
      <c r="R75" s="4">
        <v>1</v>
      </c>
      <c r="S75" s="4">
        <v>1</v>
      </c>
      <c r="T75" s="4"/>
      <c r="U75" s="4">
        <v>25.2</v>
      </c>
      <c r="V75" s="4">
        <v>25.2</v>
      </c>
      <c r="W75" s="4">
        <v>25.2</v>
      </c>
      <c r="X75">
        <v>0.79999999999999716</v>
      </c>
      <c r="Y75" t="s">
        <v>78</v>
      </c>
      <c r="AD75" s="4">
        <v>1</v>
      </c>
      <c r="AE75" s="4"/>
      <c r="AF75" s="4">
        <v>230</v>
      </c>
      <c r="AG75" s="4">
        <v>230</v>
      </c>
      <c r="AH75" s="4">
        <v>230</v>
      </c>
      <c r="AI75">
        <v>-8</v>
      </c>
      <c r="AJ75" t="s">
        <v>78</v>
      </c>
      <c r="AM75" s="9"/>
      <c r="AO75" s="2"/>
      <c r="AP75" s="2">
        <v>55</v>
      </c>
      <c r="AQ75" s="5"/>
    </row>
    <row r="76" spans="1:43" customFormat="1" ht="14.4" x14ac:dyDescent="0.3">
      <c r="A76" s="1">
        <v>44357</v>
      </c>
      <c r="B76" t="s">
        <v>178</v>
      </c>
      <c r="C76" t="s">
        <v>260</v>
      </c>
      <c r="D76">
        <v>19</v>
      </c>
      <c r="E76">
        <v>1</v>
      </c>
      <c r="F76">
        <v>1</v>
      </c>
      <c r="G76" t="s">
        <v>42</v>
      </c>
      <c r="H76" t="s">
        <v>109</v>
      </c>
      <c r="I76">
        <v>5.96E-2</v>
      </c>
      <c r="J76">
        <v>1.2</v>
      </c>
      <c r="K76">
        <v>24.2</v>
      </c>
      <c r="L76" t="s">
        <v>43</v>
      </c>
      <c r="M76" t="s">
        <v>110</v>
      </c>
      <c r="N76">
        <v>0.30099999999999999</v>
      </c>
      <c r="O76">
        <v>4.49</v>
      </c>
      <c r="P76">
        <v>221</v>
      </c>
      <c r="R76" s="4">
        <v>1</v>
      </c>
      <c r="S76" s="4">
        <v>1</v>
      </c>
      <c r="T76" s="4"/>
      <c r="U76" s="4">
        <v>24.2</v>
      </c>
      <c r="V76" s="4">
        <v>24.2</v>
      </c>
      <c r="W76" s="4">
        <v>24.2</v>
      </c>
      <c r="X76">
        <v>-3.2000000000000028</v>
      </c>
      <c r="Y76" t="s">
        <v>78</v>
      </c>
      <c r="AD76" s="4">
        <v>1</v>
      </c>
      <c r="AE76" s="4"/>
      <c r="AF76" s="4">
        <v>221</v>
      </c>
      <c r="AG76" s="4">
        <v>221</v>
      </c>
      <c r="AH76" s="4">
        <v>221</v>
      </c>
      <c r="AI76">
        <v>-11.6</v>
      </c>
      <c r="AJ76" t="s">
        <v>78</v>
      </c>
      <c r="AM76" s="9"/>
      <c r="AO76" s="2"/>
      <c r="AP76" s="2">
        <v>56</v>
      </c>
      <c r="AQ76" s="5"/>
    </row>
    <row r="77" spans="1:43" customFormat="1" ht="14.4" x14ac:dyDescent="0.3">
      <c r="A77" s="1">
        <v>44357</v>
      </c>
      <c r="B77" t="s">
        <v>178</v>
      </c>
      <c r="C77" t="s">
        <v>260</v>
      </c>
      <c r="D77">
        <v>7</v>
      </c>
      <c r="E77">
        <v>1</v>
      </c>
      <c r="F77">
        <v>1</v>
      </c>
      <c r="G77" t="s">
        <v>42</v>
      </c>
      <c r="H77" t="s">
        <v>109</v>
      </c>
      <c r="I77">
        <v>5.9700000000000003E-2</v>
      </c>
      <c r="J77">
        <v>1.23</v>
      </c>
      <c r="K77">
        <v>24.9</v>
      </c>
      <c r="L77" t="s">
        <v>43</v>
      </c>
      <c r="M77" t="s">
        <v>110</v>
      </c>
      <c r="N77">
        <v>0.32100000000000001</v>
      </c>
      <c r="O77">
        <v>4.7699999999999996</v>
      </c>
      <c r="P77">
        <v>238</v>
      </c>
      <c r="Q77" s="4"/>
      <c r="R77" s="4">
        <v>1</v>
      </c>
      <c r="S77" s="4">
        <v>1</v>
      </c>
      <c r="T77" s="4"/>
      <c r="U77" s="4">
        <v>24.9</v>
      </c>
      <c r="V77" s="4">
        <v>24.9</v>
      </c>
      <c r="W77" s="4">
        <v>24.9</v>
      </c>
      <c r="X77" s="4">
        <v>-0.40000000000000568</v>
      </c>
      <c r="Y77" s="4" t="s">
        <v>78</v>
      </c>
      <c r="AB77" s="4"/>
      <c r="AC77" s="4"/>
      <c r="AD77" s="4">
        <v>1</v>
      </c>
      <c r="AE77" s="4"/>
      <c r="AF77" s="4">
        <v>238</v>
      </c>
      <c r="AG77" s="4">
        <v>238</v>
      </c>
      <c r="AH77" s="4">
        <v>238</v>
      </c>
      <c r="AI77">
        <v>-4.8</v>
      </c>
      <c r="AJ77" t="s">
        <v>78</v>
      </c>
      <c r="AM77" s="9"/>
      <c r="AO77" s="2"/>
      <c r="AP77" s="2">
        <v>57</v>
      </c>
      <c r="AQ77" s="5"/>
    </row>
    <row r="78" spans="1:43" customFormat="1" ht="14.4" x14ac:dyDescent="0.3">
      <c r="A78" s="1">
        <v>44357</v>
      </c>
      <c r="B78" t="s">
        <v>178</v>
      </c>
      <c r="C78" t="s">
        <v>260</v>
      </c>
      <c r="D78">
        <v>17</v>
      </c>
      <c r="E78">
        <v>1</v>
      </c>
      <c r="F78">
        <v>1</v>
      </c>
      <c r="G78" t="s">
        <v>42</v>
      </c>
      <c r="H78" t="s">
        <v>109</v>
      </c>
      <c r="I78">
        <v>6.1199999999999997E-2</v>
      </c>
      <c r="J78">
        <v>1.22</v>
      </c>
      <c r="K78">
        <v>24.6</v>
      </c>
      <c r="L78" t="s">
        <v>43</v>
      </c>
      <c r="M78" t="s">
        <v>110</v>
      </c>
      <c r="N78">
        <v>0.314</v>
      </c>
      <c r="O78">
        <v>4.6900000000000004</v>
      </c>
      <c r="P78">
        <v>233</v>
      </c>
      <c r="Q78" s="4"/>
      <c r="R78" s="4">
        <v>1</v>
      </c>
      <c r="S78" s="4">
        <v>1</v>
      </c>
      <c r="T78" s="4"/>
      <c r="U78" s="4">
        <v>24.6</v>
      </c>
      <c r="V78" s="4">
        <v>24.6</v>
      </c>
      <c r="W78" s="4">
        <v>24.6</v>
      </c>
      <c r="X78" s="4">
        <v>-1.5999999999999943</v>
      </c>
      <c r="Y78" s="4" t="s">
        <v>78</v>
      </c>
      <c r="AD78" s="4">
        <v>1</v>
      </c>
      <c r="AE78" s="4"/>
      <c r="AF78" s="4">
        <v>233</v>
      </c>
      <c r="AG78" s="4">
        <v>233</v>
      </c>
      <c r="AH78" s="4">
        <v>233</v>
      </c>
      <c r="AI78">
        <v>-6.8</v>
      </c>
      <c r="AJ78" t="s">
        <v>78</v>
      </c>
      <c r="AM78" s="9"/>
      <c r="AO78" s="2"/>
      <c r="AP78" s="2">
        <v>58</v>
      </c>
      <c r="AQ78" s="5"/>
    </row>
    <row r="79" spans="1:43" customFormat="1" ht="14.4" x14ac:dyDescent="0.3">
      <c r="A79" s="1">
        <v>44357</v>
      </c>
      <c r="B79" t="s">
        <v>178</v>
      </c>
      <c r="C79" t="s">
        <v>260</v>
      </c>
      <c r="D79">
        <v>18</v>
      </c>
      <c r="E79">
        <v>1</v>
      </c>
      <c r="F79">
        <v>1</v>
      </c>
      <c r="G79" t="s">
        <v>42</v>
      </c>
      <c r="H79" t="s">
        <v>109</v>
      </c>
      <c r="I79">
        <v>6.0199999999999997E-2</v>
      </c>
      <c r="J79">
        <v>1.23</v>
      </c>
      <c r="K79">
        <v>24.9</v>
      </c>
      <c r="L79" t="s">
        <v>43</v>
      </c>
      <c r="M79" t="s">
        <v>110</v>
      </c>
      <c r="N79">
        <v>0.30099999999999999</v>
      </c>
      <c r="O79">
        <v>4.4400000000000004</v>
      </c>
      <c r="P79">
        <v>217</v>
      </c>
      <c r="Q79" s="4"/>
      <c r="R79" s="4">
        <v>1</v>
      </c>
      <c r="S79" s="4">
        <v>1</v>
      </c>
      <c r="T79" s="4"/>
      <c r="U79" s="4">
        <v>24.9</v>
      </c>
      <c r="V79" s="4">
        <v>24.9</v>
      </c>
      <c r="W79" s="4">
        <v>24.9</v>
      </c>
      <c r="X79" s="4">
        <v>-0.40000000000000568</v>
      </c>
      <c r="Y79" s="4" t="s">
        <v>78</v>
      </c>
      <c r="AD79" s="4">
        <v>1</v>
      </c>
      <c r="AE79" s="4"/>
      <c r="AF79" s="4">
        <v>217</v>
      </c>
      <c r="AG79" s="4">
        <v>217</v>
      </c>
      <c r="AH79" s="4">
        <v>217</v>
      </c>
      <c r="AI79">
        <v>-13.2</v>
      </c>
      <c r="AJ79" t="s">
        <v>78</v>
      </c>
      <c r="AM79" s="9"/>
      <c r="AO79" s="2"/>
      <c r="AP79" s="2">
        <v>59</v>
      </c>
      <c r="AQ79" s="5"/>
    </row>
    <row r="80" spans="1:43" customFormat="1" ht="14.4" x14ac:dyDescent="0.3">
      <c r="A80" s="1">
        <v>44357</v>
      </c>
      <c r="B80" t="s">
        <v>178</v>
      </c>
      <c r="C80" t="s">
        <v>260</v>
      </c>
      <c r="D80">
        <v>19</v>
      </c>
      <c r="E80">
        <v>1</v>
      </c>
      <c r="F80">
        <v>1</v>
      </c>
      <c r="G80" t="s">
        <v>42</v>
      </c>
      <c r="H80" t="s">
        <v>109</v>
      </c>
      <c r="I80">
        <v>6.0499999999999998E-2</v>
      </c>
      <c r="J80">
        <v>1.23</v>
      </c>
      <c r="K80">
        <v>25.1</v>
      </c>
      <c r="L80" t="s">
        <v>43</v>
      </c>
      <c r="M80" t="s">
        <v>110</v>
      </c>
      <c r="N80">
        <v>0.308</v>
      </c>
      <c r="O80">
        <v>4.55</v>
      </c>
      <c r="P80">
        <v>224</v>
      </c>
      <c r="Q80" s="4"/>
      <c r="R80" s="4">
        <v>1</v>
      </c>
      <c r="S80" s="4">
        <v>1</v>
      </c>
      <c r="T80" s="4"/>
      <c r="U80" s="4">
        <v>25.1</v>
      </c>
      <c r="V80" s="4">
        <v>25.1</v>
      </c>
      <c r="W80" s="4">
        <v>25.1</v>
      </c>
      <c r="X80" s="4">
        <v>0.40000000000000568</v>
      </c>
      <c r="Y80" s="4" t="s">
        <v>78</v>
      </c>
      <c r="Z80" s="4"/>
      <c r="AA80" s="4"/>
      <c r="AD80" s="4">
        <v>1</v>
      </c>
      <c r="AE80" s="4"/>
      <c r="AF80" s="4">
        <v>224</v>
      </c>
      <c r="AG80" s="4">
        <v>224</v>
      </c>
      <c r="AH80" s="4">
        <v>224</v>
      </c>
      <c r="AI80">
        <v>-10.4</v>
      </c>
      <c r="AJ80" t="s">
        <v>78</v>
      </c>
      <c r="AM80" s="9"/>
      <c r="AO80" s="2"/>
      <c r="AP80" s="2">
        <v>60</v>
      </c>
      <c r="AQ80" s="5"/>
    </row>
    <row r="81" spans="1:43" customFormat="1" ht="14.4" x14ac:dyDescent="0.3">
      <c r="A81" s="1">
        <v>44357</v>
      </c>
      <c r="B81" t="s">
        <v>178</v>
      </c>
      <c r="C81" t="s">
        <v>260</v>
      </c>
      <c r="D81">
        <v>17</v>
      </c>
      <c r="E81">
        <v>1</v>
      </c>
      <c r="F81">
        <v>1</v>
      </c>
      <c r="G81" t="s">
        <v>42</v>
      </c>
      <c r="H81" t="s">
        <v>109</v>
      </c>
      <c r="I81">
        <v>6.0400000000000002E-2</v>
      </c>
      <c r="J81">
        <v>1.21</v>
      </c>
      <c r="K81">
        <v>24.3</v>
      </c>
      <c r="L81" t="s">
        <v>43</v>
      </c>
      <c r="M81" t="s">
        <v>110</v>
      </c>
      <c r="N81">
        <v>0.31900000000000001</v>
      </c>
      <c r="O81">
        <v>4.74</v>
      </c>
      <c r="P81">
        <v>236</v>
      </c>
      <c r="Q81" s="4"/>
      <c r="R81" s="4">
        <v>1</v>
      </c>
      <c r="S81" s="4">
        <v>1</v>
      </c>
      <c r="T81" s="4"/>
      <c r="U81" s="4">
        <v>24.3</v>
      </c>
      <c r="V81" s="4">
        <v>24.3</v>
      </c>
      <c r="W81" s="4">
        <v>24.3</v>
      </c>
      <c r="X81" s="4">
        <v>-2.7999999999999972</v>
      </c>
      <c r="Y81" s="4" t="s">
        <v>78</v>
      </c>
      <c r="Z81" s="4"/>
      <c r="AA81" s="4"/>
      <c r="AB81" s="4"/>
      <c r="AC81" s="4"/>
      <c r="AD81" s="4">
        <v>1</v>
      </c>
      <c r="AE81" s="4"/>
      <c r="AF81" s="4">
        <v>236</v>
      </c>
      <c r="AG81" s="4">
        <v>236</v>
      </c>
      <c r="AH81" s="4">
        <v>236</v>
      </c>
      <c r="AI81">
        <v>-5.6</v>
      </c>
      <c r="AJ81" t="s">
        <v>78</v>
      </c>
      <c r="AM81" s="9"/>
      <c r="AO81" s="2"/>
      <c r="AP81" s="2">
        <v>61</v>
      </c>
      <c r="AQ81" s="5"/>
    </row>
    <row r="82" spans="1:43" customFormat="1" ht="14.4" x14ac:dyDescent="0.3">
      <c r="A82" s="1">
        <v>44357</v>
      </c>
      <c r="B82" t="s">
        <v>178</v>
      </c>
      <c r="C82" t="s">
        <v>260</v>
      </c>
      <c r="D82">
        <v>7</v>
      </c>
      <c r="E82">
        <v>1</v>
      </c>
      <c r="F82">
        <v>1</v>
      </c>
      <c r="G82" t="s">
        <v>42</v>
      </c>
      <c r="H82" t="s">
        <v>109</v>
      </c>
      <c r="I82">
        <v>6.0600000000000001E-2</v>
      </c>
      <c r="J82">
        <v>1.22</v>
      </c>
      <c r="K82">
        <v>24.6</v>
      </c>
      <c r="L82" t="s">
        <v>43</v>
      </c>
      <c r="M82" t="s">
        <v>110</v>
      </c>
      <c r="N82">
        <v>0.313</v>
      </c>
      <c r="O82">
        <v>4.6500000000000004</v>
      </c>
      <c r="P82">
        <v>230</v>
      </c>
      <c r="Q82" s="4"/>
      <c r="R82" s="4">
        <v>1</v>
      </c>
      <c r="S82" s="4">
        <v>1</v>
      </c>
      <c r="T82" s="4"/>
      <c r="U82" s="4">
        <v>24.6</v>
      </c>
      <c r="V82" s="4">
        <v>24.6</v>
      </c>
      <c r="W82" s="4">
        <v>24.6</v>
      </c>
      <c r="X82" s="4">
        <v>-1.5999999999999943</v>
      </c>
      <c r="Y82" s="4" t="s">
        <v>78</v>
      </c>
      <c r="Z82" s="4"/>
      <c r="AA82" s="4"/>
      <c r="AB82" s="4"/>
      <c r="AC82" s="4"/>
      <c r="AD82" s="4">
        <v>1</v>
      </c>
      <c r="AE82" s="4"/>
      <c r="AF82" s="4">
        <v>230</v>
      </c>
      <c r="AG82" s="4">
        <v>230</v>
      </c>
      <c r="AH82" s="4">
        <v>230</v>
      </c>
      <c r="AI82">
        <v>-8</v>
      </c>
      <c r="AJ82" t="s">
        <v>78</v>
      </c>
      <c r="AM82" s="9"/>
      <c r="AO82" s="2"/>
      <c r="AP82" s="2">
        <v>62</v>
      </c>
      <c r="AQ82" s="5"/>
    </row>
    <row r="83" spans="1:43" customFormat="1" ht="14.4" x14ac:dyDescent="0.3">
      <c r="A83" s="1">
        <v>44615</v>
      </c>
      <c r="B83" t="s">
        <v>179</v>
      </c>
      <c r="C83" t="s">
        <v>261</v>
      </c>
      <c r="D83">
        <v>7</v>
      </c>
      <c r="E83">
        <v>1</v>
      </c>
      <c r="F83">
        <v>1</v>
      </c>
      <c r="G83" t="s">
        <v>42</v>
      </c>
      <c r="H83" t="s">
        <v>109</v>
      </c>
      <c r="I83">
        <v>5.8000000000000003E-2</v>
      </c>
      <c r="J83">
        <v>1.1000000000000001</v>
      </c>
      <c r="K83">
        <v>24</v>
      </c>
      <c r="L83" t="s">
        <v>43</v>
      </c>
      <c r="M83" t="s">
        <v>110</v>
      </c>
      <c r="N83">
        <v>0.33300000000000002</v>
      </c>
      <c r="O83">
        <v>4.59</v>
      </c>
      <c r="P83">
        <v>226</v>
      </c>
      <c r="Q83" s="4"/>
      <c r="R83" s="4">
        <v>1</v>
      </c>
      <c r="S83" s="4">
        <v>1</v>
      </c>
      <c r="T83" s="4"/>
      <c r="U83" s="4">
        <v>24</v>
      </c>
      <c r="V83" s="4">
        <v>24</v>
      </c>
      <c r="W83" s="4">
        <v>24</v>
      </c>
      <c r="X83" s="4">
        <v>-4</v>
      </c>
      <c r="Y83" s="4" t="s">
        <v>78</v>
      </c>
      <c r="Z83" s="4"/>
      <c r="AA83" s="4"/>
      <c r="AB83" s="4"/>
      <c r="AC83" s="4"/>
      <c r="AD83" s="4">
        <v>1</v>
      </c>
      <c r="AE83" s="4"/>
      <c r="AF83" s="4">
        <v>226</v>
      </c>
      <c r="AG83" s="4">
        <v>226</v>
      </c>
      <c r="AH83" s="4">
        <v>226</v>
      </c>
      <c r="AI83">
        <v>-9.6</v>
      </c>
      <c r="AJ83" t="s">
        <v>78</v>
      </c>
      <c r="AM83" s="9"/>
      <c r="AO83" s="2"/>
      <c r="AP83" s="2">
        <v>63</v>
      </c>
      <c r="AQ83" s="5"/>
    </row>
    <row r="84" spans="1:43" customFormat="1" ht="14.4" x14ac:dyDescent="0.3">
      <c r="A84" s="1">
        <v>44615</v>
      </c>
      <c r="B84" t="s">
        <v>179</v>
      </c>
      <c r="C84" t="s">
        <v>261</v>
      </c>
      <c r="D84">
        <v>7</v>
      </c>
      <c r="E84">
        <v>1</v>
      </c>
      <c r="F84">
        <v>1</v>
      </c>
      <c r="G84" t="s">
        <v>42</v>
      </c>
      <c r="H84" t="s">
        <v>109</v>
      </c>
      <c r="I84">
        <v>5.91E-2</v>
      </c>
      <c r="J84">
        <v>1.1200000000000001</v>
      </c>
      <c r="K84">
        <v>24.4</v>
      </c>
      <c r="L84" t="s">
        <v>43</v>
      </c>
      <c r="M84" t="s">
        <v>110</v>
      </c>
      <c r="N84">
        <v>0.32900000000000001</v>
      </c>
      <c r="O84">
        <v>4.53</v>
      </c>
      <c r="P84">
        <v>222</v>
      </c>
      <c r="Q84" s="4"/>
      <c r="R84" s="4">
        <v>1</v>
      </c>
      <c r="S84" s="4">
        <v>1</v>
      </c>
      <c r="T84" s="4"/>
      <c r="U84" s="4">
        <v>24.4</v>
      </c>
      <c r="V84" s="4">
        <v>24.4</v>
      </c>
      <c r="W84" s="4">
        <v>24.4</v>
      </c>
      <c r="X84" s="4">
        <v>-2.4000000000000057</v>
      </c>
      <c r="Y84" s="4" t="s">
        <v>78</v>
      </c>
      <c r="Z84" s="4"/>
      <c r="AA84" s="4"/>
      <c r="AB84" s="4"/>
      <c r="AC84" s="4"/>
      <c r="AD84" s="4">
        <v>1</v>
      </c>
      <c r="AE84" s="4"/>
      <c r="AF84" s="4">
        <v>222</v>
      </c>
      <c r="AG84" s="4">
        <v>222</v>
      </c>
      <c r="AH84" s="4">
        <v>222</v>
      </c>
      <c r="AI84">
        <v>-11.2</v>
      </c>
      <c r="AJ84" t="s">
        <v>78</v>
      </c>
      <c r="AM84" s="9"/>
      <c r="AO84" s="2"/>
      <c r="AP84" s="2">
        <v>64</v>
      </c>
      <c r="AQ84" s="5"/>
    </row>
    <row r="85" spans="1:43" customFormat="1" ht="14.4" x14ac:dyDescent="0.3">
      <c r="A85" s="1">
        <v>44615</v>
      </c>
      <c r="B85" t="s">
        <v>179</v>
      </c>
      <c r="C85" t="s">
        <v>262</v>
      </c>
      <c r="D85">
        <v>7</v>
      </c>
      <c r="E85">
        <v>1</v>
      </c>
      <c r="F85">
        <v>1</v>
      </c>
      <c r="G85" t="s">
        <v>42</v>
      </c>
      <c r="H85" t="s">
        <v>109</v>
      </c>
      <c r="I85">
        <v>5.79E-2</v>
      </c>
      <c r="J85">
        <v>1.1100000000000001</v>
      </c>
      <c r="K85">
        <v>24.3</v>
      </c>
      <c r="L85" t="s">
        <v>43</v>
      </c>
      <c r="M85" t="s">
        <v>110</v>
      </c>
      <c r="N85">
        <v>0.32300000000000001</v>
      </c>
      <c r="O85">
        <v>4.49</v>
      </c>
      <c r="P85">
        <v>220</v>
      </c>
      <c r="Q85" s="4"/>
      <c r="R85" s="4">
        <v>1</v>
      </c>
      <c r="S85" s="4">
        <v>1</v>
      </c>
      <c r="T85" s="4"/>
      <c r="U85" s="4">
        <v>24.3</v>
      </c>
      <c r="V85" s="4">
        <v>24.3</v>
      </c>
      <c r="W85" s="4">
        <v>24.3</v>
      </c>
      <c r="X85" s="4"/>
      <c r="Y85" s="4"/>
      <c r="Z85" s="4"/>
      <c r="AA85" s="4"/>
      <c r="AB85" s="4"/>
      <c r="AC85" s="4"/>
      <c r="AD85" s="4">
        <v>1</v>
      </c>
      <c r="AE85" s="4"/>
      <c r="AF85" s="4">
        <v>220</v>
      </c>
      <c r="AG85" s="4">
        <v>220</v>
      </c>
      <c r="AH85" s="4">
        <v>220</v>
      </c>
      <c r="AM85" s="9"/>
      <c r="AO85" s="2"/>
      <c r="AP85" s="2">
        <v>65</v>
      </c>
      <c r="AQ85" s="5"/>
    </row>
    <row r="86" spans="1:43" customFormat="1" ht="14.4" x14ac:dyDescent="0.3">
      <c r="A86" s="1">
        <v>44615</v>
      </c>
      <c r="B86" t="s">
        <v>179</v>
      </c>
      <c r="C86" t="s">
        <v>261</v>
      </c>
      <c r="D86">
        <v>7</v>
      </c>
      <c r="E86">
        <v>1</v>
      </c>
      <c r="F86">
        <v>1</v>
      </c>
      <c r="G86" t="s">
        <v>42</v>
      </c>
      <c r="H86" t="s">
        <v>109</v>
      </c>
      <c r="I86">
        <v>5.91E-2</v>
      </c>
      <c r="J86">
        <v>1.1100000000000001</v>
      </c>
      <c r="K86">
        <v>24.3</v>
      </c>
      <c r="L86" t="s">
        <v>43</v>
      </c>
      <c r="M86" t="s">
        <v>110</v>
      </c>
      <c r="N86">
        <v>0.32800000000000001</v>
      </c>
      <c r="O86">
        <v>4.5199999999999996</v>
      </c>
      <c r="P86">
        <v>221</v>
      </c>
      <c r="Q86" s="4"/>
      <c r="R86" s="4">
        <v>1</v>
      </c>
      <c r="S86" s="4">
        <v>1</v>
      </c>
      <c r="T86" s="4"/>
      <c r="U86" s="4">
        <v>24.3</v>
      </c>
      <c r="V86" s="4">
        <v>24.3</v>
      </c>
      <c r="W86" s="4">
        <v>24.3</v>
      </c>
      <c r="X86" s="4">
        <v>-2.7999999999999972</v>
      </c>
      <c r="Y86" s="4" t="s">
        <v>78</v>
      </c>
      <c r="Z86" s="4"/>
      <c r="AA86" s="4"/>
      <c r="AB86" s="4"/>
      <c r="AC86" s="4"/>
      <c r="AD86" s="4">
        <v>1</v>
      </c>
      <c r="AE86" s="4"/>
      <c r="AF86" s="4">
        <v>221</v>
      </c>
      <c r="AG86" s="4">
        <v>221</v>
      </c>
      <c r="AH86" s="4">
        <v>221</v>
      </c>
      <c r="AI86">
        <v>-11.6</v>
      </c>
      <c r="AJ86" t="s">
        <v>78</v>
      </c>
      <c r="AM86" s="9"/>
      <c r="AO86" s="2"/>
      <c r="AP86" s="2">
        <v>66</v>
      </c>
      <c r="AQ86" s="5"/>
    </row>
    <row r="87" spans="1:43" customFormat="1" ht="14.4" x14ac:dyDescent="0.3">
      <c r="A87" s="1">
        <v>44615</v>
      </c>
      <c r="B87" t="s">
        <v>179</v>
      </c>
      <c r="C87" t="s">
        <v>261</v>
      </c>
      <c r="D87">
        <v>7</v>
      </c>
      <c r="E87">
        <v>1</v>
      </c>
      <c r="F87">
        <v>1</v>
      </c>
      <c r="G87" t="s">
        <v>42</v>
      </c>
      <c r="H87" t="s">
        <v>109</v>
      </c>
      <c r="I87">
        <v>5.8000000000000003E-2</v>
      </c>
      <c r="J87">
        <v>1.0900000000000001</v>
      </c>
      <c r="K87">
        <v>23.8</v>
      </c>
      <c r="L87" t="s">
        <v>43</v>
      </c>
      <c r="M87" t="s">
        <v>110</v>
      </c>
      <c r="N87">
        <v>0.32</v>
      </c>
      <c r="O87">
        <v>4.3899999999999997</v>
      </c>
      <c r="P87">
        <v>213</v>
      </c>
      <c r="Q87" s="4"/>
      <c r="R87" s="4">
        <v>1</v>
      </c>
      <c r="S87" s="4">
        <v>1</v>
      </c>
      <c r="T87" s="4"/>
      <c r="U87" s="4">
        <v>23.8</v>
      </c>
      <c r="V87" s="4">
        <v>23.8</v>
      </c>
      <c r="W87" s="4">
        <v>23.8</v>
      </c>
      <c r="X87" s="4">
        <v>-4.7999999999999972</v>
      </c>
      <c r="Y87" s="4" t="s">
        <v>78</v>
      </c>
      <c r="Z87" s="4"/>
      <c r="AA87" s="4"/>
      <c r="AB87" s="4"/>
      <c r="AC87" s="4"/>
      <c r="AD87" s="4">
        <v>1</v>
      </c>
      <c r="AE87" s="4"/>
      <c r="AF87" s="4">
        <v>213</v>
      </c>
      <c r="AG87" s="4">
        <v>213</v>
      </c>
      <c r="AH87" s="4">
        <v>213</v>
      </c>
      <c r="AI87">
        <v>-14.8</v>
      </c>
      <c r="AJ87" t="s">
        <v>78</v>
      </c>
      <c r="AM87" s="9"/>
      <c r="AO87" s="2"/>
      <c r="AP87" s="2">
        <v>67</v>
      </c>
      <c r="AQ87" s="5"/>
    </row>
    <row r="88" spans="1:43" customFormat="1" ht="14.4" x14ac:dyDescent="0.3">
      <c r="A88" s="1">
        <v>44615</v>
      </c>
      <c r="B88" t="s">
        <v>179</v>
      </c>
      <c r="C88" t="s">
        <v>261</v>
      </c>
      <c r="D88">
        <v>7</v>
      </c>
      <c r="E88">
        <v>1</v>
      </c>
      <c r="F88">
        <v>1</v>
      </c>
      <c r="G88" t="s">
        <v>42</v>
      </c>
      <c r="H88" t="s">
        <v>109</v>
      </c>
      <c r="I88">
        <v>5.8799999999999998E-2</v>
      </c>
      <c r="J88">
        <v>1.1100000000000001</v>
      </c>
      <c r="K88">
        <v>24.2</v>
      </c>
      <c r="L88" t="s">
        <v>43</v>
      </c>
      <c r="M88" t="s">
        <v>110</v>
      </c>
      <c r="N88">
        <v>0.311</v>
      </c>
      <c r="O88">
        <v>4.3099999999999996</v>
      </c>
      <c r="P88">
        <v>208</v>
      </c>
      <c r="Q88" s="4"/>
      <c r="R88" s="4">
        <v>1</v>
      </c>
      <c r="S88" s="4">
        <v>1</v>
      </c>
      <c r="T88" s="4"/>
      <c r="U88" s="4">
        <v>24.2</v>
      </c>
      <c r="V88" s="4">
        <v>24.2</v>
      </c>
      <c r="W88" s="4">
        <v>24.2</v>
      </c>
      <c r="X88" s="4">
        <v>-3.2000000000000028</v>
      </c>
      <c r="Y88" s="4" t="s">
        <v>78</v>
      </c>
      <c r="Z88" s="4"/>
      <c r="AA88" s="4"/>
      <c r="AB88" s="4"/>
      <c r="AC88" s="4"/>
      <c r="AD88" s="4">
        <v>1</v>
      </c>
      <c r="AE88" s="4"/>
      <c r="AF88" s="4">
        <v>208</v>
      </c>
      <c r="AG88" s="4">
        <v>208</v>
      </c>
      <c r="AH88" s="4">
        <v>208</v>
      </c>
      <c r="AI88">
        <v>-16.8</v>
      </c>
      <c r="AJ88" t="s">
        <v>78</v>
      </c>
      <c r="AM88" s="9"/>
      <c r="AO88" s="2"/>
      <c r="AP88" s="2">
        <v>68</v>
      </c>
      <c r="AQ88" s="5"/>
    </row>
    <row r="89" spans="1:43" customFormat="1" ht="14.4" x14ac:dyDescent="0.3">
      <c r="A89" s="1">
        <v>44615</v>
      </c>
      <c r="B89" t="s">
        <v>179</v>
      </c>
      <c r="C89" t="s">
        <v>261</v>
      </c>
      <c r="D89">
        <v>7</v>
      </c>
      <c r="E89">
        <v>1</v>
      </c>
      <c r="F89">
        <v>1</v>
      </c>
      <c r="G89" t="s">
        <v>42</v>
      </c>
      <c r="H89" t="s">
        <v>109</v>
      </c>
      <c r="I89">
        <v>5.8200000000000002E-2</v>
      </c>
      <c r="J89">
        <v>1.07</v>
      </c>
      <c r="K89">
        <v>23.2</v>
      </c>
      <c r="L89" t="s">
        <v>43</v>
      </c>
      <c r="M89" t="s">
        <v>110</v>
      </c>
      <c r="N89">
        <v>0.313</v>
      </c>
      <c r="O89">
        <v>4.3099999999999996</v>
      </c>
      <c r="P89">
        <v>208</v>
      </c>
      <c r="Q89" s="4"/>
      <c r="R89" s="4">
        <v>1</v>
      </c>
      <c r="S89" s="4">
        <v>1</v>
      </c>
      <c r="T89" s="4"/>
      <c r="U89" s="4">
        <v>23.2</v>
      </c>
      <c r="V89" s="4">
        <v>23.2</v>
      </c>
      <c r="W89" s="4">
        <v>23.2</v>
      </c>
      <c r="X89" s="4">
        <v>-7.200000000000002</v>
      </c>
      <c r="Y89" s="4" t="s">
        <v>78</v>
      </c>
      <c r="Z89" s="4"/>
      <c r="AA89" s="4"/>
      <c r="AB89" s="4"/>
      <c r="AC89" s="4"/>
      <c r="AD89" s="4">
        <v>1</v>
      </c>
      <c r="AE89" s="4"/>
      <c r="AF89" s="4">
        <v>208</v>
      </c>
      <c r="AG89" s="4">
        <v>208</v>
      </c>
      <c r="AH89" s="4">
        <v>208</v>
      </c>
      <c r="AI89">
        <v>-16.8</v>
      </c>
      <c r="AJ89" t="s">
        <v>78</v>
      </c>
      <c r="AM89" s="9"/>
      <c r="AO89" s="2"/>
      <c r="AP89" s="2">
        <v>69</v>
      </c>
      <c r="AQ89" s="5"/>
    </row>
    <row r="90" spans="1:43" customFormat="1" ht="14.4" x14ac:dyDescent="0.3">
      <c r="A90" s="1">
        <v>44615</v>
      </c>
      <c r="B90" t="s">
        <v>179</v>
      </c>
      <c r="C90" t="s">
        <v>261</v>
      </c>
      <c r="D90">
        <v>7</v>
      </c>
      <c r="E90">
        <v>1</v>
      </c>
      <c r="F90">
        <v>1</v>
      </c>
      <c r="G90" t="s">
        <v>42</v>
      </c>
      <c r="H90" t="s">
        <v>109</v>
      </c>
      <c r="I90">
        <v>5.9700000000000003E-2</v>
      </c>
      <c r="J90">
        <v>1.1200000000000001</v>
      </c>
      <c r="K90">
        <v>24.6</v>
      </c>
      <c r="L90" t="s">
        <v>43</v>
      </c>
      <c r="M90" t="s">
        <v>110</v>
      </c>
      <c r="N90">
        <v>0.31900000000000001</v>
      </c>
      <c r="O90">
        <v>4.43</v>
      </c>
      <c r="P90">
        <v>216</v>
      </c>
      <c r="Q90" s="4"/>
      <c r="R90" s="4">
        <v>1</v>
      </c>
      <c r="S90" s="4">
        <v>1</v>
      </c>
      <c r="T90" s="4"/>
      <c r="U90" s="4">
        <v>24.6</v>
      </c>
      <c r="V90" s="4">
        <v>24.6</v>
      </c>
      <c r="W90" s="4">
        <v>24.6</v>
      </c>
      <c r="X90" s="4">
        <v>-1.5999999999999943</v>
      </c>
      <c r="Y90" s="4" t="s">
        <v>78</v>
      </c>
      <c r="Z90" s="4"/>
      <c r="AA90" s="4"/>
      <c r="AB90" s="4"/>
      <c r="AC90" s="4"/>
      <c r="AD90" s="4">
        <v>1</v>
      </c>
      <c r="AE90" s="4"/>
      <c r="AF90" s="4">
        <v>216</v>
      </c>
      <c r="AG90" s="4">
        <v>216</v>
      </c>
      <c r="AH90" s="4">
        <v>216</v>
      </c>
      <c r="AI90">
        <v>-13.6</v>
      </c>
      <c r="AJ90" t="s">
        <v>78</v>
      </c>
      <c r="AM90" s="9"/>
      <c r="AO90" s="2"/>
      <c r="AP90" s="2">
        <v>70</v>
      </c>
      <c r="AQ90" s="5"/>
    </row>
    <row r="91" spans="1:43" customFormat="1" ht="14.4" x14ac:dyDescent="0.3">
      <c r="A91" s="1">
        <v>44615</v>
      </c>
      <c r="B91" t="s">
        <v>179</v>
      </c>
      <c r="C91" t="s">
        <v>261</v>
      </c>
      <c r="D91">
        <v>7</v>
      </c>
      <c r="E91">
        <v>1</v>
      </c>
      <c r="F91">
        <v>1</v>
      </c>
      <c r="G91" t="s">
        <v>42</v>
      </c>
      <c r="H91" t="s">
        <v>109</v>
      </c>
      <c r="I91">
        <v>5.9200000000000003E-2</v>
      </c>
      <c r="J91">
        <v>1.1000000000000001</v>
      </c>
      <c r="K91">
        <v>24</v>
      </c>
      <c r="L91" t="s">
        <v>43</v>
      </c>
      <c r="M91" t="s">
        <v>110</v>
      </c>
      <c r="N91">
        <v>0.30099999999999999</v>
      </c>
      <c r="O91">
        <v>4.1900000000000004</v>
      </c>
      <c r="P91">
        <v>200</v>
      </c>
      <c r="Q91" s="4"/>
      <c r="R91" s="4">
        <v>1</v>
      </c>
      <c r="S91" s="4">
        <v>1</v>
      </c>
      <c r="T91" s="4"/>
      <c r="U91" s="4">
        <v>24</v>
      </c>
      <c r="V91" s="4">
        <v>24</v>
      </c>
      <c r="W91" s="4">
        <v>24</v>
      </c>
      <c r="X91" s="4">
        <v>-4</v>
      </c>
      <c r="Y91" s="4" t="s">
        <v>78</v>
      </c>
      <c r="Z91" s="4"/>
      <c r="AA91" s="4"/>
      <c r="AB91" s="4"/>
      <c r="AC91" s="4"/>
      <c r="AD91" s="4">
        <v>1</v>
      </c>
      <c r="AE91" s="4"/>
      <c r="AF91" s="4">
        <v>200</v>
      </c>
      <c r="AG91" s="4">
        <v>200</v>
      </c>
      <c r="AH91" s="4">
        <v>200</v>
      </c>
      <c r="AI91">
        <v>-20</v>
      </c>
      <c r="AJ91" t="s">
        <v>78</v>
      </c>
      <c r="AM91" s="9"/>
      <c r="AO91" s="2"/>
      <c r="AP91" s="2">
        <v>71</v>
      </c>
      <c r="AQ91" s="5"/>
    </row>
    <row r="92" spans="1:43" customFormat="1" ht="14.4" x14ac:dyDescent="0.3">
      <c r="A92" s="1">
        <v>44615</v>
      </c>
      <c r="B92" t="s">
        <v>179</v>
      </c>
      <c r="C92" t="s">
        <v>262</v>
      </c>
      <c r="D92">
        <v>7</v>
      </c>
      <c r="E92">
        <v>1</v>
      </c>
      <c r="F92">
        <v>1</v>
      </c>
      <c r="G92" t="s">
        <v>42</v>
      </c>
      <c r="H92" t="s">
        <v>109</v>
      </c>
      <c r="I92">
        <v>5.91E-2</v>
      </c>
      <c r="J92">
        <v>1.1399999999999999</v>
      </c>
      <c r="K92">
        <v>25.1</v>
      </c>
      <c r="L92" t="s">
        <v>43</v>
      </c>
      <c r="M92" t="s">
        <v>110</v>
      </c>
      <c r="N92">
        <v>0.314</v>
      </c>
      <c r="O92">
        <v>4.32</v>
      </c>
      <c r="P92">
        <v>209</v>
      </c>
      <c r="Q92" s="4"/>
      <c r="R92" s="4">
        <v>1</v>
      </c>
      <c r="S92" s="4">
        <v>1</v>
      </c>
      <c r="T92" s="4"/>
      <c r="U92" s="4">
        <v>25.1</v>
      </c>
      <c r="V92" s="4">
        <v>25.1</v>
      </c>
      <c r="W92" s="4">
        <v>25.1</v>
      </c>
      <c r="X92" s="4"/>
      <c r="Y92" s="4"/>
      <c r="Z92" s="4"/>
      <c r="AA92" s="4"/>
      <c r="AB92" s="4"/>
      <c r="AC92" s="4"/>
      <c r="AD92" s="4">
        <v>1</v>
      </c>
      <c r="AE92" s="4"/>
      <c r="AF92" s="4">
        <v>209</v>
      </c>
      <c r="AG92" s="4">
        <v>209</v>
      </c>
      <c r="AH92" s="4">
        <v>209</v>
      </c>
      <c r="AM92" s="9"/>
      <c r="AO92" s="2"/>
      <c r="AP92" s="2">
        <v>72</v>
      </c>
      <c r="AQ92" s="5"/>
    </row>
    <row r="93" spans="1:43" customFormat="1" ht="14.4" x14ac:dyDescent="0.3">
      <c r="A93" s="1">
        <v>44643</v>
      </c>
      <c r="B93" t="s">
        <v>219</v>
      </c>
      <c r="C93" t="s">
        <v>262</v>
      </c>
      <c r="D93">
        <v>7</v>
      </c>
      <c r="E93">
        <v>1</v>
      </c>
      <c r="F93">
        <v>1</v>
      </c>
      <c r="G93" t="s">
        <v>42</v>
      </c>
      <c r="H93" t="s">
        <v>109</v>
      </c>
      <c r="I93">
        <v>6.6199999999999995E-2</v>
      </c>
      <c r="J93">
        <v>1.26</v>
      </c>
      <c r="K93">
        <v>22.9</v>
      </c>
      <c r="L93" t="s">
        <v>43</v>
      </c>
      <c r="M93" t="s">
        <v>110</v>
      </c>
      <c r="N93">
        <v>0.378</v>
      </c>
      <c r="O93">
        <v>5.09</v>
      </c>
      <c r="P93">
        <v>253</v>
      </c>
      <c r="Q93" s="4"/>
      <c r="R93" s="4">
        <v>1</v>
      </c>
      <c r="S93" s="4">
        <v>1</v>
      </c>
      <c r="T93" s="4"/>
      <c r="U93" s="4">
        <v>22.9</v>
      </c>
      <c r="V93" s="4">
        <v>22.9</v>
      </c>
      <c r="W93" s="4">
        <v>22.9</v>
      </c>
      <c r="X93" s="4"/>
      <c r="Y93" s="4"/>
      <c r="Z93" s="4"/>
      <c r="AA93" s="4"/>
      <c r="AB93" s="4"/>
      <c r="AC93" s="4"/>
      <c r="AD93" s="4">
        <v>1</v>
      </c>
      <c r="AE93" s="4"/>
      <c r="AF93" s="4">
        <v>253</v>
      </c>
      <c r="AG93" s="4">
        <v>253</v>
      </c>
      <c r="AH93" s="4">
        <v>253</v>
      </c>
      <c r="AM93" s="9"/>
      <c r="AO93" s="2"/>
      <c r="AP93" s="2">
        <v>73</v>
      </c>
      <c r="AQ93" s="5"/>
    </row>
    <row r="94" spans="1:43" customFormat="1" ht="14.4" x14ac:dyDescent="0.3">
      <c r="A94" s="1">
        <v>44643</v>
      </c>
      <c r="B94" t="s">
        <v>219</v>
      </c>
      <c r="C94" t="s">
        <v>261</v>
      </c>
      <c r="D94">
        <v>7</v>
      </c>
      <c r="E94">
        <v>1</v>
      </c>
      <c r="F94">
        <v>1</v>
      </c>
      <c r="G94" t="s">
        <v>42</v>
      </c>
      <c r="H94" t="s">
        <v>109</v>
      </c>
      <c r="I94">
        <v>6.4600000000000005E-2</v>
      </c>
      <c r="J94">
        <v>1.2</v>
      </c>
      <c r="K94">
        <v>21.5</v>
      </c>
      <c r="L94" t="s">
        <v>43</v>
      </c>
      <c r="M94" t="s">
        <v>110</v>
      </c>
      <c r="N94">
        <v>0.30399999999999999</v>
      </c>
      <c r="O94">
        <v>4.13</v>
      </c>
      <c r="P94">
        <v>190</v>
      </c>
      <c r="Q94" s="4"/>
      <c r="R94" s="4">
        <v>1</v>
      </c>
      <c r="S94" s="4">
        <v>1</v>
      </c>
      <c r="T94" s="4"/>
      <c r="U94" s="4">
        <v>21.5</v>
      </c>
      <c r="V94" s="4">
        <v>21.5</v>
      </c>
      <c r="W94" s="4">
        <v>21.5</v>
      </c>
      <c r="X94" s="4">
        <v>-14</v>
      </c>
      <c r="Y94" s="4" t="s">
        <v>78</v>
      </c>
      <c r="Z94" s="4"/>
      <c r="AA94" s="4"/>
      <c r="AB94" s="4"/>
      <c r="AC94" s="4"/>
      <c r="AD94" s="4">
        <v>1</v>
      </c>
      <c r="AE94" s="4"/>
      <c r="AF94" s="4">
        <v>190</v>
      </c>
      <c r="AG94" s="4">
        <v>190</v>
      </c>
      <c r="AH94" s="4">
        <v>190</v>
      </c>
      <c r="AI94">
        <v>-24</v>
      </c>
      <c r="AJ94" t="s">
        <v>79</v>
      </c>
      <c r="AM94" s="9"/>
      <c r="AO94" s="2"/>
      <c r="AP94" s="2">
        <v>74</v>
      </c>
      <c r="AQ94" s="5"/>
    </row>
    <row r="95" spans="1:43" customFormat="1" ht="14.4" x14ac:dyDescent="0.3">
      <c r="A95" s="1">
        <v>44643</v>
      </c>
      <c r="B95" t="s">
        <v>219</v>
      </c>
      <c r="C95" t="s">
        <v>261</v>
      </c>
      <c r="D95">
        <v>7</v>
      </c>
      <c r="E95">
        <v>1</v>
      </c>
      <c r="F95">
        <v>1</v>
      </c>
      <c r="G95" t="s">
        <v>42</v>
      </c>
      <c r="H95" t="s">
        <v>109</v>
      </c>
      <c r="I95">
        <v>6.4899999999999999E-2</v>
      </c>
      <c r="J95">
        <v>1.22</v>
      </c>
      <c r="K95">
        <v>21.8</v>
      </c>
      <c r="L95" t="s">
        <v>43</v>
      </c>
      <c r="M95" t="s">
        <v>110</v>
      </c>
      <c r="N95">
        <v>0.35499999999999998</v>
      </c>
      <c r="O95">
        <v>4.8</v>
      </c>
      <c r="P95">
        <v>234</v>
      </c>
      <c r="Q95" s="4"/>
      <c r="R95" s="4">
        <v>1</v>
      </c>
      <c r="S95" s="4">
        <v>1</v>
      </c>
      <c r="T95" s="4"/>
      <c r="U95" s="4">
        <v>21.8</v>
      </c>
      <c r="V95" s="4">
        <v>21.8</v>
      </c>
      <c r="W95" s="4">
        <v>21.8</v>
      </c>
      <c r="X95" s="4">
        <v>-12.799999999999997</v>
      </c>
      <c r="Y95" s="4" t="s">
        <v>78</v>
      </c>
      <c r="Z95" s="4"/>
      <c r="AA95" s="4"/>
      <c r="AB95" s="4"/>
      <c r="AC95" s="4"/>
      <c r="AD95" s="4">
        <v>1</v>
      </c>
      <c r="AE95" s="4"/>
      <c r="AF95" s="4">
        <v>234</v>
      </c>
      <c r="AG95" s="4">
        <v>234</v>
      </c>
      <c r="AH95" s="4">
        <v>234</v>
      </c>
      <c r="AI95">
        <v>-6.4</v>
      </c>
      <c r="AJ95" t="s">
        <v>78</v>
      </c>
      <c r="AM95" s="9"/>
      <c r="AO95" s="2"/>
      <c r="AP95" s="2">
        <v>75</v>
      </c>
      <c r="AQ95" s="5"/>
    </row>
    <row r="96" spans="1:43" customFormat="1" ht="14.4" x14ac:dyDescent="0.3">
      <c r="A96" s="1">
        <v>44643</v>
      </c>
      <c r="B96" t="s">
        <v>219</v>
      </c>
      <c r="C96" t="s">
        <v>261</v>
      </c>
      <c r="D96">
        <v>7</v>
      </c>
      <c r="E96">
        <v>1</v>
      </c>
      <c r="F96">
        <v>1</v>
      </c>
      <c r="G96" t="s">
        <v>42</v>
      </c>
      <c r="H96" t="s">
        <v>109</v>
      </c>
      <c r="I96">
        <v>6.3299999999999995E-2</v>
      </c>
      <c r="J96">
        <v>1.19</v>
      </c>
      <c r="K96">
        <v>21.2</v>
      </c>
      <c r="L96" t="s">
        <v>43</v>
      </c>
      <c r="M96" t="s">
        <v>110</v>
      </c>
      <c r="N96">
        <v>0.33800000000000002</v>
      </c>
      <c r="O96">
        <v>4.5599999999999996</v>
      </c>
      <c r="P96">
        <v>218</v>
      </c>
      <c r="Q96" s="4"/>
      <c r="R96" s="4">
        <v>1</v>
      </c>
      <c r="S96" s="4">
        <v>1</v>
      </c>
      <c r="T96" s="4"/>
      <c r="U96" s="4">
        <v>21.2</v>
      </c>
      <c r="V96" s="4">
        <v>21.2</v>
      </c>
      <c r="W96" s="4">
        <v>21.2</v>
      </c>
      <c r="X96" s="4">
        <v>-15.200000000000003</v>
      </c>
      <c r="Y96" s="4" t="s">
        <v>78</v>
      </c>
      <c r="Z96" s="4"/>
      <c r="AA96" s="4"/>
      <c r="AB96" s="4"/>
      <c r="AC96" s="4"/>
      <c r="AD96" s="4">
        <v>1</v>
      </c>
      <c r="AE96" s="4"/>
      <c r="AF96" s="4">
        <v>218</v>
      </c>
      <c r="AG96" s="4">
        <v>218</v>
      </c>
      <c r="AH96" s="4">
        <v>218</v>
      </c>
      <c r="AI96">
        <v>-12.8</v>
      </c>
      <c r="AJ96" t="s">
        <v>78</v>
      </c>
      <c r="AM96" s="9"/>
      <c r="AO96" s="2"/>
      <c r="AP96" s="2">
        <v>76</v>
      </c>
      <c r="AQ96" s="5"/>
    </row>
    <row r="97" spans="1:70" customFormat="1" ht="14.4" x14ac:dyDescent="0.3">
      <c r="A97" s="1">
        <v>44643</v>
      </c>
      <c r="B97" t="s">
        <v>219</v>
      </c>
      <c r="C97" t="s">
        <v>261</v>
      </c>
      <c r="D97">
        <v>7</v>
      </c>
      <c r="E97">
        <v>1</v>
      </c>
      <c r="F97">
        <v>1</v>
      </c>
      <c r="G97" t="s">
        <v>42</v>
      </c>
      <c r="H97" t="s">
        <v>109</v>
      </c>
      <c r="I97">
        <v>6.6299999999999998E-2</v>
      </c>
      <c r="J97">
        <v>1.26</v>
      </c>
      <c r="K97">
        <v>22.8</v>
      </c>
      <c r="L97" t="s">
        <v>43</v>
      </c>
      <c r="M97" t="s">
        <v>110</v>
      </c>
      <c r="N97">
        <v>0.33900000000000002</v>
      </c>
      <c r="O97">
        <v>4.6100000000000003</v>
      </c>
      <c r="P97">
        <v>221</v>
      </c>
      <c r="Q97" s="4"/>
      <c r="R97" s="4">
        <v>1</v>
      </c>
      <c r="S97" s="4">
        <v>1</v>
      </c>
      <c r="T97" s="4"/>
      <c r="U97" s="4">
        <v>22.8</v>
      </c>
      <c r="V97" s="4">
        <v>22.8</v>
      </c>
      <c r="W97" s="4">
        <v>22.8</v>
      </c>
      <c r="X97" s="4">
        <v>-8.7999999999999972</v>
      </c>
      <c r="Y97" s="4" t="s">
        <v>78</v>
      </c>
      <c r="Z97" s="4"/>
      <c r="AA97" s="4"/>
      <c r="AB97" s="4"/>
      <c r="AC97" s="4"/>
      <c r="AD97" s="4">
        <v>1</v>
      </c>
      <c r="AE97" s="4"/>
      <c r="AF97" s="4">
        <v>221</v>
      </c>
      <c r="AG97" s="4">
        <v>221</v>
      </c>
      <c r="AH97" s="4">
        <v>221</v>
      </c>
      <c r="AI97">
        <v>-11.6</v>
      </c>
      <c r="AJ97" t="s">
        <v>78</v>
      </c>
      <c r="AM97" s="9"/>
      <c r="AO97" s="2"/>
      <c r="AP97" s="2">
        <v>77</v>
      </c>
      <c r="AQ97" s="5"/>
    </row>
    <row r="98" spans="1:70" customFormat="1" ht="14.4" x14ac:dyDescent="0.3">
      <c r="A98" s="1">
        <v>44643</v>
      </c>
      <c r="B98" t="s">
        <v>219</v>
      </c>
      <c r="C98" t="s">
        <v>262</v>
      </c>
      <c r="D98">
        <v>7</v>
      </c>
      <c r="E98">
        <v>1</v>
      </c>
      <c r="F98">
        <v>1</v>
      </c>
      <c r="G98" t="s">
        <v>42</v>
      </c>
      <c r="H98" t="s">
        <v>109</v>
      </c>
      <c r="I98">
        <v>6.4100000000000004E-2</v>
      </c>
      <c r="J98">
        <v>1.2</v>
      </c>
      <c r="K98">
        <v>21.4</v>
      </c>
      <c r="L98" t="s">
        <v>43</v>
      </c>
      <c r="M98" t="s">
        <v>110</v>
      </c>
      <c r="N98">
        <v>0.34300000000000003</v>
      </c>
      <c r="O98">
        <v>4.6500000000000004</v>
      </c>
      <c r="P98">
        <v>224</v>
      </c>
      <c r="Q98" s="4"/>
      <c r="R98" s="4">
        <v>1</v>
      </c>
      <c r="S98" s="4">
        <v>1</v>
      </c>
      <c r="T98" s="4"/>
      <c r="U98" s="4">
        <v>21.4</v>
      </c>
      <c r="V98" s="4">
        <v>21.4</v>
      </c>
      <c r="W98" s="4">
        <v>21.4</v>
      </c>
      <c r="X98" s="4">
        <v>-14.400000000000004</v>
      </c>
      <c r="Y98" s="4" t="s">
        <v>78</v>
      </c>
      <c r="Z98" s="4"/>
      <c r="AA98" s="4"/>
      <c r="AB98" s="4"/>
      <c r="AC98" s="4"/>
      <c r="AD98" s="4">
        <v>1</v>
      </c>
      <c r="AE98" s="4"/>
      <c r="AF98" s="4">
        <v>224</v>
      </c>
      <c r="AG98" s="4">
        <v>224</v>
      </c>
      <c r="AH98" s="4">
        <v>224</v>
      </c>
      <c r="AI98">
        <v>-10.4</v>
      </c>
      <c r="AJ98" t="s">
        <v>78</v>
      </c>
      <c r="AM98" s="9"/>
      <c r="AO98" s="2"/>
      <c r="AP98" s="2">
        <v>78</v>
      </c>
      <c r="AQ98" s="5"/>
    </row>
    <row r="99" spans="1:70" customFormat="1" ht="14.4" x14ac:dyDescent="0.3">
      <c r="A99" s="1">
        <v>44643</v>
      </c>
      <c r="B99" t="s">
        <v>219</v>
      </c>
      <c r="C99" t="s">
        <v>261</v>
      </c>
      <c r="D99">
        <v>7</v>
      </c>
      <c r="E99">
        <v>1</v>
      </c>
      <c r="F99">
        <v>1</v>
      </c>
      <c r="G99" t="s">
        <v>42</v>
      </c>
      <c r="H99" t="s">
        <v>109</v>
      </c>
      <c r="I99">
        <v>6.4299999999999996E-2</v>
      </c>
      <c r="J99">
        <v>1.19</v>
      </c>
      <c r="K99">
        <v>21.1</v>
      </c>
      <c r="L99" t="s">
        <v>43</v>
      </c>
      <c r="M99" t="s">
        <v>110</v>
      </c>
      <c r="N99">
        <v>0.32300000000000001</v>
      </c>
      <c r="O99">
        <v>4.38</v>
      </c>
      <c r="P99">
        <v>206</v>
      </c>
      <c r="R99">
        <v>1</v>
      </c>
      <c r="S99">
        <v>1</v>
      </c>
      <c r="U99">
        <v>21.1</v>
      </c>
      <c r="V99">
        <v>21.1</v>
      </c>
      <c r="W99" s="2">
        <v>21.1</v>
      </c>
      <c r="X99">
        <v>-15.599999999999996</v>
      </c>
      <c r="Y99" s="2" t="s">
        <v>78</v>
      </c>
      <c r="Z99" s="2"/>
      <c r="AA99" s="2"/>
      <c r="AD99">
        <v>1</v>
      </c>
      <c r="AF99">
        <v>206</v>
      </c>
      <c r="AG99">
        <v>206</v>
      </c>
      <c r="AH99">
        <v>206</v>
      </c>
      <c r="AI99">
        <v>-17.600000000000001</v>
      </c>
      <c r="AJ99" t="s">
        <v>78</v>
      </c>
      <c r="AM99" s="9"/>
      <c r="AO99" s="2"/>
      <c r="AP99" s="2">
        <v>79</v>
      </c>
      <c r="AQ99" s="5"/>
    </row>
    <row r="100" spans="1:70" customFormat="1" ht="14.4" x14ac:dyDescent="0.3">
      <c r="A100" s="1">
        <v>44643</v>
      </c>
      <c r="B100" t="s">
        <v>219</v>
      </c>
      <c r="C100" t="s">
        <v>261</v>
      </c>
      <c r="D100">
        <v>7</v>
      </c>
      <c r="E100">
        <v>1</v>
      </c>
      <c r="F100">
        <v>1</v>
      </c>
      <c r="G100" t="s">
        <v>42</v>
      </c>
      <c r="H100" t="s">
        <v>109</v>
      </c>
      <c r="I100">
        <v>6.6000000000000003E-2</v>
      </c>
      <c r="J100">
        <v>1.19</v>
      </c>
      <c r="K100">
        <v>21.3</v>
      </c>
      <c r="L100" t="s">
        <v>43</v>
      </c>
      <c r="M100" t="s">
        <v>110</v>
      </c>
      <c r="N100">
        <v>0.26500000000000001</v>
      </c>
      <c r="O100">
        <v>3.64</v>
      </c>
      <c r="P100">
        <v>157</v>
      </c>
      <c r="R100">
        <v>1</v>
      </c>
      <c r="S100">
        <v>1</v>
      </c>
      <c r="U100">
        <v>21.3</v>
      </c>
      <c r="V100">
        <v>21.3</v>
      </c>
      <c r="W100" s="2">
        <v>21.3</v>
      </c>
      <c r="X100">
        <v>-14.799999999999997</v>
      </c>
      <c r="Y100" s="2" t="s">
        <v>78</v>
      </c>
      <c r="Z100" s="2"/>
      <c r="AA100" s="2"/>
      <c r="AD100">
        <v>1</v>
      </c>
      <c r="AF100">
        <v>157</v>
      </c>
      <c r="AG100">
        <v>157</v>
      </c>
      <c r="AH100">
        <v>157</v>
      </c>
      <c r="AI100">
        <v>-37.200000000000003</v>
      </c>
      <c r="AJ100" t="s">
        <v>79</v>
      </c>
      <c r="AM100" s="9"/>
      <c r="AO100" s="2"/>
      <c r="AP100" s="2">
        <v>80</v>
      </c>
      <c r="AQ100" s="5"/>
    </row>
    <row r="101" spans="1:70" customFormat="1" ht="14.4" x14ac:dyDescent="0.3">
      <c r="A101" s="1">
        <v>44643</v>
      </c>
      <c r="B101" t="s">
        <v>219</v>
      </c>
      <c r="C101" t="s">
        <v>261</v>
      </c>
      <c r="D101">
        <v>7</v>
      </c>
      <c r="E101">
        <v>1</v>
      </c>
      <c r="F101">
        <v>1</v>
      </c>
      <c r="G101" t="s">
        <v>42</v>
      </c>
      <c r="H101" t="s">
        <v>109</v>
      </c>
      <c r="I101">
        <v>6.8000000000000005E-2</v>
      </c>
      <c r="J101">
        <v>1.28</v>
      </c>
      <c r="K101">
        <v>23.5</v>
      </c>
      <c r="L101" t="s">
        <v>43</v>
      </c>
      <c r="M101" t="s">
        <v>110</v>
      </c>
      <c r="N101">
        <v>0.33100000000000002</v>
      </c>
      <c r="O101">
        <v>4.58</v>
      </c>
      <c r="P101">
        <v>219</v>
      </c>
      <c r="R101">
        <v>1</v>
      </c>
      <c r="S101">
        <v>1</v>
      </c>
      <c r="U101">
        <v>23.5</v>
      </c>
      <c r="V101">
        <v>23.5</v>
      </c>
      <c r="W101" s="2">
        <v>23.5</v>
      </c>
      <c r="X101">
        <v>-6</v>
      </c>
      <c r="Y101" s="2" t="s">
        <v>78</v>
      </c>
      <c r="Z101" s="2"/>
      <c r="AA101" s="2"/>
      <c r="AD101">
        <v>1</v>
      </c>
      <c r="AF101">
        <v>219</v>
      </c>
      <c r="AG101">
        <v>219</v>
      </c>
      <c r="AH101">
        <v>219</v>
      </c>
      <c r="AI101">
        <v>-12.4</v>
      </c>
      <c r="AJ101" t="s">
        <v>78</v>
      </c>
      <c r="AM101" s="9"/>
      <c r="AO101" s="2"/>
      <c r="AP101" s="2">
        <v>81</v>
      </c>
      <c r="AQ101" s="5"/>
    </row>
    <row r="102" spans="1:70" customFormat="1" ht="14.4" x14ac:dyDescent="0.3">
      <c r="A102" s="1">
        <v>44643</v>
      </c>
      <c r="B102" t="s">
        <v>219</v>
      </c>
      <c r="C102" t="s">
        <v>261</v>
      </c>
      <c r="D102">
        <v>7</v>
      </c>
      <c r="E102">
        <v>1</v>
      </c>
      <c r="F102">
        <v>1</v>
      </c>
      <c r="G102" t="s">
        <v>42</v>
      </c>
      <c r="H102" t="s">
        <v>109</v>
      </c>
      <c r="I102">
        <v>6.9800000000000001E-2</v>
      </c>
      <c r="J102">
        <v>1.3</v>
      </c>
      <c r="K102">
        <v>23.9</v>
      </c>
      <c r="L102" t="s">
        <v>43</v>
      </c>
      <c r="M102" t="s">
        <v>110</v>
      </c>
      <c r="N102">
        <v>0.32700000000000001</v>
      </c>
      <c r="O102">
        <v>4.46</v>
      </c>
      <c r="P102">
        <v>211</v>
      </c>
      <c r="Q102" s="4"/>
      <c r="R102" s="4">
        <v>1</v>
      </c>
      <c r="S102" s="4">
        <v>1</v>
      </c>
      <c r="T102" s="4"/>
      <c r="U102" s="4">
        <v>23.9</v>
      </c>
      <c r="V102" s="4">
        <v>23.9</v>
      </c>
      <c r="W102" s="4">
        <v>23.9</v>
      </c>
      <c r="X102" s="4">
        <v>-4.4000000000000057</v>
      </c>
      <c r="Y102" s="4" t="s">
        <v>78</v>
      </c>
      <c r="Z102" s="4"/>
      <c r="AA102" s="4"/>
      <c r="AB102" s="4"/>
      <c r="AC102" s="4"/>
      <c r="AD102" s="4">
        <v>1</v>
      </c>
      <c r="AE102" s="4"/>
      <c r="AF102" s="4">
        <v>211</v>
      </c>
      <c r="AG102" s="4">
        <v>211</v>
      </c>
      <c r="AH102" s="4">
        <v>211</v>
      </c>
      <c r="AI102" s="4">
        <v>-15.6</v>
      </c>
      <c r="AJ102" s="4" t="s">
        <v>78</v>
      </c>
      <c r="AK102" s="4"/>
      <c r="AL102" s="4"/>
      <c r="AM102" s="4"/>
      <c r="AN102" s="4"/>
      <c r="AO102" s="4"/>
      <c r="AP102" s="2">
        <v>82</v>
      </c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</row>
    <row r="103" spans="1:70" customFormat="1" ht="14.4" x14ac:dyDescent="0.3">
      <c r="A103" s="1">
        <v>44643</v>
      </c>
      <c r="B103" t="s">
        <v>219</v>
      </c>
      <c r="C103" t="s">
        <v>261</v>
      </c>
      <c r="D103">
        <v>7</v>
      </c>
      <c r="E103">
        <v>1</v>
      </c>
      <c r="F103">
        <v>1</v>
      </c>
      <c r="G103" t="s">
        <v>42</v>
      </c>
      <c r="H103" t="s">
        <v>109</v>
      </c>
      <c r="I103">
        <v>7.2599999999999998E-2</v>
      </c>
      <c r="J103">
        <v>1.33</v>
      </c>
      <c r="K103">
        <v>24.6</v>
      </c>
      <c r="L103" t="s">
        <v>43</v>
      </c>
      <c r="M103" t="s">
        <v>110</v>
      </c>
      <c r="N103">
        <v>0.36099999999999999</v>
      </c>
      <c r="O103">
        <v>4.9000000000000004</v>
      </c>
      <c r="P103">
        <v>240</v>
      </c>
      <c r="Q103" s="4"/>
      <c r="R103" s="4">
        <v>1</v>
      </c>
      <c r="S103" s="4">
        <v>1</v>
      </c>
      <c r="T103" s="4"/>
      <c r="U103" s="4">
        <v>24.6</v>
      </c>
      <c r="V103" s="4">
        <v>24.6</v>
      </c>
      <c r="W103" s="4">
        <v>24.6</v>
      </c>
      <c r="X103" s="4">
        <v>-1.5999999999999943</v>
      </c>
      <c r="Y103" s="4" t="s">
        <v>78</v>
      </c>
      <c r="Z103" s="4"/>
      <c r="AA103" s="4"/>
      <c r="AB103" s="4"/>
      <c r="AC103" s="4"/>
      <c r="AD103" s="4">
        <v>1</v>
      </c>
      <c r="AE103" s="4"/>
      <c r="AF103" s="4">
        <v>240</v>
      </c>
      <c r="AG103" s="4">
        <v>240</v>
      </c>
      <c r="AH103" s="4">
        <v>240</v>
      </c>
      <c r="AI103" s="4">
        <v>-4</v>
      </c>
      <c r="AJ103" s="4" t="s">
        <v>78</v>
      </c>
      <c r="AK103" s="4"/>
      <c r="AL103" s="4"/>
      <c r="AM103" s="4"/>
      <c r="AN103" s="4"/>
      <c r="AO103" s="4"/>
      <c r="AP103" s="2">
        <v>83</v>
      </c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</row>
    <row r="104" spans="1:70" customFormat="1" ht="14.4" x14ac:dyDescent="0.3">
      <c r="A104" s="1">
        <v>44643</v>
      </c>
      <c r="B104" t="s">
        <v>219</v>
      </c>
      <c r="C104" t="s">
        <v>262</v>
      </c>
      <c r="D104">
        <v>7</v>
      </c>
      <c r="E104">
        <v>1</v>
      </c>
      <c r="F104">
        <v>1</v>
      </c>
      <c r="G104" t="s">
        <v>42</v>
      </c>
      <c r="H104" t="s">
        <v>109</v>
      </c>
      <c r="I104">
        <v>7.3800000000000004E-2</v>
      </c>
      <c r="J104">
        <v>1.36</v>
      </c>
      <c r="K104">
        <v>25.4</v>
      </c>
      <c r="L104" t="s">
        <v>43</v>
      </c>
      <c r="M104" t="s">
        <v>110</v>
      </c>
      <c r="N104">
        <v>0.35699999999999998</v>
      </c>
      <c r="O104">
        <v>4.8600000000000003</v>
      </c>
      <c r="P104">
        <v>238</v>
      </c>
      <c r="Q104" s="4"/>
      <c r="R104" s="4">
        <v>1</v>
      </c>
      <c r="S104" s="4">
        <v>1</v>
      </c>
      <c r="T104" s="4"/>
      <c r="U104" s="4">
        <v>25.4</v>
      </c>
      <c r="V104" s="4">
        <v>25.4</v>
      </c>
      <c r="W104" s="4">
        <v>25.4</v>
      </c>
      <c r="X104" s="4">
        <v>1.5999999999999943</v>
      </c>
      <c r="Y104" s="4" t="s">
        <v>78</v>
      </c>
      <c r="Z104" s="4"/>
      <c r="AA104" s="4"/>
      <c r="AB104" s="4"/>
      <c r="AC104" s="4"/>
      <c r="AD104" s="4">
        <v>1</v>
      </c>
      <c r="AE104" s="4"/>
      <c r="AF104" s="4">
        <v>238</v>
      </c>
      <c r="AG104" s="4">
        <v>238</v>
      </c>
      <c r="AH104" s="4">
        <v>238</v>
      </c>
      <c r="AI104" s="4">
        <v>-4.8</v>
      </c>
      <c r="AJ104" s="4" t="s">
        <v>78</v>
      </c>
      <c r="AK104" s="4"/>
      <c r="AL104" s="4"/>
      <c r="AM104" s="4"/>
      <c r="AN104" s="4"/>
      <c r="AO104" s="4"/>
      <c r="AP104" s="2">
        <v>84</v>
      </c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</row>
    <row r="105" spans="1:70" customFormat="1" ht="14.4" x14ac:dyDescent="0.3">
      <c r="A105" s="1">
        <v>44664</v>
      </c>
      <c r="B105" t="s">
        <v>267</v>
      </c>
      <c r="C105" t="s">
        <v>261</v>
      </c>
      <c r="D105">
        <v>7</v>
      </c>
      <c r="E105">
        <v>1</v>
      </c>
      <c r="F105">
        <v>1</v>
      </c>
      <c r="G105" t="s">
        <v>42</v>
      </c>
      <c r="H105" t="s">
        <v>109</v>
      </c>
      <c r="I105">
        <v>7.0199999999999999E-2</v>
      </c>
      <c r="J105">
        <v>1.25</v>
      </c>
      <c r="K105">
        <v>26.1</v>
      </c>
      <c r="L105" t="s">
        <v>43</v>
      </c>
      <c r="M105" t="s">
        <v>110</v>
      </c>
      <c r="N105">
        <v>0.32700000000000001</v>
      </c>
      <c r="O105">
        <v>4.5599999999999996</v>
      </c>
      <c r="P105">
        <v>247</v>
      </c>
      <c r="Q105" s="4"/>
      <c r="R105" s="4">
        <v>1</v>
      </c>
      <c r="S105" s="4">
        <v>1</v>
      </c>
      <c r="T105" s="4"/>
      <c r="U105" s="4">
        <v>26.1</v>
      </c>
      <c r="V105" s="4">
        <v>26.1</v>
      </c>
      <c r="W105" s="4">
        <v>26.1</v>
      </c>
      <c r="X105" s="4">
        <v>4.4000000000000057</v>
      </c>
      <c r="Y105" s="4" t="s">
        <v>78</v>
      </c>
      <c r="AD105" s="4">
        <v>1</v>
      </c>
      <c r="AE105" s="4"/>
      <c r="AF105" s="4">
        <v>247</v>
      </c>
      <c r="AG105" s="4">
        <v>247</v>
      </c>
      <c r="AH105" s="4">
        <v>247</v>
      </c>
      <c r="AI105" s="4">
        <v>-1.2</v>
      </c>
      <c r="AJ105" s="4" t="s">
        <v>78</v>
      </c>
      <c r="AO105" s="4"/>
      <c r="AP105" s="2">
        <v>85</v>
      </c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</row>
    <row r="106" spans="1:70" customFormat="1" ht="14.4" x14ac:dyDescent="0.3">
      <c r="A106" s="1">
        <v>44664</v>
      </c>
      <c r="B106" t="s">
        <v>267</v>
      </c>
      <c r="C106" t="s">
        <v>261</v>
      </c>
      <c r="D106">
        <v>7</v>
      </c>
      <c r="E106">
        <v>1</v>
      </c>
      <c r="F106">
        <v>1</v>
      </c>
      <c r="G106" t="s">
        <v>42</v>
      </c>
      <c r="H106" t="s">
        <v>109</v>
      </c>
      <c r="I106">
        <v>6.8699999999999997E-2</v>
      </c>
      <c r="J106">
        <v>1.19</v>
      </c>
      <c r="K106">
        <v>24.2</v>
      </c>
      <c r="L106" t="s">
        <v>43</v>
      </c>
      <c r="M106" t="s">
        <v>110</v>
      </c>
      <c r="N106">
        <v>0.32</v>
      </c>
      <c r="O106">
        <v>4.47</v>
      </c>
      <c r="P106">
        <v>241</v>
      </c>
      <c r="Q106" s="4"/>
      <c r="R106" s="4">
        <v>1</v>
      </c>
      <c r="S106" s="4">
        <v>1</v>
      </c>
      <c r="T106" s="4"/>
      <c r="U106" s="4">
        <v>24.2</v>
      </c>
      <c r="V106" s="4">
        <v>24.2</v>
      </c>
      <c r="W106" s="4">
        <v>24.2</v>
      </c>
      <c r="X106" s="4">
        <v>-3.2000000000000028</v>
      </c>
      <c r="Y106" s="4" t="s">
        <v>78</v>
      </c>
      <c r="AD106" s="4">
        <v>1</v>
      </c>
      <c r="AE106" s="4"/>
      <c r="AF106" s="4">
        <v>241</v>
      </c>
      <c r="AG106" s="4">
        <v>241</v>
      </c>
      <c r="AH106" s="4">
        <v>241</v>
      </c>
      <c r="AI106" s="4">
        <v>-3.6</v>
      </c>
      <c r="AJ106" s="4" t="s">
        <v>78</v>
      </c>
      <c r="AO106" s="4"/>
      <c r="AP106" s="2">
        <v>86</v>
      </c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customFormat="1" ht="14.4" x14ac:dyDescent="0.3">
      <c r="A107" s="1">
        <v>44664</v>
      </c>
      <c r="B107" t="s">
        <v>267</v>
      </c>
      <c r="C107" t="s">
        <v>261</v>
      </c>
      <c r="D107">
        <v>7</v>
      </c>
      <c r="E107">
        <v>1</v>
      </c>
      <c r="F107">
        <v>1</v>
      </c>
      <c r="G107" t="s">
        <v>42</v>
      </c>
      <c r="H107" t="s">
        <v>109</v>
      </c>
      <c r="I107">
        <v>6.9199999999999998E-2</v>
      </c>
      <c r="J107">
        <v>1.22</v>
      </c>
      <c r="K107">
        <v>25.3</v>
      </c>
      <c r="L107" t="s">
        <v>43</v>
      </c>
      <c r="M107" t="s">
        <v>110</v>
      </c>
      <c r="N107">
        <v>0.32100000000000001</v>
      </c>
      <c r="O107">
        <v>4.46</v>
      </c>
      <c r="P107">
        <v>240</v>
      </c>
      <c r="R107" s="4">
        <v>1</v>
      </c>
      <c r="S107" s="4">
        <v>1</v>
      </c>
      <c r="T107" s="4"/>
      <c r="U107" s="4">
        <v>25.3</v>
      </c>
      <c r="V107" s="4">
        <v>25.3</v>
      </c>
      <c r="W107" s="4">
        <v>25.3</v>
      </c>
      <c r="X107" s="4">
        <v>1.2000000000000028</v>
      </c>
      <c r="Y107" s="4" t="s">
        <v>78</v>
      </c>
      <c r="AD107" s="4">
        <v>1</v>
      </c>
      <c r="AE107" s="4"/>
      <c r="AF107" s="4">
        <v>240</v>
      </c>
      <c r="AG107" s="4">
        <v>240</v>
      </c>
      <c r="AH107" s="4">
        <v>240</v>
      </c>
      <c r="AI107" s="4">
        <v>-4</v>
      </c>
      <c r="AJ107" s="4" t="s">
        <v>78</v>
      </c>
      <c r="AO107" s="4"/>
      <c r="AP107" s="2">
        <v>87</v>
      </c>
      <c r="AQ107" s="4"/>
    </row>
    <row r="108" spans="1:70" customFormat="1" ht="14.4" x14ac:dyDescent="0.3">
      <c r="A108" s="1">
        <v>44664</v>
      </c>
      <c r="B108" t="s">
        <v>267</v>
      </c>
      <c r="C108" t="s">
        <v>261</v>
      </c>
      <c r="D108">
        <v>7</v>
      </c>
      <c r="E108">
        <v>1</v>
      </c>
      <c r="F108">
        <v>1</v>
      </c>
      <c r="G108" t="s">
        <v>42</v>
      </c>
      <c r="H108" t="s">
        <v>109</v>
      </c>
      <c r="I108">
        <v>7.17E-2</v>
      </c>
      <c r="J108">
        <v>1.28</v>
      </c>
      <c r="K108">
        <v>27</v>
      </c>
      <c r="L108" t="s">
        <v>43</v>
      </c>
      <c r="M108" t="s">
        <v>110</v>
      </c>
      <c r="N108">
        <v>0.313</v>
      </c>
      <c r="O108">
        <v>4.3600000000000003</v>
      </c>
      <c r="P108">
        <v>233</v>
      </c>
      <c r="Q108" s="4"/>
      <c r="R108" s="4">
        <v>1</v>
      </c>
      <c r="S108" s="4">
        <v>1</v>
      </c>
      <c r="T108" s="4"/>
      <c r="U108" s="4">
        <v>27</v>
      </c>
      <c r="V108" s="4">
        <v>27</v>
      </c>
      <c r="W108" s="4">
        <v>27</v>
      </c>
      <c r="X108" s="4">
        <v>8</v>
      </c>
      <c r="Y108" s="4" t="s">
        <v>78</v>
      </c>
      <c r="AD108" s="4">
        <v>1</v>
      </c>
      <c r="AE108" s="4"/>
      <c r="AF108" s="4">
        <v>233</v>
      </c>
      <c r="AG108" s="4">
        <v>233</v>
      </c>
      <c r="AH108" s="4">
        <v>233</v>
      </c>
      <c r="AI108" s="4">
        <v>-6.8</v>
      </c>
      <c r="AJ108" s="4" t="s">
        <v>78</v>
      </c>
      <c r="AO108" s="4"/>
      <c r="AP108" s="2">
        <v>88</v>
      </c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</row>
    <row r="109" spans="1:70" customFormat="1" ht="14.4" x14ac:dyDescent="0.3">
      <c r="A109" s="1">
        <v>44664</v>
      </c>
      <c r="B109" t="s">
        <v>267</v>
      </c>
      <c r="C109" t="s">
        <v>306</v>
      </c>
      <c r="D109">
        <v>7</v>
      </c>
      <c r="E109">
        <v>1</v>
      </c>
      <c r="F109">
        <v>1</v>
      </c>
      <c r="G109" t="s">
        <v>42</v>
      </c>
      <c r="H109" t="s">
        <v>109</v>
      </c>
      <c r="I109">
        <v>6.9500000000000006E-2</v>
      </c>
      <c r="J109">
        <v>1.25</v>
      </c>
      <c r="K109">
        <v>26</v>
      </c>
      <c r="L109" t="s">
        <v>43</v>
      </c>
      <c r="M109" t="s">
        <v>110</v>
      </c>
      <c r="N109">
        <v>0.30299999999999999</v>
      </c>
      <c r="O109">
        <v>4.24</v>
      </c>
      <c r="P109">
        <v>225</v>
      </c>
      <c r="R109" s="4">
        <v>1</v>
      </c>
      <c r="S109" s="4">
        <v>1</v>
      </c>
      <c r="T109" s="4"/>
      <c r="U109" s="4">
        <v>26</v>
      </c>
      <c r="V109" s="4">
        <v>26</v>
      </c>
      <c r="W109" s="4">
        <v>26</v>
      </c>
      <c r="X109" s="4">
        <v>4</v>
      </c>
      <c r="Y109" s="4" t="s">
        <v>78</v>
      </c>
      <c r="AD109" s="4">
        <v>1</v>
      </c>
      <c r="AE109" s="4"/>
      <c r="AF109" s="4">
        <v>225</v>
      </c>
      <c r="AG109" s="4">
        <v>225</v>
      </c>
      <c r="AH109" s="4">
        <v>225</v>
      </c>
      <c r="AI109" s="4">
        <v>-10</v>
      </c>
      <c r="AJ109" s="4" t="s">
        <v>78</v>
      </c>
      <c r="AO109" s="4"/>
      <c r="AP109" s="2">
        <v>89</v>
      </c>
      <c r="AQ109" s="4"/>
    </row>
    <row r="110" spans="1:70" customFormat="1" ht="14.4" x14ac:dyDescent="0.3">
      <c r="A110" s="1">
        <v>44664</v>
      </c>
      <c r="B110" t="s">
        <v>267</v>
      </c>
      <c r="C110" t="s">
        <v>261</v>
      </c>
      <c r="D110">
        <v>7</v>
      </c>
      <c r="E110">
        <v>1</v>
      </c>
      <c r="F110">
        <v>1</v>
      </c>
      <c r="G110" t="s">
        <v>42</v>
      </c>
      <c r="H110" t="s">
        <v>109</v>
      </c>
      <c r="I110">
        <v>6.88E-2</v>
      </c>
      <c r="J110">
        <v>1.23</v>
      </c>
      <c r="K110">
        <v>25.5</v>
      </c>
      <c r="L110" t="s">
        <v>43</v>
      </c>
      <c r="M110" t="s">
        <v>110</v>
      </c>
      <c r="N110">
        <v>0.30099999999999999</v>
      </c>
      <c r="O110">
        <v>4.2300000000000004</v>
      </c>
      <c r="P110">
        <v>224</v>
      </c>
      <c r="Q110" s="4"/>
      <c r="R110" s="4">
        <v>1</v>
      </c>
      <c r="S110" s="4">
        <v>1</v>
      </c>
      <c r="T110" s="4"/>
      <c r="U110" s="4">
        <v>25.5</v>
      </c>
      <c r="V110" s="4">
        <v>25.5</v>
      </c>
      <c r="W110" s="4">
        <v>25.5</v>
      </c>
      <c r="X110" s="4">
        <v>2</v>
      </c>
      <c r="Y110" s="4" t="s">
        <v>78</v>
      </c>
      <c r="AD110" s="4">
        <v>1</v>
      </c>
      <c r="AE110" s="4"/>
      <c r="AF110" s="4">
        <v>224</v>
      </c>
      <c r="AG110" s="4">
        <v>224</v>
      </c>
      <c r="AH110" s="4">
        <v>224</v>
      </c>
      <c r="AI110" s="4">
        <v>-10.4</v>
      </c>
      <c r="AJ110" s="4" t="s">
        <v>78</v>
      </c>
      <c r="AO110" s="4"/>
      <c r="AP110" s="2">
        <v>90</v>
      </c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</row>
    <row r="111" spans="1:70" customFormat="1" ht="14.4" x14ac:dyDescent="0.3">
      <c r="A111" s="1">
        <v>44664</v>
      </c>
      <c r="B111" t="s">
        <v>267</v>
      </c>
      <c r="C111" t="s">
        <v>261</v>
      </c>
      <c r="D111">
        <v>7</v>
      </c>
      <c r="E111">
        <v>1</v>
      </c>
      <c r="F111">
        <v>1</v>
      </c>
      <c r="G111" t="s">
        <v>42</v>
      </c>
      <c r="H111" t="s">
        <v>109</v>
      </c>
      <c r="I111">
        <v>6.7199999999999996E-2</v>
      </c>
      <c r="J111">
        <v>1.19</v>
      </c>
      <c r="K111">
        <v>24.2</v>
      </c>
      <c r="L111" t="s">
        <v>43</v>
      </c>
      <c r="M111" t="s">
        <v>110</v>
      </c>
      <c r="N111">
        <v>0.30099999999999999</v>
      </c>
      <c r="O111">
        <v>4.2</v>
      </c>
      <c r="P111">
        <v>222</v>
      </c>
      <c r="Q111" s="4"/>
      <c r="R111" s="4">
        <v>1</v>
      </c>
      <c r="S111" s="4">
        <v>1</v>
      </c>
      <c r="T111" s="4"/>
      <c r="U111" s="4">
        <v>24.2</v>
      </c>
      <c r="V111" s="4">
        <v>24.2</v>
      </c>
      <c r="W111" s="4">
        <v>24.2</v>
      </c>
      <c r="X111" s="4">
        <v>-3.2000000000000028</v>
      </c>
      <c r="Y111" s="4" t="s">
        <v>78</v>
      </c>
      <c r="AD111" s="4">
        <v>1</v>
      </c>
      <c r="AE111" s="4"/>
      <c r="AF111" s="4">
        <v>222</v>
      </c>
      <c r="AG111" s="4">
        <v>222</v>
      </c>
      <c r="AH111" s="4">
        <v>222</v>
      </c>
      <c r="AI111" s="4">
        <v>-11.2</v>
      </c>
      <c r="AJ111" s="4" t="s">
        <v>78</v>
      </c>
      <c r="AO111" s="4"/>
      <c r="AP111" s="2">
        <v>91</v>
      </c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</row>
    <row r="112" spans="1:70" customFormat="1" ht="14.4" x14ac:dyDescent="0.3">
      <c r="A112" s="1">
        <v>44664</v>
      </c>
      <c r="B112" t="s">
        <v>267</v>
      </c>
      <c r="C112" t="s">
        <v>261</v>
      </c>
      <c r="D112">
        <v>7</v>
      </c>
      <c r="E112">
        <v>1</v>
      </c>
      <c r="F112">
        <v>1</v>
      </c>
      <c r="G112" t="s">
        <v>42</v>
      </c>
      <c r="H112" t="s">
        <v>109</v>
      </c>
      <c r="I112">
        <v>6.9000000000000006E-2</v>
      </c>
      <c r="J112">
        <v>1.2</v>
      </c>
      <c r="K112">
        <v>24.6</v>
      </c>
      <c r="L112" t="s">
        <v>43</v>
      </c>
      <c r="M112" t="s">
        <v>110</v>
      </c>
      <c r="N112">
        <v>0.28899999999999998</v>
      </c>
      <c r="O112">
        <v>4.0599999999999996</v>
      </c>
      <c r="P112">
        <v>212</v>
      </c>
      <c r="Q112" s="4"/>
      <c r="R112" s="4">
        <v>1</v>
      </c>
      <c r="S112" s="4">
        <v>1</v>
      </c>
      <c r="T112" s="4"/>
      <c r="U112" s="4">
        <v>24.6</v>
      </c>
      <c r="V112" s="4">
        <v>24.6</v>
      </c>
      <c r="W112" s="4">
        <v>24.6</v>
      </c>
      <c r="X112" s="4">
        <v>-1.5999999999999943</v>
      </c>
      <c r="Y112" s="4" t="s">
        <v>78</v>
      </c>
      <c r="AD112" s="4">
        <v>1</v>
      </c>
      <c r="AE112" s="4"/>
      <c r="AF112" s="4">
        <v>212</v>
      </c>
      <c r="AG112" s="4">
        <v>212</v>
      </c>
      <c r="AH112" s="4">
        <v>212</v>
      </c>
      <c r="AI112" s="4">
        <v>-15.2</v>
      </c>
      <c r="AJ112" s="4" t="s">
        <v>78</v>
      </c>
      <c r="AO112" s="4"/>
      <c r="AP112" s="2">
        <v>92</v>
      </c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</row>
    <row r="113" spans="1:70" customFormat="1" ht="14.4" x14ac:dyDescent="0.3">
      <c r="A113" s="1">
        <v>44664</v>
      </c>
      <c r="B113" t="s">
        <v>267</v>
      </c>
      <c r="C113" t="s">
        <v>261</v>
      </c>
      <c r="D113">
        <v>7</v>
      </c>
      <c r="E113">
        <v>1</v>
      </c>
      <c r="F113">
        <v>1</v>
      </c>
      <c r="G113" t="s">
        <v>42</v>
      </c>
      <c r="H113" t="s">
        <v>109</v>
      </c>
      <c r="I113">
        <v>6.9500000000000006E-2</v>
      </c>
      <c r="J113">
        <v>1.27</v>
      </c>
      <c r="K113">
        <v>26.5</v>
      </c>
      <c r="L113" t="s">
        <v>43</v>
      </c>
      <c r="M113" t="s">
        <v>110</v>
      </c>
      <c r="N113">
        <v>0.3</v>
      </c>
      <c r="O113">
        <v>4.24</v>
      </c>
      <c r="P113">
        <v>224</v>
      </c>
      <c r="Q113" s="4"/>
      <c r="R113" s="4">
        <v>1</v>
      </c>
      <c r="S113" s="4">
        <v>1</v>
      </c>
      <c r="T113" s="4"/>
      <c r="U113" s="4">
        <v>26.5</v>
      </c>
      <c r="V113" s="4">
        <v>26.5</v>
      </c>
      <c r="W113" s="4">
        <v>26.5</v>
      </c>
      <c r="X113" s="4">
        <v>6</v>
      </c>
      <c r="Y113" s="4" t="s">
        <v>78</v>
      </c>
      <c r="AD113" s="4">
        <v>1</v>
      </c>
      <c r="AE113" s="4"/>
      <c r="AF113" s="4">
        <v>224</v>
      </c>
      <c r="AG113" s="4">
        <v>224</v>
      </c>
      <c r="AH113" s="4">
        <v>224</v>
      </c>
      <c r="AI113" s="4">
        <v>-10.4</v>
      </c>
      <c r="AJ113" s="4" t="s">
        <v>78</v>
      </c>
      <c r="AO113" s="4"/>
      <c r="AP113" s="2">
        <v>93</v>
      </c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</row>
    <row r="114" spans="1:70" customFormat="1" ht="14.4" x14ac:dyDescent="0.3">
      <c r="A114" s="1">
        <v>44664</v>
      </c>
      <c r="B114" t="s">
        <v>267</v>
      </c>
      <c r="C114" t="s">
        <v>307</v>
      </c>
      <c r="D114">
        <v>7</v>
      </c>
      <c r="E114">
        <v>1</v>
      </c>
      <c r="F114">
        <v>1</v>
      </c>
      <c r="G114" t="s">
        <v>42</v>
      </c>
      <c r="H114" t="s">
        <v>109</v>
      </c>
      <c r="I114">
        <v>6.7900000000000002E-2</v>
      </c>
      <c r="J114">
        <v>1.2</v>
      </c>
      <c r="K114">
        <v>24.5</v>
      </c>
      <c r="L114" t="s">
        <v>43</v>
      </c>
      <c r="M114" t="s">
        <v>110</v>
      </c>
      <c r="N114">
        <v>0.3</v>
      </c>
      <c r="O114">
        <v>4.2</v>
      </c>
      <c r="P114">
        <v>222</v>
      </c>
      <c r="R114" s="4">
        <v>1</v>
      </c>
      <c r="S114" s="4">
        <v>1</v>
      </c>
      <c r="T114" s="4"/>
      <c r="U114" s="4">
        <v>24.5</v>
      </c>
      <c r="V114" s="4">
        <v>24.5</v>
      </c>
      <c r="W114" s="4">
        <v>24.5</v>
      </c>
      <c r="X114" s="4">
        <v>-2</v>
      </c>
      <c r="Y114" s="4" t="s">
        <v>78</v>
      </c>
      <c r="AD114" s="4">
        <v>1</v>
      </c>
      <c r="AE114" s="4"/>
      <c r="AF114" s="4">
        <v>222</v>
      </c>
      <c r="AG114" s="4">
        <v>222</v>
      </c>
      <c r="AH114" s="4">
        <v>222</v>
      </c>
      <c r="AI114" s="4">
        <v>-11.2</v>
      </c>
      <c r="AJ114" s="4" t="s">
        <v>78</v>
      </c>
      <c r="AO114" s="4"/>
      <c r="AP114" s="2">
        <v>94</v>
      </c>
      <c r="AQ114" s="4"/>
    </row>
    <row r="115" spans="1:70" customFormat="1" ht="14.4" x14ac:dyDescent="0.3">
      <c r="A115" s="1">
        <v>44664</v>
      </c>
      <c r="B115" t="s">
        <v>267</v>
      </c>
      <c r="C115" t="s">
        <v>306</v>
      </c>
      <c r="D115">
        <v>7</v>
      </c>
      <c r="E115">
        <v>1</v>
      </c>
      <c r="F115">
        <v>1</v>
      </c>
      <c r="G115" t="s">
        <v>42</v>
      </c>
      <c r="H115" t="s">
        <v>109</v>
      </c>
      <c r="I115">
        <v>6.8900000000000003E-2</v>
      </c>
      <c r="J115">
        <v>1.24</v>
      </c>
      <c r="K115">
        <v>25.8</v>
      </c>
      <c r="L115" t="s">
        <v>43</v>
      </c>
      <c r="M115" t="s">
        <v>110</v>
      </c>
      <c r="N115">
        <v>0.34100000000000003</v>
      </c>
      <c r="O115">
        <v>4.7699999999999996</v>
      </c>
      <c r="P115">
        <v>262</v>
      </c>
      <c r="R115" s="4">
        <v>1</v>
      </c>
      <c r="S115" s="4">
        <v>1</v>
      </c>
      <c r="T115" s="4"/>
      <c r="U115" s="4">
        <v>25.8</v>
      </c>
      <c r="V115" s="4">
        <v>25.8</v>
      </c>
      <c r="W115" s="4">
        <v>25.8</v>
      </c>
      <c r="X115" s="4">
        <v>3.2000000000000028</v>
      </c>
      <c r="Y115" s="4" t="s">
        <v>78</v>
      </c>
      <c r="AD115" s="4">
        <v>1</v>
      </c>
      <c r="AE115" s="4"/>
      <c r="AF115" s="4">
        <v>262</v>
      </c>
      <c r="AG115" s="4">
        <v>262</v>
      </c>
      <c r="AH115" s="4">
        <v>262</v>
      </c>
      <c r="AI115" s="4">
        <v>4.8</v>
      </c>
      <c r="AJ115" s="4" t="s">
        <v>78</v>
      </c>
      <c r="AO115" s="4"/>
      <c r="AP115" s="2">
        <v>95</v>
      </c>
    </row>
    <row r="116" spans="1:70" customFormat="1" ht="14.4" x14ac:dyDescent="0.3">
      <c r="A116" s="1">
        <v>44685</v>
      </c>
      <c r="B116" t="s">
        <v>308</v>
      </c>
      <c r="C116" t="s">
        <v>261</v>
      </c>
      <c r="D116">
        <v>7</v>
      </c>
      <c r="E116">
        <v>1</v>
      </c>
      <c r="F116">
        <v>1</v>
      </c>
      <c r="G116" t="s">
        <v>42</v>
      </c>
      <c r="H116" t="s">
        <v>109</v>
      </c>
      <c r="I116">
        <v>7.4200000000000002E-2</v>
      </c>
      <c r="J116">
        <v>1.28</v>
      </c>
      <c r="K116">
        <v>25.8</v>
      </c>
      <c r="L116" t="s">
        <v>43</v>
      </c>
      <c r="M116" t="s">
        <v>110</v>
      </c>
      <c r="N116">
        <v>0.39</v>
      </c>
      <c r="O116">
        <v>4.8</v>
      </c>
      <c r="P116">
        <v>257</v>
      </c>
      <c r="R116" s="4">
        <v>1</v>
      </c>
      <c r="S116" s="4">
        <v>1</v>
      </c>
      <c r="T116" s="4"/>
      <c r="U116" s="4">
        <v>25.8</v>
      </c>
      <c r="V116" s="4">
        <v>25.8</v>
      </c>
      <c r="W116" s="4">
        <v>25.8</v>
      </c>
      <c r="X116" s="4">
        <v>3.2000000000000028</v>
      </c>
      <c r="Y116" s="4" t="s">
        <v>78</v>
      </c>
      <c r="AD116" s="4">
        <v>1</v>
      </c>
      <c r="AE116" s="4"/>
      <c r="AF116" s="4">
        <v>257</v>
      </c>
      <c r="AG116" s="4">
        <v>257</v>
      </c>
      <c r="AH116" s="4">
        <v>257</v>
      </c>
      <c r="AI116" s="4">
        <v>2.8</v>
      </c>
      <c r="AJ116" s="4" t="s">
        <v>78</v>
      </c>
      <c r="AO116" s="4"/>
      <c r="AP116" s="2">
        <v>96</v>
      </c>
    </row>
    <row r="117" spans="1:70" customFormat="1" ht="14.4" x14ac:dyDescent="0.3">
      <c r="A117" s="1">
        <v>44685</v>
      </c>
      <c r="B117" t="s">
        <v>308</v>
      </c>
      <c r="C117" t="s">
        <v>261</v>
      </c>
      <c r="D117">
        <v>7</v>
      </c>
      <c r="E117">
        <v>1</v>
      </c>
      <c r="F117">
        <v>1</v>
      </c>
      <c r="G117" t="s">
        <v>42</v>
      </c>
      <c r="H117" t="s">
        <v>109</v>
      </c>
      <c r="I117">
        <v>7.3800000000000004E-2</v>
      </c>
      <c r="J117">
        <v>1.24</v>
      </c>
      <c r="K117">
        <v>24.6</v>
      </c>
      <c r="L117" t="s">
        <v>43</v>
      </c>
      <c r="M117" t="s">
        <v>110</v>
      </c>
      <c r="N117">
        <v>0.38700000000000001</v>
      </c>
      <c r="O117">
        <v>4.78</v>
      </c>
      <c r="P117">
        <v>255</v>
      </c>
      <c r="R117" s="4">
        <v>1</v>
      </c>
      <c r="S117" s="4">
        <v>1</v>
      </c>
      <c r="T117" s="4"/>
      <c r="U117" s="4">
        <v>24.6</v>
      </c>
      <c r="V117" s="4">
        <v>24.6</v>
      </c>
      <c r="W117" s="4">
        <v>24.6</v>
      </c>
      <c r="X117" s="4">
        <v>-1.5999999999999943</v>
      </c>
      <c r="Y117" s="4" t="s">
        <v>78</v>
      </c>
      <c r="AD117" s="4">
        <v>1</v>
      </c>
      <c r="AE117" s="4"/>
      <c r="AF117" s="4">
        <v>255</v>
      </c>
      <c r="AG117" s="4">
        <v>255</v>
      </c>
      <c r="AH117" s="4">
        <v>255</v>
      </c>
      <c r="AI117" s="4">
        <v>2</v>
      </c>
      <c r="AJ117" s="4" t="s">
        <v>78</v>
      </c>
      <c r="AO117" s="4"/>
      <c r="AP117" s="2">
        <v>97</v>
      </c>
    </row>
    <row r="118" spans="1:70" customFormat="1" ht="14.4" x14ac:dyDescent="0.3">
      <c r="A118" s="1">
        <v>44685</v>
      </c>
      <c r="B118" t="s">
        <v>308</v>
      </c>
      <c r="C118" t="s">
        <v>261</v>
      </c>
      <c r="D118">
        <v>7</v>
      </c>
      <c r="E118">
        <v>1</v>
      </c>
      <c r="F118">
        <v>1</v>
      </c>
      <c r="G118" t="s">
        <v>42</v>
      </c>
      <c r="H118" t="s">
        <v>109</v>
      </c>
      <c r="I118">
        <v>7.6499999999999999E-2</v>
      </c>
      <c r="J118">
        <v>1.29</v>
      </c>
      <c r="K118">
        <v>26</v>
      </c>
      <c r="L118" t="s">
        <v>43</v>
      </c>
      <c r="M118" t="s">
        <v>110</v>
      </c>
      <c r="N118">
        <v>0.374</v>
      </c>
      <c r="O118">
        <v>4.6100000000000003</v>
      </c>
      <c r="P118">
        <v>243</v>
      </c>
      <c r="R118" s="4">
        <v>1</v>
      </c>
      <c r="S118" s="4">
        <v>1</v>
      </c>
      <c r="T118" s="4"/>
      <c r="U118" s="4">
        <v>26</v>
      </c>
      <c r="V118" s="4">
        <v>26</v>
      </c>
      <c r="W118" s="4">
        <v>26</v>
      </c>
      <c r="X118" s="4">
        <v>4</v>
      </c>
      <c r="Y118" s="4" t="s">
        <v>78</v>
      </c>
      <c r="AD118" s="4">
        <v>1</v>
      </c>
      <c r="AE118" s="4"/>
      <c r="AF118" s="4">
        <v>243</v>
      </c>
      <c r="AG118" s="4">
        <v>243</v>
      </c>
      <c r="AH118" s="4">
        <v>243</v>
      </c>
      <c r="AI118" s="4">
        <v>-2.8</v>
      </c>
      <c r="AJ118" s="4" t="s">
        <v>78</v>
      </c>
      <c r="AO118" s="4"/>
      <c r="AP118" s="2">
        <v>98</v>
      </c>
    </row>
    <row r="119" spans="1:70" customFormat="1" ht="14.4" x14ac:dyDescent="0.3">
      <c r="A119" s="1">
        <v>44685</v>
      </c>
      <c r="B119" t="s">
        <v>308</v>
      </c>
      <c r="C119" t="s">
        <v>261</v>
      </c>
      <c r="D119">
        <v>7</v>
      </c>
      <c r="E119">
        <v>1</v>
      </c>
      <c r="F119">
        <v>1</v>
      </c>
      <c r="G119" t="s">
        <v>42</v>
      </c>
      <c r="H119" t="s">
        <v>109</v>
      </c>
      <c r="I119">
        <v>7.7399999999999997E-2</v>
      </c>
      <c r="J119">
        <v>1.35</v>
      </c>
      <c r="K119">
        <v>27.7</v>
      </c>
      <c r="L119" t="s">
        <v>43</v>
      </c>
      <c r="M119" t="s">
        <v>110</v>
      </c>
      <c r="N119">
        <v>0.371</v>
      </c>
      <c r="O119">
        <v>4.6500000000000004</v>
      </c>
      <c r="P119">
        <v>246</v>
      </c>
      <c r="R119" s="4">
        <v>1</v>
      </c>
      <c r="S119" s="4">
        <v>1</v>
      </c>
      <c r="T119" s="4"/>
      <c r="U119" s="4">
        <v>27.7</v>
      </c>
      <c r="V119" s="4">
        <v>27.7</v>
      </c>
      <c r="W119" s="4">
        <v>27.7</v>
      </c>
      <c r="X119" s="4">
        <v>10.799999999999997</v>
      </c>
      <c r="Y119" s="4" t="s">
        <v>78</v>
      </c>
      <c r="AD119" s="4">
        <v>1</v>
      </c>
      <c r="AE119" s="4"/>
      <c r="AF119" s="4">
        <v>246</v>
      </c>
      <c r="AG119" s="4">
        <v>246</v>
      </c>
      <c r="AH119" s="4">
        <v>246</v>
      </c>
      <c r="AI119" s="4">
        <v>-1.6</v>
      </c>
      <c r="AJ119" s="4" t="s">
        <v>78</v>
      </c>
      <c r="AO119" s="4"/>
      <c r="AP119" s="2">
        <v>99</v>
      </c>
    </row>
    <row r="120" spans="1:70" customFormat="1" ht="14.4" x14ac:dyDescent="0.3">
      <c r="A120" s="1">
        <v>44685</v>
      </c>
      <c r="B120" t="s">
        <v>308</v>
      </c>
      <c r="C120" t="s">
        <v>261</v>
      </c>
      <c r="D120">
        <v>7</v>
      </c>
      <c r="E120">
        <v>1</v>
      </c>
      <c r="F120">
        <v>1</v>
      </c>
      <c r="G120" t="s">
        <v>42</v>
      </c>
      <c r="H120" t="s">
        <v>109</v>
      </c>
      <c r="I120">
        <v>7.6399999999999996E-2</v>
      </c>
      <c r="J120">
        <v>1.33</v>
      </c>
      <c r="K120">
        <v>27.4</v>
      </c>
      <c r="L120" t="s">
        <v>43</v>
      </c>
      <c r="M120" t="s">
        <v>110</v>
      </c>
      <c r="N120">
        <v>0.40500000000000003</v>
      </c>
      <c r="O120">
        <v>5.08</v>
      </c>
      <c r="P120">
        <v>275</v>
      </c>
      <c r="R120" s="4">
        <v>1</v>
      </c>
      <c r="S120" s="4">
        <v>1</v>
      </c>
      <c r="T120" s="4"/>
      <c r="U120" s="4">
        <v>27.4</v>
      </c>
      <c r="V120" s="4">
        <v>27.4</v>
      </c>
      <c r="W120" s="4">
        <v>27.4</v>
      </c>
      <c r="X120" s="4">
        <v>9.5999999999999943</v>
      </c>
      <c r="Y120" s="4" t="s">
        <v>78</v>
      </c>
      <c r="AD120" s="4">
        <v>1</v>
      </c>
      <c r="AE120" s="4"/>
      <c r="AF120" s="4">
        <v>275</v>
      </c>
      <c r="AG120" s="4">
        <v>275</v>
      </c>
      <c r="AH120" s="4">
        <v>275</v>
      </c>
      <c r="AI120" s="4">
        <v>10</v>
      </c>
      <c r="AJ120" s="4" t="s">
        <v>78</v>
      </c>
      <c r="AO120" s="4"/>
      <c r="AP120" s="2">
        <v>100</v>
      </c>
    </row>
    <row r="121" spans="1:70" customFormat="1" ht="14.4" x14ac:dyDescent="0.3">
      <c r="A121" s="1">
        <v>44685</v>
      </c>
      <c r="B121" t="s">
        <v>308</v>
      </c>
      <c r="C121" t="s">
        <v>320</v>
      </c>
      <c r="D121">
        <v>7</v>
      </c>
      <c r="E121">
        <v>1</v>
      </c>
      <c r="F121">
        <v>1</v>
      </c>
      <c r="G121" t="s">
        <v>42</v>
      </c>
      <c r="H121" t="s">
        <v>109</v>
      </c>
      <c r="I121">
        <v>7.3200000000000001E-2</v>
      </c>
      <c r="J121">
        <v>1.22</v>
      </c>
      <c r="K121">
        <v>24</v>
      </c>
      <c r="L121" t="s">
        <v>43</v>
      </c>
      <c r="M121" t="s">
        <v>110</v>
      </c>
      <c r="N121">
        <v>0.34799999999999998</v>
      </c>
      <c r="O121">
        <v>4.43</v>
      </c>
      <c r="P121">
        <v>231</v>
      </c>
      <c r="R121" s="4">
        <v>1</v>
      </c>
      <c r="S121" s="4">
        <v>1</v>
      </c>
      <c r="T121" s="4"/>
      <c r="U121" s="4">
        <v>24</v>
      </c>
      <c r="V121" s="4">
        <v>24</v>
      </c>
      <c r="W121" s="4">
        <v>24</v>
      </c>
      <c r="X121" s="4">
        <v>-4</v>
      </c>
      <c r="Y121" s="4" t="s">
        <v>78</v>
      </c>
      <c r="AD121" s="4">
        <v>1</v>
      </c>
      <c r="AE121" s="4"/>
      <c r="AF121" s="4">
        <v>231</v>
      </c>
      <c r="AG121" s="4">
        <v>231</v>
      </c>
      <c r="AH121" s="4">
        <v>231</v>
      </c>
      <c r="AI121" s="4">
        <v>-7.6</v>
      </c>
      <c r="AJ121" s="4" t="s">
        <v>78</v>
      </c>
      <c r="AO121" s="4"/>
      <c r="AP121" s="2">
        <v>101</v>
      </c>
    </row>
    <row r="122" spans="1:70" customFormat="1" ht="14.4" x14ac:dyDescent="0.3">
      <c r="A122" s="1">
        <v>44685</v>
      </c>
      <c r="B122" t="s">
        <v>308</v>
      </c>
      <c r="C122" t="s">
        <v>307</v>
      </c>
      <c r="D122">
        <v>7</v>
      </c>
      <c r="E122">
        <v>1</v>
      </c>
      <c r="F122">
        <v>1</v>
      </c>
      <c r="G122" t="s">
        <v>42</v>
      </c>
      <c r="H122" t="s">
        <v>109</v>
      </c>
      <c r="I122">
        <v>7.51E-2</v>
      </c>
      <c r="J122">
        <v>1.26</v>
      </c>
      <c r="K122">
        <v>25.3</v>
      </c>
      <c r="L122" t="s">
        <v>43</v>
      </c>
      <c r="M122" t="s">
        <v>110</v>
      </c>
      <c r="N122">
        <v>0.35599999999999998</v>
      </c>
      <c r="O122">
        <v>4.51</v>
      </c>
      <c r="P122">
        <v>237</v>
      </c>
      <c r="R122" s="4">
        <v>1</v>
      </c>
      <c r="S122" s="4">
        <v>1</v>
      </c>
      <c r="T122" s="4"/>
      <c r="U122" s="4">
        <v>25.3</v>
      </c>
      <c r="V122" s="4">
        <v>25.3</v>
      </c>
      <c r="W122" s="4">
        <v>25.3</v>
      </c>
      <c r="X122" s="4">
        <v>1.2000000000000028</v>
      </c>
      <c r="Y122" s="4" t="s">
        <v>78</v>
      </c>
      <c r="AD122" s="4">
        <v>1</v>
      </c>
      <c r="AE122" s="4"/>
      <c r="AF122" s="4">
        <v>237</v>
      </c>
      <c r="AG122" s="4">
        <v>237</v>
      </c>
      <c r="AH122" s="4">
        <v>237</v>
      </c>
      <c r="AI122" s="4">
        <v>-5.2</v>
      </c>
      <c r="AJ122" s="4" t="s">
        <v>78</v>
      </c>
      <c r="AO122" s="4"/>
      <c r="AP122" s="2">
        <v>102</v>
      </c>
    </row>
    <row r="123" spans="1:70" customFormat="1" ht="14.4" x14ac:dyDescent="0.3">
      <c r="A123" s="1">
        <v>44685</v>
      </c>
      <c r="B123" t="s">
        <v>308</v>
      </c>
      <c r="C123" t="s">
        <v>307</v>
      </c>
      <c r="D123">
        <v>7</v>
      </c>
      <c r="E123">
        <v>1</v>
      </c>
      <c r="F123">
        <v>1</v>
      </c>
      <c r="G123" t="s">
        <v>42</v>
      </c>
      <c r="H123" t="s">
        <v>109</v>
      </c>
      <c r="I123">
        <v>7.4999999999999997E-2</v>
      </c>
      <c r="J123">
        <v>1.28</v>
      </c>
      <c r="K123">
        <v>25.7</v>
      </c>
      <c r="L123" t="s">
        <v>43</v>
      </c>
      <c r="M123" t="s">
        <v>110</v>
      </c>
      <c r="N123">
        <v>0.37</v>
      </c>
      <c r="O123">
        <v>4.76</v>
      </c>
      <c r="P123">
        <v>254</v>
      </c>
      <c r="R123" s="4">
        <v>1</v>
      </c>
      <c r="S123" s="4">
        <v>1</v>
      </c>
      <c r="T123" s="4"/>
      <c r="U123" s="4">
        <v>25.7</v>
      </c>
      <c r="V123" s="4">
        <v>25.7</v>
      </c>
      <c r="W123" s="4">
        <v>25.7</v>
      </c>
      <c r="X123" s="4">
        <v>2.7999999999999972</v>
      </c>
      <c r="Y123" s="4" t="s">
        <v>78</v>
      </c>
      <c r="AD123" s="4">
        <v>1</v>
      </c>
      <c r="AE123" s="4"/>
      <c r="AF123" s="4">
        <v>254</v>
      </c>
      <c r="AG123" s="4">
        <v>254</v>
      </c>
      <c r="AH123" s="4">
        <v>254</v>
      </c>
      <c r="AI123" s="4">
        <v>1.6</v>
      </c>
      <c r="AJ123" s="4" t="s">
        <v>78</v>
      </c>
      <c r="AO123" s="4"/>
      <c r="AP123" s="2">
        <v>103</v>
      </c>
    </row>
    <row r="124" spans="1:70" customFormat="1" ht="14.4" x14ac:dyDescent="0.3">
      <c r="A124" s="1">
        <v>44685</v>
      </c>
      <c r="B124" t="s">
        <v>308</v>
      </c>
      <c r="C124" t="s">
        <v>307</v>
      </c>
      <c r="D124">
        <v>7</v>
      </c>
      <c r="E124">
        <v>1</v>
      </c>
      <c r="F124">
        <v>1</v>
      </c>
      <c r="G124" t="s">
        <v>42</v>
      </c>
      <c r="H124" t="s">
        <v>109</v>
      </c>
      <c r="I124">
        <v>7.3400000000000007E-2</v>
      </c>
      <c r="J124">
        <v>1.25</v>
      </c>
      <c r="K124">
        <v>24.8</v>
      </c>
      <c r="L124" t="s">
        <v>43</v>
      </c>
      <c r="M124" t="s">
        <v>110</v>
      </c>
      <c r="N124">
        <v>0.36099999999999999</v>
      </c>
      <c r="O124">
        <v>4.6500000000000004</v>
      </c>
      <c r="P124">
        <v>246</v>
      </c>
      <c r="R124" s="4">
        <v>1</v>
      </c>
      <c r="S124" s="4">
        <v>1</v>
      </c>
      <c r="T124" s="4"/>
      <c r="U124" s="4">
        <v>24.8</v>
      </c>
      <c r="V124" s="4">
        <v>24.8</v>
      </c>
      <c r="W124" s="4">
        <v>24.8</v>
      </c>
      <c r="X124" s="4">
        <v>-0.79999999999999716</v>
      </c>
      <c r="Y124" s="4" t="s">
        <v>78</v>
      </c>
      <c r="AD124" s="4">
        <v>1</v>
      </c>
      <c r="AE124" s="4"/>
      <c r="AF124" s="4">
        <v>246</v>
      </c>
      <c r="AG124" s="4">
        <v>246</v>
      </c>
      <c r="AH124" s="4">
        <v>246</v>
      </c>
      <c r="AI124" s="4">
        <v>-1.6</v>
      </c>
      <c r="AJ124" s="4" t="s">
        <v>78</v>
      </c>
      <c r="AO124" s="4"/>
      <c r="AP124" s="2">
        <v>104</v>
      </c>
    </row>
    <row r="125" spans="1:70" customFormat="1" ht="14.4" x14ac:dyDescent="0.3">
      <c r="A125" s="1">
        <v>44685</v>
      </c>
      <c r="B125" t="s">
        <v>308</v>
      </c>
      <c r="C125" t="s">
        <v>307</v>
      </c>
      <c r="D125">
        <v>7</v>
      </c>
      <c r="E125">
        <v>1</v>
      </c>
      <c r="F125">
        <v>1</v>
      </c>
      <c r="G125" t="s">
        <v>42</v>
      </c>
      <c r="H125" t="s">
        <v>109</v>
      </c>
      <c r="I125">
        <v>7.51E-2</v>
      </c>
      <c r="J125">
        <v>1.29</v>
      </c>
      <c r="K125">
        <v>26.1</v>
      </c>
      <c r="L125" t="s">
        <v>43</v>
      </c>
      <c r="M125" t="s">
        <v>110</v>
      </c>
      <c r="N125">
        <v>0.36099999999999999</v>
      </c>
      <c r="O125">
        <v>4.6500000000000004</v>
      </c>
      <c r="P125">
        <v>246</v>
      </c>
      <c r="R125" s="4">
        <v>1</v>
      </c>
      <c r="S125" s="4">
        <v>1</v>
      </c>
      <c r="T125" s="4"/>
      <c r="U125" s="4">
        <v>26.1</v>
      </c>
      <c r="V125" s="4">
        <v>26.1</v>
      </c>
      <c r="W125" s="4">
        <v>26.1</v>
      </c>
      <c r="X125" s="4">
        <v>4.4000000000000057</v>
      </c>
      <c r="Y125" s="4" t="s">
        <v>78</v>
      </c>
      <c r="AD125" s="4">
        <v>1</v>
      </c>
      <c r="AE125" s="4"/>
      <c r="AF125" s="4">
        <v>246</v>
      </c>
      <c r="AG125" s="4">
        <v>246</v>
      </c>
      <c r="AH125" s="4">
        <v>246</v>
      </c>
      <c r="AI125" s="4">
        <v>-1.6</v>
      </c>
      <c r="AJ125" s="4" t="s">
        <v>78</v>
      </c>
      <c r="AO125" s="4"/>
      <c r="AP125" s="2">
        <v>105</v>
      </c>
    </row>
    <row r="126" spans="1:70" customFormat="1" ht="14.4" x14ac:dyDescent="0.3">
      <c r="A126" s="1">
        <v>44685</v>
      </c>
      <c r="B126" t="s">
        <v>308</v>
      </c>
      <c r="C126" t="s">
        <v>320</v>
      </c>
      <c r="D126">
        <v>7</v>
      </c>
      <c r="E126">
        <v>1</v>
      </c>
      <c r="F126">
        <v>1</v>
      </c>
      <c r="G126" t="s">
        <v>42</v>
      </c>
      <c r="H126" t="s">
        <v>109</v>
      </c>
      <c r="I126">
        <v>7.6200000000000004E-2</v>
      </c>
      <c r="J126">
        <v>1.28</v>
      </c>
      <c r="K126">
        <v>25.9</v>
      </c>
      <c r="L126" t="s">
        <v>43</v>
      </c>
      <c r="M126" t="s">
        <v>110</v>
      </c>
      <c r="N126">
        <v>0.28999999999999998</v>
      </c>
      <c r="O126">
        <v>3.78</v>
      </c>
      <c r="P126">
        <v>187</v>
      </c>
      <c r="Q126" s="4"/>
      <c r="R126" s="4">
        <v>1</v>
      </c>
      <c r="S126" s="4">
        <v>1</v>
      </c>
      <c r="T126" s="4"/>
      <c r="U126" s="4">
        <v>25.9</v>
      </c>
      <c r="V126" s="4">
        <v>25.9</v>
      </c>
      <c r="W126" s="4">
        <v>25.9</v>
      </c>
      <c r="X126" s="4">
        <v>3.5999999999999943</v>
      </c>
      <c r="Y126" s="4" t="s">
        <v>78</v>
      </c>
      <c r="Z126" s="4"/>
      <c r="AA126" s="4"/>
      <c r="AB126" s="4"/>
      <c r="AC126" s="4"/>
      <c r="AD126" s="4">
        <v>1</v>
      </c>
      <c r="AE126" s="4"/>
      <c r="AF126" s="4">
        <v>187</v>
      </c>
      <c r="AG126" s="4">
        <v>187</v>
      </c>
      <c r="AH126" s="4">
        <v>187</v>
      </c>
      <c r="AI126" s="4">
        <v>-25.2</v>
      </c>
      <c r="AJ126" s="4" t="s">
        <v>79</v>
      </c>
      <c r="AK126" s="4"/>
      <c r="AL126" s="4"/>
      <c r="AM126" s="4"/>
      <c r="AN126" s="4"/>
      <c r="AO126" s="4"/>
      <c r="AP126" s="2">
        <v>106</v>
      </c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</row>
    <row r="127" spans="1:70" customFormat="1" ht="14.4" x14ac:dyDescent="0.3">
      <c r="A127" s="1">
        <v>44965</v>
      </c>
      <c r="B127" t="s">
        <v>364</v>
      </c>
      <c r="C127" t="s">
        <v>390</v>
      </c>
      <c r="D127">
        <v>7</v>
      </c>
      <c r="E127">
        <v>1</v>
      </c>
      <c r="F127">
        <v>1</v>
      </c>
      <c r="G127" t="s">
        <v>42</v>
      </c>
      <c r="H127" t="s">
        <v>109</v>
      </c>
      <c r="I127">
        <v>7.0999999999999994E-2</v>
      </c>
      <c r="J127">
        <v>0.86299999999999999</v>
      </c>
      <c r="K127">
        <v>-43.1</v>
      </c>
      <c r="L127" t="s">
        <v>43</v>
      </c>
      <c r="M127" t="s">
        <v>110</v>
      </c>
      <c r="N127">
        <v>0.47</v>
      </c>
      <c r="O127">
        <v>6.26</v>
      </c>
      <c r="P127">
        <v>242</v>
      </c>
      <c r="Q127" s="4"/>
      <c r="R127" s="4">
        <v>1</v>
      </c>
      <c r="S127" s="4">
        <v>2</v>
      </c>
      <c r="T127" s="4" t="s">
        <v>128</v>
      </c>
      <c r="U127" s="32">
        <v>21.462808599999988</v>
      </c>
      <c r="V127" s="32">
        <v>21.462808599999988</v>
      </c>
      <c r="W127" s="32">
        <v>21.462808599999988</v>
      </c>
      <c r="X127" s="32">
        <v>-14.148765600000047</v>
      </c>
      <c r="Y127" s="4" t="s">
        <v>78</v>
      </c>
      <c r="Z127" s="4"/>
      <c r="AA127" s="4"/>
      <c r="AB127" s="4"/>
      <c r="AC127" s="4"/>
      <c r="AD127" s="4">
        <v>1</v>
      </c>
      <c r="AE127" s="4"/>
      <c r="AF127" s="4">
        <v>242</v>
      </c>
      <c r="AG127" s="4">
        <v>242</v>
      </c>
      <c r="AH127" s="4">
        <v>242</v>
      </c>
      <c r="AI127" s="4">
        <v>-3.2</v>
      </c>
      <c r="AJ127" s="4" t="s">
        <v>78</v>
      </c>
      <c r="AK127" s="4"/>
      <c r="AL127" s="4"/>
      <c r="AM127" s="4"/>
      <c r="AN127" s="4"/>
      <c r="AO127" s="4"/>
      <c r="AP127" s="2">
        <v>107</v>
      </c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</row>
    <row r="128" spans="1:70" customFormat="1" ht="14.4" x14ac:dyDescent="0.3">
      <c r="A128" s="1">
        <v>44965</v>
      </c>
      <c r="B128" t="s">
        <v>364</v>
      </c>
      <c r="C128" t="s">
        <v>390</v>
      </c>
      <c r="D128">
        <v>7</v>
      </c>
      <c r="E128">
        <v>1</v>
      </c>
      <c r="F128">
        <v>1</v>
      </c>
      <c r="G128" t="s">
        <v>42</v>
      </c>
      <c r="H128" t="s">
        <v>109</v>
      </c>
      <c r="I128">
        <v>7.0999999999999994E-2</v>
      </c>
      <c r="J128">
        <v>0.86099999999999999</v>
      </c>
      <c r="K128">
        <v>-43.1</v>
      </c>
      <c r="L128" t="s">
        <v>43</v>
      </c>
      <c r="M128" t="s">
        <v>110</v>
      </c>
      <c r="N128">
        <v>0.47</v>
      </c>
      <c r="O128">
        <v>6.28</v>
      </c>
      <c r="P128">
        <v>243</v>
      </c>
      <c r="Q128" s="4"/>
      <c r="R128" s="4">
        <v>1</v>
      </c>
      <c r="S128" s="4">
        <v>2</v>
      </c>
      <c r="T128" s="4" t="s">
        <v>128</v>
      </c>
      <c r="U128" s="32">
        <v>21.462808599999988</v>
      </c>
      <c r="V128" s="32">
        <v>21.462808599999988</v>
      </c>
      <c r="W128" s="32">
        <v>21.462808599999988</v>
      </c>
      <c r="X128" s="32">
        <v>-14.148765600000047</v>
      </c>
      <c r="Y128" s="4" t="s">
        <v>78</v>
      </c>
      <c r="Z128" s="4"/>
      <c r="AA128" s="4"/>
      <c r="AB128" s="4"/>
      <c r="AC128" s="4"/>
      <c r="AD128" s="4">
        <v>1</v>
      </c>
      <c r="AE128" s="4"/>
      <c r="AF128" s="4">
        <v>243</v>
      </c>
      <c r="AG128" s="4">
        <v>243</v>
      </c>
      <c r="AH128" s="4">
        <v>243</v>
      </c>
      <c r="AI128" s="4">
        <v>-2.8</v>
      </c>
      <c r="AJ128" s="4" t="s">
        <v>78</v>
      </c>
      <c r="AK128" s="4"/>
      <c r="AL128" s="4"/>
      <c r="AM128" s="4"/>
      <c r="AN128" s="4"/>
      <c r="AO128" s="4"/>
      <c r="AP128" s="2">
        <v>108</v>
      </c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</row>
    <row r="129" spans="1:70" customFormat="1" ht="14.4" x14ac:dyDescent="0.3">
      <c r="A129" s="1">
        <v>44965</v>
      </c>
      <c r="B129" t="s">
        <v>364</v>
      </c>
      <c r="C129" t="s">
        <v>390</v>
      </c>
      <c r="D129">
        <v>7</v>
      </c>
      <c r="E129">
        <v>1</v>
      </c>
      <c r="F129">
        <v>1</v>
      </c>
      <c r="G129" t="s">
        <v>42</v>
      </c>
      <c r="H129" t="s">
        <v>109</v>
      </c>
      <c r="I129">
        <v>7.2099999999999997E-2</v>
      </c>
      <c r="J129">
        <v>0.877</v>
      </c>
      <c r="K129">
        <v>-43.1</v>
      </c>
      <c r="L129" t="s">
        <v>43</v>
      </c>
      <c r="M129" t="s">
        <v>110</v>
      </c>
      <c r="N129">
        <v>0.47</v>
      </c>
      <c r="O129">
        <v>6.35</v>
      </c>
      <c r="P129">
        <v>246</v>
      </c>
      <c r="Q129" s="4"/>
      <c r="R129" s="4">
        <v>1</v>
      </c>
      <c r="S129" s="4">
        <v>2</v>
      </c>
      <c r="T129" s="4" t="s">
        <v>128</v>
      </c>
      <c r="U129" s="32">
        <v>22.837907885999982</v>
      </c>
      <c r="V129" s="32">
        <v>22.837907885999982</v>
      </c>
      <c r="W129" s="32">
        <v>22.837907885999982</v>
      </c>
      <c r="X129" s="32">
        <v>-8.6483684560000711</v>
      </c>
      <c r="Y129" s="4" t="s">
        <v>78</v>
      </c>
      <c r="Z129" s="4"/>
      <c r="AA129" s="4"/>
      <c r="AB129" s="4"/>
      <c r="AC129" s="4"/>
      <c r="AD129" s="4">
        <v>1</v>
      </c>
      <c r="AE129" s="4"/>
      <c r="AF129" s="4">
        <v>246</v>
      </c>
      <c r="AG129" s="4">
        <v>246</v>
      </c>
      <c r="AH129" s="4">
        <v>246</v>
      </c>
      <c r="AI129" s="4">
        <v>-1.6</v>
      </c>
      <c r="AJ129" s="4" t="s">
        <v>78</v>
      </c>
      <c r="AK129" s="4"/>
      <c r="AL129" s="4"/>
      <c r="AM129" s="4"/>
      <c r="AN129" s="4"/>
      <c r="AO129" s="4"/>
      <c r="AP129" s="2">
        <v>109</v>
      </c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</row>
    <row r="130" spans="1:70" customFormat="1" ht="14.4" x14ac:dyDescent="0.3">
      <c r="A130" s="1">
        <v>44965</v>
      </c>
      <c r="B130" t="s">
        <v>364</v>
      </c>
      <c r="C130" t="s">
        <v>390</v>
      </c>
      <c r="D130">
        <v>7</v>
      </c>
      <c r="E130">
        <v>1</v>
      </c>
      <c r="F130">
        <v>1</v>
      </c>
      <c r="G130" t="s">
        <v>42</v>
      </c>
      <c r="H130" t="s">
        <v>109</v>
      </c>
      <c r="I130">
        <v>7.1499999999999994E-2</v>
      </c>
      <c r="J130">
        <v>0.88400000000000001</v>
      </c>
      <c r="K130">
        <v>-43.1</v>
      </c>
      <c r="L130" t="s">
        <v>43</v>
      </c>
      <c r="M130" t="s">
        <v>110</v>
      </c>
      <c r="N130">
        <v>0.46899999999999997</v>
      </c>
      <c r="O130">
        <v>6.28</v>
      </c>
      <c r="P130">
        <v>243</v>
      </c>
      <c r="Q130" s="4"/>
      <c r="R130" s="4">
        <v>1</v>
      </c>
      <c r="S130" s="4">
        <v>2</v>
      </c>
      <c r="T130" s="4" t="s">
        <v>128</v>
      </c>
      <c r="U130" s="32">
        <v>22.089736349999995</v>
      </c>
      <c r="V130" s="32">
        <v>22.089736349999995</v>
      </c>
      <c r="W130" s="32">
        <v>22.089736349999995</v>
      </c>
      <c r="X130" s="32">
        <v>-11.641054600000018</v>
      </c>
      <c r="Y130" s="4" t="s">
        <v>78</v>
      </c>
      <c r="Z130" s="4"/>
      <c r="AA130" s="4"/>
      <c r="AB130" s="4"/>
      <c r="AC130" s="4"/>
      <c r="AD130" s="4">
        <v>1</v>
      </c>
      <c r="AE130" s="4"/>
      <c r="AF130" s="4">
        <v>243</v>
      </c>
      <c r="AG130" s="4">
        <v>243</v>
      </c>
      <c r="AH130" s="4">
        <v>243</v>
      </c>
      <c r="AI130" s="4">
        <v>-2.8</v>
      </c>
      <c r="AJ130" s="4" t="s">
        <v>78</v>
      </c>
      <c r="AK130" s="4"/>
      <c r="AL130" s="4"/>
      <c r="AM130" s="4"/>
      <c r="AN130" s="4"/>
      <c r="AO130" s="4"/>
      <c r="AP130" s="2">
        <v>110</v>
      </c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</row>
    <row r="131" spans="1:70" customFormat="1" ht="14.4" x14ac:dyDescent="0.3">
      <c r="A131" s="1">
        <v>44965</v>
      </c>
      <c r="B131" t="s">
        <v>364</v>
      </c>
      <c r="C131" t="s">
        <v>390</v>
      </c>
      <c r="D131">
        <v>7</v>
      </c>
      <c r="E131">
        <v>1</v>
      </c>
      <c r="F131">
        <v>1</v>
      </c>
      <c r="G131" t="s">
        <v>42</v>
      </c>
      <c r="H131" t="s">
        <v>109</v>
      </c>
      <c r="I131">
        <v>7.2499999999999995E-2</v>
      </c>
      <c r="J131">
        <v>0.92</v>
      </c>
      <c r="K131">
        <v>-43</v>
      </c>
      <c r="L131" t="s">
        <v>43</v>
      </c>
      <c r="M131" t="s">
        <v>110</v>
      </c>
      <c r="N131">
        <v>0.47</v>
      </c>
      <c r="O131">
        <v>6.3</v>
      </c>
      <c r="P131">
        <v>244</v>
      </c>
      <c r="Q131" s="4"/>
      <c r="R131" s="4">
        <v>1</v>
      </c>
      <c r="S131" s="4">
        <v>2</v>
      </c>
      <c r="T131" s="4" t="s">
        <v>128</v>
      </c>
      <c r="U131" s="32">
        <v>23.334178749999978</v>
      </c>
      <c r="V131" s="32">
        <v>23.334178749999978</v>
      </c>
      <c r="W131" s="32">
        <v>23.334178749999978</v>
      </c>
      <c r="X131" s="32">
        <v>-6.6632850000000872</v>
      </c>
      <c r="Y131" s="4" t="s">
        <v>78</v>
      </c>
      <c r="Z131" s="4"/>
      <c r="AA131" s="4"/>
      <c r="AB131" s="4"/>
      <c r="AC131" s="4"/>
      <c r="AD131" s="4">
        <v>1</v>
      </c>
      <c r="AE131" s="4"/>
      <c r="AF131" s="4">
        <v>244</v>
      </c>
      <c r="AG131" s="4">
        <v>244</v>
      </c>
      <c r="AH131" s="4">
        <v>244</v>
      </c>
      <c r="AI131" s="4">
        <v>-2.4</v>
      </c>
      <c r="AJ131" s="4" t="s">
        <v>78</v>
      </c>
      <c r="AK131" s="4"/>
      <c r="AL131" s="4"/>
      <c r="AM131" s="4"/>
      <c r="AN131" s="4"/>
      <c r="AO131" s="4"/>
      <c r="AP131" s="2">
        <v>111</v>
      </c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</row>
    <row r="132" spans="1:70" customFormat="1" ht="14.4" x14ac:dyDescent="0.3">
      <c r="A132" s="1">
        <v>44965</v>
      </c>
      <c r="B132" t="s">
        <v>364</v>
      </c>
      <c r="C132" t="s">
        <v>390</v>
      </c>
      <c r="D132">
        <v>7</v>
      </c>
      <c r="E132">
        <v>1</v>
      </c>
      <c r="F132">
        <v>1</v>
      </c>
      <c r="G132" t="s">
        <v>42</v>
      </c>
      <c r="H132" t="s">
        <v>109</v>
      </c>
      <c r="I132">
        <v>7.1900000000000006E-2</v>
      </c>
      <c r="J132">
        <v>0.91100000000000003</v>
      </c>
      <c r="K132">
        <v>-43.1</v>
      </c>
      <c r="L132" t="s">
        <v>43</v>
      </c>
      <c r="M132" t="s">
        <v>110</v>
      </c>
      <c r="N132">
        <v>0.47099999999999997</v>
      </c>
      <c r="O132">
        <v>6.35</v>
      </c>
      <c r="P132">
        <v>246</v>
      </c>
      <c r="Q132" s="4"/>
      <c r="R132" s="4">
        <v>1</v>
      </c>
      <c r="S132" s="4">
        <v>2</v>
      </c>
      <c r="T132" s="4" t="s">
        <v>128</v>
      </c>
      <c r="U132" s="32">
        <v>22.589019406000006</v>
      </c>
      <c r="V132" s="32">
        <v>22.589019406000006</v>
      </c>
      <c r="W132" s="32">
        <v>22.589019406000006</v>
      </c>
      <c r="X132" s="32">
        <v>-9.6439223759999777</v>
      </c>
      <c r="Y132" s="4" t="s">
        <v>78</v>
      </c>
      <c r="Z132" s="4"/>
      <c r="AA132" s="4"/>
      <c r="AB132" s="4"/>
      <c r="AC132" s="4"/>
      <c r="AD132" s="4">
        <v>1</v>
      </c>
      <c r="AE132" s="4"/>
      <c r="AF132" s="4">
        <v>246</v>
      </c>
      <c r="AG132" s="4">
        <v>246</v>
      </c>
      <c r="AH132" s="4">
        <v>246</v>
      </c>
      <c r="AI132" s="4">
        <v>-1.6</v>
      </c>
      <c r="AJ132" s="4" t="s">
        <v>78</v>
      </c>
      <c r="AK132" s="4"/>
      <c r="AL132" s="4"/>
      <c r="AM132" s="4"/>
      <c r="AN132" s="4"/>
      <c r="AO132" s="4"/>
      <c r="AP132" s="2">
        <v>112</v>
      </c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</row>
    <row r="133" spans="1:70" customFormat="1" ht="14.4" x14ac:dyDescent="0.3">
      <c r="A133" s="1">
        <v>44965</v>
      </c>
      <c r="B133" t="s">
        <v>364</v>
      </c>
      <c r="C133" t="s">
        <v>391</v>
      </c>
      <c r="D133">
        <v>7</v>
      </c>
      <c r="E133">
        <v>1</v>
      </c>
      <c r="F133">
        <v>1</v>
      </c>
      <c r="G133" t="s">
        <v>42</v>
      </c>
      <c r="H133" t="s">
        <v>109</v>
      </c>
      <c r="I133">
        <v>6.9699999999999998E-2</v>
      </c>
      <c r="J133">
        <v>0.88100000000000001</v>
      </c>
      <c r="K133">
        <v>-43.2</v>
      </c>
      <c r="L133" t="s">
        <v>43</v>
      </c>
      <c r="M133" t="s">
        <v>110</v>
      </c>
      <c r="N133">
        <v>0.47099999999999997</v>
      </c>
      <c r="O133">
        <v>6.35</v>
      </c>
      <c r="P133">
        <v>246</v>
      </c>
      <c r="Q133" s="4"/>
      <c r="R133" s="4">
        <v>1</v>
      </c>
      <c r="S133" s="4">
        <v>2</v>
      </c>
      <c r="T133" s="4" t="s">
        <v>128</v>
      </c>
      <c r="U133" s="32">
        <v>19.818112013999979</v>
      </c>
      <c r="V133" s="32">
        <v>19.818112013999979</v>
      </c>
      <c r="W133" s="32">
        <v>19.818112013999979</v>
      </c>
      <c r="X133" s="32">
        <v>-20.727551944000083</v>
      </c>
      <c r="Y133" s="4" t="s">
        <v>79</v>
      </c>
      <c r="Z133" s="4"/>
      <c r="AA133" s="4"/>
      <c r="AB133" s="4"/>
      <c r="AC133" s="4"/>
      <c r="AD133" s="4">
        <v>1</v>
      </c>
      <c r="AE133" s="4"/>
      <c r="AF133" s="4">
        <v>246</v>
      </c>
      <c r="AG133" s="4">
        <v>246</v>
      </c>
      <c r="AH133" s="4">
        <v>246</v>
      </c>
      <c r="AI133" s="4"/>
      <c r="AJ133" s="4"/>
      <c r="AK133" s="4"/>
      <c r="AL133" s="4"/>
      <c r="AM133" s="4"/>
      <c r="AN133" s="4"/>
      <c r="AO133" s="4"/>
      <c r="AP133" s="2">
        <v>113</v>
      </c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</row>
    <row r="134" spans="1:70" customFormat="1" ht="14.4" x14ac:dyDescent="0.3">
      <c r="A134" s="1">
        <v>44965</v>
      </c>
      <c r="B134" t="s">
        <v>364</v>
      </c>
      <c r="C134" t="s">
        <v>390</v>
      </c>
      <c r="D134">
        <v>7</v>
      </c>
      <c r="E134">
        <v>1</v>
      </c>
      <c r="F134">
        <v>1</v>
      </c>
      <c r="G134" t="s">
        <v>42</v>
      </c>
      <c r="H134" t="s">
        <v>109</v>
      </c>
      <c r="I134">
        <v>7.0699999999999999E-2</v>
      </c>
      <c r="J134">
        <v>0.88400000000000001</v>
      </c>
      <c r="K134">
        <v>-43.2</v>
      </c>
      <c r="L134" t="s">
        <v>43</v>
      </c>
      <c r="M134" t="s">
        <v>110</v>
      </c>
      <c r="N134">
        <v>0.46200000000000002</v>
      </c>
      <c r="O134">
        <v>6.23</v>
      </c>
      <c r="P134">
        <v>240</v>
      </c>
      <c r="Q134" s="4"/>
      <c r="R134" s="4">
        <v>1</v>
      </c>
      <c r="S134" s="4">
        <v>2</v>
      </c>
      <c r="T134" s="4" t="s">
        <v>128</v>
      </c>
      <c r="U134" s="32">
        <v>21.08514585399999</v>
      </c>
      <c r="V134" s="32">
        <v>21.08514585399999</v>
      </c>
      <c r="W134" s="32">
        <v>21.08514585399999</v>
      </c>
      <c r="X134" s="32">
        <v>-15.659416584000041</v>
      </c>
      <c r="Y134" s="4" t="s">
        <v>78</v>
      </c>
      <c r="Z134" s="4"/>
      <c r="AA134" s="4"/>
      <c r="AB134" s="4"/>
      <c r="AC134" s="4"/>
      <c r="AD134" s="4">
        <v>1</v>
      </c>
      <c r="AE134" s="4"/>
      <c r="AF134" s="4">
        <v>240</v>
      </c>
      <c r="AG134" s="4">
        <v>240</v>
      </c>
      <c r="AH134" s="4">
        <v>240</v>
      </c>
      <c r="AI134" s="4">
        <v>-4</v>
      </c>
      <c r="AJ134" s="4" t="s">
        <v>78</v>
      </c>
      <c r="AK134" s="4"/>
      <c r="AL134" s="4"/>
      <c r="AM134" s="4"/>
      <c r="AN134" s="4"/>
      <c r="AO134" s="4"/>
      <c r="AP134" s="2">
        <v>114</v>
      </c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</row>
    <row r="135" spans="1:70" customFormat="1" ht="14.4" x14ac:dyDescent="0.3">
      <c r="A135" s="1">
        <v>44965</v>
      </c>
      <c r="B135" t="s">
        <v>364</v>
      </c>
      <c r="C135" t="s">
        <v>390</v>
      </c>
      <c r="D135">
        <v>7</v>
      </c>
      <c r="E135">
        <v>1</v>
      </c>
      <c r="F135">
        <v>1</v>
      </c>
      <c r="G135" t="s">
        <v>42</v>
      </c>
      <c r="H135" t="s">
        <v>109</v>
      </c>
      <c r="I135">
        <v>6.9900000000000004E-2</v>
      </c>
      <c r="J135">
        <v>0.89100000000000001</v>
      </c>
      <c r="K135">
        <v>-43.2</v>
      </c>
      <c r="L135" t="s">
        <v>43</v>
      </c>
      <c r="M135" t="s">
        <v>110</v>
      </c>
      <c r="N135">
        <v>0.45900000000000002</v>
      </c>
      <c r="O135">
        <v>6.21</v>
      </c>
      <c r="P135">
        <v>239</v>
      </c>
      <c r="Q135" s="4"/>
      <c r="R135" s="4">
        <v>1</v>
      </c>
      <c r="S135" s="4">
        <v>2</v>
      </c>
      <c r="T135" s="4" t="s">
        <v>128</v>
      </c>
      <c r="U135" s="32">
        <v>20.072522845999984</v>
      </c>
      <c r="V135" s="32">
        <v>20.072522845999984</v>
      </c>
      <c r="W135" s="32">
        <v>20.072522845999984</v>
      </c>
      <c r="X135" s="32">
        <v>-19.709908616000064</v>
      </c>
      <c r="Y135" s="4" t="s">
        <v>78</v>
      </c>
      <c r="Z135" s="4"/>
      <c r="AA135" s="4"/>
      <c r="AB135" s="4"/>
      <c r="AC135" s="4"/>
      <c r="AD135" s="4">
        <v>1</v>
      </c>
      <c r="AE135" s="4"/>
      <c r="AF135" s="4">
        <v>239</v>
      </c>
      <c r="AG135" s="4">
        <v>239</v>
      </c>
      <c r="AH135" s="4">
        <v>239</v>
      </c>
      <c r="AI135" s="4">
        <v>-4.4000000000000004</v>
      </c>
      <c r="AJ135" s="4" t="s">
        <v>78</v>
      </c>
      <c r="AK135" s="4"/>
      <c r="AL135" s="4"/>
      <c r="AM135" s="4"/>
      <c r="AN135" s="4"/>
      <c r="AO135" s="4"/>
      <c r="AP135" s="2">
        <v>115</v>
      </c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</row>
    <row r="136" spans="1:70" customFormat="1" ht="14.4" x14ac:dyDescent="0.3">
      <c r="A136" s="1">
        <v>44965</v>
      </c>
      <c r="B136" t="s">
        <v>364</v>
      </c>
      <c r="C136" t="s">
        <v>390</v>
      </c>
      <c r="D136">
        <v>7</v>
      </c>
      <c r="E136">
        <v>1</v>
      </c>
      <c r="F136">
        <v>1</v>
      </c>
      <c r="G136" t="s">
        <v>42</v>
      </c>
      <c r="H136" t="s">
        <v>109</v>
      </c>
      <c r="I136">
        <v>7.2900000000000006E-2</v>
      </c>
      <c r="J136">
        <v>0.88300000000000001</v>
      </c>
      <c r="K136">
        <v>-43</v>
      </c>
      <c r="L136" t="s">
        <v>43</v>
      </c>
      <c r="M136" t="s">
        <v>110</v>
      </c>
      <c r="N136">
        <v>0.47199999999999998</v>
      </c>
      <c r="O136">
        <v>6.36</v>
      </c>
      <c r="P136">
        <v>247</v>
      </c>
      <c r="Q136" s="4"/>
      <c r="R136" s="4">
        <v>1</v>
      </c>
      <c r="S136" s="4">
        <v>2</v>
      </c>
      <c r="T136" s="4" t="s">
        <v>128</v>
      </c>
      <c r="U136" s="32">
        <v>23.828441486000003</v>
      </c>
      <c r="V136" s="32">
        <v>23.828441486000003</v>
      </c>
      <c r="W136" s="32">
        <v>23.828441486000003</v>
      </c>
      <c r="X136" s="32">
        <v>-4.6862340559999893</v>
      </c>
      <c r="Y136" s="4" t="s">
        <v>78</v>
      </c>
      <c r="Z136" s="4"/>
      <c r="AA136" s="4"/>
      <c r="AB136" s="4"/>
      <c r="AC136" s="4"/>
      <c r="AD136" s="4">
        <v>1</v>
      </c>
      <c r="AE136" s="4"/>
      <c r="AF136" s="4">
        <v>247</v>
      </c>
      <c r="AG136" s="4">
        <v>247</v>
      </c>
      <c r="AH136" s="4">
        <v>247</v>
      </c>
      <c r="AI136" s="4">
        <v>-1.2</v>
      </c>
      <c r="AJ136" s="4" t="s">
        <v>78</v>
      </c>
      <c r="AK136" s="4"/>
      <c r="AL136" s="4"/>
      <c r="AM136" s="4"/>
      <c r="AN136" s="4"/>
      <c r="AO136" s="4"/>
      <c r="AP136" s="2">
        <v>116</v>
      </c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customFormat="1" ht="14.4" x14ac:dyDescent="0.3">
      <c r="A137" s="1">
        <v>44965</v>
      </c>
      <c r="B137" t="s">
        <v>364</v>
      </c>
      <c r="C137" t="s">
        <v>390</v>
      </c>
      <c r="D137">
        <v>7</v>
      </c>
      <c r="E137">
        <v>1</v>
      </c>
      <c r="F137">
        <v>1</v>
      </c>
      <c r="G137" t="s">
        <v>42</v>
      </c>
      <c r="H137" t="s">
        <v>109</v>
      </c>
      <c r="I137">
        <v>7.1999999999999995E-2</v>
      </c>
      <c r="J137">
        <v>0.878</v>
      </c>
      <c r="K137">
        <v>-43.1</v>
      </c>
      <c r="L137" t="s">
        <v>43</v>
      </c>
      <c r="M137" t="s">
        <v>110</v>
      </c>
      <c r="N137">
        <v>0.46600000000000003</v>
      </c>
      <c r="O137">
        <v>6.36</v>
      </c>
      <c r="P137">
        <v>247</v>
      </c>
      <c r="Q137" s="4"/>
      <c r="R137" s="4">
        <v>1</v>
      </c>
      <c r="S137" s="4">
        <v>2</v>
      </c>
      <c r="T137" s="4" t="s">
        <v>128</v>
      </c>
      <c r="U137" s="32">
        <v>22.713526399999992</v>
      </c>
      <c r="V137" s="32">
        <v>22.713526399999992</v>
      </c>
      <c r="W137" s="32">
        <v>22.713526399999992</v>
      </c>
      <c r="X137" s="32">
        <v>-9.1458944000000315</v>
      </c>
      <c r="Y137" s="4" t="s">
        <v>78</v>
      </c>
      <c r="Z137" s="4"/>
      <c r="AA137" s="4"/>
      <c r="AB137" s="4"/>
      <c r="AC137" s="4"/>
      <c r="AD137" s="4">
        <v>1</v>
      </c>
      <c r="AE137" s="4"/>
      <c r="AF137" s="4">
        <v>247</v>
      </c>
      <c r="AG137" s="4">
        <v>247</v>
      </c>
      <c r="AH137" s="4">
        <v>247</v>
      </c>
      <c r="AI137" s="4">
        <v>-1.2</v>
      </c>
      <c r="AJ137" s="4" t="s">
        <v>78</v>
      </c>
      <c r="AK137" s="4"/>
      <c r="AL137" s="4"/>
      <c r="AM137" s="4"/>
      <c r="AN137" s="4"/>
      <c r="AO137" s="4"/>
      <c r="AP137" s="2">
        <v>117</v>
      </c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</row>
    <row r="138" spans="1:70" customFormat="1" ht="14.4" x14ac:dyDescent="0.3">
      <c r="A138" s="1">
        <v>44965</v>
      </c>
      <c r="B138" t="s">
        <v>364</v>
      </c>
      <c r="C138" t="s">
        <v>390</v>
      </c>
      <c r="D138">
        <v>7</v>
      </c>
      <c r="E138">
        <v>1</v>
      </c>
      <c r="F138">
        <v>1</v>
      </c>
      <c r="G138" t="s">
        <v>42</v>
      </c>
      <c r="H138" t="s">
        <v>109</v>
      </c>
      <c r="I138">
        <v>7.0099999999999996E-2</v>
      </c>
      <c r="J138">
        <v>0.872</v>
      </c>
      <c r="K138">
        <v>-43.2</v>
      </c>
      <c r="L138" t="s">
        <v>43</v>
      </c>
      <c r="M138" t="s">
        <v>110</v>
      </c>
      <c r="N138">
        <v>0.47299999999999998</v>
      </c>
      <c r="O138">
        <v>6.38</v>
      </c>
      <c r="P138">
        <v>248</v>
      </c>
      <c r="Q138" s="4"/>
      <c r="R138" s="4">
        <v>1</v>
      </c>
      <c r="S138" s="4">
        <v>2</v>
      </c>
      <c r="T138" s="4" t="s">
        <v>128</v>
      </c>
      <c r="U138" s="32">
        <v>20.326431645999989</v>
      </c>
      <c r="V138" s="32">
        <v>20.326431645999989</v>
      </c>
      <c r="W138" s="32">
        <v>20.326431645999989</v>
      </c>
      <c r="X138" s="32">
        <v>-18.694273416000044</v>
      </c>
      <c r="Y138" s="4" t="s">
        <v>78</v>
      </c>
      <c r="Z138" s="4"/>
      <c r="AA138" s="4"/>
      <c r="AB138" s="4"/>
      <c r="AC138" s="4"/>
      <c r="AD138" s="4">
        <v>1</v>
      </c>
      <c r="AE138" s="4"/>
      <c r="AF138" s="4">
        <v>248</v>
      </c>
      <c r="AG138" s="4">
        <v>248</v>
      </c>
      <c r="AH138" s="4">
        <v>248</v>
      </c>
      <c r="AI138" s="4">
        <v>-0.8</v>
      </c>
      <c r="AJ138" s="4" t="s">
        <v>78</v>
      </c>
      <c r="AK138" s="4"/>
      <c r="AL138" s="4"/>
      <c r="AM138" s="4"/>
      <c r="AN138" s="4"/>
      <c r="AO138" s="4"/>
      <c r="AP138" s="2">
        <v>118</v>
      </c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customFormat="1" ht="14.4" x14ac:dyDescent="0.3">
      <c r="A139" s="1">
        <v>44965</v>
      </c>
      <c r="B139" t="s">
        <v>364</v>
      </c>
      <c r="C139" t="s">
        <v>261</v>
      </c>
      <c r="D139">
        <v>7</v>
      </c>
      <c r="E139">
        <v>1</v>
      </c>
      <c r="F139">
        <v>1</v>
      </c>
      <c r="G139" t="s">
        <v>42</v>
      </c>
      <c r="H139" t="s">
        <v>109</v>
      </c>
      <c r="I139">
        <v>6.9500000000000006E-2</v>
      </c>
      <c r="J139">
        <v>0.878</v>
      </c>
      <c r="K139">
        <v>-43.2</v>
      </c>
      <c r="L139" t="s">
        <v>43</v>
      </c>
      <c r="M139" t="s">
        <v>110</v>
      </c>
      <c r="N139">
        <v>0.45100000000000001</v>
      </c>
      <c r="O139">
        <v>6.34</v>
      </c>
      <c r="P139">
        <v>246</v>
      </c>
      <c r="Q139" s="4"/>
      <c r="R139" s="4">
        <v>1</v>
      </c>
      <c r="S139" s="4">
        <v>2</v>
      </c>
      <c r="T139" s="4" t="s">
        <v>128</v>
      </c>
      <c r="U139" s="32">
        <v>15.333862062500003</v>
      </c>
      <c r="V139" s="32">
        <v>15.333862062500003</v>
      </c>
      <c r="W139" s="32">
        <v>15.333862062500003</v>
      </c>
      <c r="X139" s="32">
        <v>-38.664551749999987</v>
      </c>
      <c r="Y139" s="4" t="s">
        <v>79</v>
      </c>
      <c r="Z139" s="4"/>
      <c r="AA139" s="4"/>
      <c r="AB139" s="4"/>
      <c r="AC139" s="4"/>
      <c r="AD139" s="4">
        <v>1</v>
      </c>
      <c r="AE139" s="4"/>
      <c r="AF139" s="4">
        <v>246</v>
      </c>
      <c r="AG139" s="4">
        <v>246</v>
      </c>
      <c r="AH139" s="4">
        <v>246</v>
      </c>
      <c r="AI139" s="4"/>
      <c r="AJ139" s="4"/>
      <c r="AK139" s="4"/>
      <c r="AL139" s="4"/>
      <c r="AM139" s="4"/>
      <c r="AN139" s="4"/>
      <c r="AO139" s="4"/>
      <c r="AP139" s="2">
        <v>119</v>
      </c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</row>
    <row r="140" spans="1:70" customFormat="1" ht="14.4" x14ac:dyDescent="0.3">
      <c r="A140" s="1">
        <v>44979</v>
      </c>
      <c r="B140" t="s">
        <v>333</v>
      </c>
      <c r="C140" t="s">
        <v>307</v>
      </c>
      <c r="D140">
        <v>7</v>
      </c>
      <c r="E140">
        <v>1</v>
      </c>
      <c r="F140">
        <v>1</v>
      </c>
      <c r="G140" t="s">
        <v>42</v>
      </c>
      <c r="H140" t="s">
        <v>109</v>
      </c>
      <c r="I140">
        <v>0.13700000000000001</v>
      </c>
      <c r="J140">
        <v>2.2999999999999998</v>
      </c>
      <c r="K140">
        <v>23.3</v>
      </c>
      <c r="L140" t="s">
        <v>43</v>
      </c>
      <c r="M140" t="s">
        <v>110</v>
      </c>
      <c r="N140">
        <v>0.51500000000000001</v>
      </c>
      <c r="O140">
        <v>7.07</v>
      </c>
      <c r="P140">
        <v>252</v>
      </c>
      <c r="Q140" s="4"/>
      <c r="R140" s="4">
        <v>1</v>
      </c>
      <c r="S140" s="4">
        <v>1</v>
      </c>
      <c r="T140" s="4"/>
      <c r="U140" s="4">
        <v>23.3</v>
      </c>
      <c r="V140" s="4">
        <v>23.3</v>
      </c>
      <c r="W140" s="4">
        <v>23.3</v>
      </c>
      <c r="X140" s="4">
        <v>0.8</v>
      </c>
      <c r="Y140" s="4" t="s">
        <v>78</v>
      </c>
      <c r="Z140" s="4"/>
      <c r="AA140" s="4"/>
      <c r="AB140" s="4"/>
      <c r="AC140" s="4"/>
      <c r="AD140" s="4">
        <v>1</v>
      </c>
      <c r="AE140" s="4"/>
      <c r="AF140" s="4">
        <v>252</v>
      </c>
      <c r="AG140" s="4">
        <v>252</v>
      </c>
      <c r="AH140" s="4">
        <v>252</v>
      </c>
      <c r="AI140" s="4">
        <v>-6.799999999999998</v>
      </c>
      <c r="AJ140" s="4" t="s">
        <v>78</v>
      </c>
      <c r="AK140" s="4"/>
      <c r="AL140" s="4"/>
      <c r="AM140" s="4"/>
      <c r="AN140" s="4"/>
      <c r="AO140" s="4"/>
      <c r="AP140" s="2">
        <v>120</v>
      </c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</row>
    <row r="141" spans="1:70" customFormat="1" ht="14.4" x14ac:dyDescent="0.3">
      <c r="A141" s="1">
        <v>44979</v>
      </c>
      <c r="B141" t="s">
        <v>333</v>
      </c>
      <c r="C141" t="s">
        <v>307</v>
      </c>
      <c r="D141">
        <v>7</v>
      </c>
      <c r="E141">
        <v>1</v>
      </c>
      <c r="F141">
        <v>1</v>
      </c>
      <c r="G141" t="s">
        <v>42</v>
      </c>
      <c r="H141" t="s">
        <v>109</v>
      </c>
      <c r="I141">
        <v>0.13600000000000001</v>
      </c>
      <c r="J141">
        <v>2.31</v>
      </c>
      <c r="K141">
        <v>23.4</v>
      </c>
      <c r="L141" t="s">
        <v>43</v>
      </c>
      <c r="M141" t="s">
        <v>110</v>
      </c>
      <c r="N141">
        <v>0.52400000000000002</v>
      </c>
      <c r="O141">
        <v>7.35</v>
      </c>
      <c r="P141">
        <v>265</v>
      </c>
      <c r="Q141" s="4"/>
      <c r="R141" s="4">
        <v>1</v>
      </c>
      <c r="S141" s="4">
        <v>1</v>
      </c>
      <c r="T141" s="4"/>
      <c r="U141" s="4">
        <v>23.4</v>
      </c>
      <c r="V141" s="4">
        <v>23.4</v>
      </c>
      <c r="W141" s="4">
        <v>23.4</v>
      </c>
      <c r="X141" s="4">
        <v>6</v>
      </c>
      <c r="Y141" s="4" t="s">
        <v>78</v>
      </c>
      <c r="Z141" s="4"/>
      <c r="AA141" s="4"/>
      <c r="AB141" s="4"/>
      <c r="AC141" s="4"/>
      <c r="AD141" s="4">
        <v>1</v>
      </c>
      <c r="AE141" s="4"/>
      <c r="AF141" s="4">
        <v>265</v>
      </c>
      <c r="AG141" s="4">
        <v>265</v>
      </c>
      <c r="AH141" s="4">
        <v>265</v>
      </c>
      <c r="AI141" s="4">
        <v>-6.4000000000000057</v>
      </c>
      <c r="AJ141" s="4" t="s">
        <v>78</v>
      </c>
      <c r="AK141" s="4"/>
      <c r="AL141" s="4"/>
      <c r="AM141" s="4"/>
      <c r="AN141" s="4"/>
      <c r="AO141" s="4"/>
      <c r="AP141" s="2">
        <v>121</v>
      </c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</row>
    <row r="142" spans="1:70" customFormat="1" ht="14.4" x14ac:dyDescent="0.3">
      <c r="A142" s="1">
        <v>44979</v>
      </c>
      <c r="B142" t="s">
        <v>333</v>
      </c>
      <c r="C142" t="s">
        <v>307</v>
      </c>
      <c r="D142">
        <v>7</v>
      </c>
      <c r="E142">
        <v>1</v>
      </c>
      <c r="F142">
        <v>1</v>
      </c>
      <c r="G142" t="s">
        <v>42</v>
      </c>
      <c r="H142" t="s">
        <v>109</v>
      </c>
      <c r="I142">
        <v>0.14099999999999999</v>
      </c>
      <c r="J142">
        <v>2.3199999999999998</v>
      </c>
      <c r="K142">
        <v>23.9</v>
      </c>
      <c r="L142" t="s">
        <v>43</v>
      </c>
      <c r="M142" t="s">
        <v>110</v>
      </c>
      <c r="N142">
        <v>0.64600000000000002</v>
      </c>
      <c r="O142">
        <v>8.75</v>
      </c>
      <c r="P142">
        <v>333</v>
      </c>
      <c r="Q142" s="4"/>
      <c r="R142" s="4">
        <v>1</v>
      </c>
      <c r="S142" s="4">
        <v>1</v>
      </c>
      <c r="T142" s="4"/>
      <c r="U142" s="4">
        <v>23.9</v>
      </c>
      <c r="V142" s="4">
        <v>23.9</v>
      </c>
      <c r="W142" s="4">
        <v>23.9</v>
      </c>
      <c r="X142" s="4">
        <v>33.200000000000003</v>
      </c>
      <c r="Y142" s="4" t="s">
        <v>79</v>
      </c>
      <c r="Z142" s="4"/>
      <c r="AA142" s="4"/>
      <c r="AB142" s="4"/>
      <c r="AC142" s="4"/>
      <c r="AD142" s="4">
        <v>1</v>
      </c>
      <c r="AE142" s="4"/>
      <c r="AF142" s="4">
        <v>333</v>
      </c>
      <c r="AG142" s="4">
        <v>333</v>
      </c>
      <c r="AH142" s="4">
        <v>333</v>
      </c>
      <c r="AI142" s="4">
        <v>-4.4000000000000057</v>
      </c>
      <c r="AJ142" s="4" t="s">
        <v>78</v>
      </c>
      <c r="AK142" s="4"/>
      <c r="AL142" s="4"/>
      <c r="AM142" s="4"/>
      <c r="AN142" s="4"/>
      <c r="AO142" s="4"/>
      <c r="AP142" s="2">
        <v>122</v>
      </c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</row>
    <row r="143" spans="1:70" customFormat="1" ht="14.4" x14ac:dyDescent="0.3">
      <c r="A143" s="1">
        <v>44979</v>
      </c>
      <c r="B143" t="s">
        <v>333</v>
      </c>
      <c r="C143" t="s">
        <v>307</v>
      </c>
      <c r="D143">
        <v>7</v>
      </c>
      <c r="E143">
        <v>1</v>
      </c>
      <c r="F143">
        <v>1</v>
      </c>
      <c r="G143" t="s">
        <v>42</v>
      </c>
      <c r="H143" t="s">
        <v>109</v>
      </c>
      <c r="I143">
        <v>0.123</v>
      </c>
      <c r="J143">
        <v>2.12</v>
      </c>
      <c r="K143">
        <v>17.2</v>
      </c>
      <c r="L143" t="s">
        <v>43</v>
      </c>
      <c r="M143" t="s">
        <v>110</v>
      </c>
      <c r="N143">
        <v>0.47799999999999998</v>
      </c>
      <c r="O143">
        <v>6.64</v>
      </c>
      <c r="P143">
        <v>231</v>
      </c>
      <c r="Q143" s="4"/>
      <c r="R143" s="4">
        <v>1</v>
      </c>
      <c r="S143" s="4">
        <v>1</v>
      </c>
      <c r="T143" s="4"/>
      <c r="U143" s="4">
        <v>17.2</v>
      </c>
      <c r="V143" s="4">
        <v>17.2</v>
      </c>
      <c r="W143" s="4">
        <v>17.2</v>
      </c>
      <c r="X143" s="4">
        <v>-7.6</v>
      </c>
      <c r="Y143" s="4" t="s">
        <v>78</v>
      </c>
      <c r="Z143" s="4"/>
      <c r="AA143" s="4"/>
      <c r="AB143" s="4"/>
      <c r="AC143" s="4"/>
      <c r="AD143" s="4">
        <v>1</v>
      </c>
      <c r="AE143" s="4"/>
      <c r="AF143" s="4">
        <v>231</v>
      </c>
      <c r="AG143" s="4">
        <v>231</v>
      </c>
      <c r="AH143" s="4">
        <v>231</v>
      </c>
      <c r="AI143" s="4">
        <v>-31.200000000000003</v>
      </c>
      <c r="AJ143" s="4" t="s">
        <v>79</v>
      </c>
      <c r="AK143" s="4"/>
      <c r="AL143" s="4"/>
      <c r="AM143" s="4"/>
      <c r="AN143" s="4"/>
      <c r="AO143" s="4"/>
      <c r="AP143" s="2">
        <v>123</v>
      </c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</row>
    <row r="144" spans="1:70" customFormat="1" ht="14.4" x14ac:dyDescent="0.3">
      <c r="A144" s="1">
        <v>44979</v>
      </c>
      <c r="B144" t="s">
        <v>333</v>
      </c>
      <c r="C144" t="s">
        <v>307</v>
      </c>
      <c r="D144">
        <v>7</v>
      </c>
      <c r="E144">
        <v>1</v>
      </c>
      <c r="F144">
        <v>1</v>
      </c>
      <c r="G144" t="s">
        <v>42</v>
      </c>
      <c r="H144" t="s">
        <v>109</v>
      </c>
      <c r="I144">
        <v>0.13500000000000001</v>
      </c>
      <c r="J144">
        <v>2.29</v>
      </c>
      <c r="K144">
        <v>23</v>
      </c>
      <c r="L144" t="s">
        <v>43</v>
      </c>
      <c r="M144" t="s">
        <v>110</v>
      </c>
      <c r="N144">
        <v>0.58099999999999996</v>
      </c>
      <c r="O144">
        <v>7.96</v>
      </c>
      <c r="P144">
        <v>295</v>
      </c>
      <c r="Q144" s="4"/>
      <c r="R144" s="4">
        <v>1</v>
      </c>
      <c r="S144" s="4">
        <v>1</v>
      </c>
      <c r="T144" s="4"/>
      <c r="U144" s="4">
        <v>23</v>
      </c>
      <c r="V144" s="4">
        <v>23</v>
      </c>
      <c r="W144" s="4">
        <v>23</v>
      </c>
      <c r="X144" s="4">
        <v>18</v>
      </c>
      <c r="Y144" s="4" t="s">
        <v>78</v>
      </c>
      <c r="Z144" s="4"/>
      <c r="AA144" s="4"/>
      <c r="AB144" s="4"/>
      <c r="AC144" s="4"/>
      <c r="AD144" s="4">
        <v>1</v>
      </c>
      <c r="AE144" s="4"/>
      <c r="AF144" s="4">
        <v>295</v>
      </c>
      <c r="AG144" s="4">
        <v>295</v>
      </c>
      <c r="AH144" s="4">
        <v>295</v>
      </c>
      <c r="AI144" s="4">
        <v>-8</v>
      </c>
      <c r="AJ144" s="4" t="s">
        <v>78</v>
      </c>
      <c r="AK144" s="4"/>
      <c r="AL144" s="4"/>
      <c r="AM144" s="4"/>
      <c r="AN144" s="4"/>
      <c r="AO144" s="4"/>
      <c r="AP144" s="2">
        <v>124</v>
      </c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</row>
    <row r="145" spans="1:70" customFormat="1" ht="14.4" x14ac:dyDescent="0.3">
      <c r="A145" s="1">
        <v>44979</v>
      </c>
      <c r="B145" t="s">
        <v>333</v>
      </c>
      <c r="C145" t="s">
        <v>307</v>
      </c>
      <c r="D145">
        <v>7</v>
      </c>
      <c r="E145">
        <v>1</v>
      </c>
      <c r="F145">
        <v>1</v>
      </c>
      <c r="G145" t="s">
        <v>42</v>
      </c>
      <c r="H145" t="s">
        <v>109</v>
      </c>
      <c r="I145">
        <v>0.13400000000000001</v>
      </c>
      <c r="J145">
        <v>2.29</v>
      </c>
      <c r="K145">
        <v>22.8</v>
      </c>
      <c r="L145" t="s">
        <v>43</v>
      </c>
      <c r="M145" t="s">
        <v>110</v>
      </c>
      <c r="N145">
        <v>0.51500000000000001</v>
      </c>
      <c r="O145">
        <v>7.19</v>
      </c>
      <c r="P145">
        <v>257</v>
      </c>
      <c r="Q145" s="4"/>
      <c r="R145" s="4">
        <v>1</v>
      </c>
      <c r="S145" s="4">
        <v>1</v>
      </c>
      <c r="T145" s="4"/>
      <c r="U145" s="4">
        <v>22.8</v>
      </c>
      <c r="V145" s="4">
        <v>22.8</v>
      </c>
      <c r="W145" s="4">
        <v>22.8</v>
      </c>
      <c r="X145" s="4">
        <v>2.8</v>
      </c>
      <c r="Y145" s="4" t="s">
        <v>78</v>
      </c>
      <c r="Z145" s="4"/>
      <c r="AA145" s="4"/>
      <c r="AB145" s="4"/>
      <c r="AC145" s="4"/>
      <c r="AD145" s="4">
        <v>1</v>
      </c>
      <c r="AE145" s="4"/>
      <c r="AF145" s="4">
        <v>257</v>
      </c>
      <c r="AG145" s="4">
        <v>257</v>
      </c>
      <c r="AH145" s="4">
        <v>257</v>
      </c>
      <c r="AI145" s="4">
        <v>-8.7999999999999972</v>
      </c>
      <c r="AJ145" s="4" t="s">
        <v>78</v>
      </c>
      <c r="AK145" s="4"/>
      <c r="AL145" s="4"/>
      <c r="AM145" s="4"/>
      <c r="AN145" s="4"/>
      <c r="AO145" s="4"/>
      <c r="AP145" s="2">
        <v>125</v>
      </c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</row>
    <row r="146" spans="1:70" customFormat="1" ht="14.4" x14ac:dyDescent="0.3">
      <c r="A146" s="1">
        <v>44979</v>
      </c>
      <c r="B146" t="s">
        <v>333</v>
      </c>
      <c r="C146" t="s">
        <v>307</v>
      </c>
      <c r="D146">
        <v>7</v>
      </c>
      <c r="E146">
        <v>1</v>
      </c>
      <c r="F146">
        <v>1</v>
      </c>
      <c r="G146" t="s">
        <v>42</v>
      </c>
      <c r="H146" t="s">
        <v>109</v>
      </c>
      <c r="I146">
        <v>0.13400000000000001</v>
      </c>
      <c r="J146">
        <v>2.2999999999999998</v>
      </c>
      <c r="K146">
        <v>23.2</v>
      </c>
      <c r="L146" t="s">
        <v>43</v>
      </c>
      <c r="M146" t="s">
        <v>110</v>
      </c>
      <c r="N146">
        <v>0.51500000000000001</v>
      </c>
      <c r="O146">
        <v>7.73</v>
      </c>
      <c r="P146">
        <v>284</v>
      </c>
      <c r="Q146" s="4"/>
      <c r="R146" s="4">
        <v>1</v>
      </c>
      <c r="S146" s="4">
        <v>1</v>
      </c>
      <c r="T146" s="4"/>
      <c r="U146" s="4">
        <v>23.2</v>
      </c>
      <c r="V146" s="4">
        <v>23.2</v>
      </c>
      <c r="W146" s="4">
        <v>23.2</v>
      </c>
      <c r="X146" s="4">
        <v>13.6</v>
      </c>
      <c r="Y146" s="4" t="s">
        <v>78</v>
      </c>
      <c r="Z146" s="4"/>
      <c r="AA146" s="4"/>
      <c r="AB146" s="4"/>
      <c r="AC146" s="4"/>
      <c r="AD146" s="4">
        <v>1</v>
      </c>
      <c r="AE146" s="4"/>
      <c r="AF146" s="4">
        <v>284</v>
      </c>
      <c r="AG146" s="4">
        <v>284</v>
      </c>
      <c r="AH146" s="4">
        <v>284</v>
      </c>
      <c r="AI146" s="4">
        <v>-7.200000000000002</v>
      </c>
      <c r="AJ146" s="4" t="s">
        <v>78</v>
      </c>
      <c r="AK146" s="4"/>
      <c r="AL146" s="4"/>
      <c r="AM146" s="4"/>
      <c r="AN146" s="4"/>
      <c r="AO146" s="4"/>
      <c r="AP146" s="2">
        <v>126</v>
      </c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</row>
    <row r="147" spans="1:70" customFormat="1" ht="14.4" x14ac:dyDescent="0.3">
      <c r="A147" s="1">
        <v>44979</v>
      </c>
      <c r="B147" t="s">
        <v>333</v>
      </c>
      <c r="C147" t="s">
        <v>307</v>
      </c>
      <c r="D147">
        <v>17</v>
      </c>
      <c r="E147">
        <v>1</v>
      </c>
      <c r="F147">
        <v>1</v>
      </c>
      <c r="G147" t="s">
        <v>42</v>
      </c>
      <c r="H147" t="s">
        <v>109</v>
      </c>
      <c r="I147">
        <v>0.13600000000000001</v>
      </c>
      <c r="J147">
        <v>2.35</v>
      </c>
      <c r="K147">
        <v>25</v>
      </c>
      <c r="L147" t="s">
        <v>43</v>
      </c>
      <c r="M147" t="s">
        <v>110</v>
      </c>
      <c r="N147">
        <v>0.52600000000000002</v>
      </c>
      <c r="O147">
        <v>7.14</v>
      </c>
      <c r="P147">
        <v>255</v>
      </c>
      <c r="Q147" s="4"/>
      <c r="R147" s="4">
        <v>1</v>
      </c>
      <c r="S147" s="4">
        <v>1</v>
      </c>
      <c r="T147" s="4"/>
      <c r="U147" s="4">
        <v>25</v>
      </c>
      <c r="V147" s="4">
        <v>25</v>
      </c>
      <c r="W147" s="4">
        <v>25</v>
      </c>
      <c r="X147" s="4">
        <v>2</v>
      </c>
      <c r="Y147" s="4" t="s">
        <v>78</v>
      </c>
      <c r="Z147" s="4"/>
      <c r="AA147" s="4"/>
      <c r="AB147" s="4"/>
      <c r="AC147" s="4"/>
      <c r="AD147" s="4">
        <v>1</v>
      </c>
      <c r="AE147" s="4"/>
      <c r="AF147" s="4">
        <v>255</v>
      </c>
      <c r="AG147" s="4">
        <v>255</v>
      </c>
      <c r="AH147" s="4">
        <v>255</v>
      </c>
      <c r="AI147" s="4">
        <v>0</v>
      </c>
      <c r="AJ147" s="4" t="s">
        <v>78</v>
      </c>
      <c r="AK147" s="4"/>
      <c r="AL147" s="4"/>
      <c r="AM147" s="4"/>
      <c r="AN147" s="4"/>
      <c r="AO147" s="4"/>
      <c r="AP147" s="2">
        <v>127</v>
      </c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</row>
    <row r="148" spans="1:70" customFormat="1" ht="14.4" x14ac:dyDescent="0.3">
      <c r="A148" s="1">
        <v>44979</v>
      </c>
      <c r="B148" t="s">
        <v>333</v>
      </c>
      <c r="C148" t="s">
        <v>307</v>
      </c>
      <c r="D148">
        <v>17</v>
      </c>
      <c r="E148">
        <v>1</v>
      </c>
      <c r="F148">
        <v>1</v>
      </c>
      <c r="G148" t="s">
        <v>42</v>
      </c>
      <c r="H148" t="s">
        <v>109</v>
      </c>
      <c r="I148">
        <v>0.13200000000000001</v>
      </c>
      <c r="J148">
        <v>2.2799999999999998</v>
      </c>
      <c r="K148">
        <v>22.7</v>
      </c>
      <c r="L148" t="s">
        <v>43</v>
      </c>
      <c r="M148" t="s">
        <v>110</v>
      </c>
      <c r="N148">
        <v>0.52500000000000002</v>
      </c>
      <c r="O148">
        <v>7.47</v>
      </c>
      <c r="P148">
        <v>271</v>
      </c>
      <c r="Q148" s="4"/>
      <c r="R148" s="4">
        <v>1</v>
      </c>
      <c r="S148" s="4">
        <v>1</v>
      </c>
      <c r="T148" s="4"/>
      <c r="U148" s="4">
        <v>22.7</v>
      </c>
      <c r="V148" s="4">
        <v>22.7</v>
      </c>
      <c r="W148" s="4">
        <v>22.7</v>
      </c>
      <c r="X148" s="4">
        <v>8.4</v>
      </c>
      <c r="Y148" s="4" t="s">
        <v>78</v>
      </c>
      <c r="Z148" s="4"/>
      <c r="AA148" s="4"/>
      <c r="AB148" s="4"/>
      <c r="AC148" s="4"/>
      <c r="AD148" s="4">
        <v>1</v>
      </c>
      <c r="AE148" s="4"/>
      <c r="AF148" s="4">
        <v>271</v>
      </c>
      <c r="AG148" s="4">
        <v>271</v>
      </c>
      <c r="AH148" s="4">
        <v>271</v>
      </c>
      <c r="AI148" s="4">
        <v>-9.2000000000000028</v>
      </c>
      <c r="AJ148" s="4" t="s">
        <v>78</v>
      </c>
      <c r="AK148" s="4"/>
      <c r="AL148" s="4"/>
      <c r="AM148" s="4"/>
      <c r="AN148" s="4"/>
      <c r="AO148" s="4"/>
      <c r="AP148" s="2">
        <v>128</v>
      </c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</row>
    <row r="149" spans="1:70" customFormat="1" ht="14.4" x14ac:dyDescent="0.3">
      <c r="A149" s="1">
        <v>44979</v>
      </c>
      <c r="B149" t="s">
        <v>333</v>
      </c>
      <c r="C149" t="s">
        <v>307</v>
      </c>
      <c r="D149">
        <v>7</v>
      </c>
      <c r="E149">
        <v>1</v>
      </c>
      <c r="F149">
        <v>1</v>
      </c>
      <c r="G149" t="s">
        <v>42</v>
      </c>
      <c r="H149" t="s">
        <v>109</v>
      </c>
      <c r="I149">
        <v>0.13600000000000001</v>
      </c>
      <c r="J149">
        <v>2.34</v>
      </c>
      <c r="K149">
        <v>24.7</v>
      </c>
      <c r="L149" t="s">
        <v>43</v>
      </c>
      <c r="M149" t="s">
        <v>110</v>
      </c>
      <c r="N149">
        <v>0.51100000000000001</v>
      </c>
      <c r="O149">
        <v>7.11</v>
      </c>
      <c r="P149">
        <v>254</v>
      </c>
      <c r="Q149" s="4"/>
      <c r="R149" s="4">
        <v>1</v>
      </c>
      <c r="S149" s="4">
        <v>1</v>
      </c>
      <c r="T149" s="4"/>
      <c r="U149" s="4">
        <v>24.7</v>
      </c>
      <c r="V149" s="4">
        <v>24.7</v>
      </c>
      <c r="W149" s="4">
        <v>24.7</v>
      </c>
      <c r="X149" s="4">
        <v>1.6</v>
      </c>
      <c r="Y149" s="4" t="s">
        <v>78</v>
      </c>
      <c r="Z149" s="4"/>
      <c r="AA149" s="4"/>
      <c r="AB149" s="4"/>
      <c r="AC149" s="4"/>
      <c r="AD149" s="4">
        <v>1</v>
      </c>
      <c r="AE149" s="4"/>
      <c r="AF149" s="4">
        <v>254</v>
      </c>
      <c r="AG149" s="4">
        <v>254</v>
      </c>
      <c r="AH149" s="4">
        <v>254</v>
      </c>
      <c r="AI149" s="4">
        <v>-1.2000000000000028</v>
      </c>
      <c r="AJ149" s="4" t="s">
        <v>78</v>
      </c>
      <c r="AK149" s="4"/>
      <c r="AL149" s="4"/>
      <c r="AM149" s="4"/>
      <c r="AN149" s="4"/>
      <c r="AO149" s="4"/>
      <c r="AP149" s="2">
        <v>129</v>
      </c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</row>
    <row r="150" spans="1:70" customFormat="1" ht="14.4" x14ac:dyDescent="0.3">
      <c r="A150" s="1">
        <v>44979</v>
      </c>
      <c r="B150" t="s">
        <v>333</v>
      </c>
      <c r="C150" t="s">
        <v>307</v>
      </c>
      <c r="D150">
        <v>7</v>
      </c>
      <c r="E150">
        <v>1</v>
      </c>
      <c r="F150">
        <v>1</v>
      </c>
      <c r="G150" t="s">
        <v>42</v>
      </c>
      <c r="H150" t="s">
        <v>109</v>
      </c>
      <c r="I150">
        <v>0.13500000000000001</v>
      </c>
      <c r="J150">
        <v>2.31</v>
      </c>
      <c r="K150">
        <v>23.6</v>
      </c>
      <c r="L150" t="s">
        <v>43</v>
      </c>
      <c r="M150" t="s">
        <v>110</v>
      </c>
      <c r="N150">
        <v>0.51400000000000001</v>
      </c>
      <c r="O150">
        <v>7.26</v>
      </c>
      <c r="P150">
        <v>261</v>
      </c>
      <c r="Q150" s="4"/>
      <c r="R150" s="4">
        <v>1</v>
      </c>
      <c r="S150" s="4">
        <v>1</v>
      </c>
      <c r="T150" s="4"/>
      <c r="U150" s="4">
        <v>23.6</v>
      </c>
      <c r="V150" s="4">
        <v>23.6</v>
      </c>
      <c r="W150" s="4">
        <v>23.6</v>
      </c>
      <c r="X150" s="4">
        <v>4.4000000000000004</v>
      </c>
      <c r="Y150" s="4" t="s">
        <v>78</v>
      </c>
      <c r="Z150" s="4"/>
      <c r="AA150" s="4"/>
      <c r="AB150" s="4"/>
      <c r="AC150" s="4"/>
      <c r="AD150" s="4">
        <v>1</v>
      </c>
      <c r="AE150" s="4"/>
      <c r="AF150" s="4">
        <v>261</v>
      </c>
      <c r="AG150" s="4">
        <v>261</v>
      </c>
      <c r="AH150" s="4">
        <v>261</v>
      </c>
      <c r="AI150" s="4">
        <v>-5.5999999999999943</v>
      </c>
      <c r="AJ150" s="4" t="s">
        <v>78</v>
      </c>
      <c r="AK150" s="4"/>
      <c r="AL150" s="4"/>
      <c r="AM150" s="4"/>
      <c r="AN150" s="4"/>
      <c r="AO150" s="4"/>
      <c r="AP150" s="2">
        <v>130</v>
      </c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 customFormat="1" ht="14.4" x14ac:dyDescent="0.3">
      <c r="A151" s="1">
        <v>44979</v>
      </c>
      <c r="B151" t="s">
        <v>335</v>
      </c>
      <c r="C151" t="s">
        <v>363</v>
      </c>
      <c r="D151">
        <v>17</v>
      </c>
      <c r="E151">
        <v>1</v>
      </c>
      <c r="F151">
        <v>1</v>
      </c>
      <c r="G151" t="s">
        <v>42</v>
      </c>
      <c r="H151" t="s">
        <v>109</v>
      </c>
      <c r="I151">
        <v>0.14199999999999999</v>
      </c>
      <c r="J151">
        <v>2.46</v>
      </c>
      <c r="K151">
        <v>28.3</v>
      </c>
      <c r="L151" t="s">
        <v>43</v>
      </c>
      <c r="M151" t="s">
        <v>110</v>
      </c>
      <c r="N151">
        <v>0.56200000000000006</v>
      </c>
      <c r="O151">
        <v>8.4700000000000006</v>
      </c>
      <c r="P151">
        <v>319</v>
      </c>
      <c r="Q151" s="4"/>
      <c r="R151" s="4">
        <v>1</v>
      </c>
      <c r="S151" s="4">
        <v>1</v>
      </c>
      <c r="T151" s="4"/>
      <c r="U151" s="4">
        <v>28.3</v>
      </c>
      <c r="V151" s="4">
        <v>28.3</v>
      </c>
      <c r="W151" s="4">
        <v>28.3</v>
      </c>
      <c r="X151" s="4">
        <v>27.6</v>
      </c>
      <c r="Y151" s="4" t="s">
        <v>79</v>
      </c>
      <c r="Z151" s="4"/>
      <c r="AA151" s="4"/>
      <c r="AB151" s="4"/>
      <c r="AC151" s="4"/>
      <c r="AD151" s="4">
        <v>1</v>
      </c>
      <c r="AE151" s="4"/>
      <c r="AF151" s="4">
        <v>319</v>
      </c>
      <c r="AG151" s="4">
        <v>319</v>
      </c>
      <c r="AH151" s="4">
        <v>319</v>
      </c>
      <c r="AI151" s="4"/>
      <c r="AJ151" s="4"/>
      <c r="AK151" s="4"/>
      <c r="AL151" s="4"/>
      <c r="AM151" s="4"/>
      <c r="AN151" s="4"/>
      <c r="AO151" s="4"/>
      <c r="AP151" s="2">
        <v>131</v>
      </c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 customFormat="1" ht="14.4" x14ac:dyDescent="0.3">
      <c r="A152" s="1">
        <v>44979</v>
      </c>
      <c r="B152" t="s">
        <v>335</v>
      </c>
      <c r="C152" t="s">
        <v>307</v>
      </c>
      <c r="D152">
        <v>7</v>
      </c>
      <c r="E152">
        <v>1</v>
      </c>
      <c r="F152">
        <v>1</v>
      </c>
      <c r="G152" t="s">
        <v>42</v>
      </c>
      <c r="H152" t="s">
        <v>109</v>
      </c>
      <c r="I152">
        <v>0.13700000000000001</v>
      </c>
      <c r="J152">
        <v>2.38</v>
      </c>
      <c r="K152">
        <v>26</v>
      </c>
      <c r="L152" t="s">
        <v>43</v>
      </c>
      <c r="M152" t="s">
        <v>110</v>
      </c>
      <c r="N152">
        <v>0.51500000000000001</v>
      </c>
      <c r="O152">
        <v>7.12</v>
      </c>
      <c r="P152">
        <v>254</v>
      </c>
      <c r="Q152" s="4"/>
      <c r="R152" s="4">
        <v>1</v>
      </c>
      <c r="S152" s="4">
        <v>1</v>
      </c>
      <c r="T152" s="4"/>
      <c r="U152" s="4">
        <v>26</v>
      </c>
      <c r="V152" s="4">
        <v>26</v>
      </c>
      <c r="W152" s="4">
        <v>26</v>
      </c>
      <c r="X152" s="4">
        <v>1.6</v>
      </c>
      <c r="Y152" s="4" t="s">
        <v>78</v>
      </c>
      <c r="Z152" s="4"/>
      <c r="AA152" s="4"/>
      <c r="AB152" s="4"/>
      <c r="AC152" s="4"/>
      <c r="AD152" s="4">
        <v>1</v>
      </c>
      <c r="AE152" s="4"/>
      <c r="AF152" s="4">
        <v>254</v>
      </c>
      <c r="AG152" s="4">
        <v>254</v>
      </c>
      <c r="AH152" s="4">
        <v>254</v>
      </c>
      <c r="AI152" s="4">
        <v>4</v>
      </c>
      <c r="AJ152" s="4" t="s">
        <v>78</v>
      </c>
      <c r="AK152" s="4"/>
      <c r="AL152" s="4"/>
      <c r="AM152" s="4"/>
      <c r="AN152" s="4"/>
      <c r="AO152" s="4"/>
      <c r="AP152" s="2">
        <v>132</v>
      </c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 customFormat="1" ht="14.4" x14ac:dyDescent="0.3">
      <c r="A153" s="1">
        <v>45000</v>
      </c>
      <c r="B153" t="s">
        <v>392</v>
      </c>
      <c r="C153" t="s">
        <v>426</v>
      </c>
      <c r="D153">
        <v>7</v>
      </c>
      <c r="E153">
        <v>1</v>
      </c>
      <c r="F153">
        <v>1</v>
      </c>
      <c r="G153" t="s">
        <v>42</v>
      </c>
      <c r="H153" t="s">
        <v>109</v>
      </c>
      <c r="I153">
        <v>6.3500000000000001E-2</v>
      </c>
      <c r="J153">
        <v>1.1399999999999999</v>
      </c>
      <c r="K153">
        <v>23.8</v>
      </c>
      <c r="L153" t="s">
        <v>43</v>
      </c>
      <c r="M153" t="s">
        <v>110</v>
      </c>
      <c r="N153">
        <v>0.14599999999999999</v>
      </c>
      <c r="O153">
        <v>2.2000000000000002</v>
      </c>
      <c r="P153">
        <v>239</v>
      </c>
      <c r="Q153" s="4"/>
      <c r="R153" s="4">
        <v>1</v>
      </c>
      <c r="S153" s="4">
        <v>1</v>
      </c>
      <c r="T153" s="4"/>
      <c r="U153" s="4">
        <v>23.8</v>
      </c>
      <c r="V153" s="4">
        <v>23.8</v>
      </c>
      <c r="W153" s="4">
        <v>23.8</v>
      </c>
      <c r="X153" s="4">
        <v>-4.7999999999999972</v>
      </c>
      <c r="Y153" s="4" t="s">
        <v>78</v>
      </c>
      <c r="AD153" s="4">
        <v>1</v>
      </c>
      <c r="AE153" s="4"/>
      <c r="AF153" s="5">
        <v>239</v>
      </c>
      <c r="AG153" s="32">
        <v>239</v>
      </c>
      <c r="AH153" s="32">
        <v>239</v>
      </c>
      <c r="AI153" s="4">
        <v>-4.4000000000000004</v>
      </c>
      <c r="AJ153" s="4" t="s">
        <v>78</v>
      </c>
      <c r="AO153" s="4"/>
      <c r="AP153" s="4">
        <v>66</v>
      </c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 customFormat="1" ht="14.4" x14ac:dyDescent="0.3">
      <c r="A154" s="1">
        <v>45000</v>
      </c>
      <c r="B154" t="s">
        <v>392</v>
      </c>
      <c r="C154" t="s">
        <v>426</v>
      </c>
      <c r="D154">
        <v>7</v>
      </c>
      <c r="E154">
        <v>1</v>
      </c>
      <c r="F154">
        <v>1</v>
      </c>
      <c r="G154" t="s">
        <v>42</v>
      </c>
      <c r="H154" t="s">
        <v>109</v>
      </c>
      <c r="I154">
        <v>6.3500000000000001E-2</v>
      </c>
      <c r="J154">
        <v>1.1399999999999999</v>
      </c>
      <c r="K154">
        <v>23.8</v>
      </c>
      <c r="L154" t="s">
        <v>43</v>
      </c>
      <c r="M154" t="s">
        <v>110</v>
      </c>
      <c r="N154">
        <v>0.14899999999999999</v>
      </c>
      <c r="O154">
        <v>2.17</v>
      </c>
      <c r="P154">
        <v>236</v>
      </c>
      <c r="Q154" s="4"/>
      <c r="R154" s="4">
        <v>1</v>
      </c>
      <c r="S154" s="4">
        <v>1</v>
      </c>
      <c r="T154" s="4"/>
      <c r="U154" s="4">
        <v>23.8</v>
      </c>
      <c r="V154" s="4">
        <v>23.8</v>
      </c>
      <c r="W154" s="4">
        <v>23.8</v>
      </c>
      <c r="X154" s="4">
        <v>-4.7999999999999972</v>
      </c>
      <c r="Y154" s="4" t="s">
        <v>78</v>
      </c>
      <c r="AD154" s="4">
        <v>1</v>
      </c>
      <c r="AE154" s="4"/>
      <c r="AF154" s="5">
        <v>236</v>
      </c>
      <c r="AG154" s="32">
        <v>236</v>
      </c>
      <c r="AH154" s="32">
        <v>236</v>
      </c>
      <c r="AI154" s="4">
        <v>-5.6</v>
      </c>
      <c r="AJ154" s="4" t="s">
        <v>78</v>
      </c>
      <c r="AO154" s="4"/>
      <c r="AP154" s="4">
        <v>81</v>
      </c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 customFormat="1" ht="14.4" x14ac:dyDescent="0.3">
      <c r="A155" s="1">
        <v>45000</v>
      </c>
      <c r="B155" t="s">
        <v>392</v>
      </c>
      <c r="C155" t="s">
        <v>426</v>
      </c>
      <c r="D155">
        <v>7</v>
      </c>
      <c r="E155">
        <v>1</v>
      </c>
      <c r="F155">
        <v>1</v>
      </c>
      <c r="G155" t="s">
        <v>42</v>
      </c>
      <c r="H155" t="s">
        <v>109</v>
      </c>
      <c r="I155">
        <v>6.2799999999999995E-2</v>
      </c>
      <c r="J155">
        <v>1.1499999999999999</v>
      </c>
      <c r="K155">
        <v>24</v>
      </c>
      <c r="L155" t="s">
        <v>43</v>
      </c>
      <c r="M155" t="s">
        <v>110</v>
      </c>
      <c r="N155">
        <v>0.152</v>
      </c>
      <c r="O155">
        <v>2.17</v>
      </c>
      <c r="P155">
        <v>235</v>
      </c>
      <c r="R155" s="4">
        <v>1</v>
      </c>
      <c r="S155" s="4">
        <v>1</v>
      </c>
      <c r="T155" s="4"/>
      <c r="U155" s="4">
        <v>24</v>
      </c>
      <c r="V155" s="4">
        <v>24</v>
      </c>
      <c r="W155" s="4">
        <v>24</v>
      </c>
      <c r="X155" s="4">
        <v>-4</v>
      </c>
      <c r="Y155" s="4" t="s">
        <v>78</v>
      </c>
      <c r="AD155" s="4">
        <v>1</v>
      </c>
      <c r="AE155" s="4"/>
      <c r="AF155" s="5">
        <v>235</v>
      </c>
      <c r="AG155" s="32">
        <v>235</v>
      </c>
      <c r="AH155" s="32">
        <v>235</v>
      </c>
      <c r="AI155" s="4">
        <v>-6</v>
      </c>
      <c r="AJ155" s="4" t="s">
        <v>78</v>
      </c>
      <c r="AO155" s="4"/>
      <c r="AP155" s="4">
        <v>96</v>
      </c>
      <c r="AQ155" s="4"/>
    </row>
    <row r="156" spans="1:70" customFormat="1" ht="14.4" x14ac:dyDescent="0.3">
      <c r="A156" s="1">
        <v>45000</v>
      </c>
      <c r="B156" t="s">
        <v>392</v>
      </c>
      <c r="C156" t="s">
        <v>426</v>
      </c>
      <c r="D156">
        <v>7</v>
      </c>
      <c r="E156">
        <v>1</v>
      </c>
      <c r="F156">
        <v>1</v>
      </c>
      <c r="G156" t="s">
        <v>42</v>
      </c>
      <c r="H156" t="s">
        <v>109</v>
      </c>
      <c r="I156">
        <v>6.4699999999999994E-2</v>
      </c>
      <c r="J156">
        <v>1.19</v>
      </c>
      <c r="K156">
        <v>25.2</v>
      </c>
      <c r="L156" t="s">
        <v>43</v>
      </c>
      <c r="M156" t="s">
        <v>110</v>
      </c>
      <c r="N156">
        <v>0.14899999999999999</v>
      </c>
      <c r="O156">
        <v>2.14</v>
      </c>
      <c r="P156">
        <v>231</v>
      </c>
      <c r="R156" s="4">
        <v>1</v>
      </c>
      <c r="S156" s="4">
        <v>1</v>
      </c>
      <c r="T156" s="4"/>
      <c r="U156" s="4">
        <v>25.2</v>
      </c>
      <c r="V156" s="4">
        <v>25.2</v>
      </c>
      <c r="W156" s="4">
        <v>25.2</v>
      </c>
      <c r="X156" s="4">
        <v>0.79999999999999716</v>
      </c>
      <c r="Y156" s="4" t="s">
        <v>78</v>
      </c>
      <c r="AD156" s="4">
        <v>1</v>
      </c>
      <c r="AE156" s="4"/>
      <c r="AF156" s="5">
        <v>231</v>
      </c>
      <c r="AG156" s="32">
        <v>231</v>
      </c>
      <c r="AH156" s="32">
        <v>231</v>
      </c>
      <c r="AI156" s="4">
        <v>-7.6</v>
      </c>
      <c r="AJ156" s="4" t="s">
        <v>78</v>
      </c>
      <c r="AO156" s="4"/>
      <c r="AP156" s="4">
        <v>111</v>
      </c>
      <c r="AQ156" s="4"/>
    </row>
    <row r="157" spans="1:70" customFormat="1" ht="14.4" x14ac:dyDescent="0.3">
      <c r="A157" s="1">
        <v>45000</v>
      </c>
      <c r="B157" t="s">
        <v>392</v>
      </c>
      <c r="C157" t="s">
        <v>426</v>
      </c>
      <c r="D157">
        <v>7</v>
      </c>
      <c r="E157">
        <v>1</v>
      </c>
      <c r="F157">
        <v>1</v>
      </c>
      <c r="G157" t="s">
        <v>42</v>
      </c>
      <c r="H157" t="s">
        <v>109</v>
      </c>
      <c r="I157">
        <v>6.6799999999999998E-2</v>
      </c>
      <c r="J157">
        <v>1.18</v>
      </c>
      <c r="K157">
        <v>25.1</v>
      </c>
      <c r="L157" t="s">
        <v>43</v>
      </c>
      <c r="M157" t="s">
        <v>110</v>
      </c>
      <c r="N157">
        <v>0.14899999999999999</v>
      </c>
      <c r="O157">
        <v>2.08</v>
      </c>
      <c r="P157">
        <v>222</v>
      </c>
      <c r="R157" s="4">
        <v>1</v>
      </c>
      <c r="S157" s="4">
        <v>1</v>
      </c>
      <c r="T157" s="4"/>
      <c r="U157" s="4">
        <v>25.1</v>
      </c>
      <c r="V157" s="4">
        <v>25.1</v>
      </c>
      <c r="W157" s="4">
        <v>25.1</v>
      </c>
      <c r="X157" s="4">
        <v>0.40000000000000568</v>
      </c>
      <c r="Y157" s="4" t="s">
        <v>78</v>
      </c>
      <c r="AD157" s="4">
        <v>1</v>
      </c>
      <c r="AE157" s="4"/>
      <c r="AF157" s="5">
        <v>222</v>
      </c>
      <c r="AG157" s="32">
        <v>222</v>
      </c>
      <c r="AH157" s="32">
        <v>222</v>
      </c>
      <c r="AI157" s="4">
        <v>-11.2</v>
      </c>
      <c r="AJ157" s="4" t="s">
        <v>78</v>
      </c>
      <c r="AO157" s="4"/>
      <c r="AP157" s="4">
        <v>131</v>
      </c>
      <c r="AQ157" s="4"/>
    </row>
    <row r="158" spans="1:70" customFormat="1" ht="14.4" x14ac:dyDescent="0.3">
      <c r="A158" s="1">
        <v>45000</v>
      </c>
      <c r="B158" t="s">
        <v>392</v>
      </c>
      <c r="C158" t="s">
        <v>426</v>
      </c>
      <c r="D158">
        <v>7</v>
      </c>
      <c r="E158">
        <v>1</v>
      </c>
      <c r="F158">
        <v>1</v>
      </c>
      <c r="G158" t="s">
        <v>42</v>
      </c>
      <c r="H158" t="s">
        <v>109</v>
      </c>
      <c r="I158">
        <v>6.5299999999999997E-2</v>
      </c>
      <c r="J158">
        <v>1.1499999999999999</v>
      </c>
      <c r="K158">
        <v>24.1</v>
      </c>
      <c r="L158" t="s">
        <v>43</v>
      </c>
      <c r="M158" t="s">
        <v>110</v>
      </c>
      <c r="N158">
        <v>0.153</v>
      </c>
      <c r="O158">
        <v>2.27</v>
      </c>
      <c r="P158">
        <v>250</v>
      </c>
      <c r="Q158" s="4"/>
      <c r="R158" s="4">
        <v>1</v>
      </c>
      <c r="S158" s="4">
        <v>1</v>
      </c>
      <c r="T158" s="4"/>
      <c r="U158" s="4">
        <v>24.1</v>
      </c>
      <c r="V158" s="4">
        <v>24.1</v>
      </c>
      <c r="W158" s="4">
        <v>24.1</v>
      </c>
      <c r="X158" s="4">
        <v>-3.5999999999999943</v>
      </c>
      <c r="Y158" s="4" t="s">
        <v>78</v>
      </c>
      <c r="AD158" s="4">
        <v>1</v>
      </c>
      <c r="AE158" s="4"/>
      <c r="AF158" s="5">
        <v>250</v>
      </c>
      <c r="AG158" s="32">
        <v>250</v>
      </c>
      <c r="AH158" s="32">
        <v>250</v>
      </c>
      <c r="AI158" s="4">
        <v>0</v>
      </c>
      <c r="AJ158" s="4" t="s">
        <v>78</v>
      </c>
      <c r="AO158" s="4"/>
      <c r="AP158" s="4">
        <v>150</v>
      </c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 customFormat="1" ht="14.4" x14ac:dyDescent="0.3">
      <c r="A159" s="1">
        <v>45000</v>
      </c>
      <c r="B159" t="s">
        <v>392</v>
      </c>
      <c r="C159" t="s">
        <v>426</v>
      </c>
      <c r="D159">
        <v>7</v>
      </c>
      <c r="E159">
        <v>1</v>
      </c>
      <c r="F159">
        <v>1</v>
      </c>
      <c r="G159" t="s">
        <v>42</v>
      </c>
      <c r="H159" t="s">
        <v>109</v>
      </c>
      <c r="I159">
        <v>6.2399999999999997E-2</v>
      </c>
      <c r="J159">
        <v>1.1499999999999999</v>
      </c>
      <c r="K159">
        <v>24</v>
      </c>
      <c r="L159" t="s">
        <v>43</v>
      </c>
      <c r="M159" t="s">
        <v>110</v>
      </c>
      <c r="N159">
        <v>0.14699999999999999</v>
      </c>
      <c r="O159">
        <v>2.1</v>
      </c>
      <c r="P159">
        <v>226</v>
      </c>
      <c r="R159" s="4">
        <v>1</v>
      </c>
      <c r="S159" s="4">
        <v>1</v>
      </c>
      <c r="T159" s="4"/>
      <c r="U159" s="4">
        <v>24</v>
      </c>
      <c r="V159" s="4">
        <v>24</v>
      </c>
      <c r="W159" s="4">
        <v>24</v>
      </c>
      <c r="X159" s="4">
        <v>-4</v>
      </c>
      <c r="Y159" s="4" t="s">
        <v>78</v>
      </c>
      <c r="AD159" s="4">
        <v>1</v>
      </c>
      <c r="AE159" s="4"/>
      <c r="AF159" s="5">
        <v>226</v>
      </c>
      <c r="AG159" s="32">
        <v>226</v>
      </c>
      <c r="AH159" s="32">
        <v>226</v>
      </c>
      <c r="AI159" s="4">
        <v>-9.6</v>
      </c>
      <c r="AJ159" s="4" t="s">
        <v>78</v>
      </c>
      <c r="AO159" s="4"/>
      <c r="AP159" s="4">
        <v>165</v>
      </c>
      <c r="AQ159" s="4"/>
    </row>
    <row r="160" spans="1:70" customFormat="1" ht="14.4" x14ac:dyDescent="0.3">
      <c r="A160" s="1">
        <v>45000</v>
      </c>
      <c r="B160" t="s">
        <v>392</v>
      </c>
      <c r="C160" t="s">
        <v>426</v>
      </c>
      <c r="D160">
        <v>7</v>
      </c>
      <c r="E160">
        <v>1</v>
      </c>
      <c r="F160">
        <v>1</v>
      </c>
      <c r="G160" t="s">
        <v>42</v>
      </c>
      <c r="H160" t="s">
        <v>109</v>
      </c>
      <c r="I160">
        <v>6.4000000000000001E-2</v>
      </c>
      <c r="J160">
        <v>1.1599999999999999</v>
      </c>
      <c r="K160">
        <v>24.5</v>
      </c>
      <c r="L160" t="s">
        <v>43</v>
      </c>
      <c r="M160" t="s">
        <v>110</v>
      </c>
      <c r="N160">
        <v>0.14799999999999999</v>
      </c>
      <c r="O160">
        <v>2.14</v>
      </c>
      <c r="P160">
        <v>232</v>
      </c>
      <c r="R160" s="4">
        <v>1</v>
      </c>
      <c r="S160" s="4">
        <v>1</v>
      </c>
      <c r="T160" s="4"/>
      <c r="U160" s="4">
        <v>24.5</v>
      </c>
      <c r="V160" s="4">
        <v>24.5</v>
      </c>
      <c r="W160" s="4">
        <v>24.5</v>
      </c>
      <c r="X160" s="4">
        <v>-2</v>
      </c>
      <c r="Y160" s="4" t="s">
        <v>78</v>
      </c>
      <c r="AD160" s="4">
        <v>1</v>
      </c>
      <c r="AE160" s="4"/>
      <c r="AF160" s="5">
        <v>232</v>
      </c>
      <c r="AG160" s="32">
        <v>232</v>
      </c>
      <c r="AH160" s="32">
        <v>232</v>
      </c>
      <c r="AI160" s="4">
        <v>-7.2</v>
      </c>
      <c r="AJ160" s="4" t="s">
        <v>78</v>
      </c>
      <c r="AO160" s="4"/>
      <c r="AP160" s="4">
        <v>180</v>
      </c>
      <c r="AQ160" s="4"/>
    </row>
    <row r="161" spans="1:70" customFormat="1" ht="14.4" x14ac:dyDescent="0.3">
      <c r="A161" s="1">
        <v>45000</v>
      </c>
      <c r="B161" t="s">
        <v>392</v>
      </c>
      <c r="C161" t="s">
        <v>426</v>
      </c>
      <c r="D161">
        <v>7</v>
      </c>
      <c r="E161">
        <v>1</v>
      </c>
      <c r="F161">
        <v>1</v>
      </c>
      <c r="G161" t="s">
        <v>42</v>
      </c>
      <c r="H161" t="s">
        <v>109</v>
      </c>
      <c r="I161">
        <v>6.4600000000000005E-2</v>
      </c>
      <c r="J161">
        <v>1.1499999999999999</v>
      </c>
      <c r="K161">
        <v>24.1</v>
      </c>
      <c r="L161" t="s">
        <v>43</v>
      </c>
      <c r="M161" t="s">
        <v>110</v>
      </c>
      <c r="N161">
        <v>0.13300000000000001</v>
      </c>
      <c r="O161">
        <v>1.94</v>
      </c>
      <c r="P161">
        <v>202</v>
      </c>
      <c r="R161" s="4">
        <v>1</v>
      </c>
      <c r="S161" s="4">
        <v>1</v>
      </c>
      <c r="T161" s="4"/>
      <c r="U161" s="4">
        <v>24.1</v>
      </c>
      <c r="V161" s="4">
        <v>24.1</v>
      </c>
      <c r="W161" s="4">
        <v>24.1</v>
      </c>
      <c r="X161" s="4">
        <v>-3.5999999999999943</v>
      </c>
      <c r="Y161" s="4" t="s">
        <v>78</v>
      </c>
      <c r="AD161" s="4">
        <v>1</v>
      </c>
      <c r="AE161" s="4"/>
      <c r="AF161" s="5">
        <v>202</v>
      </c>
      <c r="AG161" s="32">
        <v>202</v>
      </c>
      <c r="AH161" s="32">
        <v>202</v>
      </c>
      <c r="AI161" s="4">
        <v>-19.2</v>
      </c>
      <c r="AJ161" s="4" t="s">
        <v>78</v>
      </c>
      <c r="AO161" s="4"/>
      <c r="AP161" s="4">
        <v>195</v>
      </c>
      <c r="AQ161" s="4"/>
    </row>
    <row r="162" spans="1:70" customFormat="1" ht="14.4" x14ac:dyDescent="0.3">
      <c r="A162" s="1">
        <v>45000</v>
      </c>
      <c r="B162" t="s">
        <v>392</v>
      </c>
      <c r="C162" t="s">
        <v>426</v>
      </c>
      <c r="D162">
        <v>7</v>
      </c>
      <c r="E162">
        <v>1</v>
      </c>
      <c r="F162">
        <v>1</v>
      </c>
      <c r="G162" t="s">
        <v>42</v>
      </c>
      <c r="H162" t="s">
        <v>109</v>
      </c>
      <c r="I162">
        <v>2.9</v>
      </c>
      <c r="J162">
        <v>9.73</v>
      </c>
      <c r="K162">
        <v>254</v>
      </c>
      <c r="L162" t="s">
        <v>43</v>
      </c>
      <c r="M162" t="s">
        <v>110</v>
      </c>
      <c r="N162">
        <v>-2.4E-2</v>
      </c>
      <c r="O162">
        <v>-0.2</v>
      </c>
      <c r="P162">
        <v>-98.4</v>
      </c>
      <c r="R162" s="4">
        <v>1</v>
      </c>
      <c r="S162" s="4">
        <v>1</v>
      </c>
      <c r="T162" s="4"/>
      <c r="U162" s="4">
        <v>254</v>
      </c>
      <c r="V162" s="4">
        <v>254</v>
      </c>
      <c r="W162" s="4">
        <v>254</v>
      </c>
      <c r="X162" s="4">
        <v>916</v>
      </c>
      <c r="Y162" s="4" t="s">
        <v>79</v>
      </c>
      <c r="AD162" s="4">
        <v>1</v>
      </c>
      <c r="AE162" s="4"/>
      <c r="AF162" s="5">
        <v>-98.4</v>
      </c>
      <c r="AG162" s="32">
        <v>-98.4</v>
      </c>
      <c r="AH162" s="32">
        <v>-98.4</v>
      </c>
      <c r="AI162" s="4">
        <v>-139.36000000000001</v>
      </c>
      <c r="AJ162" s="4" t="s">
        <v>79</v>
      </c>
      <c r="AO162" s="4"/>
      <c r="AP162" s="4">
        <v>210</v>
      </c>
      <c r="AQ162" s="4"/>
    </row>
    <row r="163" spans="1:70" customFormat="1" ht="14.4" x14ac:dyDescent="0.3">
      <c r="A163" s="1">
        <v>45000</v>
      </c>
      <c r="B163" t="s">
        <v>392</v>
      </c>
      <c r="C163" t="s">
        <v>426</v>
      </c>
      <c r="D163">
        <v>7</v>
      </c>
      <c r="E163">
        <v>1</v>
      </c>
      <c r="F163">
        <v>1</v>
      </c>
      <c r="G163" t="s">
        <v>42</v>
      </c>
      <c r="H163" t="s">
        <v>109</v>
      </c>
      <c r="I163">
        <v>6.3500000000000001E-2</v>
      </c>
      <c r="J163">
        <v>1.1499999999999999</v>
      </c>
      <c r="K163">
        <v>24.2</v>
      </c>
      <c r="L163" t="s">
        <v>43</v>
      </c>
      <c r="M163" t="s">
        <v>110</v>
      </c>
      <c r="N163">
        <v>0.14399999999999999</v>
      </c>
      <c r="O163">
        <v>2.13</v>
      </c>
      <c r="P163">
        <v>230</v>
      </c>
      <c r="R163" s="4">
        <v>1</v>
      </c>
      <c r="S163" s="4">
        <v>1</v>
      </c>
      <c r="T163" s="4"/>
      <c r="U163" s="4">
        <v>24.2</v>
      </c>
      <c r="V163" s="4">
        <v>24.2</v>
      </c>
      <c r="W163" s="4">
        <v>24.2</v>
      </c>
      <c r="X163" s="4">
        <v>-3.2000000000000028</v>
      </c>
      <c r="Y163" s="4" t="s">
        <v>78</v>
      </c>
      <c r="AD163" s="4">
        <v>1</v>
      </c>
      <c r="AE163" s="4"/>
      <c r="AF163" s="5">
        <v>230</v>
      </c>
      <c r="AG163" s="32">
        <v>230</v>
      </c>
      <c r="AH163" s="32">
        <v>230</v>
      </c>
      <c r="AI163" s="4">
        <v>-8</v>
      </c>
      <c r="AJ163" s="4" t="s">
        <v>78</v>
      </c>
      <c r="AO163" s="4"/>
      <c r="AP163" s="4">
        <v>228</v>
      </c>
    </row>
    <row r="164" spans="1:70" customFormat="1" ht="14.4" x14ac:dyDescent="0.3">
      <c r="A164" s="1">
        <v>45000</v>
      </c>
      <c r="B164" t="s">
        <v>392</v>
      </c>
      <c r="C164" t="s">
        <v>427</v>
      </c>
      <c r="D164">
        <v>7</v>
      </c>
      <c r="E164">
        <v>1</v>
      </c>
      <c r="F164">
        <v>1</v>
      </c>
      <c r="G164" t="s">
        <v>42</v>
      </c>
      <c r="H164" t="s">
        <v>109</v>
      </c>
      <c r="I164">
        <v>6.4100000000000004E-2</v>
      </c>
      <c r="J164">
        <v>1.1100000000000001</v>
      </c>
      <c r="K164">
        <v>22.9</v>
      </c>
      <c r="L164" t="s">
        <v>43</v>
      </c>
      <c r="M164" t="s">
        <v>110</v>
      </c>
      <c r="N164">
        <v>0.13900000000000001</v>
      </c>
      <c r="O164">
        <v>2.1</v>
      </c>
      <c r="P164">
        <v>225</v>
      </c>
      <c r="R164" s="4">
        <v>1</v>
      </c>
      <c r="S164" s="4">
        <v>1</v>
      </c>
      <c r="T164" s="4"/>
      <c r="U164" s="4">
        <v>22.9</v>
      </c>
      <c r="V164" s="4">
        <v>22.9</v>
      </c>
      <c r="W164" s="4">
        <v>22.9</v>
      </c>
      <c r="AD164" s="4">
        <v>1</v>
      </c>
      <c r="AE164" s="4"/>
      <c r="AF164" s="5">
        <v>225</v>
      </c>
      <c r="AG164" s="32">
        <v>225</v>
      </c>
      <c r="AH164" s="32">
        <v>225</v>
      </c>
      <c r="AI164" s="5"/>
      <c r="AO164" s="4"/>
      <c r="AP164" s="4">
        <v>246</v>
      </c>
    </row>
    <row r="165" spans="1:70" customFormat="1" ht="14.4" x14ac:dyDescent="0.3">
      <c r="A165" s="1">
        <v>45005</v>
      </c>
      <c r="B165" t="s">
        <v>428</v>
      </c>
      <c r="C165" t="s">
        <v>261</v>
      </c>
      <c r="D165">
        <v>7</v>
      </c>
      <c r="E165">
        <v>1</v>
      </c>
      <c r="F165">
        <v>1</v>
      </c>
      <c r="G165" t="s">
        <v>42</v>
      </c>
      <c r="H165" t="s">
        <v>109</v>
      </c>
      <c r="I165">
        <v>6.3799999999999996E-2</v>
      </c>
      <c r="J165">
        <v>1.1299999999999999</v>
      </c>
      <c r="K165">
        <v>23.7</v>
      </c>
      <c r="L165" t="s">
        <v>43</v>
      </c>
      <c r="M165" t="s">
        <v>110</v>
      </c>
      <c r="N165">
        <v>0.124</v>
      </c>
      <c r="O165">
        <v>1.73</v>
      </c>
      <c r="P165">
        <v>170</v>
      </c>
      <c r="Q165" s="4"/>
      <c r="R165" s="4">
        <v>1</v>
      </c>
      <c r="S165" s="4">
        <v>1</v>
      </c>
      <c r="T165" s="4"/>
      <c r="U165" s="4">
        <v>23.7</v>
      </c>
      <c r="V165" s="4">
        <v>23.7</v>
      </c>
      <c r="W165" s="4">
        <v>23.7</v>
      </c>
      <c r="X165" s="4"/>
      <c r="Y165" s="4"/>
      <c r="Z165" s="4"/>
      <c r="AA165" s="4"/>
      <c r="AB165" s="4"/>
      <c r="AC165" s="4"/>
      <c r="AD165" s="4">
        <v>1</v>
      </c>
      <c r="AE165" s="4"/>
      <c r="AF165" s="5">
        <v>170</v>
      </c>
      <c r="AG165" s="32">
        <v>170</v>
      </c>
      <c r="AH165" s="32">
        <v>170</v>
      </c>
      <c r="AI165" s="32"/>
      <c r="AJ165" s="4"/>
      <c r="AK165" s="4"/>
      <c r="AL165" s="4"/>
      <c r="AM165" s="4"/>
      <c r="AN165" s="4"/>
      <c r="AO165" s="4"/>
      <c r="AP165" s="4">
        <v>36</v>
      </c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</row>
    <row r="166" spans="1:70" customFormat="1" ht="14.4" x14ac:dyDescent="0.3">
      <c r="A166" s="1">
        <v>45005</v>
      </c>
      <c r="B166" t="s">
        <v>428</v>
      </c>
      <c r="C166" t="s">
        <v>261</v>
      </c>
      <c r="D166">
        <v>7</v>
      </c>
      <c r="E166">
        <v>1</v>
      </c>
      <c r="F166">
        <v>1</v>
      </c>
      <c r="G166" t="s">
        <v>42</v>
      </c>
      <c r="H166" t="s">
        <v>109</v>
      </c>
      <c r="I166">
        <v>6.4699999999999994E-2</v>
      </c>
      <c r="J166">
        <v>1.1100000000000001</v>
      </c>
      <c r="K166">
        <v>23</v>
      </c>
      <c r="L166" t="s">
        <v>43</v>
      </c>
      <c r="M166" t="s">
        <v>110</v>
      </c>
      <c r="N166">
        <v>0.151</v>
      </c>
      <c r="O166">
        <v>2</v>
      </c>
      <c r="P166">
        <v>210</v>
      </c>
      <c r="Q166" s="4"/>
      <c r="R166" s="4">
        <v>1</v>
      </c>
      <c r="S166" s="4">
        <v>1</v>
      </c>
      <c r="T166" s="4"/>
      <c r="U166" s="4">
        <v>23</v>
      </c>
      <c r="V166" s="4">
        <v>23</v>
      </c>
      <c r="W166" s="4">
        <v>23</v>
      </c>
      <c r="X166" s="4">
        <v>-8</v>
      </c>
      <c r="Y166" s="4" t="s">
        <v>78</v>
      </c>
      <c r="AD166" s="4">
        <v>1</v>
      </c>
      <c r="AE166" s="4"/>
      <c r="AF166" s="5">
        <v>210</v>
      </c>
      <c r="AG166" s="32">
        <v>210</v>
      </c>
      <c r="AH166" s="32">
        <v>210</v>
      </c>
      <c r="AI166" s="4">
        <v>-16</v>
      </c>
      <c r="AJ166" s="4" t="s">
        <v>78</v>
      </c>
      <c r="AO166" s="4"/>
      <c r="AP166" s="4">
        <v>66</v>
      </c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</row>
    <row r="167" spans="1:70" customFormat="1" ht="14.4" x14ac:dyDescent="0.3">
      <c r="A167" s="1">
        <v>45005</v>
      </c>
      <c r="B167" t="s">
        <v>428</v>
      </c>
      <c r="C167" t="s">
        <v>261</v>
      </c>
      <c r="D167">
        <v>7</v>
      </c>
      <c r="E167">
        <v>1</v>
      </c>
      <c r="F167">
        <v>1</v>
      </c>
      <c r="G167" t="s">
        <v>42</v>
      </c>
      <c r="H167" t="s">
        <v>109</v>
      </c>
      <c r="I167">
        <v>6.5299999999999997E-2</v>
      </c>
      <c r="J167">
        <v>1.1299999999999999</v>
      </c>
      <c r="K167">
        <v>23.8</v>
      </c>
      <c r="L167" t="s">
        <v>43</v>
      </c>
      <c r="M167" t="s">
        <v>110</v>
      </c>
      <c r="N167">
        <v>0.14099999999999999</v>
      </c>
      <c r="O167">
        <v>1.94</v>
      </c>
      <c r="P167">
        <v>202</v>
      </c>
      <c r="Q167" s="4"/>
      <c r="R167" s="4">
        <v>1</v>
      </c>
      <c r="S167" s="4">
        <v>1</v>
      </c>
      <c r="T167" s="4"/>
      <c r="U167" s="4">
        <v>23.8</v>
      </c>
      <c r="V167" s="4">
        <v>23.8</v>
      </c>
      <c r="W167" s="4">
        <v>23.8</v>
      </c>
      <c r="X167" s="4">
        <v>-4.7999999999999972</v>
      </c>
      <c r="Y167" s="4" t="s">
        <v>78</v>
      </c>
      <c r="AD167" s="4">
        <v>1</v>
      </c>
      <c r="AE167" s="4"/>
      <c r="AF167" s="5">
        <v>202</v>
      </c>
      <c r="AG167" s="32">
        <v>202</v>
      </c>
      <c r="AH167" s="32">
        <v>202</v>
      </c>
      <c r="AI167" s="4">
        <v>-19.2</v>
      </c>
      <c r="AJ167" s="4" t="s">
        <v>78</v>
      </c>
      <c r="AO167" s="4"/>
      <c r="AP167" s="4">
        <v>81</v>
      </c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</row>
    <row r="168" spans="1:70" customFormat="1" ht="14.4" x14ac:dyDescent="0.3">
      <c r="A168" s="1">
        <v>45005</v>
      </c>
      <c r="B168" t="s">
        <v>428</v>
      </c>
      <c r="C168" t="s">
        <v>261</v>
      </c>
      <c r="D168">
        <v>7</v>
      </c>
      <c r="E168">
        <v>1</v>
      </c>
      <c r="F168">
        <v>1</v>
      </c>
      <c r="G168" t="s">
        <v>42</v>
      </c>
      <c r="H168" t="s">
        <v>109</v>
      </c>
      <c r="I168">
        <v>6.6000000000000003E-2</v>
      </c>
      <c r="J168">
        <v>1.1499999999999999</v>
      </c>
      <c r="K168">
        <v>24.3</v>
      </c>
      <c r="L168" t="s">
        <v>43</v>
      </c>
      <c r="M168" t="s">
        <v>110</v>
      </c>
      <c r="N168">
        <v>0.14000000000000001</v>
      </c>
      <c r="O168">
        <v>1.92</v>
      </c>
      <c r="P168">
        <v>198</v>
      </c>
      <c r="R168" s="4">
        <v>1</v>
      </c>
      <c r="S168" s="4">
        <v>1</v>
      </c>
      <c r="T168" s="4"/>
      <c r="U168" s="4">
        <v>24.3</v>
      </c>
      <c r="V168" s="4">
        <v>24.3</v>
      </c>
      <c r="W168" s="4">
        <v>24.3</v>
      </c>
      <c r="X168" s="4">
        <v>-2.7999999999999972</v>
      </c>
      <c r="Y168" s="4" t="s">
        <v>78</v>
      </c>
      <c r="AD168" s="4">
        <v>1</v>
      </c>
      <c r="AE168" s="4"/>
      <c r="AF168" s="5">
        <v>198</v>
      </c>
      <c r="AG168" s="32">
        <v>198</v>
      </c>
      <c r="AH168" s="32">
        <v>198</v>
      </c>
      <c r="AI168" s="4">
        <v>-20.8</v>
      </c>
      <c r="AJ168" s="4" t="s">
        <v>79</v>
      </c>
      <c r="AO168" s="4"/>
      <c r="AP168" s="4">
        <v>96</v>
      </c>
      <c r="AQ168" s="4"/>
    </row>
    <row r="169" spans="1:70" customFormat="1" ht="14.4" x14ac:dyDescent="0.3">
      <c r="A169" s="1">
        <v>45005</v>
      </c>
      <c r="B169" t="s">
        <v>428</v>
      </c>
      <c r="C169" t="s">
        <v>261</v>
      </c>
      <c r="D169">
        <v>7</v>
      </c>
      <c r="E169">
        <v>1</v>
      </c>
      <c r="F169">
        <v>1</v>
      </c>
      <c r="G169" t="s">
        <v>42</v>
      </c>
      <c r="H169" t="s">
        <v>109</v>
      </c>
      <c r="I169">
        <v>6.5000000000000002E-2</v>
      </c>
      <c r="J169">
        <v>1.1499999999999999</v>
      </c>
      <c r="K169">
        <v>24.4</v>
      </c>
      <c r="L169" t="s">
        <v>43</v>
      </c>
      <c r="M169" t="s">
        <v>110</v>
      </c>
      <c r="N169">
        <v>0.14399999999999999</v>
      </c>
      <c r="O169">
        <v>1.88</v>
      </c>
      <c r="P169">
        <v>191</v>
      </c>
      <c r="R169" s="4">
        <v>1</v>
      </c>
      <c r="S169" s="4">
        <v>1</v>
      </c>
      <c r="T169" s="4"/>
      <c r="U169" s="4">
        <v>24.4</v>
      </c>
      <c r="V169" s="4">
        <v>24.4</v>
      </c>
      <c r="W169" s="4">
        <v>24.4</v>
      </c>
      <c r="X169" s="4">
        <v>-2.4000000000000057</v>
      </c>
      <c r="Y169" s="4" t="s">
        <v>78</v>
      </c>
      <c r="AD169" s="4">
        <v>1</v>
      </c>
      <c r="AE169" s="4"/>
      <c r="AF169" s="5">
        <v>191</v>
      </c>
      <c r="AG169" s="32">
        <v>191</v>
      </c>
      <c r="AH169" s="32">
        <v>191</v>
      </c>
      <c r="AI169" s="4">
        <v>-23.6</v>
      </c>
      <c r="AJ169" s="4" t="s">
        <v>79</v>
      </c>
      <c r="AO169" s="4"/>
      <c r="AP169" s="4">
        <v>111</v>
      </c>
      <c r="AQ169" s="4"/>
    </row>
    <row r="170" spans="1:70" customFormat="1" ht="14.4" x14ac:dyDescent="0.3">
      <c r="A170" s="1">
        <v>45005</v>
      </c>
      <c r="B170" t="s">
        <v>428</v>
      </c>
      <c r="C170" t="s">
        <v>261</v>
      </c>
      <c r="D170">
        <v>7</v>
      </c>
      <c r="E170">
        <v>1</v>
      </c>
      <c r="F170">
        <v>1</v>
      </c>
      <c r="G170" t="s">
        <v>42</v>
      </c>
      <c r="H170" t="s">
        <v>109</v>
      </c>
      <c r="I170">
        <v>2</v>
      </c>
      <c r="J170">
        <v>18.2</v>
      </c>
      <c r="K170">
        <v>492</v>
      </c>
      <c r="L170" t="s">
        <v>43</v>
      </c>
      <c r="M170" t="s">
        <v>110</v>
      </c>
      <c r="N170">
        <v>-2.81E-2</v>
      </c>
      <c r="O170">
        <v>-0.221</v>
      </c>
      <c r="P170">
        <v>-93.4</v>
      </c>
      <c r="Q170" s="4"/>
      <c r="R170" s="4">
        <v>1</v>
      </c>
      <c r="S170" s="4">
        <v>1</v>
      </c>
      <c r="T170" s="4"/>
      <c r="U170" s="4">
        <v>492</v>
      </c>
      <c r="V170" s="4">
        <v>492</v>
      </c>
      <c r="W170" s="4">
        <v>492</v>
      </c>
      <c r="X170" s="4">
        <v>1868</v>
      </c>
      <c r="Y170" s="4" t="s">
        <v>79</v>
      </c>
      <c r="AD170" s="4">
        <v>1</v>
      </c>
      <c r="AE170" s="4"/>
      <c r="AF170" s="5">
        <v>-93.4</v>
      </c>
      <c r="AG170" s="32">
        <v>-93.4</v>
      </c>
      <c r="AH170" s="32">
        <v>-93.4</v>
      </c>
      <c r="AI170" s="4">
        <v>-137.36000000000001</v>
      </c>
      <c r="AJ170" s="4" t="s">
        <v>79</v>
      </c>
      <c r="AO170" s="4"/>
      <c r="AP170" s="4">
        <v>126</v>
      </c>
      <c r="AQ170" s="4"/>
    </row>
    <row r="171" spans="1:70" customFormat="1" ht="14.4" x14ac:dyDescent="0.3">
      <c r="A171" s="1">
        <v>45005</v>
      </c>
      <c r="B171" t="s">
        <v>428</v>
      </c>
      <c r="C171" t="s">
        <v>426</v>
      </c>
      <c r="D171">
        <v>7</v>
      </c>
      <c r="E171">
        <v>1</v>
      </c>
      <c r="F171">
        <v>1</v>
      </c>
      <c r="G171" t="s">
        <v>42</v>
      </c>
      <c r="H171" t="s">
        <v>109</v>
      </c>
      <c r="I171">
        <v>3.4</v>
      </c>
      <c r="J171">
        <v>23</v>
      </c>
      <c r="K171">
        <v>603</v>
      </c>
      <c r="L171" t="s">
        <v>43</v>
      </c>
      <c r="M171" t="s">
        <v>110</v>
      </c>
      <c r="N171">
        <v>-2.5999999999999999E-2</v>
      </c>
      <c r="O171">
        <v>-0.21299999999999999</v>
      </c>
      <c r="P171">
        <v>-92.3</v>
      </c>
      <c r="R171" s="4">
        <v>1</v>
      </c>
      <c r="S171" s="4">
        <v>1</v>
      </c>
      <c r="T171" s="4"/>
      <c r="U171" s="4">
        <v>603</v>
      </c>
      <c r="V171" s="4">
        <v>603</v>
      </c>
      <c r="W171" s="4">
        <v>603</v>
      </c>
      <c r="X171" s="4">
        <v>2312</v>
      </c>
      <c r="Y171" s="4" t="s">
        <v>79</v>
      </c>
      <c r="AB171" s="4"/>
      <c r="AC171" s="4"/>
      <c r="AD171" s="4">
        <v>1</v>
      </c>
      <c r="AE171" s="4"/>
      <c r="AF171" s="5">
        <v>-92.3</v>
      </c>
      <c r="AG171" s="32">
        <v>-92.3</v>
      </c>
      <c r="AH171" s="32">
        <v>-92.3</v>
      </c>
      <c r="AI171" s="4">
        <v>-136.91999999999999</v>
      </c>
      <c r="AJ171" s="4" t="s">
        <v>79</v>
      </c>
      <c r="AM171" s="4"/>
      <c r="AN171" s="4"/>
      <c r="AO171" s="4"/>
      <c r="AP171" s="4">
        <v>146</v>
      </c>
      <c r="AQ171" s="4"/>
    </row>
    <row r="172" spans="1:70" customFormat="1" ht="14.4" x14ac:dyDescent="0.3">
      <c r="A172" s="1">
        <v>45005</v>
      </c>
      <c r="B172" t="s">
        <v>428</v>
      </c>
      <c r="C172" t="s">
        <v>261</v>
      </c>
      <c r="D172">
        <v>7</v>
      </c>
      <c r="E172">
        <v>1</v>
      </c>
      <c r="F172">
        <v>1</v>
      </c>
      <c r="G172" t="s">
        <v>42</v>
      </c>
      <c r="H172" t="s">
        <v>109</v>
      </c>
      <c r="I172">
        <v>6.4100000000000004E-2</v>
      </c>
      <c r="J172">
        <v>1.1000000000000001</v>
      </c>
      <c r="K172">
        <v>23</v>
      </c>
      <c r="L172" t="s">
        <v>43</v>
      </c>
      <c r="M172" t="s">
        <v>110</v>
      </c>
      <c r="N172">
        <v>0.14799999999999999</v>
      </c>
      <c r="O172">
        <v>2.0299999999999998</v>
      </c>
      <c r="P172">
        <v>213</v>
      </c>
      <c r="R172" s="4">
        <v>1</v>
      </c>
      <c r="S172" s="4">
        <v>1</v>
      </c>
      <c r="T172" s="4"/>
      <c r="U172" s="4">
        <v>23</v>
      </c>
      <c r="V172" s="4">
        <v>23</v>
      </c>
      <c r="W172" s="4">
        <v>23</v>
      </c>
      <c r="X172" s="4">
        <v>-8</v>
      </c>
      <c r="Y172" s="4" t="s">
        <v>78</v>
      </c>
      <c r="AD172" s="4">
        <v>1</v>
      </c>
      <c r="AE172" s="4"/>
      <c r="AF172" s="5">
        <v>213</v>
      </c>
      <c r="AG172" s="32">
        <v>213</v>
      </c>
      <c r="AH172" s="32">
        <v>213</v>
      </c>
      <c r="AI172" s="4">
        <v>-14.8</v>
      </c>
      <c r="AJ172" s="4" t="s">
        <v>78</v>
      </c>
      <c r="AO172" s="4"/>
      <c r="AP172" s="4">
        <v>166</v>
      </c>
      <c r="AQ172" s="4"/>
    </row>
    <row r="173" spans="1:70" customFormat="1" ht="14.4" x14ac:dyDescent="0.3">
      <c r="A173" s="1">
        <v>45005</v>
      </c>
      <c r="B173" t="s">
        <v>428</v>
      </c>
      <c r="C173" t="s">
        <v>261</v>
      </c>
      <c r="D173">
        <v>7</v>
      </c>
      <c r="E173">
        <v>1</v>
      </c>
      <c r="F173">
        <v>1</v>
      </c>
      <c r="G173" t="s">
        <v>42</v>
      </c>
      <c r="H173" t="s">
        <v>109</v>
      </c>
      <c r="I173">
        <v>6.7699999999999996E-2</v>
      </c>
      <c r="J173">
        <v>1.18</v>
      </c>
      <c r="K173">
        <v>25.5</v>
      </c>
      <c r="L173" t="s">
        <v>43</v>
      </c>
      <c r="M173" t="s">
        <v>110</v>
      </c>
      <c r="N173">
        <v>0.14099999999999999</v>
      </c>
      <c r="O173">
        <v>1.96</v>
      </c>
      <c r="P173">
        <v>203</v>
      </c>
      <c r="R173" s="4">
        <v>1</v>
      </c>
      <c r="S173" s="4">
        <v>1</v>
      </c>
      <c r="T173" s="4"/>
      <c r="U173" s="4">
        <v>25.5</v>
      </c>
      <c r="V173" s="4">
        <v>25.5</v>
      </c>
      <c r="W173" s="4">
        <v>25.5</v>
      </c>
      <c r="X173" s="4">
        <v>2</v>
      </c>
      <c r="Y173" s="4" t="s">
        <v>78</v>
      </c>
      <c r="AD173" s="4">
        <v>1</v>
      </c>
      <c r="AE173" s="4"/>
      <c r="AF173" s="5">
        <v>203</v>
      </c>
      <c r="AG173" s="32">
        <v>203</v>
      </c>
      <c r="AH173" s="32">
        <v>203</v>
      </c>
      <c r="AI173" s="4">
        <v>-18.8</v>
      </c>
      <c r="AJ173" s="4" t="s">
        <v>78</v>
      </c>
      <c r="AO173" s="4"/>
      <c r="AP173" s="4">
        <v>181</v>
      </c>
      <c r="AQ173" s="4"/>
    </row>
    <row r="174" spans="1:70" customFormat="1" ht="14.4" x14ac:dyDescent="0.3">
      <c r="A174" s="1">
        <v>45005</v>
      </c>
      <c r="B174" t="s">
        <v>428</v>
      </c>
      <c r="C174" t="s">
        <v>261</v>
      </c>
      <c r="D174">
        <v>7</v>
      </c>
      <c r="E174">
        <v>1</v>
      </c>
      <c r="F174">
        <v>1</v>
      </c>
      <c r="G174" t="s">
        <v>42</v>
      </c>
      <c r="H174" t="s">
        <v>109</v>
      </c>
      <c r="I174">
        <v>6.54E-2</v>
      </c>
      <c r="J174">
        <v>1.17</v>
      </c>
      <c r="K174">
        <v>24.9</v>
      </c>
      <c r="L174" t="s">
        <v>43</v>
      </c>
      <c r="M174" t="s">
        <v>110</v>
      </c>
      <c r="N174">
        <v>0.13600000000000001</v>
      </c>
      <c r="O174">
        <v>1.93</v>
      </c>
      <c r="P174">
        <v>199</v>
      </c>
      <c r="R174" s="4">
        <v>1</v>
      </c>
      <c r="S174" s="4">
        <v>1</v>
      </c>
      <c r="T174" s="4"/>
      <c r="U174" s="4">
        <v>24.9</v>
      </c>
      <c r="V174" s="4">
        <v>24.9</v>
      </c>
      <c r="W174" s="4">
        <v>24.9</v>
      </c>
      <c r="X174" s="4">
        <v>-0.40000000000000568</v>
      </c>
      <c r="Y174" s="4" t="s">
        <v>78</v>
      </c>
      <c r="AD174" s="4">
        <v>1</v>
      </c>
      <c r="AE174" s="4"/>
      <c r="AF174" s="5">
        <v>199</v>
      </c>
      <c r="AG174" s="32">
        <v>199</v>
      </c>
      <c r="AH174" s="32">
        <v>199</v>
      </c>
      <c r="AI174" s="4">
        <v>-20.399999999999999</v>
      </c>
      <c r="AJ174" s="4" t="s">
        <v>79</v>
      </c>
      <c r="AO174" s="4"/>
      <c r="AP174" s="4">
        <v>196</v>
      </c>
      <c r="AQ174" s="4"/>
    </row>
    <row r="175" spans="1:70" customFormat="1" ht="14.4" x14ac:dyDescent="0.3">
      <c r="A175" s="1">
        <v>45005</v>
      </c>
      <c r="B175" t="s">
        <v>428</v>
      </c>
      <c r="C175" t="s">
        <v>261</v>
      </c>
      <c r="D175">
        <v>7</v>
      </c>
      <c r="E175">
        <v>1</v>
      </c>
      <c r="F175">
        <v>1</v>
      </c>
      <c r="G175" t="s">
        <v>42</v>
      </c>
      <c r="H175" t="s">
        <v>109</v>
      </c>
      <c r="I175">
        <v>6.5799999999999997E-2</v>
      </c>
      <c r="J175">
        <v>1.1499999999999999</v>
      </c>
      <c r="K175">
        <v>24.4</v>
      </c>
      <c r="L175" t="s">
        <v>43</v>
      </c>
      <c r="M175" t="s">
        <v>110</v>
      </c>
      <c r="N175">
        <v>0.128</v>
      </c>
      <c r="O175">
        <v>1.83</v>
      </c>
      <c r="P175">
        <v>185</v>
      </c>
      <c r="R175" s="4">
        <v>1</v>
      </c>
      <c r="S175" s="4">
        <v>1</v>
      </c>
      <c r="T175" s="4"/>
      <c r="U175" s="4">
        <v>24.4</v>
      </c>
      <c r="V175" s="4">
        <v>24.4</v>
      </c>
      <c r="W175" s="4">
        <v>24.4</v>
      </c>
      <c r="X175" s="4">
        <v>-2.4000000000000057</v>
      </c>
      <c r="Y175" s="4" t="s">
        <v>78</v>
      </c>
      <c r="AD175" s="4">
        <v>1</v>
      </c>
      <c r="AE175" s="4"/>
      <c r="AF175" s="5">
        <v>185</v>
      </c>
      <c r="AG175" s="32">
        <v>185</v>
      </c>
      <c r="AH175" s="32">
        <v>185</v>
      </c>
      <c r="AI175" s="4">
        <v>-26</v>
      </c>
      <c r="AJ175" s="4" t="s">
        <v>79</v>
      </c>
      <c r="AO175" s="4"/>
      <c r="AP175" s="4">
        <v>211</v>
      </c>
      <c r="AQ175" s="4"/>
    </row>
    <row r="176" spans="1:70" customFormat="1" ht="14.4" x14ac:dyDescent="0.3">
      <c r="A176" s="1">
        <v>45005</v>
      </c>
      <c r="B176" t="s">
        <v>428</v>
      </c>
      <c r="C176" t="s">
        <v>261</v>
      </c>
      <c r="D176">
        <v>7</v>
      </c>
      <c r="E176">
        <v>1</v>
      </c>
      <c r="F176">
        <v>1</v>
      </c>
      <c r="G176" t="s">
        <v>42</v>
      </c>
      <c r="H176" t="s">
        <v>109</v>
      </c>
      <c r="I176">
        <v>6.5199999999999994E-2</v>
      </c>
      <c r="J176">
        <v>1.1599999999999999</v>
      </c>
      <c r="K176">
        <v>24.7</v>
      </c>
      <c r="L176" t="s">
        <v>43</v>
      </c>
      <c r="M176" t="s">
        <v>110</v>
      </c>
      <c r="N176">
        <v>0.14099999999999999</v>
      </c>
      <c r="O176">
        <v>2</v>
      </c>
      <c r="P176">
        <v>210</v>
      </c>
      <c r="R176" s="4">
        <v>1</v>
      </c>
      <c r="S176" s="4">
        <v>1</v>
      </c>
      <c r="T176" s="4"/>
      <c r="U176" s="4">
        <v>24.7</v>
      </c>
      <c r="V176" s="4">
        <v>24.7</v>
      </c>
      <c r="W176" s="4">
        <v>24.7</v>
      </c>
      <c r="X176" s="4">
        <v>-1.2000000000000028</v>
      </c>
      <c r="Y176" s="4" t="s">
        <v>78</v>
      </c>
      <c r="AD176" s="4">
        <v>1</v>
      </c>
      <c r="AE176" s="4"/>
      <c r="AF176" s="5">
        <v>210</v>
      </c>
      <c r="AG176" s="32">
        <v>210</v>
      </c>
      <c r="AH176" s="32">
        <v>210</v>
      </c>
      <c r="AI176" s="4">
        <v>-16</v>
      </c>
      <c r="AJ176" s="4" t="s">
        <v>78</v>
      </c>
      <c r="AO176" s="4"/>
      <c r="AP176" s="4">
        <v>226</v>
      </c>
    </row>
    <row r="177" spans="1:70" customFormat="1" ht="14.4" x14ac:dyDescent="0.3">
      <c r="A177" s="1">
        <v>45005</v>
      </c>
      <c r="B177" t="s">
        <v>428</v>
      </c>
      <c r="C177" t="s">
        <v>261</v>
      </c>
      <c r="D177">
        <v>7</v>
      </c>
      <c r="E177">
        <v>1</v>
      </c>
      <c r="F177">
        <v>1</v>
      </c>
      <c r="G177" t="s">
        <v>42</v>
      </c>
      <c r="H177" t="s">
        <v>109</v>
      </c>
      <c r="I177">
        <v>6.4500000000000002E-2</v>
      </c>
      <c r="J177">
        <v>1.1200000000000001</v>
      </c>
      <c r="K177">
        <v>23.5</v>
      </c>
      <c r="L177" t="s">
        <v>43</v>
      </c>
      <c r="M177" t="s">
        <v>110</v>
      </c>
      <c r="N177">
        <v>0.13700000000000001</v>
      </c>
      <c r="O177">
        <v>1.92</v>
      </c>
      <c r="P177">
        <v>198</v>
      </c>
      <c r="R177" s="4">
        <v>1</v>
      </c>
      <c r="S177" s="4">
        <v>1</v>
      </c>
      <c r="T177" s="4"/>
      <c r="U177" s="4">
        <v>23.5</v>
      </c>
      <c r="V177" s="4">
        <v>23.5</v>
      </c>
      <c r="W177" s="4">
        <v>23.5</v>
      </c>
      <c r="X177" s="4">
        <v>-6</v>
      </c>
      <c r="Y177" s="4" t="s">
        <v>78</v>
      </c>
      <c r="AD177" s="4">
        <v>1</v>
      </c>
      <c r="AE177" s="4"/>
      <c r="AF177" s="5">
        <v>198</v>
      </c>
      <c r="AG177" s="32">
        <v>198</v>
      </c>
      <c r="AH177" s="32">
        <v>198</v>
      </c>
      <c r="AI177" s="4">
        <v>-20.8</v>
      </c>
      <c r="AJ177" s="4" t="s">
        <v>79</v>
      </c>
      <c r="AO177" s="4"/>
      <c r="AP177" s="4">
        <v>241</v>
      </c>
    </row>
    <row r="178" spans="1:70" customFormat="1" ht="14.4" x14ac:dyDescent="0.3">
      <c r="A178" s="1">
        <v>45005</v>
      </c>
      <c r="B178" t="s">
        <v>428</v>
      </c>
      <c r="C178" t="s">
        <v>261</v>
      </c>
      <c r="D178">
        <v>7</v>
      </c>
      <c r="E178">
        <v>1</v>
      </c>
      <c r="F178">
        <v>1</v>
      </c>
      <c r="G178" t="s">
        <v>42</v>
      </c>
      <c r="H178" t="s">
        <v>109</v>
      </c>
      <c r="I178">
        <v>6.5299999999999997E-2</v>
      </c>
      <c r="J178">
        <v>1.1100000000000001</v>
      </c>
      <c r="K178">
        <v>23.2</v>
      </c>
      <c r="L178" t="s">
        <v>43</v>
      </c>
      <c r="M178" t="s">
        <v>110</v>
      </c>
      <c r="N178">
        <v>0.11</v>
      </c>
      <c r="O178">
        <v>1.55</v>
      </c>
      <c r="P178">
        <v>145</v>
      </c>
      <c r="R178" s="4">
        <v>1</v>
      </c>
      <c r="S178" s="4">
        <v>1</v>
      </c>
      <c r="T178" s="4"/>
      <c r="U178" s="4">
        <v>23.2</v>
      </c>
      <c r="V178" s="4">
        <v>23.2</v>
      </c>
      <c r="W178" s="4">
        <v>23.2</v>
      </c>
      <c r="X178" s="4">
        <v>-7.200000000000002</v>
      </c>
      <c r="Y178" s="4" t="s">
        <v>78</v>
      </c>
      <c r="AD178" s="4">
        <v>1</v>
      </c>
      <c r="AE178" s="4"/>
      <c r="AF178" s="5">
        <v>145</v>
      </c>
      <c r="AG178" s="32">
        <v>145</v>
      </c>
      <c r="AH178" s="32">
        <v>145</v>
      </c>
      <c r="AI178" s="4">
        <v>-42</v>
      </c>
      <c r="AJ178" s="4" t="s">
        <v>79</v>
      </c>
    </row>
    <row r="179" spans="1:70" customFormat="1" ht="14.4" x14ac:dyDescent="0.3">
      <c r="A179" s="1">
        <v>45005</v>
      </c>
      <c r="B179" t="s">
        <v>428</v>
      </c>
      <c r="C179" t="s">
        <v>426</v>
      </c>
      <c r="D179">
        <v>7</v>
      </c>
      <c r="E179">
        <v>1</v>
      </c>
      <c r="F179">
        <v>1</v>
      </c>
      <c r="G179" t="s">
        <v>42</v>
      </c>
      <c r="H179" t="s">
        <v>109</v>
      </c>
      <c r="I179">
        <v>6.8699999999999997E-2</v>
      </c>
      <c r="J179">
        <v>1.1499999999999999</v>
      </c>
      <c r="K179">
        <v>24.4</v>
      </c>
      <c r="L179" t="s">
        <v>43</v>
      </c>
      <c r="M179" t="s">
        <v>110</v>
      </c>
      <c r="N179">
        <v>0.13800000000000001</v>
      </c>
      <c r="O179">
        <v>1.93</v>
      </c>
      <c r="P179">
        <v>200</v>
      </c>
      <c r="R179" s="4">
        <v>1</v>
      </c>
      <c r="S179" s="4">
        <v>1</v>
      </c>
      <c r="T179" s="4"/>
      <c r="U179" s="4">
        <v>24.4</v>
      </c>
      <c r="V179" s="4">
        <v>24.4</v>
      </c>
      <c r="W179" s="4">
        <v>24.4</v>
      </c>
      <c r="X179" s="4">
        <v>-2.4000000000000057</v>
      </c>
      <c r="Y179" s="4" t="s">
        <v>78</v>
      </c>
      <c r="AD179" s="4">
        <v>1</v>
      </c>
      <c r="AE179" s="4"/>
      <c r="AF179" s="5">
        <v>200</v>
      </c>
      <c r="AG179" s="32">
        <v>200</v>
      </c>
      <c r="AH179" s="32">
        <v>200</v>
      </c>
      <c r="AI179" s="4">
        <v>-20</v>
      </c>
      <c r="AJ179" s="4" t="s">
        <v>78</v>
      </c>
    </row>
    <row r="180" spans="1:70" customFormat="1" ht="14.4" x14ac:dyDescent="0.3">
      <c r="A180" s="1">
        <v>45007</v>
      </c>
      <c r="B180" t="s">
        <v>459</v>
      </c>
      <c r="C180" t="s">
        <v>307</v>
      </c>
      <c r="D180">
        <v>7</v>
      </c>
      <c r="E180">
        <v>1</v>
      </c>
      <c r="F180">
        <v>1</v>
      </c>
      <c r="G180" t="s">
        <v>42</v>
      </c>
      <c r="H180" t="s">
        <v>109</v>
      </c>
      <c r="I180">
        <v>5.9499999999999997E-2</v>
      </c>
      <c r="J180">
        <v>1.03</v>
      </c>
      <c r="K180">
        <v>24.6</v>
      </c>
      <c r="L180" t="s">
        <v>43</v>
      </c>
      <c r="M180" t="s">
        <v>110</v>
      </c>
      <c r="N180">
        <v>0.13</v>
      </c>
      <c r="O180">
        <v>1.78</v>
      </c>
      <c r="P180">
        <v>198</v>
      </c>
      <c r="Q180" s="4"/>
      <c r="R180" s="4">
        <v>1</v>
      </c>
      <c r="S180" s="4">
        <v>1</v>
      </c>
      <c r="T180" s="4"/>
      <c r="U180" s="4">
        <v>24.6</v>
      </c>
      <c r="V180" s="4">
        <v>24.6</v>
      </c>
      <c r="W180" s="4">
        <v>24.6</v>
      </c>
      <c r="X180" s="4"/>
      <c r="Y180" s="4"/>
      <c r="Z180" s="4"/>
      <c r="AA180" s="4"/>
      <c r="AB180" s="4"/>
      <c r="AC180" s="4"/>
      <c r="AD180" s="4">
        <v>1</v>
      </c>
      <c r="AE180" s="4"/>
      <c r="AF180" s="5">
        <v>198</v>
      </c>
      <c r="AG180" s="32">
        <v>198</v>
      </c>
      <c r="AH180" s="32">
        <v>198</v>
      </c>
      <c r="AI180" s="32"/>
      <c r="AJ180" s="4"/>
      <c r="AK180" s="4"/>
      <c r="AL180" s="4"/>
      <c r="AM180" s="4"/>
      <c r="AN180" s="4"/>
      <c r="AO180" s="4"/>
      <c r="AP180" s="4">
        <v>36</v>
      </c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</row>
    <row r="181" spans="1:70" customFormat="1" ht="14.4" x14ac:dyDescent="0.3">
      <c r="A181" s="1">
        <v>45007</v>
      </c>
      <c r="B181" t="s">
        <v>459</v>
      </c>
      <c r="C181" t="s">
        <v>307</v>
      </c>
      <c r="D181">
        <v>7</v>
      </c>
      <c r="E181">
        <v>1</v>
      </c>
      <c r="F181">
        <v>1</v>
      </c>
      <c r="G181" t="s">
        <v>42</v>
      </c>
      <c r="H181" t="s">
        <v>109</v>
      </c>
      <c r="I181">
        <v>5.6500000000000002E-2</v>
      </c>
      <c r="J181">
        <v>0.96399999999999997</v>
      </c>
      <c r="K181">
        <v>22.5</v>
      </c>
      <c r="L181" t="s">
        <v>43</v>
      </c>
      <c r="M181" t="s">
        <v>110</v>
      </c>
      <c r="N181">
        <v>0.152</v>
      </c>
      <c r="O181">
        <v>2.0699999999999998</v>
      </c>
      <c r="P181">
        <v>244</v>
      </c>
      <c r="Q181" s="4"/>
      <c r="R181" s="4">
        <v>1</v>
      </c>
      <c r="S181" s="4">
        <v>1</v>
      </c>
      <c r="T181" s="4"/>
      <c r="U181" s="4">
        <v>22.5</v>
      </c>
      <c r="V181" s="4">
        <v>22.5</v>
      </c>
      <c r="W181" s="4">
        <v>22.5</v>
      </c>
      <c r="X181" s="4">
        <v>-10</v>
      </c>
      <c r="Y181" s="4" t="s">
        <v>78</v>
      </c>
      <c r="AD181" s="4">
        <v>1</v>
      </c>
      <c r="AE181" s="4"/>
      <c r="AF181" s="5">
        <v>244</v>
      </c>
      <c r="AG181" s="32">
        <v>244</v>
      </c>
      <c r="AH181" s="32">
        <v>244</v>
      </c>
      <c r="AI181" s="4">
        <v>-2.4</v>
      </c>
      <c r="AJ181" s="4" t="s">
        <v>78</v>
      </c>
      <c r="AO181" s="4"/>
      <c r="AP181" s="4">
        <v>66</v>
      </c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</row>
    <row r="182" spans="1:70" customFormat="1" ht="14.4" x14ac:dyDescent="0.3">
      <c r="A182" s="1">
        <v>45007</v>
      </c>
      <c r="B182" t="s">
        <v>459</v>
      </c>
      <c r="C182" t="s">
        <v>307</v>
      </c>
      <c r="D182">
        <v>7</v>
      </c>
      <c r="E182">
        <v>1</v>
      </c>
      <c r="F182">
        <v>1</v>
      </c>
      <c r="G182" t="s">
        <v>42</v>
      </c>
      <c r="H182" t="s">
        <v>109</v>
      </c>
      <c r="I182">
        <v>5.8500000000000003E-2</v>
      </c>
      <c r="J182">
        <v>1.05</v>
      </c>
      <c r="K182">
        <v>25.2</v>
      </c>
      <c r="L182" t="s">
        <v>43</v>
      </c>
      <c r="M182" t="s">
        <v>110</v>
      </c>
      <c r="N182">
        <v>0.14399999999999999</v>
      </c>
      <c r="O182">
        <v>1.96</v>
      </c>
      <c r="P182">
        <v>227</v>
      </c>
      <c r="Q182" s="4"/>
      <c r="R182" s="4">
        <v>1</v>
      </c>
      <c r="S182" s="4">
        <v>1</v>
      </c>
      <c r="T182" s="4"/>
      <c r="U182" s="4">
        <v>25.2</v>
      </c>
      <c r="V182" s="4">
        <v>25.2</v>
      </c>
      <c r="W182" s="4">
        <v>25.2</v>
      </c>
      <c r="X182" s="4">
        <v>0.79999999999999716</v>
      </c>
      <c r="Y182" s="4" t="s">
        <v>78</v>
      </c>
      <c r="AD182" s="4">
        <v>1</v>
      </c>
      <c r="AE182" s="4"/>
      <c r="AF182" s="5">
        <v>227</v>
      </c>
      <c r="AG182" s="32">
        <v>227</v>
      </c>
      <c r="AH182" s="32">
        <v>227</v>
      </c>
      <c r="AI182" s="4">
        <v>-9.1999999999999993</v>
      </c>
      <c r="AJ182" s="4" t="s">
        <v>78</v>
      </c>
      <c r="AO182" s="4"/>
      <c r="AP182" s="4">
        <v>81</v>
      </c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</row>
    <row r="183" spans="1:70" customFormat="1" ht="14.4" x14ac:dyDescent="0.3">
      <c r="A183" s="1">
        <v>45007</v>
      </c>
      <c r="B183" t="s">
        <v>459</v>
      </c>
      <c r="C183" t="s">
        <v>307</v>
      </c>
      <c r="D183">
        <v>7</v>
      </c>
      <c r="E183">
        <v>1</v>
      </c>
      <c r="F183">
        <v>1</v>
      </c>
      <c r="G183" t="s">
        <v>42</v>
      </c>
      <c r="H183" t="s">
        <v>109</v>
      </c>
      <c r="I183">
        <v>5.7700000000000001E-2</v>
      </c>
      <c r="J183">
        <v>1.01</v>
      </c>
      <c r="K183">
        <v>24</v>
      </c>
      <c r="L183" t="s">
        <v>43</v>
      </c>
      <c r="M183" t="s">
        <v>110</v>
      </c>
      <c r="N183">
        <v>0.14299999999999999</v>
      </c>
      <c r="O183">
        <v>2.0299999999999998</v>
      </c>
      <c r="P183">
        <v>238</v>
      </c>
      <c r="R183" s="4">
        <v>1</v>
      </c>
      <c r="S183" s="4">
        <v>1</v>
      </c>
      <c r="T183" s="4"/>
      <c r="U183" s="4">
        <v>24</v>
      </c>
      <c r="V183" s="4">
        <v>24</v>
      </c>
      <c r="W183" s="4">
        <v>24</v>
      </c>
      <c r="X183" s="4">
        <v>-4</v>
      </c>
      <c r="Y183" s="4" t="s">
        <v>78</v>
      </c>
      <c r="AD183" s="4">
        <v>1</v>
      </c>
      <c r="AE183" s="4"/>
      <c r="AF183" s="5">
        <v>238</v>
      </c>
      <c r="AG183" s="32">
        <v>238</v>
      </c>
      <c r="AH183" s="32">
        <v>238</v>
      </c>
      <c r="AI183" s="4">
        <v>-4.8</v>
      </c>
      <c r="AJ183" s="4" t="s">
        <v>78</v>
      </c>
      <c r="AO183" s="4"/>
      <c r="AP183" s="4">
        <v>96</v>
      </c>
      <c r="AQ183" s="4"/>
    </row>
    <row r="184" spans="1:70" customFormat="1" ht="14.4" x14ac:dyDescent="0.3">
      <c r="A184" s="1">
        <v>45007</v>
      </c>
      <c r="B184" t="s">
        <v>459</v>
      </c>
      <c r="C184" t="s">
        <v>307</v>
      </c>
      <c r="D184">
        <v>7</v>
      </c>
      <c r="E184">
        <v>1</v>
      </c>
      <c r="F184">
        <v>1</v>
      </c>
      <c r="G184" t="s">
        <v>42</v>
      </c>
      <c r="H184" t="s">
        <v>109</v>
      </c>
      <c r="I184">
        <v>6.0400000000000002E-2</v>
      </c>
      <c r="J184">
        <v>1.04</v>
      </c>
      <c r="K184">
        <v>24.8</v>
      </c>
      <c r="L184" t="s">
        <v>43</v>
      </c>
      <c r="M184" t="s">
        <v>110</v>
      </c>
      <c r="N184">
        <v>0.13800000000000001</v>
      </c>
      <c r="O184">
        <v>1.95</v>
      </c>
      <c r="P184">
        <v>224</v>
      </c>
      <c r="R184" s="4">
        <v>1</v>
      </c>
      <c r="S184" s="4">
        <v>1</v>
      </c>
      <c r="T184" s="4"/>
      <c r="U184" s="4">
        <v>24.8</v>
      </c>
      <c r="V184" s="4">
        <v>24.8</v>
      </c>
      <c r="W184" s="4">
        <v>24.8</v>
      </c>
      <c r="X184" s="4">
        <v>-0.79999999999999716</v>
      </c>
      <c r="Y184" s="4" t="s">
        <v>78</v>
      </c>
      <c r="AD184" s="4">
        <v>1</v>
      </c>
      <c r="AE184" s="4"/>
      <c r="AF184" s="5">
        <v>224</v>
      </c>
      <c r="AG184" s="32">
        <v>224</v>
      </c>
      <c r="AH184" s="32">
        <v>224</v>
      </c>
      <c r="AI184" s="4">
        <v>-10.4</v>
      </c>
      <c r="AJ184" s="4" t="s">
        <v>78</v>
      </c>
      <c r="AO184" s="4"/>
      <c r="AP184" s="4">
        <v>111</v>
      </c>
      <c r="AQ184" s="4"/>
    </row>
    <row r="185" spans="1:70" customFormat="1" ht="14.4" x14ac:dyDescent="0.3">
      <c r="A185" s="1">
        <v>45007</v>
      </c>
      <c r="B185" t="s">
        <v>459</v>
      </c>
      <c r="C185" t="s">
        <v>307</v>
      </c>
      <c r="D185">
        <v>7</v>
      </c>
      <c r="E185">
        <v>1</v>
      </c>
      <c r="F185">
        <v>1</v>
      </c>
      <c r="G185" t="s">
        <v>42</v>
      </c>
      <c r="H185" t="s">
        <v>109</v>
      </c>
      <c r="I185">
        <v>5.91E-2</v>
      </c>
      <c r="J185">
        <v>1.06</v>
      </c>
      <c r="K185">
        <v>25.5</v>
      </c>
      <c r="L185" t="s">
        <v>43</v>
      </c>
      <c r="M185" t="s">
        <v>110</v>
      </c>
      <c r="N185">
        <v>0.13800000000000001</v>
      </c>
      <c r="O185">
        <v>2</v>
      </c>
      <c r="P185">
        <v>233</v>
      </c>
      <c r="Q185" s="4"/>
      <c r="R185" s="4">
        <v>1</v>
      </c>
      <c r="S185" s="4">
        <v>1</v>
      </c>
      <c r="T185" s="4"/>
      <c r="U185" s="4">
        <v>25.5</v>
      </c>
      <c r="V185" s="4">
        <v>25.5</v>
      </c>
      <c r="W185" s="4">
        <v>25.5</v>
      </c>
      <c r="X185" s="4">
        <v>2</v>
      </c>
      <c r="Y185" s="4" t="s">
        <v>78</v>
      </c>
      <c r="AD185" s="4">
        <v>1</v>
      </c>
      <c r="AE185" s="4"/>
      <c r="AF185" s="5">
        <v>233</v>
      </c>
      <c r="AG185" s="32">
        <v>233</v>
      </c>
      <c r="AH185" s="32">
        <v>233</v>
      </c>
      <c r="AI185" s="4">
        <v>-6.8</v>
      </c>
      <c r="AJ185" s="4" t="s">
        <v>78</v>
      </c>
      <c r="AO185" s="4"/>
      <c r="AP185" s="4">
        <v>126</v>
      </c>
      <c r="AQ185" s="4"/>
    </row>
    <row r="186" spans="1:70" customFormat="1" ht="14.4" x14ac:dyDescent="0.3">
      <c r="A186" s="1">
        <v>45007</v>
      </c>
      <c r="B186" t="s">
        <v>459</v>
      </c>
      <c r="C186" t="s">
        <v>426</v>
      </c>
      <c r="D186">
        <v>7</v>
      </c>
      <c r="E186">
        <v>1</v>
      </c>
      <c r="F186">
        <v>1</v>
      </c>
      <c r="G186" t="s">
        <v>42</v>
      </c>
      <c r="H186" t="s">
        <v>109</v>
      </c>
      <c r="I186">
        <v>5.7200000000000001E-2</v>
      </c>
      <c r="J186">
        <v>0.98799999999999999</v>
      </c>
      <c r="K186">
        <v>23.3</v>
      </c>
      <c r="L186" t="s">
        <v>43</v>
      </c>
      <c r="M186" t="s">
        <v>110</v>
      </c>
      <c r="N186">
        <v>0.13800000000000001</v>
      </c>
      <c r="O186">
        <v>1.97</v>
      </c>
      <c r="P186">
        <v>228</v>
      </c>
      <c r="R186" s="4">
        <v>1</v>
      </c>
      <c r="S186" s="4">
        <v>1</v>
      </c>
      <c r="T186" s="4"/>
      <c r="U186" s="4">
        <v>23.3</v>
      </c>
      <c r="V186" s="4">
        <v>23.3</v>
      </c>
      <c r="W186" s="4">
        <v>23.3</v>
      </c>
      <c r="X186" s="4">
        <v>-6.799999999999998</v>
      </c>
      <c r="Y186" s="4" t="s">
        <v>78</v>
      </c>
      <c r="AB186" s="4"/>
      <c r="AC186" s="4"/>
      <c r="AD186" s="4">
        <v>1</v>
      </c>
      <c r="AE186" s="4"/>
      <c r="AF186" s="5">
        <v>228</v>
      </c>
      <c r="AG186" s="32">
        <v>228</v>
      </c>
      <c r="AH186" s="32">
        <v>228</v>
      </c>
      <c r="AI186" s="4">
        <v>-8.8000000000000007</v>
      </c>
      <c r="AJ186" s="4" t="s">
        <v>78</v>
      </c>
      <c r="AM186" s="4"/>
      <c r="AN186" s="4"/>
      <c r="AO186" s="4"/>
      <c r="AP186" s="4">
        <v>146</v>
      </c>
      <c r="AQ186" s="4"/>
    </row>
    <row r="187" spans="1:70" customFormat="1" ht="14.4" x14ac:dyDescent="0.3">
      <c r="A187" s="1">
        <v>45007</v>
      </c>
      <c r="B187" t="s">
        <v>459</v>
      </c>
      <c r="C187" t="s">
        <v>307</v>
      </c>
      <c r="D187">
        <v>7</v>
      </c>
      <c r="E187">
        <v>1</v>
      </c>
      <c r="F187">
        <v>1</v>
      </c>
      <c r="G187" t="s">
        <v>42</v>
      </c>
      <c r="H187" t="s">
        <v>109</v>
      </c>
      <c r="I187">
        <v>5.8200000000000002E-2</v>
      </c>
      <c r="J187">
        <v>1.03</v>
      </c>
      <c r="K187">
        <v>24.5</v>
      </c>
      <c r="L187" t="s">
        <v>43</v>
      </c>
      <c r="M187" t="s">
        <v>110</v>
      </c>
      <c r="N187">
        <v>0.13700000000000001</v>
      </c>
      <c r="O187">
        <v>1.97</v>
      </c>
      <c r="P187">
        <v>228</v>
      </c>
      <c r="R187" s="4">
        <v>1</v>
      </c>
      <c r="S187" s="4">
        <v>1</v>
      </c>
      <c r="T187" s="4"/>
      <c r="U187" s="4">
        <v>24.5</v>
      </c>
      <c r="V187" s="4">
        <v>24.5</v>
      </c>
      <c r="W187" s="4">
        <v>24.5</v>
      </c>
      <c r="X187" s="4">
        <v>-2</v>
      </c>
      <c r="Y187" s="4" t="s">
        <v>78</v>
      </c>
      <c r="AD187" s="4">
        <v>1</v>
      </c>
      <c r="AE187" s="4"/>
      <c r="AF187" s="5">
        <v>228</v>
      </c>
      <c r="AG187" s="32">
        <v>228</v>
      </c>
      <c r="AH187" s="32">
        <v>228</v>
      </c>
      <c r="AI187" s="4">
        <v>-8.8000000000000007</v>
      </c>
      <c r="AJ187" s="4" t="s">
        <v>78</v>
      </c>
      <c r="AO187" s="4"/>
      <c r="AP187" s="4">
        <v>165</v>
      </c>
      <c r="AQ187" s="4"/>
    </row>
    <row r="188" spans="1:70" customFormat="1" ht="14.4" x14ac:dyDescent="0.3">
      <c r="A188" s="1">
        <v>45007</v>
      </c>
      <c r="B188" t="s">
        <v>459</v>
      </c>
      <c r="C188" t="s">
        <v>307</v>
      </c>
      <c r="D188">
        <v>7</v>
      </c>
      <c r="E188">
        <v>1</v>
      </c>
      <c r="F188">
        <v>1</v>
      </c>
      <c r="G188" t="s">
        <v>42</v>
      </c>
      <c r="H188" t="s">
        <v>109</v>
      </c>
      <c r="I188">
        <v>5.8200000000000002E-2</v>
      </c>
      <c r="J188">
        <v>1.02</v>
      </c>
      <c r="K188">
        <v>24.1</v>
      </c>
      <c r="L188" t="s">
        <v>43</v>
      </c>
      <c r="M188" t="s">
        <v>110</v>
      </c>
      <c r="N188">
        <v>0.13800000000000001</v>
      </c>
      <c r="O188">
        <v>2.0499999999999998</v>
      </c>
      <c r="P188">
        <v>241</v>
      </c>
      <c r="R188" s="4">
        <v>1</v>
      </c>
      <c r="S188" s="4">
        <v>1</v>
      </c>
      <c r="T188" s="4"/>
      <c r="U188" s="4">
        <v>24.1</v>
      </c>
      <c r="V188" s="4">
        <v>24.1</v>
      </c>
      <c r="W188" s="4">
        <v>24.1</v>
      </c>
      <c r="X188" s="4">
        <v>-3.5999999999999943</v>
      </c>
      <c r="Y188" s="4" t="s">
        <v>78</v>
      </c>
      <c r="AD188" s="4">
        <v>1</v>
      </c>
      <c r="AE188" s="4"/>
      <c r="AF188" s="5">
        <v>241</v>
      </c>
      <c r="AG188" s="32">
        <v>241</v>
      </c>
      <c r="AH188" s="32">
        <v>241</v>
      </c>
      <c r="AI188" s="4">
        <v>-3.6</v>
      </c>
      <c r="AJ188" s="4" t="s">
        <v>78</v>
      </c>
      <c r="AO188" s="4"/>
      <c r="AP188" s="4">
        <v>180</v>
      </c>
      <c r="AQ188" s="4"/>
    </row>
    <row r="189" spans="1:70" customFormat="1" ht="14.4" x14ac:dyDescent="0.3">
      <c r="A189" s="1">
        <v>45007</v>
      </c>
      <c r="B189" t="s">
        <v>459</v>
      </c>
      <c r="C189" t="s">
        <v>307</v>
      </c>
      <c r="D189">
        <v>7</v>
      </c>
      <c r="E189">
        <v>1</v>
      </c>
      <c r="F189">
        <v>1</v>
      </c>
      <c r="G189" t="s">
        <v>42</v>
      </c>
      <c r="H189" t="s">
        <v>109</v>
      </c>
      <c r="I189">
        <v>5.8599999999999999E-2</v>
      </c>
      <c r="J189">
        <v>0.99399999999999999</v>
      </c>
      <c r="K189">
        <v>23.4</v>
      </c>
      <c r="L189" t="s">
        <v>43</v>
      </c>
      <c r="M189" t="s">
        <v>110</v>
      </c>
      <c r="N189">
        <v>0.14599999999999999</v>
      </c>
      <c r="O189">
        <v>1.99</v>
      </c>
      <c r="P189">
        <v>231</v>
      </c>
      <c r="R189" s="4">
        <v>1</v>
      </c>
      <c r="S189" s="4">
        <v>1</v>
      </c>
      <c r="T189" s="4"/>
      <c r="U189" s="4">
        <v>23.4</v>
      </c>
      <c r="V189" s="4">
        <v>23.4</v>
      </c>
      <c r="W189" s="4">
        <v>23.4</v>
      </c>
      <c r="X189" s="4">
        <v>-6.4000000000000057</v>
      </c>
      <c r="Y189" s="4" t="s">
        <v>78</v>
      </c>
      <c r="AD189" s="4">
        <v>1</v>
      </c>
      <c r="AE189" s="4"/>
      <c r="AF189" s="5">
        <v>231</v>
      </c>
      <c r="AG189" s="32">
        <v>231</v>
      </c>
      <c r="AH189" s="32">
        <v>231</v>
      </c>
      <c r="AI189" s="4">
        <v>-7.6</v>
      </c>
      <c r="AJ189" s="4" t="s">
        <v>78</v>
      </c>
      <c r="AO189" s="4"/>
      <c r="AP189" s="4">
        <v>195</v>
      </c>
      <c r="AQ189" s="4"/>
    </row>
    <row r="190" spans="1:70" customFormat="1" ht="14.4" x14ac:dyDescent="0.3">
      <c r="A190" s="1">
        <v>45007</v>
      </c>
      <c r="B190" t="s">
        <v>459</v>
      </c>
      <c r="C190" t="s">
        <v>307</v>
      </c>
      <c r="D190">
        <v>7</v>
      </c>
      <c r="E190">
        <v>1</v>
      </c>
      <c r="F190">
        <v>1</v>
      </c>
      <c r="G190" t="s">
        <v>42</v>
      </c>
      <c r="H190" t="s">
        <v>109</v>
      </c>
      <c r="I190">
        <v>5.8799999999999998E-2</v>
      </c>
      <c r="J190">
        <v>1.03</v>
      </c>
      <c r="K190">
        <v>24.7</v>
      </c>
      <c r="L190" t="s">
        <v>43</v>
      </c>
      <c r="M190" t="s">
        <v>110</v>
      </c>
      <c r="N190">
        <v>0.14099999999999999</v>
      </c>
      <c r="O190">
        <v>1.97</v>
      </c>
      <c r="P190">
        <v>228</v>
      </c>
      <c r="R190" s="4">
        <v>1</v>
      </c>
      <c r="S190" s="4">
        <v>1</v>
      </c>
      <c r="T190" s="4"/>
      <c r="U190" s="4">
        <v>24.7</v>
      </c>
      <c r="V190" s="4">
        <v>24.7</v>
      </c>
      <c r="W190" s="4">
        <v>24.7</v>
      </c>
      <c r="X190" s="4">
        <v>-1.2000000000000028</v>
      </c>
      <c r="Y190" s="4" t="s">
        <v>78</v>
      </c>
      <c r="AD190" s="4">
        <v>1</v>
      </c>
      <c r="AE190" s="4"/>
      <c r="AF190" s="5">
        <v>228</v>
      </c>
      <c r="AG190" s="32">
        <v>228</v>
      </c>
      <c r="AH190" s="32">
        <v>228</v>
      </c>
      <c r="AI190" s="4">
        <v>-8.8000000000000007</v>
      </c>
      <c r="AJ190" s="4" t="s">
        <v>78</v>
      </c>
      <c r="AO190" s="4"/>
      <c r="AP190" s="4">
        <v>210</v>
      </c>
      <c r="AQ190" s="4"/>
    </row>
    <row r="191" spans="1:70" customFormat="1" ht="14.4" x14ac:dyDescent="0.3">
      <c r="A191" s="1">
        <v>45007</v>
      </c>
      <c r="B191" t="s">
        <v>459</v>
      </c>
      <c r="C191" t="s">
        <v>307</v>
      </c>
      <c r="D191">
        <v>7</v>
      </c>
      <c r="E191">
        <v>1</v>
      </c>
      <c r="F191">
        <v>1</v>
      </c>
      <c r="G191" t="s">
        <v>42</v>
      </c>
      <c r="H191" t="s">
        <v>109</v>
      </c>
      <c r="I191">
        <v>5.8999999999999997E-2</v>
      </c>
      <c r="J191">
        <v>1.05</v>
      </c>
      <c r="K191">
        <v>25.1</v>
      </c>
      <c r="L191" t="s">
        <v>43</v>
      </c>
      <c r="M191" t="s">
        <v>110</v>
      </c>
      <c r="N191">
        <v>0.14099999999999999</v>
      </c>
      <c r="O191">
        <v>1.96</v>
      </c>
      <c r="P191">
        <v>227</v>
      </c>
      <c r="R191" s="4">
        <v>1</v>
      </c>
      <c r="S191" s="4">
        <v>1</v>
      </c>
      <c r="T191" s="4"/>
      <c r="U191" s="4">
        <v>25.1</v>
      </c>
      <c r="V191" s="4">
        <v>25.1</v>
      </c>
      <c r="W191" s="4">
        <v>25.1</v>
      </c>
      <c r="X191" s="4">
        <v>0.40000000000000568</v>
      </c>
      <c r="Y191" s="4" t="s">
        <v>78</v>
      </c>
      <c r="AD191" s="4">
        <v>1</v>
      </c>
      <c r="AE191" s="4"/>
      <c r="AF191" s="5">
        <v>227</v>
      </c>
      <c r="AG191" s="32">
        <v>227</v>
      </c>
      <c r="AH191" s="32">
        <v>227</v>
      </c>
      <c r="AI191" s="4">
        <v>-9.1999999999999993</v>
      </c>
      <c r="AJ191" s="4" t="s">
        <v>78</v>
      </c>
      <c r="AO191" s="4"/>
      <c r="AP191" s="4">
        <v>225</v>
      </c>
      <c r="AQ191" s="34"/>
    </row>
    <row r="192" spans="1:70" customFormat="1" ht="14.4" x14ac:dyDescent="0.3">
      <c r="A192" s="1">
        <v>45007</v>
      </c>
      <c r="B192" t="s">
        <v>459</v>
      </c>
      <c r="C192" t="s">
        <v>307</v>
      </c>
      <c r="D192">
        <v>7</v>
      </c>
      <c r="E192">
        <v>1</v>
      </c>
      <c r="F192">
        <v>1</v>
      </c>
      <c r="G192" t="s">
        <v>42</v>
      </c>
      <c r="H192" t="s">
        <v>109</v>
      </c>
      <c r="I192">
        <v>5.8400000000000001E-2</v>
      </c>
      <c r="J192">
        <v>1.02</v>
      </c>
      <c r="K192">
        <v>24.3</v>
      </c>
      <c r="L192" t="s">
        <v>43</v>
      </c>
      <c r="M192" t="s">
        <v>110</v>
      </c>
      <c r="N192">
        <v>0.13200000000000001</v>
      </c>
      <c r="O192">
        <v>1.86</v>
      </c>
      <c r="P192">
        <v>210</v>
      </c>
      <c r="Q192" s="4"/>
      <c r="R192" s="4">
        <v>1</v>
      </c>
      <c r="S192" s="4">
        <v>1</v>
      </c>
      <c r="T192" s="4"/>
      <c r="U192" s="4">
        <v>24.3</v>
      </c>
      <c r="V192" s="4">
        <v>24.3</v>
      </c>
      <c r="W192" s="4">
        <v>24.3</v>
      </c>
      <c r="X192" s="4">
        <v>-2.7999999999999972</v>
      </c>
      <c r="Y192" s="4" t="s">
        <v>78</v>
      </c>
      <c r="AD192" s="4">
        <v>1</v>
      </c>
      <c r="AE192" s="4"/>
      <c r="AF192" s="5">
        <v>210</v>
      </c>
      <c r="AG192" s="32">
        <v>210</v>
      </c>
      <c r="AH192" s="32">
        <v>210</v>
      </c>
      <c r="AI192" s="4">
        <v>-16</v>
      </c>
      <c r="AJ192" s="4" t="s">
        <v>78</v>
      </c>
      <c r="AO192" s="4"/>
      <c r="AP192" s="4">
        <v>240</v>
      </c>
    </row>
    <row r="193" spans="1:70" customFormat="1" ht="14.4" x14ac:dyDescent="0.3">
      <c r="A193" s="1">
        <v>45007</v>
      </c>
      <c r="B193" t="s">
        <v>459</v>
      </c>
      <c r="C193" t="s">
        <v>307</v>
      </c>
      <c r="D193">
        <v>7</v>
      </c>
      <c r="E193">
        <v>1</v>
      </c>
      <c r="F193">
        <v>1</v>
      </c>
      <c r="G193" t="s">
        <v>42</v>
      </c>
      <c r="H193" t="s">
        <v>109</v>
      </c>
      <c r="I193">
        <v>6.0299999999999999E-2</v>
      </c>
      <c r="J193">
        <v>1.03</v>
      </c>
      <c r="K193">
        <v>24.6</v>
      </c>
      <c r="L193" t="s">
        <v>43</v>
      </c>
      <c r="M193" t="s">
        <v>110</v>
      </c>
      <c r="N193">
        <v>0.13600000000000001</v>
      </c>
      <c r="O193">
        <v>1.96</v>
      </c>
      <c r="P193">
        <v>226</v>
      </c>
      <c r="R193" s="4">
        <v>1</v>
      </c>
      <c r="S193" s="4">
        <v>1</v>
      </c>
      <c r="T193" s="4"/>
      <c r="U193" s="4">
        <v>24.6</v>
      </c>
      <c r="V193" s="4">
        <v>24.6</v>
      </c>
      <c r="W193" s="4">
        <v>24.6</v>
      </c>
      <c r="X193" s="4">
        <v>-1.5999999999999943</v>
      </c>
      <c r="Y193" s="4" t="s">
        <v>78</v>
      </c>
      <c r="AD193" s="4">
        <v>1</v>
      </c>
      <c r="AE193" s="4"/>
      <c r="AF193" s="5">
        <v>226</v>
      </c>
      <c r="AG193" s="32">
        <v>226</v>
      </c>
      <c r="AH193" s="32">
        <v>226</v>
      </c>
      <c r="AI193" s="4">
        <v>-9.6</v>
      </c>
      <c r="AJ193" s="4" t="s">
        <v>78</v>
      </c>
    </row>
    <row r="194" spans="1:70" customFormat="1" ht="14.4" x14ac:dyDescent="0.3">
      <c r="A194" s="1">
        <v>45007</v>
      </c>
      <c r="B194" t="s">
        <v>459</v>
      </c>
      <c r="C194" t="s">
        <v>426</v>
      </c>
      <c r="D194">
        <v>7</v>
      </c>
      <c r="E194">
        <v>1</v>
      </c>
      <c r="F194">
        <v>1</v>
      </c>
      <c r="G194" t="s">
        <v>42</v>
      </c>
      <c r="H194" t="s">
        <v>109</v>
      </c>
      <c r="I194">
        <v>6.0100000000000001E-2</v>
      </c>
      <c r="J194">
        <v>1.02</v>
      </c>
      <c r="K194">
        <v>24.3</v>
      </c>
      <c r="L194" t="s">
        <v>43</v>
      </c>
      <c r="M194" t="s">
        <v>110</v>
      </c>
      <c r="N194">
        <v>0.14199999999999999</v>
      </c>
      <c r="O194">
        <v>1.99</v>
      </c>
      <c r="P194">
        <v>231</v>
      </c>
      <c r="R194" s="4">
        <v>1</v>
      </c>
      <c r="S194" s="4">
        <v>1</v>
      </c>
      <c r="T194" s="4"/>
      <c r="U194" s="4">
        <v>24.3</v>
      </c>
      <c r="V194" s="4">
        <v>24.3</v>
      </c>
      <c r="W194" s="4">
        <v>24.3</v>
      </c>
      <c r="X194" s="4">
        <v>-2.7999999999999972</v>
      </c>
      <c r="Y194" s="4" t="s">
        <v>78</v>
      </c>
      <c r="AD194" s="4">
        <v>1</v>
      </c>
      <c r="AE194" s="4"/>
      <c r="AF194" s="5">
        <v>231</v>
      </c>
      <c r="AG194" s="32">
        <v>231</v>
      </c>
      <c r="AH194" s="32">
        <v>231</v>
      </c>
      <c r="AI194" s="4">
        <v>-7.6</v>
      </c>
      <c r="AJ194" s="4" t="s">
        <v>78</v>
      </c>
    </row>
    <row r="195" spans="1:70" customFormat="1" ht="14.4" x14ac:dyDescent="0.3">
      <c r="A195" s="1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2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</row>
    <row r="196" spans="1:70" customFormat="1" ht="14.4" x14ac:dyDescent="0.3">
      <c r="A196" s="1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2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</row>
    <row r="197" spans="1:70" customFormat="1" ht="14.4" x14ac:dyDescent="0.3">
      <c r="A197" s="1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2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</row>
    <row r="198" spans="1:70" customFormat="1" ht="14.4" x14ac:dyDescent="0.3">
      <c r="A198" s="1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2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</row>
    <row r="199" spans="1:70" customFormat="1" ht="14.4" x14ac:dyDescent="0.3">
      <c r="A199" s="1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2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</row>
    <row r="200" spans="1:70" customFormat="1" ht="14.4" x14ac:dyDescent="0.3">
      <c r="A200" s="1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</row>
    <row r="201" spans="1:70" customFormat="1" ht="14.4" x14ac:dyDescent="0.3">
      <c r="A201" s="1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</row>
    <row r="202" spans="1:70" customFormat="1" ht="14.4" x14ac:dyDescent="0.3">
      <c r="A202" s="1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</row>
    <row r="203" spans="1:70" ht="15.6" customHeight="1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 t="s">
        <v>42</v>
      </c>
      <c r="V203"/>
      <c r="W203"/>
      <c r="X203"/>
      <c r="Y203" s="1"/>
      <c r="AF203" s="9" t="s">
        <v>43</v>
      </c>
    </row>
    <row r="204" spans="1:70" s="21" customFormat="1" ht="84.75" customHeight="1" x14ac:dyDescent="0.3">
      <c r="A204" s="2" t="s">
        <v>0</v>
      </c>
      <c r="B204" s="2" t="s">
        <v>1</v>
      </c>
      <c r="C204" s="2" t="s">
        <v>2</v>
      </c>
      <c r="D204" s="2" t="s">
        <v>3</v>
      </c>
      <c r="E204" s="2" t="s">
        <v>4</v>
      </c>
      <c r="F204" s="2" t="s">
        <v>5</v>
      </c>
      <c r="G204" s="2" t="s">
        <v>6</v>
      </c>
      <c r="H204" s="2" t="s">
        <v>7</v>
      </c>
      <c r="I204" s="2" t="s">
        <v>8</v>
      </c>
      <c r="J204" s="2" t="s">
        <v>9</v>
      </c>
      <c r="K204" s="2" t="s">
        <v>10</v>
      </c>
      <c r="L204" s="2" t="s">
        <v>6</v>
      </c>
      <c r="M204" s="2" t="s">
        <v>7</v>
      </c>
      <c r="N204" s="2" t="s">
        <v>8</v>
      </c>
      <c r="O204" s="2" t="s">
        <v>9</v>
      </c>
      <c r="P204" s="2" t="s">
        <v>10</v>
      </c>
      <c r="Q204" s="3" t="s">
        <v>14</v>
      </c>
      <c r="R204" s="3" t="s">
        <v>30</v>
      </c>
      <c r="S204" s="3" t="s">
        <v>15</v>
      </c>
      <c r="T204" s="3" t="s">
        <v>16</v>
      </c>
      <c r="U204" s="3" t="s">
        <v>31</v>
      </c>
      <c r="V204" s="3" t="s">
        <v>32</v>
      </c>
      <c r="W204" s="3" t="s">
        <v>104</v>
      </c>
      <c r="X204" s="2" t="s">
        <v>17</v>
      </c>
      <c r="Y204" s="2" t="s">
        <v>18</v>
      </c>
      <c r="Z204" s="2" t="s">
        <v>19</v>
      </c>
      <c r="AA204" s="2" t="s">
        <v>20</v>
      </c>
      <c r="AB204" s="2" t="s">
        <v>21</v>
      </c>
      <c r="AC204" s="2" t="s">
        <v>22</v>
      </c>
      <c r="AD204" s="3" t="s">
        <v>15</v>
      </c>
      <c r="AE204" s="3" t="s">
        <v>16</v>
      </c>
      <c r="AF204" s="3" t="s">
        <v>33</v>
      </c>
      <c r="AG204" s="3" t="s">
        <v>34</v>
      </c>
      <c r="AH204" s="3" t="s">
        <v>105</v>
      </c>
      <c r="AO204" s="21" t="s">
        <v>60</v>
      </c>
    </row>
    <row r="205" spans="1:70" ht="15.6" customHeight="1" x14ac:dyDescent="0.3">
      <c r="A205" s="11"/>
      <c r="B205" s="12"/>
      <c r="C205"/>
      <c r="D205"/>
      <c r="E205"/>
      <c r="F205"/>
      <c r="G205" s="11"/>
      <c r="H205" s="12"/>
      <c r="I205" s="13"/>
      <c r="J205" s="13"/>
      <c r="K205" s="13"/>
      <c r="L205"/>
      <c r="M205"/>
      <c r="N205"/>
      <c r="O205"/>
      <c r="P205" s="13"/>
      <c r="Q205"/>
      <c r="R205"/>
      <c r="S205" s="11"/>
      <c r="T205" s="12" t="s">
        <v>35</v>
      </c>
      <c r="U205" s="13"/>
      <c r="V205" s="13"/>
      <c r="W205" s="13">
        <f>AVERAGE(W21:W203)</f>
        <v>31.396636830749994</v>
      </c>
      <c r="X205"/>
      <c r="Y205" s="1"/>
      <c r="AD205" s="11"/>
      <c r="AE205" s="12" t="s">
        <v>35</v>
      </c>
      <c r="AF205" s="13"/>
      <c r="AG205" s="13"/>
      <c r="AH205" s="13">
        <f>AVERAGE(AH21:AH203)</f>
        <v>226.80469781010214</v>
      </c>
      <c r="AO205" s="14" t="s">
        <v>61</v>
      </c>
      <c r="AP205" s="15">
        <f>MIN(AP21:AP203)</f>
        <v>1</v>
      </c>
      <c r="AQ205" s="15"/>
      <c r="AR205" s="15"/>
      <c r="AS205" s="15"/>
    </row>
    <row r="206" spans="1:70" ht="15.6" customHeight="1" x14ac:dyDescent="0.3">
      <c r="A206" s="11"/>
      <c r="B206" s="12"/>
      <c r="C206"/>
      <c r="D206"/>
      <c r="E206"/>
      <c r="F206"/>
      <c r="G206" s="11"/>
      <c r="H206" s="12"/>
      <c r="I206" s="13"/>
      <c r="J206" s="13"/>
      <c r="K206" s="13"/>
      <c r="L206"/>
      <c r="M206"/>
      <c r="N206"/>
      <c r="O206"/>
      <c r="P206" s="13"/>
      <c r="Q206"/>
      <c r="R206"/>
      <c r="S206" s="11"/>
      <c r="T206" s="12" t="s">
        <v>62</v>
      </c>
      <c r="U206" s="13"/>
      <c r="V206" s="13"/>
      <c r="W206" s="13">
        <f>STDEV(W21:W203)</f>
        <v>58.803757399282347</v>
      </c>
      <c r="X206"/>
      <c r="Y206" s="1"/>
      <c r="AD206" s="11"/>
      <c r="AE206" s="12" t="s">
        <v>62</v>
      </c>
      <c r="AF206" s="13"/>
      <c r="AG206" s="13"/>
      <c r="AH206" s="13">
        <f>STDEV(AH21:AH203)</f>
        <v>50.361439315644596</v>
      </c>
      <c r="AO206" s="14" t="s">
        <v>63</v>
      </c>
      <c r="AP206" s="15">
        <f>MAX(AP21:AP203)</f>
        <v>246</v>
      </c>
      <c r="AR206" s="15"/>
      <c r="AS206" s="15"/>
    </row>
    <row r="207" spans="1:70" ht="15.6" customHeight="1" x14ac:dyDescent="0.3">
      <c r="A207" s="11"/>
      <c r="B207" s="12"/>
      <c r="C207"/>
      <c r="D207"/>
      <c r="E207"/>
      <c r="F207"/>
      <c r="G207" s="11"/>
      <c r="H207" s="12"/>
      <c r="I207" s="13"/>
      <c r="J207" s="13"/>
      <c r="K207" s="13"/>
      <c r="L207"/>
      <c r="M207"/>
      <c r="N207"/>
      <c r="O207"/>
      <c r="P207" s="13"/>
      <c r="Q207"/>
      <c r="R207"/>
      <c r="S207" s="11"/>
      <c r="T207" s="12" t="s">
        <v>29</v>
      </c>
      <c r="U207" s="13"/>
      <c r="V207" s="13"/>
      <c r="W207" s="13">
        <f>100*W206/W205</f>
        <v>187.29317320283715</v>
      </c>
      <c r="X207"/>
      <c r="Y207" s="1"/>
      <c r="AD207" s="11"/>
      <c r="AE207" s="12" t="s">
        <v>29</v>
      </c>
      <c r="AF207" s="13"/>
      <c r="AG207" s="13"/>
      <c r="AH207" s="13">
        <f>100*AH206/AH205</f>
        <v>22.204760219654251</v>
      </c>
      <c r="AO207" s="9" t="s">
        <v>35</v>
      </c>
      <c r="AQ207" s="19"/>
      <c r="AR207" s="19"/>
      <c r="AS207" s="19"/>
    </row>
    <row r="208" spans="1:70" ht="15.6" customHeight="1" x14ac:dyDescent="0.3">
      <c r="A208" s="11"/>
      <c r="B208" s="12"/>
      <c r="C208"/>
      <c r="D208"/>
      <c r="E208"/>
      <c r="F208"/>
      <c r="G208" s="11"/>
      <c r="H208" s="12"/>
      <c r="I208" s="13"/>
      <c r="J208" s="13"/>
      <c r="K208" s="13"/>
      <c r="L208"/>
      <c r="M208"/>
      <c r="N208"/>
      <c r="O208"/>
      <c r="P208" s="13"/>
      <c r="Q208"/>
      <c r="R208"/>
      <c r="S208" s="11"/>
      <c r="T208" s="12" t="s">
        <v>38</v>
      </c>
      <c r="U208" s="13"/>
      <c r="V208" s="13"/>
      <c r="W208" s="13">
        <f>W205/W206</f>
        <v>0.53392229033196381</v>
      </c>
      <c r="X208" t="s">
        <v>266</v>
      </c>
      <c r="Y208" s="1"/>
      <c r="AD208" s="11"/>
      <c r="AE208" s="12" t="s">
        <v>38</v>
      </c>
      <c r="AF208" s="13"/>
      <c r="AG208" s="13"/>
      <c r="AH208" s="13">
        <f>AH205/AH206</f>
        <v>4.5035388363026012</v>
      </c>
      <c r="AI208" t="s">
        <v>266</v>
      </c>
      <c r="AO208" s="9" t="s">
        <v>75</v>
      </c>
      <c r="AR208"/>
      <c r="AS208"/>
    </row>
    <row r="209" spans="1:35" ht="15.6" customHeight="1" x14ac:dyDescent="0.3">
      <c r="A209" s="11"/>
      <c r="B209" s="12"/>
      <c r="C209"/>
      <c r="D209"/>
      <c r="E209"/>
      <c r="F209"/>
      <c r="G209" s="11"/>
      <c r="H209" s="12"/>
      <c r="I209" s="13"/>
      <c r="J209" s="13"/>
      <c r="K209" s="13"/>
      <c r="L209"/>
      <c r="M209"/>
      <c r="N209"/>
      <c r="O209"/>
      <c r="P209" s="13"/>
      <c r="Q209"/>
      <c r="R209"/>
      <c r="S209" s="11" t="s">
        <v>64</v>
      </c>
      <c r="T209" s="12" t="s">
        <v>65</v>
      </c>
      <c r="U209" s="13"/>
      <c r="V209" s="13"/>
      <c r="W209" s="13">
        <f>W205+(2*W206)</f>
        <v>149.00415162931469</v>
      </c>
      <c r="X209" s="5">
        <f>100*W209/W$222</f>
        <v>596.01660651725877</v>
      </c>
      <c r="Y209" s="1"/>
      <c r="AD209" s="11" t="s">
        <v>64</v>
      </c>
      <c r="AE209" s="12" t="s">
        <v>65</v>
      </c>
      <c r="AF209" s="13"/>
      <c r="AG209" s="13"/>
      <c r="AH209" s="13">
        <f>AH205+(2*AH206)</f>
        <v>327.52757644139132</v>
      </c>
      <c r="AI209" s="5">
        <f>100*AH209/AH$222</f>
        <v>131.01103057655652</v>
      </c>
    </row>
    <row r="210" spans="1:35" ht="15.6" customHeight="1" x14ac:dyDescent="0.3">
      <c r="A210" s="11"/>
      <c r="B210" s="12"/>
      <c r="C210"/>
      <c r="D210"/>
      <c r="E210"/>
      <c r="F210"/>
      <c r="G210" s="11"/>
      <c r="H210" s="12"/>
      <c r="I210" s="13"/>
      <c r="J210" s="13"/>
      <c r="K210" s="13"/>
      <c r="L210"/>
      <c r="M210"/>
      <c r="N210"/>
      <c r="O210"/>
      <c r="P210" s="13"/>
      <c r="Q210"/>
      <c r="R210"/>
      <c r="S210" s="11"/>
      <c r="T210" s="12" t="s">
        <v>66</v>
      </c>
      <c r="U210" s="13"/>
      <c r="V210" s="13"/>
      <c r="W210" s="13">
        <f>W205-(2*W206)</f>
        <v>-86.210877967814696</v>
      </c>
      <c r="X210" s="5">
        <f t="shared" ref="X210:X212" si="0">100*W210/W$222</f>
        <v>-344.84351187125884</v>
      </c>
      <c r="Y210" s="1"/>
      <c r="AD210" s="11"/>
      <c r="AE210" s="12" t="s">
        <v>66</v>
      </c>
      <c r="AF210" s="13"/>
      <c r="AG210" s="13"/>
      <c r="AH210" s="13">
        <f>AH205-(2*AH206)</f>
        <v>126.08181917881295</v>
      </c>
      <c r="AI210" s="5">
        <f t="shared" ref="AI210:AI212" si="1">100*AH210/AH$222</f>
        <v>50.432727671525178</v>
      </c>
    </row>
    <row r="211" spans="1:35" ht="15.6" customHeight="1" x14ac:dyDescent="0.3">
      <c r="A211" s="11"/>
      <c r="B211" s="12"/>
      <c r="C211"/>
      <c r="D211"/>
      <c r="E211"/>
      <c r="F211"/>
      <c r="G211" s="11"/>
      <c r="H211" s="12"/>
      <c r="I211" s="13"/>
      <c r="J211" s="13"/>
      <c r="K211" s="13"/>
      <c r="L211"/>
      <c r="M211"/>
      <c r="N211"/>
      <c r="O211"/>
      <c r="P211" s="13"/>
      <c r="Q211"/>
      <c r="R211"/>
      <c r="S211" s="11" t="s">
        <v>67</v>
      </c>
      <c r="T211" s="12" t="s">
        <v>68</v>
      </c>
      <c r="U211" s="13"/>
      <c r="V211" s="13"/>
      <c r="W211" s="13">
        <f>W205+(3*W206)</f>
        <v>207.80790902859704</v>
      </c>
      <c r="X211" s="5">
        <f t="shared" si="0"/>
        <v>831.23163611438804</v>
      </c>
      <c r="Y211" s="1"/>
      <c r="AD211" s="11" t="s">
        <v>67</v>
      </c>
      <c r="AE211" s="12" t="s">
        <v>68</v>
      </c>
      <c r="AF211" s="13"/>
      <c r="AG211" s="13"/>
      <c r="AH211" s="13">
        <f>AH205+(3*AH206)</f>
        <v>377.88901575703596</v>
      </c>
      <c r="AI211" s="5">
        <f t="shared" si="1"/>
        <v>151.15560630281439</v>
      </c>
    </row>
    <row r="212" spans="1:35" ht="15.6" customHeight="1" x14ac:dyDescent="0.3">
      <c r="A212" s="16"/>
      <c r="B212" s="12"/>
      <c r="C212"/>
      <c r="D212"/>
      <c r="E212"/>
      <c r="F212"/>
      <c r="G212" s="16"/>
      <c r="H212" s="12"/>
      <c r="I212" s="13"/>
      <c r="J212" s="13"/>
      <c r="K212" s="13"/>
      <c r="L212"/>
      <c r="M212"/>
      <c r="N212"/>
      <c r="O212"/>
      <c r="P212" s="13"/>
      <c r="Q212"/>
      <c r="R212"/>
      <c r="S212" s="16"/>
      <c r="T212" s="12" t="s">
        <v>69</v>
      </c>
      <c r="U212" s="13"/>
      <c r="V212" s="13"/>
      <c r="W212" s="13">
        <f>W205-(3*W206)</f>
        <v>-145.01463536709704</v>
      </c>
      <c r="X212" s="5">
        <f t="shared" si="0"/>
        <v>-580.05854146838817</v>
      </c>
      <c r="Y212" s="1"/>
      <c r="AD212" s="16"/>
      <c r="AE212" s="12" t="s">
        <v>69</v>
      </c>
      <c r="AF212" s="13"/>
      <c r="AG212" s="13"/>
      <c r="AH212" s="13">
        <f>AH205-(3*AH206)</f>
        <v>75.720379863168347</v>
      </c>
      <c r="AI212" s="5">
        <f t="shared" si="1"/>
        <v>30.288151945267337</v>
      </c>
    </row>
    <row r="213" spans="1:35" ht="15.6" customHeight="1" x14ac:dyDescent="0.3">
      <c r="A213"/>
      <c r="B213" s="9"/>
      <c r="C213"/>
      <c r="D213"/>
      <c r="E213"/>
      <c r="F213"/>
      <c r="G213"/>
      <c r="H213" s="9"/>
      <c r="I213"/>
      <c r="J213"/>
      <c r="K213"/>
      <c r="L213"/>
      <c r="M213"/>
      <c r="N213"/>
      <c r="O213"/>
      <c r="P213"/>
      <c r="Q213"/>
      <c r="R213"/>
      <c r="S213"/>
      <c r="U213"/>
      <c r="V213"/>
      <c r="W213"/>
      <c r="X213"/>
      <c r="Y213" s="1"/>
      <c r="AD213"/>
      <c r="AF213"/>
      <c r="AG213"/>
      <c r="AH213"/>
    </row>
    <row r="214" spans="1:35" ht="15.6" customHeight="1" x14ac:dyDescent="0.3">
      <c r="A214"/>
      <c r="B214" s="9"/>
      <c r="C214"/>
      <c r="D214"/>
      <c r="E214"/>
      <c r="F214"/>
      <c r="G214"/>
      <c r="H214" s="9"/>
      <c r="I214"/>
      <c r="J214"/>
      <c r="K214"/>
      <c r="L214"/>
      <c r="M214"/>
      <c r="N214"/>
      <c r="O214"/>
      <c r="P214"/>
      <c r="Q214"/>
      <c r="R214"/>
      <c r="S214" t="s">
        <v>70</v>
      </c>
      <c r="U214"/>
      <c r="V214"/>
      <c r="W214">
        <f>COUNT(W21:W203)</f>
        <v>174</v>
      </c>
      <c r="X214"/>
      <c r="Y214" s="1"/>
      <c r="AD214" t="s">
        <v>70</v>
      </c>
      <c r="AF214"/>
      <c r="AG214"/>
      <c r="AH214">
        <f>COUNT(AH21:AH203)</f>
        <v>174</v>
      </c>
    </row>
    <row r="215" spans="1:35" x14ac:dyDescent="0.25">
      <c r="B215" s="17"/>
      <c r="H215" s="17"/>
      <c r="P215" s="6"/>
      <c r="S215" s="6" t="s">
        <v>71</v>
      </c>
      <c r="T215" s="17"/>
      <c r="U215" s="6"/>
      <c r="V215" s="6"/>
      <c r="W215" s="6">
        <f>_xlfn.PERCENTILE.INC(W21:W203,0.99)</f>
        <v>318.26000000000244</v>
      </c>
      <c r="AD215" s="6" t="s">
        <v>71</v>
      </c>
      <c r="AE215" s="17"/>
      <c r="AF215" s="6"/>
      <c r="AG215" s="6"/>
      <c r="AH215" s="6">
        <f>_xlfn.PERCENTILE.INC(AH21:AH203,0.99)</f>
        <v>312.1292178971724</v>
      </c>
    </row>
    <row r="216" spans="1:35" x14ac:dyDescent="0.25">
      <c r="B216" s="17"/>
      <c r="H216" s="17"/>
      <c r="P216" s="6"/>
      <c r="S216" s="6" t="s">
        <v>72</v>
      </c>
      <c r="T216" s="17"/>
      <c r="U216" s="6"/>
      <c r="V216" s="6"/>
      <c r="W216" s="6">
        <f>MAX(W21:W203)</f>
        <v>603</v>
      </c>
      <c r="AD216" s="6" t="s">
        <v>72</v>
      </c>
      <c r="AE216" s="17"/>
      <c r="AF216" s="6"/>
      <c r="AG216" s="6"/>
      <c r="AH216" s="6">
        <f>MAX(AH21:AH203)</f>
        <v>333</v>
      </c>
    </row>
    <row r="217" spans="1:35" ht="15.6" x14ac:dyDescent="0.3">
      <c r="H217" s="7"/>
      <c r="I217" s="9"/>
      <c r="J217" s="9"/>
      <c r="K217" s="23"/>
      <c r="S217" s="6" t="s">
        <v>44</v>
      </c>
      <c r="T217" s="7"/>
      <c r="W217" s="23">
        <v>40</v>
      </c>
      <c r="AD217" s="6" t="s">
        <v>44</v>
      </c>
      <c r="AE217" s="7"/>
      <c r="AH217" s="23">
        <v>250</v>
      </c>
    </row>
    <row r="218" spans="1:35" ht="15.6" x14ac:dyDescent="0.3">
      <c r="G218" s="9"/>
      <c r="H218" s="9"/>
      <c r="I218"/>
      <c r="J218" s="9"/>
      <c r="K218"/>
      <c r="L218" s="6"/>
      <c r="M218" s="7"/>
      <c r="N218" s="9"/>
      <c r="S218" s="9" t="s">
        <v>36</v>
      </c>
      <c r="U218"/>
      <c r="W218">
        <f>W206*TINV(0.02,(W214-1))</f>
        <v>138.07684582872088</v>
      </c>
      <c r="AD218" s="9" t="s">
        <v>36</v>
      </c>
      <c r="AF218"/>
      <c r="AH218">
        <f>AH206*TINV(0.02,(AH214-1))</f>
        <v>118.25347562201198</v>
      </c>
    </row>
    <row r="219" spans="1:35" x14ac:dyDescent="0.25">
      <c r="G219" s="9"/>
      <c r="H219" s="9"/>
      <c r="I219" s="9"/>
      <c r="J219" s="9"/>
      <c r="K219" s="9"/>
      <c r="S219" s="9" t="s">
        <v>37</v>
      </c>
      <c r="W219" s="9">
        <f>W206*10</f>
        <v>588.03757399282347</v>
      </c>
      <c r="AD219" s="9" t="s">
        <v>37</v>
      </c>
      <c r="AH219" s="9">
        <f>AH206*10</f>
        <v>503.61439315644594</v>
      </c>
    </row>
    <row r="220" spans="1:35" x14ac:dyDescent="0.25">
      <c r="G220" s="9"/>
      <c r="H220" s="9"/>
      <c r="I220" s="9"/>
      <c r="J220" s="9"/>
      <c r="K220" s="9"/>
      <c r="S220" s="9" t="s">
        <v>76</v>
      </c>
      <c r="W220" s="9">
        <f>W205/W218</f>
        <v>0.22738524074989616</v>
      </c>
      <c r="AD220" s="9" t="s">
        <v>76</v>
      </c>
      <c r="AH220" s="9">
        <f>AH205/AH218</f>
        <v>1.9179537566833611</v>
      </c>
    </row>
    <row r="221" spans="1:35" x14ac:dyDescent="0.25">
      <c r="G221" s="9"/>
      <c r="H221" s="9"/>
      <c r="I221" s="9"/>
      <c r="J221" s="9"/>
      <c r="K221" s="9"/>
    </row>
    <row r="222" spans="1:35" ht="15.6" x14ac:dyDescent="0.3">
      <c r="G222" s="9"/>
      <c r="H222" s="9"/>
      <c r="I222" s="9"/>
      <c r="J222" s="22"/>
      <c r="K222" s="23"/>
      <c r="V222" s="22" t="s">
        <v>119</v>
      </c>
      <c r="W222" s="23">
        <v>25</v>
      </c>
      <c r="AG222" s="22" t="s">
        <v>119</v>
      </c>
      <c r="AH222" s="23">
        <v>250</v>
      </c>
    </row>
    <row r="223" spans="1:35" ht="15.6" x14ac:dyDescent="0.3">
      <c r="G223" s="9"/>
      <c r="H223" s="9"/>
      <c r="I223" s="9"/>
      <c r="J223" s="22"/>
      <c r="K223" s="24"/>
      <c r="V223" s="22" t="s">
        <v>35</v>
      </c>
      <c r="W223" s="24">
        <f>AVERAGE(W21:W203)</f>
        <v>31.396636830749994</v>
      </c>
      <c r="AG223" s="22" t="s">
        <v>35</v>
      </c>
      <c r="AH223" s="24">
        <f>AVERAGE(AH21:AH203)</f>
        <v>226.80469781010214</v>
      </c>
    </row>
    <row r="224" spans="1:35" ht="15.6" x14ac:dyDescent="0.3">
      <c r="G224" s="9"/>
      <c r="H224" s="9"/>
      <c r="I224" s="9"/>
      <c r="J224" s="22"/>
      <c r="K224" s="24"/>
      <c r="V224" s="22" t="s">
        <v>120</v>
      </c>
      <c r="W224" s="24">
        <f>_xlfn.STDEV.S(W21:W203)</f>
        <v>58.803757399282347</v>
      </c>
      <c r="AG224" s="22" t="s">
        <v>120</v>
      </c>
      <c r="AH224" s="24">
        <f>_xlfn.STDEV.S(AH21:AH203)</f>
        <v>50.361439315644596</v>
      </c>
    </row>
    <row r="225" spans="7:34" ht="15.6" x14ac:dyDescent="0.3">
      <c r="G225" s="9"/>
      <c r="H225" s="9"/>
      <c r="I225" s="9"/>
      <c r="J225" s="22"/>
      <c r="K225" s="24"/>
      <c r="V225" s="22" t="s">
        <v>121</v>
      </c>
      <c r="W225" s="24">
        <f>100*W224/W223</f>
        <v>187.29317320283715</v>
      </c>
      <c r="AG225" s="22" t="s">
        <v>121</v>
      </c>
      <c r="AH225" s="24">
        <f>100*AH224/AH223</f>
        <v>22.204760219654251</v>
      </c>
    </row>
    <row r="226" spans="7:34" ht="15.6" x14ac:dyDescent="0.3">
      <c r="G226" s="9"/>
      <c r="H226" s="9"/>
      <c r="I226" s="9"/>
      <c r="J226" s="22"/>
      <c r="K226" s="24"/>
      <c r="V226" s="22" t="s">
        <v>122</v>
      </c>
      <c r="W226" s="24">
        <f>TINV(0.02,(W214-1))</f>
        <v>2.348095630882356</v>
      </c>
      <c r="AG226" s="22" t="s">
        <v>122</v>
      </c>
      <c r="AH226" s="24">
        <f>TINV(0.02,(AH214-1))</f>
        <v>2.348095630882356</v>
      </c>
    </row>
    <row r="227" spans="7:34" ht="15.6" x14ac:dyDescent="0.3">
      <c r="G227" s="9"/>
      <c r="H227" s="9"/>
      <c r="I227" s="9"/>
      <c r="J227" s="22"/>
      <c r="K227" s="24"/>
      <c r="V227" s="22" t="s">
        <v>36</v>
      </c>
      <c r="W227" s="25">
        <f>W224*W226</f>
        <v>138.07684582872088</v>
      </c>
      <c r="AG227" s="22" t="s">
        <v>36</v>
      </c>
      <c r="AH227" s="25">
        <f>AH224*AH226</f>
        <v>118.25347562201198</v>
      </c>
    </row>
    <row r="228" spans="7:34" ht="15.6" x14ac:dyDescent="0.3">
      <c r="G228" s="9"/>
      <c r="H228" s="9"/>
      <c r="I228" s="9"/>
      <c r="J228" s="22"/>
      <c r="K228" s="24"/>
      <c r="V228" s="22" t="s">
        <v>37</v>
      </c>
      <c r="W228" s="25">
        <f>10*W224</f>
        <v>588.03757399282347</v>
      </c>
      <c r="AG228" s="22" t="s">
        <v>37</v>
      </c>
      <c r="AH228" s="25">
        <f>10*AH224</f>
        <v>503.61439315644594</v>
      </c>
    </row>
    <row r="229" spans="7:34" ht="15.6" x14ac:dyDescent="0.3">
      <c r="G229" s="9"/>
      <c r="H229" s="9"/>
      <c r="I229" s="9"/>
      <c r="J229" s="22"/>
      <c r="K229" s="24"/>
      <c r="V229" s="22" t="s">
        <v>123</v>
      </c>
      <c r="W229" s="24">
        <f>100*(W223-W222)/W222</f>
        <v>25.586547322999976</v>
      </c>
      <c r="AG229" s="22" t="s">
        <v>123</v>
      </c>
      <c r="AH229" s="24">
        <f>100*(AH223-AH222)/AH222</f>
        <v>-9.2781208759591429</v>
      </c>
    </row>
    <row r="230" spans="7:34" ht="15.6" x14ac:dyDescent="0.3">
      <c r="G230" s="9"/>
      <c r="H230" s="9"/>
      <c r="I230" s="9"/>
      <c r="J230" s="22"/>
      <c r="K230" s="24"/>
      <c r="V230" s="22" t="s">
        <v>124</v>
      </c>
      <c r="W230" s="24">
        <f>W222/W227</f>
        <v>0.18105859711635908</v>
      </c>
      <c r="AG230" s="22" t="s">
        <v>124</v>
      </c>
      <c r="AH230" s="24">
        <f>AH222/AH227</f>
        <v>2.1141027668320338</v>
      </c>
    </row>
    <row r="231" spans="7:34" ht="15.6" x14ac:dyDescent="0.3">
      <c r="G231" s="9"/>
      <c r="H231" s="9"/>
      <c r="I231" s="9"/>
      <c r="J231" s="22"/>
      <c r="K231" s="24"/>
      <c r="V231" s="22" t="s">
        <v>125</v>
      </c>
      <c r="W231" s="24">
        <f>100*(W223/W222)</f>
        <v>125.58654732299999</v>
      </c>
      <c r="AG231" s="22" t="s">
        <v>125</v>
      </c>
      <c r="AH231" s="24">
        <f>100*(AH223/AH222)</f>
        <v>90.721879124040868</v>
      </c>
    </row>
    <row r="232" spans="7:34" ht="15.6" x14ac:dyDescent="0.3">
      <c r="G232" s="9"/>
      <c r="H232" s="9"/>
      <c r="I232" s="9"/>
      <c r="J232" s="22"/>
      <c r="K232" s="24"/>
      <c r="V232" s="22" t="s">
        <v>38</v>
      </c>
      <c r="W232" s="24">
        <f>W223/W224</f>
        <v>0.53392229033196381</v>
      </c>
      <c r="AG232" s="22" t="s">
        <v>38</v>
      </c>
      <c r="AH232" s="24">
        <f>AH223/AH224</f>
        <v>4.5035388363026012</v>
      </c>
    </row>
  </sheetData>
  <conditionalFormatting sqref="K200:K202">
    <cfRule type="cellIs" dxfId="6" priority="6" operator="greaterThan">
      <formula>180</formula>
    </cfRule>
  </conditionalFormatting>
  <conditionalFormatting sqref="P200:P202">
    <cfRule type="cellIs" dxfId="5" priority="5" operator="greaterThan">
      <formula>1800</formula>
    </cfRule>
  </conditionalFormatting>
  <conditionalFormatting sqref="U105:U125">
    <cfRule type="cellIs" dxfId="4" priority="2" operator="greaterThan">
      <formula>180</formula>
    </cfRule>
  </conditionalFormatting>
  <conditionalFormatting sqref="AF105:AF125">
    <cfRule type="cellIs" dxfId="3" priority="1" operator="greaterThan">
      <formula>1800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398E-8059-47FC-867B-47C74361C7F2}">
  <sheetPr>
    <pageSetUpPr fitToPage="1"/>
  </sheetPr>
  <dimension ref="A3:BR234"/>
  <sheetViews>
    <sheetView topLeftCell="A55" workbookViewId="0">
      <selection activeCell="H146" sqref="H146"/>
    </sheetView>
  </sheetViews>
  <sheetFormatPr defaultRowHeight="14.4" x14ac:dyDescent="0.3"/>
  <cols>
    <col min="1" max="1" width="10.77734375" customWidth="1"/>
    <col min="3" max="3" width="18.21875" customWidth="1"/>
  </cols>
  <sheetData>
    <row r="3" spans="1:46" x14ac:dyDescent="0.3">
      <c r="A3" t="s">
        <v>326</v>
      </c>
    </row>
    <row r="4" spans="1:46" s="3" customFormat="1" ht="79.8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3" t="s">
        <v>14</v>
      </c>
      <c r="R4" s="3" t="s">
        <v>30</v>
      </c>
      <c r="S4" s="3" t="s">
        <v>15</v>
      </c>
      <c r="T4" s="3" t="s">
        <v>16</v>
      </c>
      <c r="U4" s="3" t="s">
        <v>31</v>
      </c>
      <c r="V4" s="3" t="s">
        <v>32</v>
      </c>
      <c r="W4" s="3" t="s">
        <v>104</v>
      </c>
      <c r="X4" s="2" t="s">
        <v>17</v>
      </c>
      <c r="Y4" s="2" t="s">
        <v>18</v>
      </c>
      <c r="Z4" s="2" t="s">
        <v>19</v>
      </c>
      <c r="AA4" s="2" t="s">
        <v>20</v>
      </c>
      <c r="AB4" s="2" t="s">
        <v>21</v>
      </c>
      <c r="AC4" s="2" t="s">
        <v>22</v>
      </c>
      <c r="AD4" s="3" t="s">
        <v>15</v>
      </c>
      <c r="AE4" s="3" t="s">
        <v>16</v>
      </c>
      <c r="AF4" s="3" t="s">
        <v>33</v>
      </c>
      <c r="AG4" s="3" t="s">
        <v>34</v>
      </c>
      <c r="AH4" s="3" t="s">
        <v>105</v>
      </c>
      <c r="AI4" s="8" t="s">
        <v>23</v>
      </c>
      <c r="AJ4" s="8" t="s">
        <v>24</v>
      </c>
      <c r="AK4" s="8" t="s">
        <v>25</v>
      </c>
      <c r="AL4" s="8" t="s">
        <v>26</v>
      </c>
      <c r="AM4" s="8" t="s">
        <v>27</v>
      </c>
      <c r="AN4" s="8" t="s">
        <v>28</v>
      </c>
      <c r="AP4" s="2" t="s">
        <v>58</v>
      </c>
      <c r="AS4" s="3" t="s">
        <v>258</v>
      </c>
      <c r="AT4" s="3" t="s">
        <v>259</v>
      </c>
    </row>
    <row r="5" spans="1:46" x14ac:dyDescent="0.3">
      <c r="A5" s="1">
        <v>43917</v>
      </c>
      <c r="B5" t="s">
        <v>56</v>
      </c>
      <c r="C5" t="s">
        <v>325</v>
      </c>
      <c r="D5">
        <v>139</v>
      </c>
      <c r="E5">
        <v>1</v>
      </c>
      <c r="F5">
        <v>1</v>
      </c>
      <c r="G5" t="s">
        <v>11</v>
      </c>
      <c r="H5" t="s">
        <v>12</v>
      </c>
      <c r="I5">
        <v>2.7E-2</v>
      </c>
      <c r="J5">
        <v>0.59099999999999997</v>
      </c>
      <c r="K5">
        <v>17.2</v>
      </c>
      <c r="L5" t="s">
        <v>13</v>
      </c>
      <c r="M5" t="s">
        <v>12</v>
      </c>
      <c r="N5">
        <v>0.84599999999999997</v>
      </c>
      <c r="O5">
        <v>14.7</v>
      </c>
      <c r="P5">
        <v>384</v>
      </c>
      <c r="R5" s="4">
        <v>1.5</v>
      </c>
      <c r="S5" s="4">
        <v>1</v>
      </c>
      <c r="T5" s="4"/>
      <c r="U5" s="4">
        <f t="shared" ref="U5:U12" si="0">K5</f>
        <v>17.2</v>
      </c>
      <c r="V5" s="4">
        <f t="shared" ref="V5:V12" si="1">IF(R5=1,U5,(U5-7.5))</f>
        <v>9.6999999999999993</v>
      </c>
      <c r="W5" s="4">
        <f t="shared" ref="W5:W12" si="2">IF(R5=1,U5,(V5*R5))</f>
        <v>14.549999999999999</v>
      </c>
      <c r="AD5" s="4">
        <v>1</v>
      </c>
      <c r="AE5" s="4"/>
      <c r="AF5" s="4">
        <f t="shared" ref="AF5:AF12" si="3">P5</f>
        <v>384</v>
      </c>
      <c r="AG5" s="4">
        <f t="shared" ref="AG5:AG12" si="4">IF(R5=1,AF5,(AF5-341))</f>
        <v>43</v>
      </c>
      <c r="AH5" s="4">
        <f t="shared" ref="AH5:AH12" si="5">IF(R5=1,AF5,(AG5*R5))</f>
        <v>64.5</v>
      </c>
    </row>
    <row r="6" spans="1:46" x14ac:dyDescent="0.3">
      <c r="A6" s="1">
        <v>43917</v>
      </c>
      <c r="B6" t="s">
        <v>56</v>
      </c>
      <c r="C6" t="s">
        <v>325</v>
      </c>
      <c r="D6">
        <v>140</v>
      </c>
      <c r="E6">
        <v>1</v>
      </c>
      <c r="F6">
        <v>1</v>
      </c>
      <c r="G6" t="s">
        <v>11</v>
      </c>
      <c r="H6" t="s">
        <v>12</v>
      </c>
      <c r="I6">
        <v>2.8799999999999999E-2</v>
      </c>
      <c r="J6">
        <v>0.624</v>
      </c>
      <c r="K6">
        <v>17.8</v>
      </c>
      <c r="L6" t="s">
        <v>13</v>
      </c>
      <c r="M6" t="s">
        <v>12</v>
      </c>
      <c r="N6">
        <v>0.83899999999999997</v>
      </c>
      <c r="O6">
        <v>14.5</v>
      </c>
      <c r="P6">
        <v>379</v>
      </c>
      <c r="R6" s="4">
        <v>1.5</v>
      </c>
      <c r="S6" s="4">
        <v>1</v>
      </c>
      <c r="T6" s="4"/>
      <c r="U6" s="4">
        <f t="shared" si="0"/>
        <v>17.8</v>
      </c>
      <c r="V6" s="4">
        <f t="shared" si="1"/>
        <v>10.3</v>
      </c>
      <c r="W6" s="4">
        <f t="shared" si="2"/>
        <v>15.450000000000001</v>
      </c>
      <c r="AD6" s="4">
        <v>1</v>
      </c>
      <c r="AE6" s="4"/>
      <c r="AF6" s="4">
        <f t="shared" si="3"/>
        <v>379</v>
      </c>
      <c r="AG6" s="4">
        <f t="shared" si="4"/>
        <v>38</v>
      </c>
      <c r="AH6" s="4">
        <f t="shared" si="5"/>
        <v>57</v>
      </c>
    </row>
    <row r="7" spans="1:46" x14ac:dyDescent="0.3">
      <c r="A7" s="1">
        <v>43917</v>
      </c>
      <c r="B7" t="s">
        <v>56</v>
      </c>
      <c r="C7" t="s">
        <v>325</v>
      </c>
      <c r="D7">
        <v>141</v>
      </c>
      <c r="E7">
        <v>1</v>
      </c>
      <c r="F7">
        <v>1</v>
      </c>
      <c r="G7" t="s">
        <v>11</v>
      </c>
      <c r="H7" t="s">
        <v>12</v>
      </c>
      <c r="I7">
        <v>3.2300000000000002E-2</v>
      </c>
      <c r="J7">
        <v>0.71599999999999997</v>
      </c>
      <c r="K7">
        <v>19.3</v>
      </c>
      <c r="L7" t="s">
        <v>13</v>
      </c>
      <c r="M7" t="s">
        <v>12</v>
      </c>
      <c r="N7">
        <v>0.89</v>
      </c>
      <c r="O7">
        <v>15.3</v>
      </c>
      <c r="P7">
        <v>400</v>
      </c>
      <c r="R7" s="4">
        <v>1.5</v>
      </c>
      <c r="S7" s="4">
        <v>1</v>
      </c>
      <c r="T7" s="4"/>
      <c r="U7" s="4">
        <f t="shared" si="0"/>
        <v>19.3</v>
      </c>
      <c r="V7" s="4">
        <f t="shared" si="1"/>
        <v>11.8</v>
      </c>
      <c r="W7" s="4">
        <f t="shared" si="2"/>
        <v>17.700000000000003</v>
      </c>
      <c r="AD7" s="4">
        <v>1</v>
      </c>
      <c r="AE7" s="4"/>
      <c r="AF7" s="4">
        <f t="shared" si="3"/>
        <v>400</v>
      </c>
      <c r="AG7" s="4">
        <f t="shared" si="4"/>
        <v>59</v>
      </c>
      <c r="AH7" s="4">
        <f t="shared" si="5"/>
        <v>88.5</v>
      </c>
    </row>
    <row r="8" spans="1:46" x14ac:dyDescent="0.3">
      <c r="A8" s="1">
        <v>43917</v>
      </c>
      <c r="B8" t="s">
        <v>56</v>
      </c>
      <c r="C8" t="s">
        <v>325</v>
      </c>
      <c r="D8">
        <v>142</v>
      </c>
      <c r="E8">
        <v>1</v>
      </c>
      <c r="F8">
        <v>1</v>
      </c>
      <c r="G8" t="s">
        <v>11</v>
      </c>
      <c r="H8" t="s">
        <v>12</v>
      </c>
      <c r="I8">
        <v>2.8000000000000001E-2</v>
      </c>
      <c r="J8">
        <v>0.59399999999999997</v>
      </c>
      <c r="K8">
        <v>17.3</v>
      </c>
      <c r="L8" t="s">
        <v>13</v>
      </c>
      <c r="M8" t="s">
        <v>12</v>
      </c>
      <c r="N8">
        <v>0.85299999999999998</v>
      </c>
      <c r="O8">
        <v>14.8</v>
      </c>
      <c r="P8">
        <v>388</v>
      </c>
      <c r="R8" s="4">
        <v>1.5</v>
      </c>
      <c r="S8" s="4">
        <v>1</v>
      </c>
      <c r="T8" s="4"/>
      <c r="U8" s="4">
        <f t="shared" si="0"/>
        <v>17.3</v>
      </c>
      <c r="V8" s="4">
        <f t="shared" si="1"/>
        <v>9.8000000000000007</v>
      </c>
      <c r="W8" s="4">
        <f t="shared" si="2"/>
        <v>14.700000000000001</v>
      </c>
      <c r="AD8" s="4">
        <v>1</v>
      </c>
      <c r="AE8" s="4"/>
      <c r="AF8" s="4">
        <f t="shared" si="3"/>
        <v>388</v>
      </c>
      <c r="AG8" s="4">
        <f t="shared" si="4"/>
        <v>47</v>
      </c>
      <c r="AH8" s="4">
        <f t="shared" si="5"/>
        <v>70.5</v>
      </c>
    </row>
    <row r="9" spans="1:46" x14ac:dyDescent="0.3">
      <c r="A9" s="1">
        <v>43917</v>
      </c>
      <c r="B9" t="s">
        <v>56</v>
      </c>
      <c r="C9" t="s">
        <v>325</v>
      </c>
      <c r="D9">
        <v>143</v>
      </c>
      <c r="E9">
        <v>1</v>
      </c>
      <c r="F9">
        <v>1</v>
      </c>
      <c r="G9" t="s">
        <v>11</v>
      </c>
      <c r="H9" t="s">
        <v>12</v>
      </c>
      <c r="I9">
        <v>2.93E-2</v>
      </c>
      <c r="J9">
        <v>0.60299999999999998</v>
      </c>
      <c r="K9">
        <v>17.399999999999999</v>
      </c>
      <c r="L9" t="s">
        <v>13</v>
      </c>
      <c r="M9" t="s">
        <v>12</v>
      </c>
      <c r="N9">
        <v>0.86299999999999999</v>
      </c>
      <c r="O9">
        <v>14.9</v>
      </c>
      <c r="P9">
        <v>390</v>
      </c>
      <c r="R9" s="4">
        <v>1.5</v>
      </c>
      <c r="S9" s="4">
        <v>1</v>
      </c>
      <c r="T9" s="4"/>
      <c r="U9" s="4">
        <f t="shared" si="0"/>
        <v>17.399999999999999</v>
      </c>
      <c r="V9" s="4">
        <f t="shared" si="1"/>
        <v>9.8999999999999986</v>
      </c>
      <c r="W9" s="4">
        <f t="shared" si="2"/>
        <v>14.849999999999998</v>
      </c>
      <c r="AD9" s="4">
        <v>1</v>
      </c>
      <c r="AE9" s="4"/>
      <c r="AF9" s="4">
        <f t="shared" si="3"/>
        <v>390</v>
      </c>
      <c r="AG9" s="4">
        <f t="shared" si="4"/>
        <v>49</v>
      </c>
      <c r="AH9" s="4">
        <f t="shared" si="5"/>
        <v>73.5</v>
      </c>
    </row>
    <row r="10" spans="1:46" x14ac:dyDescent="0.3">
      <c r="A10" s="1">
        <v>43917</v>
      </c>
      <c r="B10" t="s">
        <v>56</v>
      </c>
      <c r="C10" t="s">
        <v>325</v>
      </c>
      <c r="D10">
        <v>144</v>
      </c>
      <c r="E10">
        <v>1</v>
      </c>
      <c r="F10">
        <v>1</v>
      </c>
      <c r="G10" t="s">
        <v>11</v>
      </c>
      <c r="H10" t="s">
        <v>12</v>
      </c>
      <c r="I10">
        <v>2.93E-2</v>
      </c>
      <c r="J10">
        <v>0.63100000000000001</v>
      </c>
      <c r="K10">
        <v>17.899999999999999</v>
      </c>
      <c r="L10" t="s">
        <v>13</v>
      </c>
      <c r="M10" t="s">
        <v>12</v>
      </c>
      <c r="N10">
        <v>0.85599999999999998</v>
      </c>
      <c r="O10">
        <v>14.8</v>
      </c>
      <c r="P10">
        <v>389</v>
      </c>
      <c r="R10" s="4">
        <v>1.5</v>
      </c>
      <c r="S10" s="4">
        <v>1</v>
      </c>
      <c r="T10" s="4"/>
      <c r="U10" s="4">
        <f t="shared" si="0"/>
        <v>17.899999999999999</v>
      </c>
      <c r="V10" s="4">
        <f t="shared" si="1"/>
        <v>10.399999999999999</v>
      </c>
      <c r="W10" s="4">
        <f t="shared" si="2"/>
        <v>15.599999999999998</v>
      </c>
      <c r="AD10" s="4">
        <v>1</v>
      </c>
      <c r="AE10" s="4"/>
      <c r="AF10" s="4">
        <f t="shared" si="3"/>
        <v>389</v>
      </c>
      <c r="AG10" s="4">
        <f t="shared" si="4"/>
        <v>48</v>
      </c>
      <c r="AH10" s="4">
        <f t="shared" si="5"/>
        <v>72</v>
      </c>
    </row>
    <row r="11" spans="1:46" x14ac:dyDescent="0.3">
      <c r="A11" s="1">
        <v>43917</v>
      </c>
      <c r="B11" t="s">
        <v>56</v>
      </c>
      <c r="C11" t="s">
        <v>325</v>
      </c>
      <c r="D11">
        <v>145</v>
      </c>
      <c r="E11">
        <v>1</v>
      </c>
      <c r="F11">
        <v>1</v>
      </c>
      <c r="G11" t="s">
        <v>11</v>
      </c>
      <c r="H11" t="s">
        <v>12</v>
      </c>
      <c r="I11">
        <v>3.0599999999999999E-2</v>
      </c>
      <c r="J11">
        <v>0.66600000000000004</v>
      </c>
      <c r="K11">
        <v>18.5</v>
      </c>
      <c r="L11" t="s">
        <v>13</v>
      </c>
      <c r="M11" t="s">
        <v>12</v>
      </c>
      <c r="N11">
        <v>0.86299999999999999</v>
      </c>
      <c r="O11">
        <v>14.9</v>
      </c>
      <c r="P11">
        <v>392</v>
      </c>
      <c r="R11" s="4">
        <v>1.5</v>
      </c>
      <c r="S11" s="4">
        <v>1</v>
      </c>
      <c r="T11" s="4"/>
      <c r="U11" s="4">
        <f t="shared" si="0"/>
        <v>18.5</v>
      </c>
      <c r="V11" s="4">
        <f t="shared" si="1"/>
        <v>11</v>
      </c>
      <c r="W11" s="4">
        <f t="shared" si="2"/>
        <v>16.5</v>
      </c>
      <c r="AD11" s="4">
        <v>1</v>
      </c>
      <c r="AE11" s="4"/>
      <c r="AF11" s="4">
        <f t="shared" si="3"/>
        <v>392</v>
      </c>
      <c r="AG11" s="4">
        <f t="shared" si="4"/>
        <v>51</v>
      </c>
      <c r="AH11" s="4">
        <f t="shared" si="5"/>
        <v>76.5</v>
      </c>
    </row>
    <row r="12" spans="1:46" x14ac:dyDescent="0.3">
      <c r="A12" s="1">
        <v>43917</v>
      </c>
      <c r="B12" t="s">
        <v>56</v>
      </c>
      <c r="C12" t="s">
        <v>325</v>
      </c>
      <c r="D12">
        <v>146</v>
      </c>
      <c r="E12">
        <v>1</v>
      </c>
      <c r="F12">
        <v>1</v>
      </c>
      <c r="G12" t="s">
        <v>11</v>
      </c>
      <c r="H12" t="s">
        <v>12</v>
      </c>
      <c r="I12">
        <v>3.3399999999999999E-2</v>
      </c>
      <c r="J12">
        <v>0.752</v>
      </c>
      <c r="K12">
        <v>19.899999999999999</v>
      </c>
      <c r="L12" t="s">
        <v>13</v>
      </c>
      <c r="M12" t="s">
        <v>12</v>
      </c>
      <c r="N12">
        <v>0.78</v>
      </c>
      <c r="O12">
        <v>13.5</v>
      </c>
      <c r="P12">
        <v>353</v>
      </c>
      <c r="R12" s="4">
        <v>1.5</v>
      </c>
      <c r="S12" s="4">
        <v>1</v>
      </c>
      <c r="T12" s="4"/>
      <c r="U12" s="4">
        <f t="shared" si="0"/>
        <v>19.899999999999999</v>
      </c>
      <c r="V12" s="4">
        <f t="shared" si="1"/>
        <v>12.399999999999999</v>
      </c>
      <c r="W12" s="4">
        <f t="shared" si="2"/>
        <v>18.599999999999998</v>
      </c>
      <c r="AD12" s="4">
        <v>1</v>
      </c>
      <c r="AE12" s="4"/>
      <c r="AF12" s="4">
        <f t="shared" si="3"/>
        <v>353</v>
      </c>
      <c r="AG12" s="4">
        <f t="shared" si="4"/>
        <v>12</v>
      </c>
      <c r="AH12" s="4">
        <f t="shared" si="5"/>
        <v>18</v>
      </c>
    </row>
    <row r="14" spans="1:46" x14ac:dyDescent="0.3">
      <c r="V14" t="s">
        <v>119</v>
      </c>
      <c r="W14" s="9">
        <f>(150*1000)/10150</f>
        <v>14.77832512315271</v>
      </c>
      <c r="AG14" t="s">
        <v>119</v>
      </c>
      <c r="AH14" s="9">
        <f>(150*10000)/10150</f>
        <v>147.78325123152709</v>
      </c>
    </row>
    <row r="15" spans="1:46" x14ac:dyDescent="0.3">
      <c r="V15" t="s">
        <v>35</v>
      </c>
      <c r="W15" s="31">
        <f>AVERAGE(W5:W12)</f>
        <v>15.993749999999999</v>
      </c>
      <c r="AG15" t="s">
        <v>35</v>
      </c>
      <c r="AH15" s="31">
        <f>AVERAGE(AH5:AH12)</f>
        <v>65.0625</v>
      </c>
    </row>
    <row r="16" spans="1:46" x14ac:dyDescent="0.3">
      <c r="V16" t="s">
        <v>120</v>
      </c>
      <c r="W16" s="31">
        <f>STDEV(W5:W12)</f>
        <v>1.4869521800361591</v>
      </c>
      <c r="AG16" t="s">
        <v>120</v>
      </c>
      <c r="AH16" s="31">
        <f>STDEV(AH5:AH12)</f>
        <v>21.075438480441093</v>
      </c>
    </row>
    <row r="17" spans="1:48" x14ac:dyDescent="0.3">
      <c r="V17" t="s">
        <v>121</v>
      </c>
      <c r="W17" s="31">
        <f>100*W16/W15</f>
        <v>9.2970827981940403</v>
      </c>
      <c r="AG17" t="s">
        <v>121</v>
      </c>
      <c r="AH17" s="31">
        <f>100*AH16/AH15</f>
        <v>32.392604773012245</v>
      </c>
    </row>
    <row r="18" spans="1:48" x14ac:dyDescent="0.3">
      <c r="V18" t="s">
        <v>122</v>
      </c>
      <c r="W18" s="31">
        <f>TINV(0.02,6)</f>
        <v>3.1426684032909828</v>
      </c>
      <c r="AG18" t="s">
        <v>122</v>
      </c>
      <c r="AH18" s="31">
        <f>TINV(0.02,6)</f>
        <v>3.1426684032909828</v>
      </c>
    </row>
    <row r="19" spans="1:48" x14ac:dyDescent="0.3">
      <c r="V19" t="s">
        <v>36</v>
      </c>
      <c r="W19" s="31">
        <f>W16*W18</f>
        <v>4.6729976334042824</v>
      </c>
      <c r="X19" s="2"/>
      <c r="Y19" s="2"/>
      <c r="Z19" s="2"/>
      <c r="AA19" s="2"/>
      <c r="AB19" s="2"/>
      <c r="AC19" s="2"/>
      <c r="AD19" s="2"/>
      <c r="AE19" s="2"/>
      <c r="AF19" s="2"/>
      <c r="AG19" t="s">
        <v>36</v>
      </c>
      <c r="AH19" s="31">
        <f>AH16*AH18</f>
        <v>66.23311459798515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x14ac:dyDescent="0.3">
      <c r="V20" t="s">
        <v>37</v>
      </c>
      <c r="W20" s="31">
        <f>10*W16</f>
        <v>14.869521800361591</v>
      </c>
      <c r="AG20" t="s">
        <v>37</v>
      </c>
      <c r="AH20" s="31">
        <f>10*AH16</f>
        <v>210.75438480441093</v>
      </c>
    </row>
    <row r="21" spans="1:48" x14ac:dyDescent="0.3">
      <c r="V21" t="s">
        <v>123</v>
      </c>
      <c r="W21" s="31">
        <f>100*(W15-W14)/W14</f>
        <v>8.224374999999986</v>
      </c>
      <c r="AG21" t="s">
        <v>123</v>
      </c>
      <c r="AH21" s="31">
        <f>100*(AH15-AH14)/AH14</f>
        <v>-55.974374999999995</v>
      </c>
    </row>
    <row r="22" spans="1:48" x14ac:dyDescent="0.3">
      <c r="V22" t="s">
        <v>124</v>
      </c>
      <c r="W22" s="31">
        <f>W14/W19</f>
        <v>3.1624936031449877</v>
      </c>
      <c r="AG22" t="s">
        <v>124</v>
      </c>
      <c r="AH22" s="31">
        <f>AH14/AH19</f>
        <v>2.2312592745868356</v>
      </c>
    </row>
    <row r="23" spans="1:48" x14ac:dyDescent="0.3">
      <c r="V23" t="s">
        <v>125</v>
      </c>
      <c r="W23" s="31">
        <f>100*W15/W14</f>
        <v>108.22437499999998</v>
      </c>
      <c r="AG23" t="s">
        <v>125</v>
      </c>
      <c r="AH23" s="31">
        <f>100*AH15/AH14</f>
        <v>44.025624999999998</v>
      </c>
    </row>
    <row r="24" spans="1:48" x14ac:dyDescent="0.3">
      <c r="V24" t="s">
        <v>38</v>
      </c>
      <c r="W24" s="31">
        <f>W15/W16</f>
        <v>10.75606210793616</v>
      </c>
      <c r="AG24" t="s">
        <v>38</v>
      </c>
      <c r="AH24" s="31">
        <f>AH15/AH16</f>
        <v>3.0871243822699479</v>
      </c>
    </row>
    <row r="25" spans="1:48" x14ac:dyDescent="0.3">
      <c r="W25" s="10"/>
    </row>
    <row r="30" spans="1:48" x14ac:dyDescent="0.3">
      <c r="A30" t="s">
        <v>331</v>
      </c>
    </row>
    <row r="31" spans="1:48" s="3" customFormat="1" ht="79.8" x14ac:dyDescent="0.3">
      <c r="A31" s="2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8</v>
      </c>
      <c r="J31" s="2" t="s">
        <v>9</v>
      </c>
      <c r="K31" s="2" t="s">
        <v>10</v>
      </c>
      <c r="L31" s="2" t="s">
        <v>6</v>
      </c>
      <c r="M31" s="2" t="s">
        <v>7</v>
      </c>
      <c r="N31" s="2" t="s">
        <v>8</v>
      </c>
      <c r="O31" s="2" t="s">
        <v>9</v>
      </c>
      <c r="P31" s="2" t="s">
        <v>10</v>
      </c>
      <c r="Q31" s="3" t="s">
        <v>14</v>
      </c>
      <c r="R31" s="3" t="s">
        <v>30</v>
      </c>
      <c r="S31" s="3" t="s">
        <v>15</v>
      </c>
      <c r="T31" s="3" t="s">
        <v>16</v>
      </c>
      <c r="U31" s="3" t="s">
        <v>31</v>
      </c>
      <c r="V31" s="3" t="s">
        <v>32</v>
      </c>
      <c r="W31" s="3" t="s">
        <v>104</v>
      </c>
      <c r="X31" s="2" t="s">
        <v>17</v>
      </c>
      <c r="Y31" s="2" t="s">
        <v>18</v>
      </c>
      <c r="Z31" s="2" t="s">
        <v>19</v>
      </c>
      <c r="AA31" s="2" t="s">
        <v>20</v>
      </c>
      <c r="AB31" s="2" t="s">
        <v>21</v>
      </c>
      <c r="AC31" s="2" t="s">
        <v>22</v>
      </c>
      <c r="AD31" s="3" t="s">
        <v>15</v>
      </c>
      <c r="AE31" s="3" t="s">
        <v>16</v>
      </c>
      <c r="AF31" s="3" t="s">
        <v>33</v>
      </c>
      <c r="AG31" s="3" t="s">
        <v>34</v>
      </c>
      <c r="AH31" s="3" t="s">
        <v>105</v>
      </c>
      <c r="AI31" s="8" t="s">
        <v>23</v>
      </c>
      <c r="AJ31" s="8" t="s">
        <v>24</v>
      </c>
      <c r="AK31" s="8" t="s">
        <v>25</v>
      </c>
      <c r="AL31" s="8" t="s">
        <v>26</v>
      </c>
      <c r="AM31" s="8" t="s">
        <v>27</v>
      </c>
      <c r="AN31" s="8" t="s">
        <v>28</v>
      </c>
      <c r="AP31" s="2" t="s">
        <v>58</v>
      </c>
      <c r="AS31" s="3" t="s">
        <v>258</v>
      </c>
      <c r="AT31" s="3" t="s">
        <v>259</v>
      </c>
    </row>
    <row r="32" spans="1:48" x14ac:dyDescent="0.3">
      <c r="A32" s="1">
        <v>43921</v>
      </c>
      <c r="B32" t="s">
        <v>39</v>
      </c>
      <c r="C32" t="s">
        <v>329</v>
      </c>
      <c r="D32">
        <v>94</v>
      </c>
      <c r="E32">
        <v>1</v>
      </c>
      <c r="F32">
        <v>1</v>
      </c>
      <c r="G32" t="s">
        <v>11</v>
      </c>
      <c r="H32" t="s">
        <v>12</v>
      </c>
      <c r="I32">
        <v>4.5400000000000003E-2</v>
      </c>
      <c r="J32">
        <v>1</v>
      </c>
      <c r="K32">
        <v>16.7</v>
      </c>
      <c r="L32" t="s">
        <v>13</v>
      </c>
      <c r="M32" t="s">
        <v>12</v>
      </c>
      <c r="N32">
        <v>0.79100000000000004</v>
      </c>
      <c r="O32">
        <v>13.7</v>
      </c>
      <c r="P32">
        <v>372</v>
      </c>
      <c r="R32" s="4">
        <v>1.5</v>
      </c>
      <c r="S32" s="4">
        <v>1</v>
      </c>
      <c r="T32" s="4"/>
      <c r="U32" s="4">
        <f t="shared" ref="U32:U39" si="6">K32</f>
        <v>16.7</v>
      </c>
      <c r="V32" s="4">
        <f t="shared" ref="V32:V39" si="7">IF(R32=1,U32,(U32-6.8))</f>
        <v>9.8999999999999986</v>
      </c>
      <c r="W32" s="4">
        <f t="shared" ref="W32:W39" si="8">IF(R32=1,U32,(V32*R32))</f>
        <v>14.849999999999998</v>
      </c>
      <c r="AD32" s="4">
        <v>2</v>
      </c>
      <c r="AE32" s="4" t="s">
        <v>330</v>
      </c>
      <c r="AF32" s="4">
        <f t="shared" ref="AF32:AF39" si="9">P32</f>
        <v>372</v>
      </c>
      <c r="AG32" s="4">
        <f t="shared" ref="AG32:AG39" si="10">IF(R32=1,AF32,(AF32-379))</f>
        <v>-7</v>
      </c>
      <c r="AH32" s="4">
        <f t="shared" ref="AH32:AH39" si="11">IF(R32=1,AF32,(AG32*R32))</f>
        <v>-10.5</v>
      </c>
      <c r="AO32" s="4"/>
      <c r="AP32" s="4"/>
      <c r="AQ32" s="4"/>
    </row>
    <row r="33" spans="1:43" x14ac:dyDescent="0.3">
      <c r="A33" s="1">
        <v>43921</v>
      </c>
      <c r="B33" t="s">
        <v>39</v>
      </c>
      <c r="C33" t="s">
        <v>329</v>
      </c>
      <c r="D33">
        <v>95</v>
      </c>
      <c r="E33">
        <v>1</v>
      </c>
      <c r="F33">
        <v>1</v>
      </c>
      <c r="G33" t="s">
        <v>11</v>
      </c>
      <c r="H33" t="s">
        <v>12</v>
      </c>
      <c r="I33">
        <v>4.3700000000000003E-2</v>
      </c>
      <c r="J33">
        <v>0.94899999999999995</v>
      </c>
      <c r="K33">
        <v>15.7</v>
      </c>
      <c r="L33" t="s">
        <v>13</v>
      </c>
      <c r="M33" t="s">
        <v>12</v>
      </c>
      <c r="N33">
        <v>0.80200000000000005</v>
      </c>
      <c r="O33">
        <v>14</v>
      </c>
      <c r="P33">
        <v>379</v>
      </c>
      <c r="R33" s="4">
        <v>1.5</v>
      </c>
      <c r="S33" s="4">
        <v>1</v>
      </c>
      <c r="T33" s="4"/>
      <c r="U33" s="4">
        <f t="shared" si="6"/>
        <v>15.7</v>
      </c>
      <c r="V33" s="4">
        <f t="shared" si="7"/>
        <v>8.8999999999999986</v>
      </c>
      <c r="W33" s="4">
        <f t="shared" si="8"/>
        <v>13.349999999999998</v>
      </c>
      <c r="X33" s="4"/>
      <c r="Y33" s="4"/>
      <c r="AD33" s="4">
        <v>2</v>
      </c>
      <c r="AE33" s="4" t="s">
        <v>330</v>
      </c>
      <c r="AF33" s="4">
        <f t="shared" si="9"/>
        <v>379</v>
      </c>
      <c r="AG33" s="4">
        <f t="shared" si="10"/>
        <v>0</v>
      </c>
      <c r="AH33" s="4">
        <f t="shared" si="11"/>
        <v>0</v>
      </c>
      <c r="AI33" s="4"/>
      <c r="AJ33" s="4"/>
      <c r="AO33" s="4"/>
      <c r="AP33" s="4"/>
      <c r="AQ33" s="4"/>
    </row>
    <row r="34" spans="1:43" x14ac:dyDescent="0.3">
      <c r="A34" s="1">
        <v>43921</v>
      </c>
      <c r="B34" t="s">
        <v>39</v>
      </c>
      <c r="C34" t="s">
        <v>329</v>
      </c>
      <c r="D34">
        <v>96</v>
      </c>
      <c r="E34">
        <v>1</v>
      </c>
      <c r="F34">
        <v>1</v>
      </c>
      <c r="G34" t="s">
        <v>11</v>
      </c>
      <c r="H34" t="s">
        <v>12</v>
      </c>
      <c r="I34">
        <v>5.7000000000000002E-2</v>
      </c>
      <c r="J34">
        <v>1.48</v>
      </c>
      <c r="K34">
        <v>24.7</v>
      </c>
      <c r="L34" t="s">
        <v>13</v>
      </c>
      <c r="M34" t="s">
        <v>12</v>
      </c>
      <c r="N34">
        <v>0.79500000000000004</v>
      </c>
      <c r="O34">
        <v>13.9</v>
      </c>
      <c r="P34">
        <v>376</v>
      </c>
      <c r="R34" s="4">
        <v>1.5</v>
      </c>
      <c r="S34" s="4">
        <v>1</v>
      </c>
      <c r="T34" s="4"/>
      <c r="U34" s="4">
        <f t="shared" si="6"/>
        <v>24.7</v>
      </c>
      <c r="V34" s="4">
        <f t="shared" si="7"/>
        <v>17.899999999999999</v>
      </c>
      <c r="W34" s="4">
        <f t="shared" si="8"/>
        <v>26.849999999999998</v>
      </c>
      <c r="X34" s="4"/>
      <c r="Y34" s="4"/>
      <c r="AB34" s="4"/>
      <c r="AC34" s="4"/>
      <c r="AD34" s="4">
        <v>2</v>
      </c>
      <c r="AE34" s="4" t="s">
        <v>330</v>
      </c>
      <c r="AF34" s="4">
        <f t="shared" si="9"/>
        <v>376</v>
      </c>
      <c r="AG34" s="4">
        <f t="shared" si="10"/>
        <v>-3</v>
      </c>
      <c r="AH34" s="4">
        <f t="shared" si="11"/>
        <v>-4.5</v>
      </c>
      <c r="AI34" s="4"/>
      <c r="AJ34" s="4"/>
      <c r="AM34" s="4"/>
      <c r="AN34" s="4"/>
      <c r="AO34" s="4"/>
      <c r="AP34" s="4"/>
      <c r="AQ34" s="4"/>
    </row>
    <row r="35" spans="1:43" x14ac:dyDescent="0.3">
      <c r="A35" s="1">
        <v>43921</v>
      </c>
      <c r="B35" t="s">
        <v>39</v>
      </c>
      <c r="C35" t="s">
        <v>329</v>
      </c>
      <c r="D35">
        <v>97</v>
      </c>
      <c r="E35">
        <v>1</v>
      </c>
      <c r="F35">
        <v>1</v>
      </c>
      <c r="G35" t="s">
        <v>11</v>
      </c>
      <c r="H35" t="s">
        <v>12</v>
      </c>
      <c r="I35">
        <v>4.4200000000000003E-2</v>
      </c>
      <c r="J35">
        <v>0.98</v>
      </c>
      <c r="K35">
        <v>16.2</v>
      </c>
      <c r="L35" t="s">
        <v>13</v>
      </c>
      <c r="M35" t="s">
        <v>12</v>
      </c>
      <c r="N35">
        <v>0.80200000000000005</v>
      </c>
      <c r="O35">
        <v>14</v>
      </c>
      <c r="P35">
        <v>381</v>
      </c>
      <c r="R35" s="4">
        <v>1.5</v>
      </c>
      <c r="S35" s="4">
        <v>1</v>
      </c>
      <c r="T35" s="4"/>
      <c r="U35" s="4">
        <f t="shared" si="6"/>
        <v>16.2</v>
      </c>
      <c r="V35" s="4">
        <f t="shared" si="7"/>
        <v>9.3999999999999986</v>
      </c>
      <c r="W35" s="4">
        <f t="shared" si="8"/>
        <v>14.099999999999998</v>
      </c>
      <c r="X35" s="4"/>
      <c r="Y35" s="4"/>
      <c r="AD35" s="4">
        <v>2</v>
      </c>
      <c r="AE35" s="4" t="s">
        <v>330</v>
      </c>
      <c r="AF35" s="4">
        <f t="shared" si="9"/>
        <v>381</v>
      </c>
      <c r="AG35" s="4">
        <f t="shared" si="10"/>
        <v>2</v>
      </c>
      <c r="AH35" s="4">
        <f t="shared" si="11"/>
        <v>3</v>
      </c>
      <c r="AI35" s="4"/>
      <c r="AJ35" s="4"/>
      <c r="AO35" s="4"/>
      <c r="AP35" s="4"/>
      <c r="AQ35" s="4"/>
    </row>
    <row r="36" spans="1:43" x14ac:dyDescent="0.3">
      <c r="A36" s="1">
        <v>43921</v>
      </c>
      <c r="B36" t="s">
        <v>39</v>
      </c>
      <c r="C36" t="s">
        <v>329</v>
      </c>
      <c r="D36">
        <v>98</v>
      </c>
      <c r="E36">
        <v>1</v>
      </c>
      <c r="F36">
        <v>1</v>
      </c>
      <c r="G36" t="s">
        <v>11</v>
      </c>
      <c r="H36" t="s">
        <v>12</v>
      </c>
      <c r="I36">
        <v>4.3499999999999997E-2</v>
      </c>
      <c r="J36">
        <v>0.93400000000000005</v>
      </c>
      <c r="K36">
        <v>15.5</v>
      </c>
      <c r="L36" t="s">
        <v>13</v>
      </c>
      <c r="M36" t="s">
        <v>12</v>
      </c>
      <c r="N36">
        <v>0.81200000000000006</v>
      </c>
      <c r="O36">
        <v>14.5</v>
      </c>
      <c r="P36">
        <v>395</v>
      </c>
      <c r="R36" s="4">
        <v>1.5</v>
      </c>
      <c r="S36" s="4">
        <v>1</v>
      </c>
      <c r="T36" s="4"/>
      <c r="U36" s="4">
        <f t="shared" si="6"/>
        <v>15.5</v>
      </c>
      <c r="V36" s="4">
        <f t="shared" si="7"/>
        <v>8.6999999999999993</v>
      </c>
      <c r="W36" s="4">
        <f t="shared" si="8"/>
        <v>13.049999999999999</v>
      </c>
      <c r="X36" s="4"/>
      <c r="Y36" s="4"/>
      <c r="AD36" s="4">
        <v>2</v>
      </c>
      <c r="AE36" s="4" t="s">
        <v>330</v>
      </c>
      <c r="AF36" s="4">
        <f t="shared" si="9"/>
        <v>395</v>
      </c>
      <c r="AG36" s="4">
        <f t="shared" si="10"/>
        <v>16</v>
      </c>
      <c r="AH36" s="4">
        <f t="shared" si="11"/>
        <v>24</v>
      </c>
      <c r="AI36" s="4"/>
      <c r="AJ36" s="4"/>
      <c r="AO36" s="4"/>
      <c r="AP36" s="4"/>
      <c r="AQ36" s="4"/>
    </row>
    <row r="37" spans="1:43" x14ac:dyDescent="0.3">
      <c r="A37" s="1">
        <v>43921</v>
      </c>
      <c r="B37" t="s">
        <v>39</v>
      </c>
      <c r="C37" t="s">
        <v>329</v>
      </c>
      <c r="D37">
        <v>99</v>
      </c>
      <c r="E37">
        <v>1</v>
      </c>
      <c r="F37">
        <v>1</v>
      </c>
      <c r="G37" t="s">
        <v>11</v>
      </c>
      <c r="H37" t="s">
        <v>12</v>
      </c>
      <c r="I37">
        <v>4.48E-2</v>
      </c>
      <c r="J37">
        <v>0.98</v>
      </c>
      <c r="K37">
        <v>16.2</v>
      </c>
      <c r="L37" t="s">
        <v>13</v>
      </c>
      <c r="M37" t="s">
        <v>12</v>
      </c>
      <c r="N37">
        <v>0.82699999999999996</v>
      </c>
      <c r="O37">
        <v>14.4</v>
      </c>
      <c r="P37">
        <v>391</v>
      </c>
      <c r="R37" s="4">
        <v>1.5</v>
      </c>
      <c r="S37" s="4">
        <v>1</v>
      </c>
      <c r="T37" s="4"/>
      <c r="U37" s="4">
        <f t="shared" si="6"/>
        <v>16.2</v>
      </c>
      <c r="V37" s="4">
        <f t="shared" si="7"/>
        <v>9.3999999999999986</v>
      </c>
      <c r="W37" s="4">
        <f t="shared" si="8"/>
        <v>14.099999999999998</v>
      </c>
      <c r="X37" s="4"/>
      <c r="Y37" s="4"/>
      <c r="AD37" s="4">
        <v>2</v>
      </c>
      <c r="AE37" s="4" t="s">
        <v>330</v>
      </c>
      <c r="AF37" s="4">
        <f t="shared" si="9"/>
        <v>391</v>
      </c>
      <c r="AG37" s="4">
        <f t="shared" si="10"/>
        <v>12</v>
      </c>
      <c r="AH37" s="4">
        <f t="shared" si="11"/>
        <v>18</v>
      </c>
      <c r="AI37" s="4"/>
      <c r="AJ37" s="4"/>
      <c r="AO37" s="4"/>
      <c r="AP37" s="4"/>
      <c r="AQ37" s="4"/>
    </row>
    <row r="38" spans="1:43" x14ac:dyDescent="0.3">
      <c r="A38" s="1">
        <v>43921</v>
      </c>
      <c r="B38" t="s">
        <v>39</v>
      </c>
      <c r="C38" t="s">
        <v>329</v>
      </c>
      <c r="D38">
        <v>100</v>
      </c>
      <c r="E38">
        <v>1</v>
      </c>
      <c r="F38">
        <v>1</v>
      </c>
      <c r="G38" t="s">
        <v>11</v>
      </c>
      <c r="H38" t="s">
        <v>12</v>
      </c>
      <c r="I38">
        <v>4.36E-2</v>
      </c>
      <c r="J38">
        <v>1.01</v>
      </c>
      <c r="K38">
        <v>16.8</v>
      </c>
      <c r="L38" t="s">
        <v>13</v>
      </c>
      <c r="M38" t="s">
        <v>12</v>
      </c>
      <c r="N38">
        <v>0.79900000000000004</v>
      </c>
      <c r="O38">
        <v>14</v>
      </c>
      <c r="P38">
        <v>380</v>
      </c>
      <c r="R38" s="4">
        <v>1.5</v>
      </c>
      <c r="S38" s="4">
        <v>1</v>
      </c>
      <c r="T38" s="4"/>
      <c r="U38" s="4">
        <f t="shared" si="6"/>
        <v>16.8</v>
      </c>
      <c r="V38" s="4">
        <f t="shared" si="7"/>
        <v>10</v>
      </c>
      <c r="W38" s="4">
        <f t="shared" si="8"/>
        <v>15</v>
      </c>
      <c r="AD38" s="4">
        <v>2</v>
      </c>
      <c r="AE38" s="4" t="s">
        <v>330</v>
      </c>
      <c r="AF38" s="4">
        <f t="shared" si="9"/>
        <v>380</v>
      </c>
      <c r="AG38" s="4">
        <f t="shared" si="10"/>
        <v>1</v>
      </c>
      <c r="AH38" s="4">
        <f t="shared" si="11"/>
        <v>1.5</v>
      </c>
      <c r="AO38" s="4"/>
      <c r="AP38" s="4"/>
      <c r="AQ38" s="4"/>
    </row>
    <row r="39" spans="1:43" x14ac:dyDescent="0.3">
      <c r="A39" s="1">
        <v>43921</v>
      </c>
      <c r="B39" t="s">
        <v>39</v>
      </c>
      <c r="C39" t="s">
        <v>329</v>
      </c>
      <c r="D39">
        <v>101</v>
      </c>
      <c r="E39">
        <v>1</v>
      </c>
      <c r="F39">
        <v>1</v>
      </c>
      <c r="G39" t="s">
        <v>11</v>
      </c>
      <c r="H39" t="s">
        <v>12</v>
      </c>
      <c r="I39">
        <v>4.7600000000000003E-2</v>
      </c>
      <c r="J39">
        <v>0.98599999999999999</v>
      </c>
      <c r="K39">
        <v>16.399999999999999</v>
      </c>
      <c r="L39" t="s">
        <v>13</v>
      </c>
      <c r="M39" t="s">
        <v>12</v>
      </c>
      <c r="N39">
        <v>0.83</v>
      </c>
      <c r="O39">
        <v>16</v>
      </c>
      <c r="P39">
        <v>434</v>
      </c>
      <c r="R39" s="4">
        <v>1.5</v>
      </c>
      <c r="S39" s="4">
        <v>1</v>
      </c>
      <c r="T39" s="4"/>
      <c r="U39" s="4">
        <f t="shared" si="6"/>
        <v>16.399999999999999</v>
      </c>
      <c r="V39" s="4">
        <f t="shared" si="7"/>
        <v>9.5999999999999979</v>
      </c>
      <c r="W39" s="4">
        <f t="shared" si="8"/>
        <v>14.399999999999997</v>
      </c>
      <c r="Z39">
        <f>ABS(100*ABS(W39-W33)/AVERAGE(W39,W33))</f>
        <v>7.5675675675675613</v>
      </c>
      <c r="AA39" t="str">
        <f>IF(W39&gt;10, (IF((AND(Z39&gt;=0,Z39&lt;=20)=TRUE),"PASS","FAIL")),(IF((AND(Z39&gt;=0,Z39&lt;=50)=TRUE),"PASS","FAIL")))</f>
        <v>PASS</v>
      </c>
      <c r="AD39" s="4">
        <v>2</v>
      </c>
      <c r="AE39" s="4" t="s">
        <v>330</v>
      </c>
      <c r="AF39" s="4">
        <f t="shared" si="9"/>
        <v>434</v>
      </c>
      <c r="AG39" s="4">
        <f t="shared" si="10"/>
        <v>55</v>
      </c>
      <c r="AH39" s="4">
        <f t="shared" si="11"/>
        <v>82.5</v>
      </c>
      <c r="AO39" s="4"/>
      <c r="AP39" s="4"/>
      <c r="AQ39" s="4"/>
    </row>
    <row r="40" spans="1:43" x14ac:dyDescent="0.3">
      <c r="A40" s="1"/>
      <c r="R40" s="4"/>
      <c r="S40" s="4"/>
      <c r="T40" s="4"/>
      <c r="U40" s="4"/>
      <c r="V40" s="4"/>
      <c r="W40" s="4"/>
      <c r="AD40" s="4"/>
      <c r="AE40" s="4"/>
      <c r="AF40" s="4"/>
      <c r="AG40" s="4"/>
      <c r="AH40" s="4"/>
      <c r="AO40" s="4"/>
      <c r="AP40" s="4"/>
      <c r="AQ40" s="4"/>
    </row>
    <row r="41" spans="1:43" x14ac:dyDescent="0.3">
      <c r="A41" s="1"/>
      <c r="R41" s="4"/>
      <c r="S41" s="4"/>
      <c r="T41" s="4"/>
      <c r="U41" s="4"/>
      <c r="V41" t="s">
        <v>119</v>
      </c>
      <c r="W41" s="9">
        <f>(150*1000)/10150</f>
        <v>14.77832512315271</v>
      </c>
      <c r="AG41" t="s">
        <v>119</v>
      </c>
      <c r="AH41" s="9">
        <f>(150*10000)/10150</f>
        <v>147.78325123152709</v>
      </c>
      <c r="AO41" s="4"/>
      <c r="AP41" s="4"/>
      <c r="AQ41" s="4"/>
    </row>
    <row r="42" spans="1:43" x14ac:dyDescent="0.3">
      <c r="A42" s="1"/>
      <c r="R42" s="4"/>
      <c r="S42" s="4"/>
      <c r="T42" s="4"/>
      <c r="U42" s="4"/>
      <c r="V42" t="s">
        <v>35</v>
      </c>
      <c r="W42" s="31">
        <f>AVERAGE(W32:W39)</f>
        <v>15.712499999999997</v>
      </c>
      <c r="AG42" t="s">
        <v>35</v>
      </c>
      <c r="AH42" s="31">
        <f>AVERAGE(AH32:AH39)</f>
        <v>14.25</v>
      </c>
      <c r="AO42" s="4"/>
      <c r="AP42" s="4"/>
      <c r="AQ42" s="4"/>
    </row>
    <row r="43" spans="1:43" x14ac:dyDescent="0.3">
      <c r="A43" s="1"/>
      <c r="R43" s="4"/>
      <c r="S43" s="4"/>
      <c r="T43" s="4"/>
      <c r="U43" s="4"/>
      <c r="V43" t="s">
        <v>120</v>
      </c>
      <c r="W43" s="31">
        <f>STDEV(W32:W39)</f>
        <v>4.549548643232967</v>
      </c>
      <c r="AG43" t="s">
        <v>120</v>
      </c>
      <c r="AH43" s="31">
        <f>STDEV(AH32:AH39)</f>
        <v>29.817300826389847</v>
      </c>
      <c r="AO43" s="4"/>
      <c r="AP43" s="4"/>
      <c r="AQ43" s="4"/>
    </row>
    <row r="44" spans="1:43" x14ac:dyDescent="0.3">
      <c r="A44" s="1"/>
      <c r="R44" s="4"/>
      <c r="S44" s="4"/>
      <c r="T44" s="4"/>
      <c r="U44" s="4"/>
      <c r="V44" t="s">
        <v>121</v>
      </c>
      <c r="W44" s="31">
        <f>100*W43/W42</f>
        <v>28.954963520973543</v>
      </c>
      <c r="AG44" t="s">
        <v>121</v>
      </c>
      <c r="AH44" s="31">
        <f>100*AH43/AH42</f>
        <v>209.24421632554279</v>
      </c>
      <c r="AO44" s="4"/>
      <c r="AP44" s="4"/>
      <c r="AQ44" s="4"/>
    </row>
    <row r="45" spans="1:43" x14ac:dyDescent="0.3">
      <c r="A45" s="1"/>
      <c r="R45" s="4"/>
      <c r="S45" s="4"/>
      <c r="T45" s="4"/>
      <c r="U45" s="4"/>
      <c r="V45" t="s">
        <v>122</v>
      </c>
      <c r="W45" s="31">
        <f>TINV(0.02,6)</f>
        <v>3.1426684032909828</v>
      </c>
      <c r="AG45" t="s">
        <v>122</v>
      </c>
      <c r="AH45" s="31">
        <f>TINV(0.02,6)</f>
        <v>3.1426684032909828</v>
      </c>
      <c r="AO45" s="4"/>
      <c r="AP45" s="4"/>
      <c r="AQ45" s="4"/>
    </row>
    <row r="46" spans="1:43" x14ac:dyDescent="0.3">
      <c r="A46" s="1"/>
      <c r="R46" s="4"/>
      <c r="S46" s="4"/>
      <c r="T46" s="4"/>
      <c r="U46" s="4"/>
      <c r="V46" t="s">
        <v>36</v>
      </c>
      <c r="W46" s="31">
        <f>W43*W45</f>
        <v>14.297722770323606</v>
      </c>
      <c r="X46" s="2"/>
      <c r="Y46" s="2"/>
      <c r="Z46" s="2"/>
      <c r="AA46" s="2"/>
      <c r="AB46" s="2"/>
      <c r="AC46" s="2"/>
      <c r="AD46" s="2"/>
      <c r="AE46" s="2"/>
      <c r="AF46" s="2"/>
      <c r="AG46" t="s">
        <v>36</v>
      </c>
      <c r="AH46" s="31">
        <f>AH43*AH45</f>
        <v>93.705889178517481</v>
      </c>
      <c r="AI46" s="2"/>
      <c r="AJ46" s="2"/>
      <c r="AK46" s="2"/>
      <c r="AL46" s="2"/>
      <c r="AO46" s="4"/>
      <c r="AP46" s="4"/>
      <c r="AQ46" s="4"/>
    </row>
    <row r="47" spans="1:43" x14ac:dyDescent="0.3">
      <c r="A47" s="1"/>
      <c r="R47" s="4"/>
      <c r="S47" s="4"/>
      <c r="T47" s="4"/>
      <c r="U47" s="4"/>
      <c r="V47" t="s">
        <v>37</v>
      </c>
      <c r="W47" s="31">
        <f>10*W43</f>
        <v>45.49548643232967</v>
      </c>
      <c r="AG47" t="s">
        <v>37</v>
      </c>
      <c r="AH47" s="31">
        <f>10*AH43</f>
        <v>298.17300826389845</v>
      </c>
      <c r="AO47" s="4"/>
      <c r="AP47" s="4"/>
      <c r="AQ47" s="4"/>
    </row>
    <row r="48" spans="1:43" x14ac:dyDescent="0.3">
      <c r="A48" s="1"/>
      <c r="R48" s="4"/>
      <c r="S48" s="4"/>
      <c r="T48" s="4"/>
      <c r="U48" s="4"/>
      <c r="V48" t="s">
        <v>123</v>
      </c>
      <c r="W48" s="31">
        <f>100*(W42-W41)/W41</f>
        <v>6.3212499999999743</v>
      </c>
      <c r="AG48" t="s">
        <v>123</v>
      </c>
      <c r="AH48" s="31">
        <f>100*(AH42-AH41)/AH41</f>
        <v>-90.357500000000002</v>
      </c>
      <c r="AO48" s="4"/>
      <c r="AP48" s="4"/>
      <c r="AQ48" s="4"/>
    </row>
    <row r="49" spans="1:70" x14ac:dyDescent="0.3">
      <c r="A49" s="1"/>
      <c r="R49" s="4"/>
      <c r="S49" s="4"/>
      <c r="T49" s="4"/>
      <c r="U49" s="4"/>
      <c r="V49" t="s">
        <v>124</v>
      </c>
      <c r="W49" s="31">
        <f>W41/W46</f>
        <v>1.0336139090503729</v>
      </c>
      <c r="AG49" t="s">
        <v>124</v>
      </c>
      <c r="AH49" s="31">
        <f>AH41/AH46</f>
        <v>1.5770967281468058</v>
      </c>
      <c r="AO49" s="4"/>
      <c r="AP49" s="4"/>
      <c r="AQ49" s="4"/>
    </row>
    <row r="50" spans="1:70" x14ac:dyDescent="0.3">
      <c r="V50" t="s">
        <v>125</v>
      </c>
      <c r="W50" s="31">
        <f>100*W42/W41</f>
        <v>106.32124999999998</v>
      </c>
      <c r="AG50" t="s">
        <v>125</v>
      </c>
      <c r="AH50" s="31">
        <f>100*AH42/AH41</f>
        <v>9.6425000000000001</v>
      </c>
    </row>
    <row r="51" spans="1:70" x14ac:dyDescent="0.3">
      <c r="V51" t="s">
        <v>38</v>
      </c>
      <c r="W51" s="31">
        <f>W42/W43</f>
        <v>3.4536393018614908</v>
      </c>
      <c r="AG51" t="s">
        <v>38</v>
      </c>
      <c r="AH51" s="31">
        <f>AH42/AH43</f>
        <v>0.47791046154613753</v>
      </c>
    </row>
    <row r="62" spans="1:70" x14ac:dyDescent="0.3">
      <c r="A62" t="s">
        <v>332</v>
      </c>
    </row>
    <row r="63" spans="1:70" s="3" customFormat="1" ht="79.8" x14ac:dyDescent="0.3">
      <c r="A63" s="2" t="s">
        <v>0</v>
      </c>
      <c r="B63" s="2" t="s">
        <v>1</v>
      </c>
      <c r="C63" s="2" t="s">
        <v>2</v>
      </c>
      <c r="D63" s="2" t="s">
        <v>3</v>
      </c>
      <c r="E63" s="2" t="s">
        <v>4</v>
      </c>
      <c r="F63" s="2" t="s">
        <v>5</v>
      </c>
      <c r="G63" s="2" t="s">
        <v>6</v>
      </c>
      <c r="H63" s="2" t="s">
        <v>7</v>
      </c>
      <c r="I63" s="2" t="s">
        <v>8</v>
      </c>
      <c r="J63" s="2" t="s">
        <v>9</v>
      </c>
      <c r="K63" s="2" t="s">
        <v>10</v>
      </c>
      <c r="L63" s="2" t="s">
        <v>6</v>
      </c>
      <c r="M63" s="2" t="s">
        <v>7</v>
      </c>
      <c r="N63" s="2" t="s">
        <v>8</v>
      </c>
      <c r="O63" s="2" t="s">
        <v>9</v>
      </c>
      <c r="P63" s="2" t="s">
        <v>10</v>
      </c>
      <c r="Q63" s="3" t="s">
        <v>14</v>
      </c>
      <c r="R63" s="3" t="s">
        <v>30</v>
      </c>
      <c r="S63" s="3" t="s">
        <v>15</v>
      </c>
      <c r="T63" s="3" t="s">
        <v>16</v>
      </c>
      <c r="U63" s="3" t="s">
        <v>31</v>
      </c>
      <c r="V63" s="3" t="s">
        <v>32</v>
      </c>
      <c r="W63" s="3" t="s">
        <v>104</v>
      </c>
      <c r="X63" s="2" t="s">
        <v>17</v>
      </c>
      <c r="Y63" s="2" t="s">
        <v>18</v>
      </c>
      <c r="Z63" s="2" t="s">
        <v>19</v>
      </c>
      <c r="AA63" s="2" t="s">
        <v>20</v>
      </c>
      <c r="AB63" s="2" t="s">
        <v>21</v>
      </c>
      <c r="AC63" s="2" t="s">
        <v>22</v>
      </c>
      <c r="AD63" s="3" t="s">
        <v>15</v>
      </c>
      <c r="AE63" s="3" t="s">
        <v>16</v>
      </c>
      <c r="AF63" s="3" t="s">
        <v>33</v>
      </c>
      <c r="AG63" s="3" t="s">
        <v>34</v>
      </c>
      <c r="AH63" s="3" t="s">
        <v>105</v>
      </c>
      <c r="AI63" s="8" t="s">
        <v>23</v>
      </c>
      <c r="AJ63" s="8" t="s">
        <v>24</v>
      </c>
      <c r="AK63" s="8" t="s">
        <v>25</v>
      </c>
      <c r="AL63" s="8" t="s">
        <v>26</v>
      </c>
      <c r="AM63" s="8" t="s">
        <v>27</v>
      </c>
      <c r="AN63" s="8" t="s">
        <v>28</v>
      </c>
      <c r="AP63" s="2" t="s">
        <v>58</v>
      </c>
      <c r="AS63" s="3" t="s">
        <v>258</v>
      </c>
      <c r="AT63" s="3" t="s">
        <v>259</v>
      </c>
    </row>
    <row r="64" spans="1:70" x14ac:dyDescent="0.3">
      <c r="A64" s="1">
        <v>44210</v>
      </c>
      <c r="B64" t="s">
        <v>176</v>
      </c>
      <c r="C64" t="s">
        <v>177</v>
      </c>
      <c r="D64">
        <v>30</v>
      </c>
      <c r="E64">
        <v>1</v>
      </c>
      <c r="F64">
        <v>1</v>
      </c>
      <c r="G64" t="s">
        <v>42</v>
      </c>
      <c r="H64" t="s">
        <v>109</v>
      </c>
      <c r="I64">
        <v>4.48E-2</v>
      </c>
      <c r="J64">
        <v>1.04</v>
      </c>
      <c r="K64">
        <v>23.5</v>
      </c>
      <c r="L64" t="s">
        <v>43</v>
      </c>
      <c r="M64" t="s">
        <v>110</v>
      </c>
      <c r="N64">
        <v>0.314</v>
      </c>
      <c r="O64">
        <v>4.62</v>
      </c>
      <c r="P64">
        <v>237</v>
      </c>
      <c r="Q64" s="4"/>
      <c r="R64" s="4">
        <v>1</v>
      </c>
      <c r="S64" s="4">
        <v>1</v>
      </c>
      <c r="T64" s="4"/>
      <c r="U64" s="4">
        <f t="shared" ref="U64:U70" si="12">K64</f>
        <v>23.5</v>
      </c>
      <c r="V64" s="4">
        <f t="shared" ref="V64:V70" si="13">IF(R64=1,U64,(U64-6.8))</f>
        <v>23.5</v>
      </c>
      <c r="W64" s="4">
        <f t="shared" ref="W64:W70" si="14">IF(R64=1,U64,(V64*R64))</f>
        <v>23.5</v>
      </c>
      <c r="X64" s="4"/>
      <c r="Y64" s="4"/>
      <c r="Z64" s="4"/>
      <c r="AA64" s="4"/>
      <c r="AB64" s="4"/>
      <c r="AC64" s="4"/>
      <c r="AD64" s="4">
        <v>1</v>
      </c>
      <c r="AE64" s="4"/>
      <c r="AF64" s="4">
        <f t="shared" ref="AF64:AF70" si="15">P64</f>
        <v>237</v>
      </c>
      <c r="AG64" s="4">
        <f t="shared" ref="AG64:AG70" si="16">IF(R64=1,AF64,(AF64-379))</f>
        <v>237</v>
      </c>
      <c r="AH64" s="4">
        <f t="shared" ref="AH64:AH70" si="17">IF(R64=1,AF64,(AG64*R64))</f>
        <v>237</v>
      </c>
      <c r="AI64" s="4"/>
      <c r="AJ64" s="4"/>
      <c r="AK64" s="4"/>
      <c r="AL64" s="4"/>
      <c r="AM64" s="4"/>
      <c r="AN64" s="4"/>
      <c r="AO64" s="4"/>
      <c r="AP64" s="2">
        <v>16</v>
      </c>
      <c r="AQ64" s="4"/>
      <c r="AR64" s="4"/>
      <c r="AS64" t="e">
        <f>100*(W64/#REF!)</f>
        <v>#REF!</v>
      </c>
      <c r="AT64" t="e">
        <f>100*AH64/#REF!</f>
        <v>#REF!</v>
      </c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">
      <c r="A65" s="1">
        <v>44210</v>
      </c>
      <c r="B65" t="s">
        <v>176</v>
      </c>
      <c r="C65" t="s">
        <v>177</v>
      </c>
      <c r="D65">
        <v>31</v>
      </c>
      <c r="E65">
        <v>1</v>
      </c>
      <c r="F65">
        <v>1</v>
      </c>
      <c r="G65" t="s">
        <v>42</v>
      </c>
      <c r="H65" t="s">
        <v>109</v>
      </c>
      <c r="I65">
        <v>4.6800000000000001E-2</v>
      </c>
      <c r="J65">
        <v>1.0900000000000001</v>
      </c>
      <c r="K65">
        <v>25.1</v>
      </c>
      <c r="L65" t="s">
        <v>43</v>
      </c>
      <c r="M65" t="s">
        <v>110</v>
      </c>
      <c r="N65">
        <v>0.32</v>
      </c>
      <c r="O65">
        <v>4.67</v>
      </c>
      <c r="P65">
        <v>241</v>
      </c>
      <c r="Q65" s="4"/>
      <c r="R65" s="4">
        <v>1</v>
      </c>
      <c r="S65" s="4">
        <v>1</v>
      </c>
      <c r="T65" s="4"/>
      <c r="U65" s="4">
        <f t="shared" si="12"/>
        <v>25.1</v>
      </c>
      <c r="V65" s="4">
        <f t="shared" si="13"/>
        <v>25.1</v>
      </c>
      <c r="W65" s="4">
        <f t="shared" si="14"/>
        <v>25.1</v>
      </c>
      <c r="X65" s="4"/>
      <c r="Y65" s="4"/>
      <c r="Z65" s="4"/>
      <c r="AA65" s="4"/>
      <c r="AB65" s="4"/>
      <c r="AC65" s="4"/>
      <c r="AD65" s="4">
        <v>1</v>
      </c>
      <c r="AE65" s="4"/>
      <c r="AF65" s="4">
        <f t="shared" si="15"/>
        <v>241</v>
      </c>
      <c r="AG65" s="4">
        <f t="shared" si="16"/>
        <v>241</v>
      </c>
      <c r="AH65" s="4">
        <f t="shared" si="17"/>
        <v>241</v>
      </c>
      <c r="AI65" s="4"/>
      <c r="AJ65" s="4"/>
      <c r="AK65" s="4"/>
      <c r="AL65" s="4"/>
      <c r="AM65" s="4"/>
      <c r="AN65" s="4"/>
      <c r="AO65" s="4"/>
      <c r="AP65" s="2">
        <v>17</v>
      </c>
      <c r="AQ65" s="4"/>
      <c r="AR65" s="4"/>
      <c r="AS65" t="e">
        <f>100*(W65/#REF!)</f>
        <v>#REF!</v>
      </c>
      <c r="AT65" t="e">
        <f>100*AH65/#REF!</f>
        <v>#REF!</v>
      </c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">
      <c r="A66" s="1">
        <v>44210</v>
      </c>
      <c r="B66" t="s">
        <v>176</v>
      </c>
      <c r="C66" t="s">
        <v>177</v>
      </c>
      <c r="D66">
        <v>32</v>
      </c>
      <c r="E66">
        <v>1</v>
      </c>
      <c r="F66">
        <v>1</v>
      </c>
      <c r="G66" t="s">
        <v>42</v>
      </c>
      <c r="H66" t="s">
        <v>109</v>
      </c>
      <c r="I66">
        <v>5.4300000000000001E-2</v>
      </c>
      <c r="J66">
        <v>1.33</v>
      </c>
      <c r="K66">
        <v>32.700000000000003</v>
      </c>
      <c r="L66" t="s">
        <v>43</v>
      </c>
      <c r="M66" t="s">
        <v>110</v>
      </c>
      <c r="N66">
        <v>0.32</v>
      </c>
      <c r="O66">
        <v>4.67</v>
      </c>
      <c r="P66">
        <v>240</v>
      </c>
      <c r="Q66" s="4"/>
      <c r="R66" s="4">
        <v>1</v>
      </c>
      <c r="S66" s="4">
        <v>1</v>
      </c>
      <c r="T66" s="4"/>
      <c r="U66" s="4">
        <f t="shared" si="12"/>
        <v>32.700000000000003</v>
      </c>
      <c r="V66" s="4">
        <f t="shared" si="13"/>
        <v>32.700000000000003</v>
      </c>
      <c r="W66" s="4">
        <f t="shared" si="14"/>
        <v>32.700000000000003</v>
      </c>
      <c r="X66" s="4"/>
      <c r="Y66" s="4"/>
      <c r="Z66" s="4"/>
      <c r="AA66" s="4"/>
      <c r="AB66" s="4"/>
      <c r="AC66" s="4"/>
      <c r="AD66" s="4">
        <v>1</v>
      </c>
      <c r="AE66" s="4"/>
      <c r="AF66" s="4">
        <f t="shared" si="15"/>
        <v>240</v>
      </c>
      <c r="AG66" s="4">
        <f t="shared" si="16"/>
        <v>240</v>
      </c>
      <c r="AH66" s="4">
        <f t="shared" si="17"/>
        <v>240</v>
      </c>
      <c r="AI66" s="4"/>
      <c r="AJ66" s="4"/>
      <c r="AK66" s="4"/>
      <c r="AL66" s="4"/>
      <c r="AM66" s="4"/>
      <c r="AN66" s="4"/>
      <c r="AO66" s="4"/>
      <c r="AP66" s="2">
        <v>18</v>
      </c>
      <c r="AQ66" s="4"/>
      <c r="AR66" s="4"/>
      <c r="AS66" t="e">
        <f>100*(W66/#REF!)</f>
        <v>#REF!</v>
      </c>
      <c r="AT66" t="e">
        <f>100*AH66/#REF!</f>
        <v>#REF!</v>
      </c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">
      <c r="A67" s="1">
        <v>44210</v>
      </c>
      <c r="B67" t="s">
        <v>176</v>
      </c>
      <c r="C67" t="s">
        <v>177</v>
      </c>
      <c r="D67">
        <v>33</v>
      </c>
      <c r="E67">
        <v>1</v>
      </c>
      <c r="F67">
        <v>1</v>
      </c>
      <c r="G67" t="s">
        <v>42</v>
      </c>
      <c r="H67" t="s">
        <v>109</v>
      </c>
      <c r="I67">
        <v>4.9799999999999997E-2</v>
      </c>
      <c r="J67">
        <v>1.1200000000000001</v>
      </c>
      <c r="K67">
        <v>26.2</v>
      </c>
      <c r="L67" t="s">
        <v>43</v>
      </c>
      <c r="M67" t="s">
        <v>110</v>
      </c>
      <c r="N67">
        <v>0.38800000000000001</v>
      </c>
      <c r="O67">
        <v>5.61</v>
      </c>
      <c r="P67">
        <v>306</v>
      </c>
      <c r="Q67" s="4"/>
      <c r="R67" s="4">
        <v>1</v>
      </c>
      <c r="S67" s="4">
        <v>1</v>
      </c>
      <c r="T67" s="4"/>
      <c r="U67" s="4">
        <f t="shared" si="12"/>
        <v>26.2</v>
      </c>
      <c r="V67" s="4">
        <f t="shared" si="13"/>
        <v>26.2</v>
      </c>
      <c r="W67" s="4">
        <f t="shared" si="14"/>
        <v>26.2</v>
      </c>
      <c r="X67" s="4"/>
      <c r="Y67" s="4"/>
      <c r="Z67" s="4"/>
      <c r="AA67" s="4"/>
      <c r="AB67" s="4"/>
      <c r="AC67" s="4"/>
      <c r="AD67" s="4">
        <v>1</v>
      </c>
      <c r="AE67" s="4"/>
      <c r="AF67" s="4">
        <f t="shared" si="15"/>
        <v>306</v>
      </c>
      <c r="AG67" s="4">
        <f t="shared" si="16"/>
        <v>306</v>
      </c>
      <c r="AH67" s="4">
        <f t="shared" si="17"/>
        <v>306</v>
      </c>
      <c r="AI67" s="4"/>
      <c r="AJ67" s="4"/>
      <c r="AK67" s="4"/>
      <c r="AL67" s="4"/>
      <c r="AM67" s="4"/>
      <c r="AN67" s="4"/>
      <c r="AO67" s="4"/>
      <c r="AP67" s="2">
        <v>19</v>
      </c>
      <c r="AQ67" s="4"/>
      <c r="AR67" s="4"/>
      <c r="AS67" t="e">
        <f>100*(W67/#REF!)</f>
        <v>#REF!</v>
      </c>
      <c r="AT67" t="e">
        <f>100*AH67/#REF!</f>
        <v>#REF!</v>
      </c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">
      <c r="A68" s="1">
        <v>44210</v>
      </c>
      <c r="B68" t="s">
        <v>176</v>
      </c>
      <c r="C68" t="s">
        <v>177</v>
      </c>
      <c r="D68">
        <v>34</v>
      </c>
      <c r="E68">
        <v>1</v>
      </c>
      <c r="F68">
        <v>1</v>
      </c>
      <c r="G68" t="s">
        <v>42</v>
      </c>
      <c r="H68" t="s">
        <v>109</v>
      </c>
      <c r="I68">
        <v>4.4600000000000001E-2</v>
      </c>
      <c r="J68">
        <v>1.05</v>
      </c>
      <c r="K68">
        <v>23.8</v>
      </c>
      <c r="L68" t="s">
        <v>43</v>
      </c>
      <c r="M68" t="s">
        <v>110</v>
      </c>
      <c r="N68">
        <v>0.35</v>
      </c>
      <c r="O68">
        <v>5.12</v>
      </c>
      <c r="P68">
        <v>272</v>
      </c>
      <c r="Q68" s="4"/>
      <c r="R68" s="4">
        <v>1</v>
      </c>
      <c r="S68" s="4">
        <v>1</v>
      </c>
      <c r="T68" s="4"/>
      <c r="U68" s="4">
        <f t="shared" si="12"/>
        <v>23.8</v>
      </c>
      <c r="V68" s="4">
        <f t="shared" si="13"/>
        <v>23.8</v>
      </c>
      <c r="W68" s="4">
        <f t="shared" si="14"/>
        <v>23.8</v>
      </c>
      <c r="X68" s="4"/>
      <c r="Y68" s="4"/>
      <c r="Z68" s="4"/>
      <c r="AA68" s="4"/>
      <c r="AB68" s="4"/>
      <c r="AC68" s="4"/>
      <c r="AD68" s="4">
        <v>1</v>
      </c>
      <c r="AE68" s="4"/>
      <c r="AF68" s="4">
        <f t="shared" si="15"/>
        <v>272</v>
      </c>
      <c r="AG68" s="4">
        <f t="shared" si="16"/>
        <v>272</v>
      </c>
      <c r="AH68" s="4">
        <f t="shared" si="17"/>
        <v>272</v>
      </c>
      <c r="AI68" s="4"/>
      <c r="AJ68" s="4"/>
      <c r="AK68" s="4"/>
      <c r="AL68" s="4"/>
      <c r="AM68" s="4"/>
      <c r="AN68" s="4"/>
      <c r="AO68" s="4"/>
      <c r="AP68" s="2">
        <v>20</v>
      </c>
      <c r="AQ68" s="4"/>
      <c r="AR68" s="4"/>
      <c r="AS68" t="e">
        <f>100*(W68/#REF!)</f>
        <v>#REF!</v>
      </c>
      <c r="AT68" t="e">
        <f>100*AH68/#REF!</f>
        <v>#REF!</v>
      </c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">
      <c r="A69" s="1">
        <v>44210</v>
      </c>
      <c r="B69" t="s">
        <v>176</v>
      </c>
      <c r="C69" t="s">
        <v>177</v>
      </c>
      <c r="D69">
        <v>179</v>
      </c>
      <c r="E69">
        <v>1</v>
      </c>
      <c r="F69">
        <v>1</v>
      </c>
      <c r="G69" t="s">
        <v>42</v>
      </c>
      <c r="H69" t="s">
        <v>109</v>
      </c>
      <c r="I69">
        <v>5.5800000000000002E-2</v>
      </c>
      <c r="J69">
        <v>1.23</v>
      </c>
      <c r="K69">
        <v>29.6</v>
      </c>
      <c r="L69" t="s">
        <v>43</v>
      </c>
      <c r="M69" t="s">
        <v>110</v>
      </c>
      <c r="N69">
        <v>0.38200000000000001</v>
      </c>
      <c r="O69">
        <v>5.54</v>
      </c>
      <c r="P69">
        <v>301</v>
      </c>
      <c r="R69" s="4">
        <v>1</v>
      </c>
      <c r="S69" s="4">
        <v>1</v>
      </c>
      <c r="T69" s="4"/>
      <c r="U69" s="4">
        <f t="shared" si="12"/>
        <v>29.6</v>
      </c>
      <c r="V69" s="4">
        <f t="shared" si="13"/>
        <v>29.6</v>
      </c>
      <c r="W69" s="4">
        <f t="shared" si="14"/>
        <v>29.6</v>
      </c>
      <c r="AD69" s="4">
        <v>1</v>
      </c>
      <c r="AE69" s="4"/>
      <c r="AF69" s="4">
        <f t="shared" si="15"/>
        <v>301</v>
      </c>
      <c r="AG69" s="4">
        <f t="shared" si="16"/>
        <v>301</v>
      </c>
      <c r="AH69" s="4">
        <f t="shared" si="17"/>
        <v>301</v>
      </c>
      <c r="AI69" s="4"/>
      <c r="AJ69" s="4"/>
      <c r="AM69" s="4"/>
      <c r="AN69" s="4"/>
      <c r="AO69" s="4"/>
      <c r="AP69" s="4"/>
      <c r="AQ69" s="4"/>
    </row>
    <row r="70" spans="1:70" x14ac:dyDescent="0.3">
      <c r="A70" s="1">
        <v>44210</v>
      </c>
      <c r="B70" t="s">
        <v>176</v>
      </c>
      <c r="C70" t="s">
        <v>177</v>
      </c>
      <c r="D70">
        <v>180</v>
      </c>
      <c r="E70">
        <v>1</v>
      </c>
      <c r="F70">
        <v>1</v>
      </c>
      <c r="G70" t="s">
        <v>42</v>
      </c>
      <c r="H70" t="s">
        <v>109</v>
      </c>
      <c r="I70">
        <v>5.3800000000000001E-2</v>
      </c>
      <c r="J70">
        <v>1.1399999999999999</v>
      </c>
      <c r="K70">
        <v>26.9</v>
      </c>
      <c r="L70" t="s">
        <v>43</v>
      </c>
      <c r="M70" t="s">
        <v>110</v>
      </c>
      <c r="N70">
        <v>0.29799999999999999</v>
      </c>
      <c r="O70">
        <v>4.3499999999999996</v>
      </c>
      <c r="P70">
        <v>218</v>
      </c>
      <c r="R70" s="4">
        <v>1</v>
      </c>
      <c r="S70" s="4">
        <v>1</v>
      </c>
      <c r="T70" s="4"/>
      <c r="U70" s="4">
        <f t="shared" si="12"/>
        <v>26.9</v>
      </c>
      <c r="V70" s="4">
        <f t="shared" si="13"/>
        <v>26.9</v>
      </c>
      <c r="W70" s="4">
        <f t="shared" si="14"/>
        <v>26.9</v>
      </c>
      <c r="AD70" s="4">
        <v>1</v>
      </c>
      <c r="AE70" s="4"/>
      <c r="AF70" s="4">
        <f t="shared" si="15"/>
        <v>218</v>
      </c>
      <c r="AG70" s="4">
        <f t="shared" si="16"/>
        <v>218</v>
      </c>
      <c r="AH70" s="4">
        <f t="shared" si="17"/>
        <v>218</v>
      </c>
      <c r="AI70" s="4"/>
      <c r="AJ70" s="4"/>
      <c r="AK70" s="4"/>
      <c r="AL70" s="4"/>
      <c r="AO70" s="4"/>
      <c r="AP70" s="4"/>
      <c r="AQ70" s="4"/>
    </row>
    <row r="71" spans="1:70" x14ac:dyDescent="0.3">
      <c r="A71" s="1"/>
      <c r="W71" s="2"/>
      <c r="Y71" s="2"/>
      <c r="AH71" s="10"/>
      <c r="AQ71" s="10"/>
    </row>
    <row r="73" spans="1:70" x14ac:dyDescent="0.3">
      <c r="K73" s="9"/>
      <c r="P73" s="9"/>
      <c r="V73" t="s">
        <v>119</v>
      </c>
      <c r="W73" s="9">
        <f>(250*1000)/10250</f>
        <v>24.390243902439025</v>
      </c>
      <c r="AG73" t="s">
        <v>119</v>
      </c>
      <c r="AH73" s="9">
        <f>(250*10000)/10250</f>
        <v>243.90243902439025</v>
      </c>
    </row>
    <row r="74" spans="1:70" x14ac:dyDescent="0.3">
      <c r="K74" s="31"/>
      <c r="P74" s="31"/>
      <c r="R74" s="10"/>
      <c r="U74" s="31"/>
      <c r="V74" t="s">
        <v>35</v>
      </c>
      <c r="W74" s="31">
        <f>AVERAGE(W64:W71)</f>
        <v>26.828571428571429</v>
      </c>
      <c r="AG74" t="s">
        <v>35</v>
      </c>
      <c r="AH74" s="31">
        <f>AVERAGE(AH64:AH71)</f>
        <v>259.28571428571428</v>
      </c>
    </row>
    <row r="75" spans="1:70" x14ac:dyDescent="0.3">
      <c r="K75" s="31"/>
      <c r="P75" s="31"/>
      <c r="U75" s="31"/>
      <c r="V75" t="s">
        <v>120</v>
      </c>
      <c r="W75" s="31">
        <f>STDEV(W64:W71)</f>
        <v>3.3114519905494944</v>
      </c>
      <c r="AG75" t="s">
        <v>120</v>
      </c>
      <c r="AH75" s="31">
        <f>STDEV(AH64:AH71)</f>
        <v>34.135584003179098</v>
      </c>
    </row>
    <row r="76" spans="1:70" x14ac:dyDescent="0.3">
      <c r="K76" s="31"/>
      <c r="P76" s="31"/>
      <c r="U76" s="31"/>
      <c r="V76" t="s">
        <v>121</v>
      </c>
      <c r="W76" s="31">
        <f>100*W75/W74</f>
        <v>12.343005289588104</v>
      </c>
      <c r="AG76" t="s">
        <v>121</v>
      </c>
      <c r="AH76" s="31">
        <f>100*AH75/AH74</f>
        <v>13.165239009490561</v>
      </c>
    </row>
    <row r="77" spans="1:70" x14ac:dyDescent="0.3">
      <c r="K77" s="31"/>
      <c r="P77" s="31"/>
      <c r="U77" s="31"/>
      <c r="V77" t="s">
        <v>122</v>
      </c>
      <c r="W77" s="31">
        <f>TINV(0.02,6)</f>
        <v>3.1426684032909828</v>
      </c>
      <c r="AG77" t="s">
        <v>122</v>
      </c>
      <c r="AH77" s="31">
        <f>TINV(0.02,6)</f>
        <v>3.1426684032909828</v>
      </c>
    </row>
    <row r="78" spans="1:70" s="2" customFormat="1" x14ac:dyDescent="0.3">
      <c r="J78"/>
      <c r="K78" s="31"/>
      <c r="O78"/>
      <c r="P78" s="31"/>
      <c r="Q78"/>
      <c r="R78"/>
      <c r="T78"/>
      <c r="U78" s="31"/>
      <c r="V78" t="s">
        <v>36</v>
      </c>
      <c r="W78" s="31">
        <f>W75*W77</f>
        <v>10.406795539714926</v>
      </c>
      <c r="AG78" t="s">
        <v>36</v>
      </c>
      <c r="AH78" s="31">
        <f>AH75*AH77</f>
        <v>107.27682127467607</v>
      </c>
    </row>
    <row r="79" spans="1:70" x14ac:dyDescent="0.3">
      <c r="K79" s="31"/>
      <c r="P79" s="31"/>
      <c r="U79" s="31"/>
      <c r="V79" t="s">
        <v>37</v>
      </c>
      <c r="W79" s="31">
        <f>10*W75</f>
        <v>33.114519905494944</v>
      </c>
      <c r="AG79" t="s">
        <v>37</v>
      </c>
      <c r="AH79" s="31">
        <f>10*AH75</f>
        <v>341.35584003179099</v>
      </c>
    </row>
    <row r="80" spans="1:70" x14ac:dyDescent="0.3">
      <c r="K80" s="31"/>
      <c r="P80" s="31"/>
      <c r="U80" s="31"/>
      <c r="V80" t="s">
        <v>123</v>
      </c>
      <c r="W80" s="31">
        <f>100*(W74-W73)/W73</f>
        <v>9.9971428571428582</v>
      </c>
      <c r="AG80" t="s">
        <v>123</v>
      </c>
      <c r="AH80" s="31">
        <f>100*(AH74-AH73)/AH73</f>
        <v>6.3071428571428516</v>
      </c>
    </row>
    <row r="81" spans="1:70" x14ac:dyDescent="0.3">
      <c r="K81" s="31"/>
      <c r="P81" s="31"/>
      <c r="U81" s="31"/>
      <c r="V81" t="s">
        <v>124</v>
      </c>
      <c r="W81" s="31">
        <f>W73/W78</f>
        <v>2.3436843559921758</v>
      </c>
      <c r="AG81" t="s">
        <v>124</v>
      </c>
      <c r="AH81" s="31">
        <f>AH73/AH78</f>
        <v>2.273580034590065</v>
      </c>
    </row>
    <row r="82" spans="1:70" x14ac:dyDescent="0.3">
      <c r="K82" s="31"/>
      <c r="P82" s="31"/>
      <c r="U82" s="31"/>
      <c r="V82" t="s">
        <v>125</v>
      </c>
      <c r="W82" s="31">
        <f>100*W74/W73</f>
        <v>109.99714285714286</v>
      </c>
      <c r="AG82" t="s">
        <v>125</v>
      </c>
      <c r="AH82" s="31">
        <f>100*AH74/AH73</f>
        <v>106.30714285714285</v>
      </c>
    </row>
    <row r="83" spans="1:70" x14ac:dyDescent="0.3">
      <c r="K83" s="31"/>
      <c r="P83" s="31"/>
      <c r="U83" s="31"/>
      <c r="V83" t="s">
        <v>38</v>
      </c>
      <c r="W83" s="31">
        <f>W74/W75</f>
        <v>8.1017546094997321</v>
      </c>
      <c r="AG83" t="s">
        <v>38</v>
      </c>
      <c r="AH83" s="31">
        <f>AH74/AH75</f>
        <v>7.595760314561093</v>
      </c>
    </row>
    <row r="84" spans="1:70" x14ac:dyDescent="0.3">
      <c r="L84" s="10"/>
      <c r="W84" s="10"/>
    </row>
    <row r="87" spans="1:70" x14ac:dyDescent="0.3">
      <c r="A87" t="s">
        <v>323</v>
      </c>
    </row>
    <row r="88" spans="1:70" s="3" customFormat="1" ht="79.8" x14ac:dyDescent="0.3">
      <c r="A88" s="2" t="s">
        <v>0</v>
      </c>
      <c r="B88" s="2" t="s">
        <v>1</v>
      </c>
      <c r="C88" s="2" t="s">
        <v>2</v>
      </c>
      <c r="D88" s="2" t="s">
        <v>3</v>
      </c>
      <c r="E88" s="2" t="s">
        <v>4</v>
      </c>
      <c r="F88" s="2" t="s">
        <v>5</v>
      </c>
      <c r="G88" s="2" t="s">
        <v>6</v>
      </c>
      <c r="H88" s="2" t="s">
        <v>7</v>
      </c>
      <c r="I88" s="2" t="s">
        <v>8</v>
      </c>
      <c r="J88" s="2" t="s">
        <v>9</v>
      </c>
      <c r="K88" s="2" t="s">
        <v>10</v>
      </c>
      <c r="L88" s="2" t="s">
        <v>6</v>
      </c>
      <c r="M88" s="2" t="s">
        <v>7</v>
      </c>
      <c r="N88" s="2" t="s">
        <v>8</v>
      </c>
      <c r="O88" s="2" t="s">
        <v>9</v>
      </c>
      <c r="P88" s="2" t="s">
        <v>10</v>
      </c>
      <c r="Q88" s="3" t="s">
        <v>14</v>
      </c>
      <c r="R88" s="3" t="s">
        <v>30</v>
      </c>
      <c r="S88" s="3" t="s">
        <v>15</v>
      </c>
      <c r="T88" s="3" t="s">
        <v>16</v>
      </c>
      <c r="U88" s="3" t="s">
        <v>31</v>
      </c>
      <c r="V88" s="3" t="s">
        <v>32</v>
      </c>
      <c r="W88" s="3" t="s">
        <v>104</v>
      </c>
      <c r="X88" s="2" t="s">
        <v>17</v>
      </c>
      <c r="Y88" s="2" t="s">
        <v>18</v>
      </c>
      <c r="Z88" s="2" t="s">
        <v>19</v>
      </c>
      <c r="AA88" s="2" t="s">
        <v>20</v>
      </c>
      <c r="AB88" s="2" t="s">
        <v>21</v>
      </c>
      <c r="AC88" s="2" t="s">
        <v>22</v>
      </c>
      <c r="AD88" s="3" t="s">
        <v>15</v>
      </c>
      <c r="AE88" s="3" t="s">
        <v>16</v>
      </c>
      <c r="AF88" s="3" t="s">
        <v>33</v>
      </c>
      <c r="AG88" s="3" t="s">
        <v>34</v>
      </c>
      <c r="AH88" s="3" t="s">
        <v>105</v>
      </c>
      <c r="AI88" s="8" t="s">
        <v>23</v>
      </c>
      <c r="AJ88" s="8" t="s">
        <v>24</v>
      </c>
      <c r="AK88" s="8" t="s">
        <v>25</v>
      </c>
      <c r="AL88" s="8" t="s">
        <v>26</v>
      </c>
      <c r="AM88" s="8" t="s">
        <v>27</v>
      </c>
      <c r="AN88" s="8" t="s">
        <v>28</v>
      </c>
      <c r="AP88" s="2" t="s">
        <v>58</v>
      </c>
      <c r="AS88" s="3" t="s">
        <v>258</v>
      </c>
      <c r="AT88" s="3" t="s">
        <v>259</v>
      </c>
    </row>
    <row r="89" spans="1:70" x14ac:dyDescent="0.3">
      <c r="A89" s="1">
        <v>44357</v>
      </c>
      <c r="B89" t="s">
        <v>178</v>
      </c>
      <c r="C89" t="s">
        <v>177</v>
      </c>
      <c r="D89">
        <v>30</v>
      </c>
      <c r="E89">
        <v>1</v>
      </c>
      <c r="F89">
        <v>1</v>
      </c>
      <c r="G89" t="s">
        <v>42</v>
      </c>
      <c r="H89" t="s">
        <v>109</v>
      </c>
      <c r="I89">
        <v>5.9200000000000003E-2</v>
      </c>
      <c r="J89">
        <v>1.17</v>
      </c>
      <c r="K89">
        <v>23.3</v>
      </c>
      <c r="L89" t="s">
        <v>43</v>
      </c>
      <c r="M89" t="s">
        <v>110</v>
      </c>
      <c r="N89">
        <v>0.252</v>
      </c>
      <c r="O89">
        <v>3.83</v>
      </c>
      <c r="P89">
        <v>178</v>
      </c>
      <c r="Q89" s="4"/>
      <c r="R89" s="4">
        <v>1</v>
      </c>
      <c r="S89" s="4">
        <v>1</v>
      </c>
      <c r="T89" s="4"/>
      <c r="U89" s="4">
        <v>23.3</v>
      </c>
      <c r="V89" s="4">
        <v>23.3</v>
      </c>
      <c r="W89" s="4">
        <v>23.3</v>
      </c>
      <c r="X89" s="4"/>
      <c r="Y89" s="4"/>
      <c r="Z89" s="4"/>
      <c r="AA89" s="4"/>
      <c r="AB89" s="4"/>
      <c r="AC89" s="4"/>
      <c r="AD89" s="4">
        <v>1</v>
      </c>
      <c r="AE89" s="4"/>
      <c r="AF89" s="4">
        <v>178</v>
      </c>
      <c r="AG89" s="4">
        <v>178</v>
      </c>
      <c r="AH89" s="4">
        <v>178</v>
      </c>
      <c r="AI89" s="4"/>
      <c r="AJ89" s="4"/>
      <c r="AK89" s="4"/>
      <c r="AL89" s="4"/>
      <c r="AM89" s="4"/>
      <c r="AN89" s="4"/>
      <c r="AO89" s="4"/>
      <c r="AP89" s="2">
        <v>21</v>
      </c>
      <c r="AQ89" s="4"/>
      <c r="AR89" s="4"/>
      <c r="AS89" t="e">
        <f>100*(W89/#REF!)</f>
        <v>#REF!</v>
      </c>
      <c r="AT89" t="e">
        <f>100*AH89/#REF!</f>
        <v>#REF!</v>
      </c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</row>
    <row r="90" spans="1:70" x14ac:dyDescent="0.3">
      <c r="A90" s="1">
        <v>44357</v>
      </c>
      <c r="B90" t="s">
        <v>178</v>
      </c>
      <c r="C90" t="s">
        <v>177</v>
      </c>
      <c r="D90">
        <v>31</v>
      </c>
      <c r="E90">
        <v>1</v>
      </c>
      <c r="F90">
        <v>1</v>
      </c>
      <c r="G90" t="s">
        <v>42</v>
      </c>
      <c r="H90" t="s">
        <v>109</v>
      </c>
      <c r="I90">
        <v>6.08E-2</v>
      </c>
      <c r="J90">
        <v>1.21</v>
      </c>
      <c r="K90">
        <v>24.5</v>
      </c>
      <c r="L90" t="s">
        <v>43</v>
      </c>
      <c r="M90" t="s">
        <v>110</v>
      </c>
      <c r="N90">
        <v>0.26</v>
      </c>
      <c r="O90">
        <v>3.9</v>
      </c>
      <c r="P90">
        <v>183</v>
      </c>
      <c r="Q90" s="4"/>
      <c r="R90" s="4">
        <v>1</v>
      </c>
      <c r="S90" s="4">
        <v>1</v>
      </c>
      <c r="T90" s="4"/>
      <c r="U90" s="4">
        <v>24.5</v>
      </c>
      <c r="V90" s="4">
        <v>24.5</v>
      </c>
      <c r="W90" s="4">
        <v>24.5</v>
      </c>
      <c r="X90" s="4"/>
      <c r="Y90" s="4"/>
      <c r="Z90" s="4"/>
      <c r="AA90" s="4"/>
      <c r="AB90" s="4"/>
      <c r="AC90" s="4"/>
      <c r="AD90" s="4">
        <v>1</v>
      </c>
      <c r="AE90" s="4"/>
      <c r="AF90" s="4">
        <v>183</v>
      </c>
      <c r="AG90" s="4">
        <v>183</v>
      </c>
      <c r="AH90" s="4">
        <v>183</v>
      </c>
      <c r="AI90" s="4"/>
      <c r="AJ90" s="4"/>
      <c r="AK90" s="4"/>
      <c r="AL90" s="4"/>
      <c r="AM90" s="4"/>
      <c r="AN90" s="4"/>
      <c r="AO90" s="4"/>
      <c r="AP90" s="2">
        <v>22</v>
      </c>
      <c r="AQ90" s="4"/>
      <c r="AR90" s="4"/>
      <c r="AS90" t="e">
        <f>100*(W90/#REF!)</f>
        <v>#REF!</v>
      </c>
      <c r="AT90" t="e">
        <f>100*AH90/#REF!</f>
        <v>#REF!</v>
      </c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x14ac:dyDescent="0.3">
      <c r="A91" s="1">
        <v>44357</v>
      </c>
      <c r="B91" t="s">
        <v>178</v>
      </c>
      <c r="C91" t="s">
        <v>177</v>
      </c>
      <c r="D91">
        <v>32</v>
      </c>
      <c r="E91">
        <v>1</v>
      </c>
      <c r="F91">
        <v>1</v>
      </c>
      <c r="G91" t="s">
        <v>42</v>
      </c>
      <c r="H91" t="s">
        <v>109</v>
      </c>
      <c r="I91">
        <v>5.9299999999999999E-2</v>
      </c>
      <c r="J91">
        <v>1.19</v>
      </c>
      <c r="K91">
        <v>23.9</v>
      </c>
      <c r="L91" t="s">
        <v>43</v>
      </c>
      <c r="M91" t="s">
        <v>110</v>
      </c>
      <c r="N91">
        <v>0.247</v>
      </c>
      <c r="O91">
        <v>3.72</v>
      </c>
      <c r="P91">
        <v>172</v>
      </c>
      <c r="Q91" s="4"/>
      <c r="R91" s="4">
        <v>1</v>
      </c>
      <c r="S91" s="4">
        <v>1</v>
      </c>
      <c r="T91" s="4"/>
      <c r="U91" s="4">
        <v>23.9</v>
      </c>
      <c r="V91" s="4">
        <v>23.9</v>
      </c>
      <c r="W91" s="4">
        <v>23.9</v>
      </c>
      <c r="X91" s="4"/>
      <c r="Y91" s="4"/>
      <c r="Z91" s="4"/>
      <c r="AA91" s="4"/>
      <c r="AB91" s="4"/>
      <c r="AC91" s="4"/>
      <c r="AD91" s="4">
        <v>1</v>
      </c>
      <c r="AE91" s="4"/>
      <c r="AF91" s="4">
        <v>172</v>
      </c>
      <c r="AG91" s="4">
        <v>172</v>
      </c>
      <c r="AH91" s="4">
        <v>172</v>
      </c>
      <c r="AI91" s="4"/>
      <c r="AJ91" s="4"/>
      <c r="AK91" s="4"/>
      <c r="AL91" s="4"/>
      <c r="AM91" s="4"/>
      <c r="AN91" s="4"/>
      <c r="AO91" s="4"/>
      <c r="AP91" s="2">
        <v>23</v>
      </c>
      <c r="AQ91" s="4"/>
      <c r="AR91" s="4"/>
      <c r="AS91" t="e">
        <f>100*(W91/#REF!)</f>
        <v>#REF!</v>
      </c>
      <c r="AT91" t="e">
        <f>100*AH91/#REF!</f>
        <v>#REF!</v>
      </c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x14ac:dyDescent="0.3">
      <c r="A92" s="1">
        <v>44357</v>
      </c>
      <c r="B92" t="s">
        <v>178</v>
      </c>
      <c r="C92" t="s">
        <v>177</v>
      </c>
      <c r="D92">
        <v>33</v>
      </c>
      <c r="E92">
        <v>1</v>
      </c>
      <c r="F92">
        <v>1</v>
      </c>
      <c r="G92" t="s">
        <v>42</v>
      </c>
      <c r="H92" t="s">
        <v>109</v>
      </c>
      <c r="I92">
        <v>5.9700000000000003E-2</v>
      </c>
      <c r="J92">
        <v>1.23</v>
      </c>
      <c r="K92">
        <v>25</v>
      </c>
      <c r="L92" t="s">
        <v>43</v>
      </c>
      <c r="M92" t="s">
        <v>110</v>
      </c>
      <c r="N92">
        <v>0.25900000000000001</v>
      </c>
      <c r="O92">
        <v>3.93</v>
      </c>
      <c r="P92">
        <v>185</v>
      </c>
      <c r="Q92" s="4"/>
      <c r="R92" s="4">
        <v>1</v>
      </c>
      <c r="S92" s="4">
        <v>1</v>
      </c>
      <c r="T92" s="4"/>
      <c r="U92" s="4">
        <v>25</v>
      </c>
      <c r="V92" s="4">
        <v>25</v>
      </c>
      <c r="W92" s="4">
        <v>25</v>
      </c>
      <c r="X92" s="4"/>
      <c r="Y92" s="4"/>
      <c r="Z92" s="4"/>
      <c r="AA92" s="4"/>
      <c r="AB92" s="4"/>
      <c r="AC92" s="4"/>
      <c r="AD92" s="4">
        <v>1</v>
      </c>
      <c r="AE92" s="4"/>
      <c r="AF92" s="4">
        <v>185</v>
      </c>
      <c r="AG92" s="4">
        <v>185</v>
      </c>
      <c r="AH92" s="4">
        <v>185</v>
      </c>
      <c r="AI92" s="4"/>
      <c r="AJ92" s="4"/>
      <c r="AK92" s="4"/>
      <c r="AL92" s="4"/>
      <c r="AM92" s="4"/>
      <c r="AN92" s="4"/>
      <c r="AO92" s="4"/>
      <c r="AP92" s="2">
        <v>24</v>
      </c>
      <c r="AQ92" s="4"/>
      <c r="AR92" s="4"/>
      <c r="AS92" t="e">
        <f>100*(W92/#REF!)</f>
        <v>#REF!</v>
      </c>
      <c r="AT92" t="e">
        <f>100*AH92/#REF!</f>
        <v>#REF!</v>
      </c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x14ac:dyDescent="0.3">
      <c r="A93" s="1">
        <v>44357</v>
      </c>
      <c r="B93" t="s">
        <v>178</v>
      </c>
      <c r="C93" t="s">
        <v>177</v>
      </c>
      <c r="D93">
        <v>34</v>
      </c>
      <c r="E93">
        <v>1</v>
      </c>
      <c r="F93">
        <v>1</v>
      </c>
      <c r="G93" t="s">
        <v>42</v>
      </c>
      <c r="H93" t="s">
        <v>109</v>
      </c>
      <c r="I93">
        <v>5.9900000000000002E-2</v>
      </c>
      <c r="J93">
        <v>1.18</v>
      </c>
      <c r="K93">
        <v>23.6</v>
      </c>
      <c r="L93" t="s">
        <v>43</v>
      </c>
      <c r="M93" t="s">
        <v>110</v>
      </c>
      <c r="N93">
        <v>0.27400000000000002</v>
      </c>
      <c r="O93">
        <v>4.0999999999999996</v>
      </c>
      <c r="P93">
        <v>195</v>
      </c>
      <c r="Q93" s="4"/>
      <c r="R93" s="4">
        <v>1</v>
      </c>
      <c r="S93" s="4">
        <v>1</v>
      </c>
      <c r="T93" s="4"/>
      <c r="U93" s="4">
        <v>23.6</v>
      </c>
      <c r="V93" s="4">
        <v>23.6</v>
      </c>
      <c r="W93" s="4">
        <v>23.6</v>
      </c>
      <c r="X93" s="4"/>
      <c r="Y93" s="4"/>
      <c r="Z93" s="4"/>
      <c r="AA93" s="4"/>
      <c r="AB93" s="4"/>
      <c r="AC93" s="4"/>
      <c r="AD93" s="4">
        <v>1</v>
      </c>
      <c r="AE93" s="4"/>
      <c r="AF93" s="4">
        <v>195</v>
      </c>
      <c r="AG93" s="4">
        <v>195</v>
      </c>
      <c r="AH93" s="4">
        <v>195</v>
      </c>
      <c r="AI93" s="4"/>
      <c r="AJ93" s="4"/>
      <c r="AK93" s="4"/>
      <c r="AL93" s="4"/>
      <c r="AM93" s="4"/>
      <c r="AN93" s="4"/>
      <c r="AO93" s="4"/>
      <c r="AP93" s="2">
        <v>25</v>
      </c>
      <c r="AQ93" s="4"/>
      <c r="AR93" s="4"/>
      <c r="AS93" t="e">
        <f>100*(W93/#REF!)</f>
        <v>#REF!</v>
      </c>
      <c r="AT93" t="e">
        <f>100*AH93/#REF!</f>
        <v>#REF!</v>
      </c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3">
      <c r="A94" s="1">
        <v>44357</v>
      </c>
      <c r="B94" t="s">
        <v>178</v>
      </c>
      <c r="C94" t="s">
        <v>177</v>
      </c>
      <c r="D94">
        <v>156</v>
      </c>
      <c r="E94">
        <v>1</v>
      </c>
      <c r="F94">
        <v>1</v>
      </c>
      <c r="G94" t="s">
        <v>42</v>
      </c>
      <c r="H94" t="s">
        <v>109</v>
      </c>
      <c r="I94">
        <v>6.0900000000000003E-2</v>
      </c>
      <c r="J94">
        <v>1.2</v>
      </c>
      <c r="K94">
        <v>24</v>
      </c>
      <c r="L94" t="s">
        <v>43</v>
      </c>
      <c r="M94" t="s">
        <v>110</v>
      </c>
      <c r="N94">
        <v>0.29299999999999998</v>
      </c>
      <c r="O94">
        <v>4.33</v>
      </c>
      <c r="P94">
        <v>210</v>
      </c>
      <c r="Q94" s="4"/>
      <c r="R94" s="4">
        <v>1</v>
      </c>
      <c r="S94" s="4">
        <v>1</v>
      </c>
      <c r="T94" s="4"/>
      <c r="U94" s="4">
        <v>24</v>
      </c>
      <c r="V94" s="4">
        <v>24</v>
      </c>
      <c r="W94" s="4">
        <v>24</v>
      </c>
      <c r="X94" s="4"/>
      <c r="Y94" s="4"/>
      <c r="Z94" s="4"/>
      <c r="AA94" s="4"/>
      <c r="AB94" s="4"/>
      <c r="AC94" s="4"/>
      <c r="AD94" s="4">
        <v>1</v>
      </c>
      <c r="AE94" s="4"/>
      <c r="AF94" s="4">
        <v>210</v>
      </c>
      <c r="AG94" s="4">
        <v>210</v>
      </c>
      <c r="AH94" s="4">
        <v>210</v>
      </c>
      <c r="AI94" s="4"/>
      <c r="AJ94" s="4"/>
      <c r="AK94" s="4"/>
      <c r="AL94" s="4"/>
      <c r="AM94" s="4"/>
      <c r="AN94" s="4"/>
      <c r="AO94" s="4"/>
      <c r="AP94" s="2">
        <v>26</v>
      </c>
      <c r="AQ94" s="4"/>
      <c r="AR94" s="4"/>
      <c r="AS94" t="e">
        <f>100*(W94/#REF!)</f>
        <v>#REF!</v>
      </c>
      <c r="AT94" t="e">
        <f>100*AH94/#REF!</f>
        <v>#REF!</v>
      </c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</row>
    <row r="95" spans="1:70" x14ac:dyDescent="0.3">
      <c r="A95" s="1">
        <v>44357</v>
      </c>
      <c r="B95" t="s">
        <v>178</v>
      </c>
      <c r="C95" t="s">
        <v>177</v>
      </c>
      <c r="D95">
        <v>157</v>
      </c>
      <c r="E95">
        <v>1</v>
      </c>
      <c r="F95">
        <v>1</v>
      </c>
      <c r="G95" t="s">
        <v>42</v>
      </c>
      <c r="H95" t="s">
        <v>109</v>
      </c>
      <c r="I95">
        <v>6.25E-2</v>
      </c>
      <c r="J95">
        <v>1.25</v>
      </c>
      <c r="K95">
        <v>25.4</v>
      </c>
      <c r="L95" t="s">
        <v>43</v>
      </c>
      <c r="M95" t="s">
        <v>110</v>
      </c>
      <c r="N95">
        <v>0.307</v>
      </c>
      <c r="O95">
        <v>4.54</v>
      </c>
      <c r="P95">
        <v>224</v>
      </c>
      <c r="Q95" s="4"/>
      <c r="R95" s="4">
        <v>1</v>
      </c>
      <c r="S95" s="4">
        <v>1</v>
      </c>
      <c r="T95" s="4"/>
      <c r="U95" s="4">
        <v>25.4</v>
      </c>
      <c r="V95" s="4">
        <v>25.4</v>
      </c>
      <c r="W95" s="4">
        <v>25.4</v>
      </c>
      <c r="X95" s="4"/>
      <c r="Y95" s="4"/>
      <c r="Z95" s="4"/>
      <c r="AA95" s="4"/>
      <c r="AB95" s="4"/>
      <c r="AC95" s="4"/>
      <c r="AD95" s="4">
        <v>1</v>
      </c>
      <c r="AE95" s="4"/>
      <c r="AF95" s="4">
        <v>224</v>
      </c>
      <c r="AG95" s="4">
        <v>224</v>
      </c>
      <c r="AH95" s="4">
        <v>224</v>
      </c>
      <c r="AI95" s="4"/>
      <c r="AJ95" s="4"/>
      <c r="AK95" s="4"/>
      <c r="AL95" s="4"/>
      <c r="AM95" s="4"/>
      <c r="AN95" s="4"/>
      <c r="AO95" s="4"/>
      <c r="AP95" s="2">
        <v>27</v>
      </c>
      <c r="AQ95" s="4"/>
      <c r="AR95" s="4"/>
      <c r="AS95" t="e">
        <f>100*(W95/#REF!)</f>
        <v>#REF!</v>
      </c>
      <c r="AT95" t="e">
        <f>100*AH95/#REF!</f>
        <v>#REF!</v>
      </c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</row>
    <row r="96" spans="1:70" x14ac:dyDescent="0.3">
      <c r="A96" s="1">
        <v>44357</v>
      </c>
      <c r="B96" t="s">
        <v>178</v>
      </c>
      <c r="C96" t="s">
        <v>177</v>
      </c>
      <c r="D96">
        <v>158</v>
      </c>
      <c r="E96">
        <v>1</v>
      </c>
      <c r="F96">
        <v>1</v>
      </c>
      <c r="G96" t="s">
        <v>42</v>
      </c>
      <c r="H96" t="s">
        <v>109</v>
      </c>
      <c r="I96">
        <v>6.1600000000000002E-2</v>
      </c>
      <c r="J96">
        <v>1.23</v>
      </c>
      <c r="K96">
        <v>25</v>
      </c>
      <c r="L96" t="s">
        <v>43</v>
      </c>
      <c r="M96" t="s">
        <v>110</v>
      </c>
      <c r="N96">
        <v>0.30099999999999999</v>
      </c>
      <c r="O96">
        <v>4.45</v>
      </c>
      <c r="P96">
        <v>218</v>
      </c>
      <c r="Q96" s="4"/>
      <c r="R96" s="4">
        <v>1</v>
      </c>
      <c r="S96" s="4">
        <v>1</v>
      </c>
      <c r="T96" s="4"/>
      <c r="U96" s="4">
        <v>25</v>
      </c>
      <c r="V96" s="4">
        <v>25</v>
      </c>
      <c r="W96" s="4">
        <v>25</v>
      </c>
      <c r="X96" s="4"/>
      <c r="Y96" s="4"/>
      <c r="Z96" s="4"/>
      <c r="AA96" s="4"/>
      <c r="AB96" s="4"/>
      <c r="AC96" s="4"/>
      <c r="AD96" s="4">
        <v>1</v>
      </c>
      <c r="AE96" s="4"/>
      <c r="AF96" s="4">
        <v>218</v>
      </c>
      <c r="AG96" s="4">
        <v>218</v>
      </c>
      <c r="AH96" s="4">
        <v>218</v>
      </c>
      <c r="AI96" s="4"/>
      <c r="AJ96" s="4"/>
      <c r="AK96" s="4"/>
      <c r="AL96" s="4"/>
      <c r="AM96" s="4"/>
      <c r="AN96" s="4"/>
      <c r="AO96" s="4"/>
      <c r="AP96" s="2">
        <v>28</v>
      </c>
      <c r="AQ96" s="4"/>
      <c r="AR96" s="4"/>
      <c r="AS96" t="e">
        <f>100*(W96/#REF!)</f>
        <v>#REF!</v>
      </c>
      <c r="AT96" t="e">
        <f>100*AH96/#REF!</f>
        <v>#REF!</v>
      </c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</row>
    <row r="97" spans="1:46" x14ac:dyDescent="0.3">
      <c r="A97" s="1">
        <v>44357</v>
      </c>
      <c r="B97" t="s">
        <v>178</v>
      </c>
      <c r="C97" t="s">
        <v>177</v>
      </c>
      <c r="D97">
        <v>159</v>
      </c>
      <c r="E97">
        <v>1</v>
      </c>
      <c r="F97">
        <v>1</v>
      </c>
      <c r="G97" t="s">
        <v>42</v>
      </c>
      <c r="H97" t="s">
        <v>109</v>
      </c>
      <c r="I97">
        <v>6.2100000000000002E-2</v>
      </c>
      <c r="J97">
        <v>1.28</v>
      </c>
      <c r="K97">
        <v>26.4</v>
      </c>
      <c r="L97" t="s">
        <v>43</v>
      </c>
      <c r="M97" t="s">
        <v>110</v>
      </c>
      <c r="N97">
        <v>0.307</v>
      </c>
      <c r="O97">
        <v>4.53</v>
      </c>
      <c r="P97">
        <v>223</v>
      </c>
      <c r="R97">
        <v>1</v>
      </c>
      <c r="S97">
        <v>1</v>
      </c>
      <c r="U97">
        <v>26.4</v>
      </c>
      <c r="V97">
        <v>26.4</v>
      </c>
      <c r="W97" s="2">
        <v>26.4</v>
      </c>
      <c r="Y97" s="2"/>
      <c r="Z97" s="2"/>
      <c r="AA97" s="2"/>
      <c r="AD97">
        <v>1</v>
      </c>
      <c r="AF97">
        <v>223</v>
      </c>
      <c r="AG97">
        <v>223</v>
      </c>
      <c r="AH97">
        <v>223</v>
      </c>
      <c r="AM97" s="9"/>
      <c r="AO97" s="2"/>
      <c r="AP97" s="2">
        <v>29</v>
      </c>
      <c r="AQ97" s="5"/>
      <c r="AS97" t="e">
        <f>100*(W97/#REF!)</f>
        <v>#REF!</v>
      </c>
      <c r="AT97" t="e">
        <f>100*AH97/#REF!</f>
        <v>#REF!</v>
      </c>
    </row>
    <row r="98" spans="1:46" x14ac:dyDescent="0.3">
      <c r="A98" s="1">
        <v>44357</v>
      </c>
      <c r="B98" t="s">
        <v>178</v>
      </c>
      <c r="C98" t="s">
        <v>177</v>
      </c>
      <c r="D98">
        <v>160</v>
      </c>
      <c r="E98">
        <v>1</v>
      </c>
      <c r="F98">
        <v>1</v>
      </c>
      <c r="G98" t="s">
        <v>42</v>
      </c>
      <c r="H98" t="s">
        <v>109</v>
      </c>
      <c r="I98">
        <v>6.1899999999999997E-2</v>
      </c>
      <c r="J98">
        <v>1.24</v>
      </c>
      <c r="K98">
        <v>25.1</v>
      </c>
      <c r="L98" t="s">
        <v>43</v>
      </c>
      <c r="M98" t="s">
        <v>110</v>
      </c>
      <c r="N98">
        <v>0.29899999999999999</v>
      </c>
      <c r="O98">
        <v>4.42</v>
      </c>
      <c r="P98">
        <v>216</v>
      </c>
      <c r="R98">
        <v>1</v>
      </c>
      <c r="S98">
        <v>1</v>
      </c>
      <c r="U98">
        <v>25.1</v>
      </c>
      <c r="V98">
        <v>25.1</v>
      </c>
      <c r="W98" s="2">
        <v>25.1</v>
      </c>
      <c r="Y98" s="2"/>
      <c r="Z98" s="2"/>
      <c r="AA98" s="2"/>
      <c r="AD98">
        <v>1</v>
      </c>
      <c r="AF98">
        <v>216</v>
      </c>
      <c r="AG98">
        <v>216</v>
      </c>
      <c r="AH98">
        <v>216</v>
      </c>
      <c r="AM98" s="9"/>
      <c r="AO98" s="2"/>
      <c r="AP98" s="2">
        <v>30</v>
      </c>
      <c r="AQ98" s="5"/>
      <c r="AS98" t="e">
        <f>100*(W98/#REF!)</f>
        <v>#REF!</v>
      </c>
      <c r="AT98" t="e">
        <f>100*AH98/#REF!</f>
        <v>#REF!</v>
      </c>
    </row>
    <row r="99" spans="1:46" x14ac:dyDescent="0.3">
      <c r="A99" s="1"/>
      <c r="W99" s="2"/>
      <c r="Y99" s="2"/>
      <c r="Z99" s="2"/>
      <c r="AA99" s="2"/>
      <c r="AM99" s="9"/>
      <c r="AO99" s="2"/>
      <c r="AP99" s="2"/>
      <c r="AQ99" s="5"/>
    </row>
    <row r="100" spans="1:46" x14ac:dyDescent="0.3">
      <c r="A100" s="1"/>
      <c r="W100" s="2"/>
      <c r="Y100" s="2"/>
      <c r="Z100" s="2"/>
      <c r="AA100" s="2"/>
      <c r="AM100" s="9"/>
      <c r="AO100" s="2"/>
      <c r="AP100" s="2"/>
      <c r="AQ100" s="5"/>
    </row>
    <row r="101" spans="1:46" x14ac:dyDescent="0.3">
      <c r="A101" s="1"/>
      <c r="K101" s="9"/>
      <c r="P101" s="9"/>
      <c r="V101" t="s">
        <v>119</v>
      </c>
      <c r="W101" s="9">
        <f>(250*1000)/10250</f>
        <v>24.390243902439025</v>
      </c>
      <c r="Y101" s="2"/>
      <c r="Z101" s="2"/>
      <c r="AA101" s="2"/>
      <c r="AG101" t="s">
        <v>119</v>
      </c>
      <c r="AH101" s="9">
        <f>(250*10000)/10250</f>
        <v>243.90243902439025</v>
      </c>
      <c r="AM101" s="9"/>
      <c r="AO101" s="2"/>
      <c r="AP101" s="2"/>
      <c r="AQ101" s="5"/>
    </row>
    <row r="102" spans="1:46" x14ac:dyDescent="0.3">
      <c r="K102" s="31"/>
      <c r="P102" s="31"/>
      <c r="R102" s="10"/>
      <c r="U102" s="31"/>
      <c r="V102" t="s">
        <v>35</v>
      </c>
      <c r="W102" s="31">
        <f>AVERAGE(W89:W98)</f>
        <v>24.619999999999997</v>
      </c>
      <c r="AG102" t="s">
        <v>35</v>
      </c>
      <c r="AH102" s="31">
        <f>AVERAGE(AH89:AH98)</f>
        <v>200.4</v>
      </c>
    </row>
    <row r="103" spans="1:46" x14ac:dyDescent="0.3">
      <c r="K103" s="31"/>
      <c r="P103" s="31"/>
      <c r="U103" s="31"/>
      <c r="V103" t="s">
        <v>120</v>
      </c>
      <c r="W103" s="31">
        <f>STDEV(W89:W98)</f>
        <v>0.94257330985151688</v>
      </c>
      <c r="AG103" t="s">
        <v>120</v>
      </c>
      <c r="AH103" s="31">
        <f>STDEV(AH89:AH98)</f>
        <v>19.973315531812272</v>
      </c>
    </row>
    <row r="104" spans="1:46" x14ac:dyDescent="0.3">
      <c r="K104" s="31"/>
      <c r="P104" s="31"/>
      <c r="U104" s="31"/>
      <c r="V104" t="s">
        <v>121</v>
      </c>
      <c r="W104" s="31">
        <f>100*W103/W102</f>
        <v>3.8284862301036431</v>
      </c>
      <c r="AG104" t="s">
        <v>121</v>
      </c>
      <c r="AH104" s="31">
        <f>100*AH103/AH102</f>
        <v>9.9667243172715931</v>
      </c>
    </row>
    <row r="105" spans="1:46" x14ac:dyDescent="0.3">
      <c r="K105" s="31"/>
      <c r="P105" s="31"/>
      <c r="U105" s="31"/>
      <c r="V105" t="s">
        <v>122</v>
      </c>
      <c r="W105" s="31">
        <f>TINV(0.02,6)</f>
        <v>3.1426684032909828</v>
      </c>
      <c r="AG105" t="s">
        <v>122</v>
      </c>
      <c r="AH105" s="31">
        <f>TINV(0.02,6)</f>
        <v>3.1426684032909828</v>
      </c>
    </row>
    <row r="106" spans="1:46" x14ac:dyDescent="0.3">
      <c r="A106" s="2"/>
      <c r="B106" s="2"/>
      <c r="C106" s="2"/>
      <c r="D106" s="2"/>
      <c r="E106" s="2"/>
      <c r="F106" s="2"/>
      <c r="G106" s="2"/>
      <c r="H106" s="2"/>
      <c r="I106" s="2"/>
      <c r="K106" s="31"/>
      <c r="L106" s="2"/>
      <c r="M106" s="2"/>
      <c r="N106" s="2"/>
      <c r="P106" s="31"/>
      <c r="S106" s="2"/>
      <c r="U106" s="31"/>
      <c r="V106" t="s">
        <v>36</v>
      </c>
      <c r="W106" s="31">
        <f>W103*W105</f>
        <v>2.9621953586557632</v>
      </c>
      <c r="X106" s="2"/>
      <c r="Y106" s="2"/>
      <c r="Z106" s="2"/>
      <c r="AG106" t="s">
        <v>36</v>
      </c>
      <c r="AH106" s="31">
        <f>AH103*AH105</f>
        <v>62.769507630787459</v>
      </c>
    </row>
    <row r="107" spans="1:46" x14ac:dyDescent="0.3">
      <c r="K107" s="31"/>
      <c r="P107" s="31"/>
      <c r="U107" s="31"/>
      <c r="V107" t="s">
        <v>37</v>
      </c>
      <c r="W107" s="31">
        <f>10*W103</f>
        <v>9.4257330985151686</v>
      </c>
      <c r="AG107" t="s">
        <v>37</v>
      </c>
      <c r="AH107" s="31">
        <f>10*AH103</f>
        <v>199.73315531812273</v>
      </c>
    </row>
    <row r="108" spans="1:46" x14ac:dyDescent="0.3">
      <c r="K108" s="31"/>
      <c r="P108" s="31"/>
      <c r="U108" s="31"/>
      <c r="V108" t="s">
        <v>123</v>
      </c>
      <c r="W108" s="31">
        <f>100*(W102-W98)/W98</f>
        <v>-1.9123505976095776</v>
      </c>
      <c r="AG108" t="s">
        <v>123</v>
      </c>
      <c r="AH108" s="31">
        <f>100*(AH102-AH98)/AH98</f>
        <v>-7.2222222222222205</v>
      </c>
    </row>
    <row r="109" spans="1:46" x14ac:dyDescent="0.3">
      <c r="K109" s="31"/>
      <c r="P109" s="31"/>
      <c r="U109" s="31"/>
      <c r="V109" t="s">
        <v>124</v>
      </c>
      <c r="W109" s="31">
        <f>W98/W106</f>
        <v>8.4734451853946311</v>
      </c>
      <c r="AG109" t="s">
        <v>124</v>
      </c>
      <c r="AH109" s="31">
        <f>AH98/AH106</f>
        <v>3.4411612923669868</v>
      </c>
    </row>
    <row r="110" spans="1:46" x14ac:dyDescent="0.3">
      <c r="K110" s="31"/>
      <c r="P110" s="31"/>
      <c r="U110" s="31"/>
      <c r="V110" t="s">
        <v>125</v>
      </c>
      <c r="W110" s="31">
        <f>100*W102/W98</f>
        <v>98.087649402390412</v>
      </c>
      <c r="AG110" t="s">
        <v>125</v>
      </c>
      <c r="AH110" s="31">
        <f>100*AH102/AH98</f>
        <v>92.777777777777771</v>
      </c>
    </row>
    <row r="111" spans="1:46" x14ac:dyDescent="0.3">
      <c r="K111" s="31"/>
      <c r="P111" s="31"/>
      <c r="U111" s="31"/>
      <c r="V111" t="s">
        <v>38</v>
      </c>
      <c r="W111" s="31">
        <f>W102/W103</f>
        <v>26.119984241733277</v>
      </c>
      <c r="AG111" t="s">
        <v>38</v>
      </c>
      <c r="AH111" s="31">
        <f>AH102/AH103</f>
        <v>10.033386779516659</v>
      </c>
    </row>
    <row r="112" spans="1:46" x14ac:dyDescent="0.3">
      <c r="L112" s="10"/>
      <c r="W112" s="10"/>
    </row>
    <row r="115" spans="1:70" x14ac:dyDescent="0.3">
      <c r="A115" t="s">
        <v>324</v>
      </c>
    </row>
    <row r="116" spans="1:70" s="3" customFormat="1" ht="79.8" x14ac:dyDescent="0.3">
      <c r="A116" s="2" t="s">
        <v>0</v>
      </c>
      <c r="B116" s="2" t="s">
        <v>1</v>
      </c>
      <c r="C116" s="2" t="s">
        <v>2</v>
      </c>
      <c r="D116" s="2" t="s">
        <v>3</v>
      </c>
      <c r="E116" s="2" t="s">
        <v>4</v>
      </c>
      <c r="F116" s="2" t="s">
        <v>5</v>
      </c>
      <c r="G116" s="2" t="s">
        <v>6</v>
      </c>
      <c r="H116" s="2" t="s">
        <v>7</v>
      </c>
      <c r="I116" s="2" t="s">
        <v>8</v>
      </c>
      <c r="J116" s="2" t="s">
        <v>9</v>
      </c>
      <c r="K116" s="2" t="s">
        <v>10</v>
      </c>
      <c r="L116" s="2" t="s">
        <v>6</v>
      </c>
      <c r="M116" s="2" t="s">
        <v>7</v>
      </c>
      <c r="N116" s="2" t="s">
        <v>8</v>
      </c>
      <c r="O116" s="2" t="s">
        <v>9</v>
      </c>
      <c r="P116" s="2" t="s">
        <v>10</v>
      </c>
      <c r="Q116" s="3" t="s">
        <v>14</v>
      </c>
      <c r="R116" s="3" t="s">
        <v>30</v>
      </c>
      <c r="S116" s="3" t="s">
        <v>15</v>
      </c>
      <c r="T116" s="3" t="s">
        <v>16</v>
      </c>
      <c r="U116" s="3" t="s">
        <v>31</v>
      </c>
      <c r="V116" s="3" t="s">
        <v>32</v>
      </c>
      <c r="W116" s="3" t="s">
        <v>104</v>
      </c>
      <c r="X116" s="2" t="s">
        <v>17</v>
      </c>
      <c r="Y116" s="2" t="s">
        <v>18</v>
      </c>
      <c r="Z116" s="2" t="s">
        <v>19</v>
      </c>
      <c r="AA116" s="2" t="s">
        <v>20</v>
      </c>
      <c r="AB116" s="2" t="s">
        <v>21</v>
      </c>
      <c r="AC116" s="2" t="s">
        <v>22</v>
      </c>
      <c r="AD116" s="3" t="s">
        <v>15</v>
      </c>
      <c r="AE116" s="3" t="s">
        <v>16</v>
      </c>
      <c r="AF116" s="3" t="s">
        <v>33</v>
      </c>
      <c r="AG116" s="3" t="s">
        <v>34</v>
      </c>
      <c r="AH116" s="3" t="s">
        <v>105</v>
      </c>
      <c r="AI116" s="8" t="s">
        <v>23</v>
      </c>
      <c r="AJ116" s="8" t="s">
        <v>24</v>
      </c>
      <c r="AK116" s="8" t="s">
        <v>25</v>
      </c>
      <c r="AL116" s="8" t="s">
        <v>26</v>
      </c>
      <c r="AM116" s="8" t="s">
        <v>27</v>
      </c>
      <c r="AN116" s="8" t="s">
        <v>28</v>
      </c>
      <c r="AP116" s="2" t="s">
        <v>58</v>
      </c>
      <c r="AS116" s="3" t="s">
        <v>258</v>
      </c>
      <c r="AT116" s="3" t="s">
        <v>259</v>
      </c>
    </row>
    <row r="117" spans="1:70" x14ac:dyDescent="0.3">
      <c r="A117" s="1">
        <v>44664</v>
      </c>
      <c r="B117" t="s">
        <v>267</v>
      </c>
      <c r="C117" t="s">
        <v>268</v>
      </c>
      <c r="D117">
        <v>30</v>
      </c>
      <c r="E117">
        <v>1</v>
      </c>
      <c r="F117">
        <v>1</v>
      </c>
      <c r="G117" t="s">
        <v>42</v>
      </c>
      <c r="H117" t="s">
        <v>109</v>
      </c>
      <c r="I117">
        <v>8.2100000000000006E-2</v>
      </c>
      <c r="J117">
        <v>1.39</v>
      </c>
      <c r="K117">
        <v>30</v>
      </c>
      <c r="L117" t="s">
        <v>43</v>
      </c>
      <c r="M117" t="s">
        <v>110</v>
      </c>
      <c r="N117">
        <v>0.32900000000000001</v>
      </c>
      <c r="O117">
        <v>4.6500000000000004</v>
      </c>
      <c r="P117">
        <v>254</v>
      </c>
      <c r="Q117" s="4"/>
      <c r="R117" s="4">
        <v>1</v>
      </c>
      <c r="S117" s="4">
        <v>1</v>
      </c>
      <c r="T117" s="4"/>
      <c r="U117" s="4">
        <f t="shared" ref="U117:U124" si="18">K117*F117</f>
        <v>30</v>
      </c>
      <c r="V117" s="4">
        <f t="shared" ref="V117:V124" si="19">IF(R117=1,U117,(U117-0))</f>
        <v>30</v>
      </c>
      <c r="W117" s="4">
        <f t="shared" ref="W117:W124" si="20">IF(R117=1,U117,(V117*R117))</f>
        <v>30</v>
      </c>
      <c r="X117" s="4"/>
      <c r="Y117" s="4"/>
      <c r="Z117" s="4"/>
      <c r="AA117" s="4"/>
      <c r="AB117" s="4"/>
      <c r="AC117" s="4"/>
      <c r="AD117" s="4">
        <v>1</v>
      </c>
      <c r="AE117" s="4"/>
      <c r="AF117" s="4">
        <f t="shared" ref="AF117:AF124" si="21">P117*F117</f>
        <v>254</v>
      </c>
      <c r="AG117" s="4">
        <f t="shared" ref="AG117:AG124" si="22">IF(R117=1,AF117,(AF117-0))</f>
        <v>254</v>
      </c>
      <c r="AH117" s="4">
        <f t="shared" ref="AH117:AH124" si="23">IF(R117=1,AF117,(AG117*R117))</f>
        <v>254</v>
      </c>
      <c r="AI117" s="4"/>
      <c r="AJ117" s="4"/>
      <c r="AK117" s="4"/>
      <c r="AL117" s="4"/>
      <c r="AM117" s="4"/>
      <c r="AN117" s="4"/>
      <c r="AO117" s="4"/>
      <c r="AP117" s="2">
        <v>41</v>
      </c>
      <c r="AQ117" s="4"/>
      <c r="AR117" s="4"/>
      <c r="AS117" t="e">
        <f>100*(W117/#REF!)</f>
        <v>#REF!</v>
      </c>
      <c r="AT117" t="e">
        <f>100*AH117/#REF!</f>
        <v>#REF!</v>
      </c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</row>
    <row r="118" spans="1:70" x14ac:dyDescent="0.3">
      <c r="A118" s="1">
        <v>44664</v>
      </c>
      <c r="B118" t="s">
        <v>267</v>
      </c>
      <c r="C118" t="s">
        <v>269</v>
      </c>
      <c r="D118">
        <v>31</v>
      </c>
      <c r="E118">
        <v>1</v>
      </c>
      <c r="F118">
        <v>1</v>
      </c>
      <c r="G118" t="s">
        <v>42</v>
      </c>
      <c r="H118" t="s">
        <v>109</v>
      </c>
      <c r="I118">
        <v>8.4099999999999994E-2</v>
      </c>
      <c r="J118">
        <v>1.48</v>
      </c>
      <c r="K118">
        <v>32.4</v>
      </c>
      <c r="L118" t="s">
        <v>43</v>
      </c>
      <c r="M118" t="s">
        <v>110</v>
      </c>
      <c r="N118">
        <v>0.33500000000000002</v>
      </c>
      <c r="O118">
        <v>4.6900000000000004</v>
      </c>
      <c r="P118">
        <v>256</v>
      </c>
      <c r="Q118" s="4"/>
      <c r="R118" s="4">
        <v>1</v>
      </c>
      <c r="S118" s="4">
        <v>1</v>
      </c>
      <c r="T118" s="4"/>
      <c r="U118" s="4">
        <f t="shared" si="18"/>
        <v>32.4</v>
      </c>
      <c r="V118" s="4">
        <f t="shared" si="19"/>
        <v>32.4</v>
      </c>
      <c r="W118" s="4">
        <f t="shared" si="20"/>
        <v>32.4</v>
      </c>
      <c r="X118" s="4"/>
      <c r="Y118" s="4"/>
      <c r="Z118" s="4"/>
      <c r="AA118" s="4"/>
      <c r="AB118" s="4"/>
      <c r="AC118" s="4"/>
      <c r="AD118" s="4">
        <v>1</v>
      </c>
      <c r="AE118" s="4"/>
      <c r="AF118" s="4">
        <f t="shared" si="21"/>
        <v>256</v>
      </c>
      <c r="AG118" s="4">
        <f t="shared" si="22"/>
        <v>256</v>
      </c>
      <c r="AH118" s="4">
        <f t="shared" si="23"/>
        <v>256</v>
      </c>
      <c r="AI118" s="4"/>
      <c r="AJ118" s="4"/>
      <c r="AK118" s="4"/>
      <c r="AL118" s="4"/>
      <c r="AM118" s="4"/>
      <c r="AN118" s="4"/>
      <c r="AO118" s="4"/>
      <c r="AP118" s="2">
        <v>42</v>
      </c>
      <c r="AQ118" s="4"/>
      <c r="AR118" s="4"/>
      <c r="AS118" t="e">
        <f>100*(W118/#REF!)</f>
        <v>#REF!</v>
      </c>
      <c r="AT118" t="e">
        <f>100*AH118/#REF!</f>
        <v>#REF!</v>
      </c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</row>
    <row r="119" spans="1:70" x14ac:dyDescent="0.3">
      <c r="A119" s="1">
        <v>44664</v>
      </c>
      <c r="B119" t="s">
        <v>267</v>
      </c>
      <c r="C119" t="s">
        <v>270</v>
      </c>
      <c r="D119">
        <v>32</v>
      </c>
      <c r="E119">
        <v>1</v>
      </c>
      <c r="F119">
        <v>1</v>
      </c>
      <c r="G119" t="s">
        <v>42</v>
      </c>
      <c r="H119" t="s">
        <v>109</v>
      </c>
      <c r="I119">
        <v>8.2699999999999996E-2</v>
      </c>
      <c r="J119">
        <v>1.49</v>
      </c>
      <c r="K119">
        <v>32.700000000000003</v>
      </c>
      <c r="L119" t="s">
        <v>43</v>
      </c>
      <c r="M119" t="s">
        <v>110</v>
      </c>
      <c r="N119">
        <v>0.32800000000000001</v>
      </c>
      <c r="O119">
        <v>4.5999999999999996</v>
      </c>
      <c r="P119">
        <v>250</v>
      </c>
      <c r="Q119" s="4"/>
      <c r="R119" s="4">
        <v>1</v>
      </c>
      <c r="S119" s="4">
        <v>1</v>
      </c>
      <c r="T119" s="4"/>
      <c r="U119" s="4">
        <f t="shared" si="18"/>
        <v>32.700000000000003</v>
      </c>
      <c r="V119" s="4">
        <f t="shared" si="19"/>
        <v>32.700000000000003</v>
      </c>
      <c r="W119" s="4">
        <f t="shared" si="20"/>
        <v>32.700000000000003</v>
      </c>
      <c r="X119" s="4"/>
      <c r="Y119" s="4"/>
      <c r="Z119" s="4"/>
      <c r="AA119" s="4"/>
      <c r="AB119" s="4"/>
      <c r="AC119" s="4"/>
      <c r="AD119" s="4">
        <v>1</v>
      </c>
      <c r="AE119" s="4"/>
      <c r="AF119" s="4">
        <f t="shared" si="21"/>
        <v>250</v>
      </c>
      <c r="AG119" s="4">
        <f t="shared" si="22"/>
        <v>250</v>
      </c>
      <c r="AH119" s="4">
        <f t="shared" si="23"/>
        <v>250</v>
      </c>
      <c r="AI119" s="4"/>
      <c r="AJ119" s="4"/>
      <c r="AK119" s="4"/>
      <c r="AL119" s="4"/>
      <c r="AM119" s="4"/>
      <c r="AN119" s="4"/>
      <c r="AO119" s="4"/>
      <c r="AP119" s="2">
        <v>43</v>
      </c>
      <c r="AQ119" s="4"/>
      <c r="AR119" s="4"/>
      <c r="AS119" t="e">
        <f>100*(W119/#REF!)</f>
        <v>#REF!</v>
      </c>
      <c r="AT119" t="e">
        <f>100*AH119/#REF!</f>
        <v>#REF!</v>
      </c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</row>
    <row r="120" spans="1:70" x14ac:dyDescent="0.3">
      <c r="A120" s="1">
        <v>44664</v>
      </c>
      <c r="B120" t="s">
        <v>267</v>
      </c>
      <c r="C120" t="s">
        <v>271</v>
      </c>
      <c r="D120">
        <v>33</v>
      </c>
      <c r="E120">
        <v>1</v>
      </c>
      <c r="F120">
        <v>1</v>
      </c>
      <c r="G120" t="s">
        <v>42</v>
      </c>
      <c r="H120" t="s">
        <v>109</v>
      </c>
      <c r="I120">
        <v>8.4599999999999995E-2</v>
      </c>
      <c r="J120">
        <v>1.45</v>
      </c>
      <c r="K120">
        <v>31.6</v>
      </c>
      <c r="L120" t="s">
        <v>43</v>
      </c>
      <c r="M120" t="s">
        <v>110</v>
      </c>
      <c r="N120">
        <v>0.32800000000000001</v>
      </c>
      <c r="O120">
        <v>4.5999999999999996</v>
      </c>
      <c r="P120">
        <v>250</v>
      </c>
      <c r="Q120" s="4"/>
      <c r="R120" s="4">
        <v>1</v>
      </c>
      <c r="S120" s="4">
        <v>1</v>
      </c>
      <c r="T120" s="4"/>
      <c r="U120" s="4">
        <f t="shared" si="18"/>
        <v>31.6</v>
      </c>
      <c r="V120" s="4">
        <f t="shared" si="19"/>
        <v>31.6</v>
      </c>
      <c r="W120" s="4">
        <f t="shared" si="20"/>
        <v>31.6</v>
      </c>
      <c r="X120" s="4"/>
      <c r="Y120" s="4"/>
      <c r="Z120" s="4"/>
      <c r="AA120" s="4"/>
      <c r="AB120" s="4"/>
      <c r="AC120" s="4"/>
      <c r="AD120" s="4">
        <v>1</v>
      </c>
      <c r="AE120" s="4"/>
      <c r="AF120" s="4">
        <f t="shared" si="21"/>
        <v>250</v>
      </c>
      <c r="AG120" s="4">
        <f t="shared" si="22"/>
        <v>250</v>
      </c>
      <c r="AH120" s="4">
        <f t="shared" si="23"/>
        <v>250</v>
      </c>
      <c r="AI120" s="4"/>
      <c r="AJ120" s="4"/>
      <c r="AK120" s="4"/>
      <c r="AL120" s="4"/>
      <c r="AM120" s="4"/>
      <c r="AN120" s="4"/>
      <c r="AO120" s="4"/>
      <c r="AP120" s="2">
        <v>44</v>
      </c>
      <c r="AQ120" s="4"/>
      <c r="AR120" s="4"/>
      <c r="AS120" t="e">
        <f>100*(W120/#REF!)</f>
        <v>#REF!</v>
      </c>
      <c r="AT120" t="e">
        <f>100*AH120/#REF!</f>
        <v>#REF!</v>
      </c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3">
      <c r="A121" s="1">
        <v>44664</v>
      </c>
      <c r="B121" t="s">
        <v>267</v>
      </c>
      <c r="C121" t="s">
        <v>272</v>
      </c>
      <c r="D121">
        <v>34</v>
      </c>
      <c r="E121">
        <v>1</v>
      </c>
      <c r="F121">
        <v>1</v>
      </c>
      <c r="G121" t="s">
        <v>42</v>
      </c>
      <c r="H121" t="s">
        <v>109</v>
      </c>
      <c r="I121">
        <v>8.2500000000000004E-2</v>
      </c>
      <c r="J121">
        <v>1.42</v>
      </c>
      <c r="K121">
        <v>30.8</v>
      </c>
      <c r="L121" t="s">
        <v>43</v>
      </c>
      <c r="M121" t="s">
        <v>110</v>
      </c>
      <c r="N121">
        <v>0.33100000000000002</v>
      </c>
      <c r="O121">
        <v>4.6500000000000004</v>
      </c>
      <c r="P121">
        <v>254</v>
      </c>
      <c r="Q121" s="4"/>
      <c r="R121" s="4">
        <v>1</v>
      </c>
      <c r="S121" s="4">
        <v>1</v>
      </c>
      <c r="T121" s="4"/>
      <c r="U121" s="4">
        <f t="shared" si="18"/>
        <v>30.8</v>
      </c>
      <c r="V121" s="4">
        <f t="shared" si="19"/>
        <v>30.8</v>
      </c>
      <c r="W121" s="4">
        <f t="shared" si="20"/>
        <v>30.8</v>
      </c>
      <c r="X121" s="4"/>
      <c r="Y121" s="4"/>
      <c r="Z121" s="4"/>
      <c r="AA121" s="4"/>
      <c r="AB121" s="4"/>
      <c r="AC121" s="4"/>
      <c r="AD121" s="4">
        <v>1</v>
      </c>
      <c r="AE121" s="4"/>
      <c r="AF121" s="4">
        <f t="shared" si="21"/>
        <v>254</v>
      </c>
      <c r="AG121" s="4">
        <f t="shared" si="22"/>
        <v>254</v>
      </c>
      <c r="AH121" s="4">
        <f t="shared" si="23"/>
        <v>254</v>
      </c>
      <c r="AI121" s="4"/>
      <c r="AJ121" s="4"/>
      <c r="AK121" s="4"/>
      <c r="AL121" s="4"/>
      <c r="AM121" s="4"/>
      <c r="AN121" s="4"/>
      <c r="AO121" s="4"/>
      <c r="AP121" s="2">
        <v>45</v>
      </c>
      <c r="AQ121" s="4"/>
      <c r="AR121" s="4"/>
      <c r="AS121" t="e">
        <f>100*(W121/#REF!)</f>
        <v>#REF!</v>
      </c>
      <c r="AT121" t="e">
        <f>100*AH121/#REF!</f>
        <v>#REF!</v>
      </c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 x14ac:dyDescent="0.3">
      <c r="A122" s="1">
        <v>44664</v>
      </c>
      <c r="B122" t="s">
        <v>267</v>
      </c>
      <c r="C122" t="s">
        <v>273</v>
      </c>
      <c r="D122">
        <v>155</v>
      </c>
      <c r="E122">
        <v>1</v>
      </c>
      <c r="F122">
        <v>1</v>
      </c>
      <c r="G122" t="s">
        <v>42</v>
      </c>
      <c r="H122" t="s">
        <v>109</v>
      </c>
      <c r="I122">
        <v>7.7499999999999999E-2</v>
      </c>
      <c r="J122">
        <v>1.35</v>
      </c>
      <c r="K122">
        <v>28.9</v>
      </c>
      <c r="L122" t="s">
        <v>43</v>
      </c>
      <c r="M122" t="s">
        <v>110</v>
      </c>
      <c r="N122">
        <v>0.26700000000000002</v>
      </c>
      <c r="O122">
        <v>3.76</v>
      </c>
      <c r="P122">
        <v>191</v>
      </c>
      <c r="R122" s="4">
        <v>1</v>
      </c>
      <c r="S122" s="4">
        <v>1</v>
      </c>
      <c r="T122" s="4"/>
      <c r="U122" s="4">
        <f t="shared" si="18"/>
        <v>28.9</v>
      </c>
      <c r="V122" s="4">
        <f t="shared" si="19"/>
        <v>28.9</v>
      </c>
      <c r="W122" s="4">
        <f t="shared" si="20"/>
        <v>28.9</v>
      </c>
      <c r="X122" s="4"/>
      <c r="Y122" s="4"/>
      <c r="AD122" s="4">
        <v>1</v>
      </c>
      <c r="AE122" s="4"/>
      <c r="AF122" s="4">
        <f t="shared" si="21"/>
        <v>191</v>
      </c>
      <c r="AG122" s="4">
        <f t="shared" si="22"/>
        <v>191</v>
      </c>
      <c r="AH122" s="4">
        <f t="shared" si="23"/>
        <v>191</v>
      </c>
      <c r="AI122" s="4"/>
      <c r="AJ122" s="4"/>
      <c r="AO122" s="4"/>
      <c r="AP122" s="2">
        <v>46</v>
      </c>
      <c r="AQ122" s="4"/>
      <c r="AR122" s="4"/>
      <c r="AS122" t="e">
        <f>100*(W122/#REF!)</f>
        <v>#REF!</v>
      </c>
      <c r="AT122" t="e">
        <f>100*AH122/#REF!</f>
        <v>#REF!</v>
      </c>
    </row>
    <row r="123" spans="1:70" x14ac:dyDescent="0.3">
      <c r="A123" s="1">
        <v>44664</v>
      </c>
      <c r="B123" t="s">
        <v>267</v>
      </c>
      <c r="C123" t="s">
        <v>274</v>
      </c>
      <c r="D123">
        <v>156</v>
      </c>
      <c r="E123">
        <v>1</v>
      </c>
      <c r="F123">
        <v>1</v>
      </c>
      <c r="G123" t="s">
        <v>42</v>
      </c>
      <c r="H123" t="s">
        <v>109</v>
      </c>
      <c r="I123">
        <v>8.1699999999999995E-2</v>
      </c>
      <c r="J123">
        <v>1.42</v>
      </c>
      <c r="K123">
        <v>30.8</v>
      </c>
      <c r="L123" t="s">
        <v>43</v>
      </c>
      <c r="M123" t="s">
        <v>110</v>
      </c>
      <c r="N123">
        <v>0.27800000000000002</v>
      </c>
      <c r="O123">
        <v>3.9</v>
      </c>
      <c r="P123">
        <v>201</v>
      </c>
      <c r="R123" s="4">
        <v>1</v>
      </c>
      <c r="S123" s="4">
        <v>1</v>
      </c>
      <c r="T123" s="4"/>
      <c r="U123" s="4">
        <f t="shared" si="18"/>
        <v>30.8</v>
      </c>
      <c r="V123" s="4">
        <f t="shared" si="19"/>
        <v>30.8</v>
      </c>
      <c r="W123" s="4">
        <f t="shared" si="20"/>
        <v>30.8</v>
      </c>
      <c r="X123" s="4"/>
      <c r="Y123" s="4"/>
      <c r="AD123" s="4">
        <v>1</v>
      </c>
      <c r="AE123" s="4"/>
      <c r="AF123" s="4">
        <f t="shared" si="21"/>
        <v>201</v>
      </c>
      <c r="AG123" s="4">
        <f t="shared" si="22"/>
        <v>201</v>
      </c>
      <c r="AH123" s="4">
        <f t="shared" si="23"/>
        <v>201</v>
      </c>
      <c r="AI123" s="4"/>
      <c r="AJ123" s="4"/>
      <c r="AO123" s="4"/>
      <c r="AP123" s="2">
        <v>47</v>
      </c>
      <c r="AQ123" s="4"/>
      <c r="AR123" s="4"/>
      <c r="AS123" t="e">
        <f>100*(W123/#REF!)</f>
        <v>#REF!</v>
      </c>
      <c r="AT123" t="e">
        <f>100*AH123/#REF!</f>
        <v>#REF!</v>
      </c>
    </row>
    <row r="124" spans="1:70" x14ac:dyDescent="0.3">
      <c r="A124" s="1">
        <v>44664</v>
      </c>
      <c r="B124" t="s">
        <v>267</v>
      </c>
      <c r="C124" t="s">
        <v>273</v>
      </c>
      <c r="D124">
        <v>157</v>
      </c>
      <c r="E124">
        <v>1</v>
      </c>
      <c r="F124">
        <v>1</v>
      </c>
      <c r="G124" t="s">
        <v>42</v>
      </c>
      <c r="H124" t="s">
        <v>109</v>
      </c>
      <c r="I124">
        <v>7.7299999999999994E-2</v>
      </c>
      <c r="J124">
        <v>1.33</v>
      </c>
      <c r="K124">
        <v>28.2</v>
      </c>
      <c r="L124" t="s">
        <v>43</v>
      </c>
      <c r="M124" t="s">
        <v>110</v>
      </c>
      <c r="N124">
        <v>0.27</v>
      </c>
      <c r="O124">
        <v>3.83</v>
      </c>
      <c r="P124">
        <v>195</v>
      </c>
      <c r="R124" s="4">
        <v>1</v>
      </c>
      <c r="S124" s="4">
        <v>1</v>
      </c>
      <c r="T124" s="4"/>
      <c r="U124" s="4">
        <f t="shared" si="18"/>
        <v>28.2</v>
      </c>
      <c r="V124" s="4">
        <f t="shared" si="19"/>
        <v>28.2</v>
      </c>
      <c r="W124" s="4">
        <f t="shared" si="20"/>
        <v>28.2</v>
      </c>
      <c r="X124" s="4"/>
      <c r="Y124" s="4"/>
      <c r="AD124" s="4">
        <v>1</v>
      </c>
      <c r="AE124" s="4"/>
      <c r="AF124" s="4">
        <f t="shared" si="21"/>
        <v>195</v>
      </c>
      <c r="AG124" s="4">
        <f t="shared" si="22"/>
        <v>195</v>
      </c>
      <c r="AH124" s="4">
        <f t="shared" si="23"/>
        <v>195</v>
      </c>
      <c r="AI124" s="4"/>
      <c r="AJ124" s="4"/>
      <c r="AO124" s="4"/>
      <c r="AP124" s="2">
        <v>48</v>
      </c>
      <c r="AQ124" s="4"/>
      <c r="AR124" s="4"/>
      <c r="AS124" t="e">
        <f>100*(W124/#REF!)</f>
        <v>#REF!</v>
      </c>
      <c r="AT124" t="e">
        <f>100*AH124/#REF!</f>
        <v>#REF!</v>
      </c>
    </row>
    <row r="125" spans="1:70" x14ac:dyDescent="0.3">
      <c r="A125" s="1"/>
      <c r="R125" s="4"/>
      <c r="S125" s="4"/>
      <c r="T125" s="4"/>
      <c r="U125" s="4"/>
      <c r="V125" s="4"/>
      <c r="W125" s="4"/>
      <c r="X125" s="4"/>
      <c r="Y125" s="4"/>
      <c r="AD125" s="4"/>
      <c r="AE125" s="4"/>
      <c r="AF125" s="4"/>
      <c r="AG125" s="4"/>
      <c r="AH125" s="4"/>
      <c r="AI125" s="4"/>
      <c r="AJ125" s="4"/>
      <c r="AO125" s="4"/>
      <c r="AP125" s="2"/>
      <c r="AQ125" s="4"/>
      <c r="AR125" s="4"/>
    </row>
    <row r="127" spans="1:70" x14ac:dyDescent="0.3">
      <c r="K127" s="9"/>
      <c r="P127" s="9"/>
      <c r="V127" t="s">
        <v>119</v>
      </c>
      <c r="W127" s="9">
        <f>(250*1000)/10250</f>
        <v>24.390243902439025</v>
      </c>
      <c r="AG127" t="s">
        <v>119</v>
      </c>
      <c r="AH127" s="9">
        <f>(250*10000)/10250</f>
        <v>243.90243902439025</v>
      </c>
    </row>
    <row r="128" spans="1:70" x14ac:dyDescent="0.3">
      <c r="K128" s="31"/>
      <c r="P128" s="31"/>
      <c r="R128" s="10"/>
      <c r="U128" s="31"/>
      <c r="V128" t="s">
        <v>35</v>
      </c>
      <c r="W128" s="31">
        <f>AVERAGE(W117:W124)</f>
        <v>30.675000000000001</v>
      </c>
      <c r="AG128" t="s">
        <v>35</v>
      </c>
      <c r="AH128" s="31">
        <f>AVERAGE(AH117:AH124)</f>
        <v>231.375</v>
      </c>
    </row>
    <row r="129" spans="1:54" x14ac:dyDescent="0.3">
      <c r="K129" s="31"/>
      <c r="P129" s="31"/>
      <c r="U129" s="31"/>
      <c r="V129" t="s">
        <v>120</v>
      </c>
      <c r="W129" s="31">
        <f>STDEV(W117:W124)</f>
        <v>1.5899236279951139</v>
      </c>
      <c r="AG129" t="s">
        <v>120</v>
      </c>
      <c r="AH129" s="31">
        <f>STDEV(AH117:AH124)</f>
        <v>29.760652354601177</v>
      </c>
    </row>
    <row r="130" spans="1:54" x14ac:dyDescent="0.3">
      <c r="K130" s="31"/>
      <c r="P130" s="31"/>
      <c r="U130" s="31"/>
      <c r="V130" t="s">
        <v>121</v>
      </c>
      <c r="W130" s="31">
        <f>100*W129/W128</f>
        <v>5.1831251116385131</v>
      </c>
      <c r="AG130" t="s">
        <v>121</v>
      </c>
      <c r="AH130" s="31">
        <f>100*AH129/AH128</f>
        <v>12.862518575732546</v>
      </c>
    </row>
    <row r="131" spans="1:54" x14ac:dyDescent="0.3">
      <c r="K131" s="31"/>
      <c r="P131" s="31"/>
      <c r="U131" s="31"/>
      <c r="V131" t="s">
        <v>122</v>
      </c>
      <c r="W131" s="31">
        <f>TINV(0.02,6)</f>
        <v>3.1426684032909828</v>
      </c>
      <c r="AG131" t="s">
        <v>122</v>
      </c>
      <c r="AH131" s="31">
        <f>TINV(0.02,6)</f>
        <v>3.1426684032909828</v>
      </c>
    </row>
    <row r="132" spans="1:54" x14ac:dyDescent="0.3">
      <c r="A132" s="2"/>
      <c r="B132" s="2"/>
      <c r="C132" s="2"/>
      <c r="D132" s="2"/>
      <c r="E132" s="2"/>
      <c r="F132" s="2"/>
      <c r="G132" s="2"/>
      <c r="H132" s="2"/>
      <c r="I132" s="2"/>
      <c r="K132" s="31"/>
      <c r="L132" s="2"/>
      <c r="M132" s="2"/>
      <c r="N132" s="2"/>
      <c r="P132" s="31"/>
      <c r="S132" s="2"/>
      <c r="U132" s="31"/>
      <c r="V132" t="s">
        <v>36</v>
      </c>
      <c r="W132" s="31">
        <f>W129*W131</f>
        <v>4.9966027493460112</v>
      </c>
      <c r="X132" s="2"/>
      <c r="Y132" s="2"/>
      <c r="Z132" s="2"/>
      <c r="AA132" s="2"/>
      <c r="AB132" s="2"/>
      <c r="AC132" s="2"/>
      <c r="AD132" s="2"/>
      <c r="AE132" s="2"/>
      <c r="AF132" s="2"/>
      <c r="AG132" t="s">
        <v>36</v>
      </c>
      <c r="AH132" s="31">
        <f>AH129*AH131</f>
        <v>93.527861816132514</v>
      </c>
    </row>
    <row r="133" spans="1:54" x14ac:dyDescent="0.3">
      <c r="K133" s="31"/>
      <c r="P133" s="31"/>
      <c r="U133" s="31"/>
      <c r="V133" t="s">
        <v>37</v>
      </c>
      <c r="W133" s="31">
        <f>10*W129</f>
        <v>15.89923627995114</v>
      </c>
      <c r="AG133" t="s">
        <v>37</v>
      </c>
      <c r="AH133" s="31">
        <f>10*AH129</f>
        <v>297.60652354601177</v>
      </c>
    </row>
    <row r="134" spans="1:54" x14ac:dyDescent="0.3">
      <c r="K134" s="31"/>
      <c r="P134" s="31"/>
      <c r="U134" s="31"/>
      <c r="V134" t="s">
        <v>123</v>
      </c>
      <c r="W134" s="31">
        <f>100*(W128-W127)/W127</f>
        <v>25.767500000000002</v>
      </c>
      <c r="AG134" t="s">
        <v>123</v>
      </c>
      <c r="AH134" s="31">
        <f>100*(AH128-AH127)/AH127</f>
        <v>-5.1362500000000013</v>
      </c>
    </row>
    <row r="135" spans="1:54" x14ac:dyDescent="0.3">
      <c r="K135" s="31"/>
      <c r="P135" s="31"/>
      <c r="U135" s="31"/>
      <c r="V135" t="s">
        <v>124</v>
      </c>
      <c r="W135" s="31">
        <f>W127/W132</f>
        <v>4.8813654248642004</v>
      </c>
      <c r="AG135" t="s">
        <v>124</v>
      </c>
      <c r="AH135" s="31">
        <f>AH127/AH132</f>
        <v>2.6078051426416744</v>
      </c>
    </row>
    <row r="136" spans="1:54" x14ac:dyDescent="0.3">
      <c r="K136" s="31"/>
      <c r="P136" s="31"/>
      <c r="U136" s="31"/>
      <c r="V136" t="s">
        <v>125</v>
      </c>
      <c r="W136" s="31">
        <f>100*W128/W127</f>
        <v>125.7675</v>
      </c>
      <c r="AG136" t="s">
        <v>125</v>
      </c>
      <c r="AH136" s="31">
        <f>100*AH128/AH127</f>
        <v>94.863749999999996</v>
      </c>
    </row>
    <row r="137" spans="1:54" x14ac:dyDescent="0.3">
      <c r="K137" s="31"/>
      <c r="P137" s="31"/>
      <c r="U137" s="31"/>
      <c r="V137" t="s">
        <v>38</v>
      </c>
      <c r="W137" s="31">
        <f>W128/W129</f>
        <v>19.293379543444505</v>
      </c>
      <c r="AG137" t="s">
        <v>38</v>
      </c>
      <c r="AH137" s="31">
        <f>AH128/AH129</f>
        <v>7.7745271589864196</v>
      </c>
    </row>
    <row r="138" spans="1:54" x14ac:dyDescent="0.3">
      <c r="L138" s="10"/>
      <c r="W138" s="10"/>
    </row>
    <row r="143" spans="1:54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54" s="2" customFormat="1" x14ac:dyDescent="0.3">
      <c r="A144" s="1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X144"/>
      <c r="Z144"/>
      <c r="AA144"/>
      <c r="AB144"/>
      <c r="AC144"/>
      <c r="AD144"/>
      <c r="AE144"/>
      <c r="AF144"/>
      <c r="AG144"/>
      <c r="AH144" s="10"/>
      <c r="AI144"/>
      <c r="AJ144"/>
      <c r="AK144"/>
      <c r="AL144"/>
      <c r="AM144"/>
      <c r="AN144"/>
      <c r="AO144"/>
      <c r="AP144"/>
      <c r="AQ144" s="10"/>
      <c r="AR144"/>
      <c r="AS144"/>
      <c r="AT144"/>
      <c r="AU144"/>
      <c r="AV144"/>
      <c r="AW144"/>
      <c r="AX144"/>
      <c r="AY144"/>
      <c r="AZ144"/>
      <c r="BA144"/>
      <c r="BB144"/>
    </row>
    <row r="145" spans="1:54" s="2" customFormat="1" x14ac:dyDescent="0.3">
      <c r="A145" s="1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X145"/>
      <c r="Z145"/>
      <c r="AA145"/>
      <c r="AB145"/>
      <c r="AC145"/>
      <c r="AD145"/>
      <c r="AE145"/>
      <c r="AF145"/>
      <c r="AG145"/>
      <c r="AH145" s="10"/>
      <c r="AI145"/>
      <c r="AJ145"/>
      <c r="AK145"/>
      <c r="AL145"/>
      <c r="AM145"/>
      <c r="AN145"/>
      <c r="AO145"/>
      <c r="AP145"/>
      <c r="AQ145" s="10"/>
      <c r="AR145"/>
      <c r="AS145"/>
      <c r="AT145"/>
      <c r="AU145"/>
      <c r="AV145"/>
      <c r="AW145"/>
      <c r="AX145"/>
      <c r="AY145"/>
      <c r="AZ145"/>
      <c r="BA145"/>
      <c r="BB145"/>
    </row>
    <row r="146" spans="1:54" s="2" customFormat="1" x14ac:dyDescent="0.3">
      <c r="A146" s="1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X146"/>
      <c r="Z146"/>
      <c r="AA146"/>
      <c r="AB146"/>
      <c r="AC146"/>
      <c r="AD146"/>
      <c r="AE146"/>
      <c r="AF146"/>
      <c r="AG146"/>
      <c r="AH146" s="10"/>
      <c r="AI146"/>
      <c r="AJ146"/>
      <c r="AK146"/>
      <c r="AL146"/>
      <c r="AM146"/>
      <c r="AN146"/>
      <c r="AO146"/>
      <c r="AP146"/>
      <c r="AQ146" s="10"/>
      <c r="AR146"/>
      <c r="AS146"/>
      <c r="AT146"/>
      <c r="AU146"/>
      <c r="AV146"/>
      <c r="AW146"/>
      <c r="AX146"/>
      <c r="AY146"/>
      <c r="AZ146"/>
      <c r="BA146"/>
      <c r="BB146"/>
    </row>
    <row r="147" spans="1:54" s="2" customFormat="1" x14ac:dyDescent="0.3">
      <c r="A147" s="1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X147"/>
      <c r="Z147"/>
      <c r="AA147"/>
      <c r="AB147"/>
      <c r="AC147"/>
      <c r="AD147"/>
      <c r="AE147"/>
      <c r="AF147"/>
      <c r="AG147"/>
      <c r="AH147" s="10"/>
      <c r="AI147"/>
      <c r="AJ147"/>
      <c r="AK147"/>
      <c r="AL147"/>
      <c r="AM147"/>
      <c r="AN147"/>
      <c r="AO147"/>
      <c r="AP147"/>
      <c r="AQ147" s="10"/>
      <c r="AR147"/>
      <c r="AS147"/>
      <c r="AT147"/>
      <c r="AU147"/>
      <c r="AV147"/>
      <c r="AW147"/>
      <c r="AX147"/>
      <c r="AY147"/>
      <c r="AZ147"/>
      <c r="BA147"/>
      <c r="BB147"/>
    </row>
    <row r="148" spans="1:54" s="2" customFormat="1" x14ac:dyDescent="0.3">
      <c r="A148" s="1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X148"/>
      <c r="Z148"/>
      <c r="AA148"/>
      <c r="AB148"/>
      <c r="AC148"/>
      <c r="AD148"/>
      <c r="AE148"/>
      <c r="AF148"/>
      <c r="AG148"/>
      <c r="AH148" s="10"/>
      <c r="AI148"/>
      <c r="AJ148"/>
      <c r="AK148"/>
      <c r="AL148"/>
      <c r="AM148"/>
      <c r="AN148"/>
      <c r="AO148"/>
      <c r="AP148"/>
      <c r="AQ148" s="10"/>
      <c r="AR148"/>
      <c r="AS148"/>
      <c r="AT148"/>
      <c r="AU148"/>
      <c r="AV148"/>
      <c r="AW148"/>
      <c r="AX148"/>
      <c r="AY148"/>
      <c r="AZ148"/>
      <c r="BA148"/>
      <c r="BB148"/>
    </row>
    <row r="149" spans="1:54" s="2" customFormat="1" x14ac:dyDescent="0.3">
      <c r="A149" s="1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X149"/>
      <c r="Z149"/>
      <c r="AA149"/>
      <c r="AB149"/>
      <c r="AC149"/>
      <c r="AD149"/>
      <c r="AE149"/>
      <c r="AF149"/>
      <c r="AG149"/>
      <c r="AH149" s="10"/>
      <c r="AI149"/>
      <c r="AJ149"/>
      <c r="AK149"/>
      <c r="AL149"/>
      <c r="AM149"/>
      <c r="AN149"/>
      <c r="AO149"/>
      <c r="AP149"/>
      <c r="AQ149" s="10"/>
      <c r="AR149"/>
      <c r="AS149"/>
      <c r="AT149"/>
      <c r="AU149"/>
      <c r="AV149"/>
      <c r="AW149"/>
      <c r="AX149"/>
      <c r="AY149"/>
      <c r="AZ149"/>
      <c r="BA149"/>
      <c r="BB149"/>
    </row>
    <row r="150" spans="1:54" s="2" customFormat="1" x14ac:dyDescent="0.3">
      <c r="A150" s="1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X150"/>
      <c r="Z150"/>
      <c r="AA150"/>
      <c r="AB150"/>
      <c r="AC150"/>
      <c r="AD150"/>
      <c r="AE150"/>
      <c r="AF150"/>
      <c r="AG150"/>
      <c r="AH150" s="10"/>
      <c r="AI150"/>
      <c r="AJ150"/>
      <c r="AK150"/>
      <c r="AL150"/>
      <c r="AM150"/>
      <c r="AN150"/>
      <c r="AO150"/>
      <c r="AP150"/>
      <c r="AQ150" s="10"/>
      <c r="AR150"/>
      <c r="AS150"/>
      <c r="AT150"/>
      <c r="AU150"/>
      <c r="AV150"/>
      <c r="AW150"/>
      <c r="AX150"/>
      <c r="AY150"/>
      <c r="AZ150"/>
      <c r="BA150"/>
      <c r="BB150"/>
    </row>
    <row r="151" spans="1:54" s="2" customFormat="1" x14ac:dyDescent="0.3">
      <c r="A151" s="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X151"/>
      <c r="Z151"/>
      <c r="AA151"/>
      <c r="AB151"/>
      <c r="AC151"/>
      <c r="AD151"/>
      <c r="AE151"/>
      <c r="AF151"/>
      <c r="AG151"/>
      <c r="AH151" s="10"/>
      <c r="AI151"/>
      <c r="AJ151"/>
      <c r="AK151"/>
      <c r="AL151"/>
      <c r="AM151"/>
      <c r="AN151"/>
      <c r="AO151"/>
      <c r="AP151"/>
      <c r="AQ151" s="10"/>
      <c r="AR151"/>
      <c r="AS151"/>
      <c r="AT151"/>
      <c r="AU151"/>
      <c r="AV151"/>
      <c r="AW151"/>
      <c r="AX151"/>
      <c r="AY151"/>
      <c r="AZ151"/>
      <c r="BA151"/>
      <c r="BB151"/>
    </row>
    <row r="154" spans="1:54" x14ac:dyDescent="0.3">
      <c r="K154" s="31"/>
      <c r="P154" s="31"/>
      <c r="R154" s="10"/>
      <c r="U154" s="31"/>
    </row>
    <row r="155" spans="1:54" x14ac:dyDescent="0.3">
      <c r="K155" s="31"/>
      <c r="P155" s="31"/>
      <c r="U155" s="31"/>
    </row>
    <row r="156" spans="1:54" x14ac:dyDescent="0.3">
      <c r="K156" s="31"/>
      <c r="P156" s="31"/>
      <c r="U156" s="31"/>
    </row>
    <row r="157" spans="1:54" x14ac:dyDescent="0.3">
      <c r="K157" s="31"/>
      <c r="P157" s="31"/>
      <c r="U157" s="31"/>
    </row>
    <row r="158" spans="1:54" x14ac:dyDescent="0.3">
      <c r="A158" s="2"/>
      <c r="B158" s="2"/>
      <c r="C158" s="2"/>
      <c r="D158" s="2"/>
      <c r="E158" s="2"/>
      <c r="F158" s="2"/>
      <c r="G158" s="2"/>
      <c r="H158" s="2"/>
      <c r="I158" s="2"/>
      <c r="K158" s="31"/>
      <c r="L158" s="2"/>
      <c r="M158" s="2"/>
      <c r="N158" s="2"/>
      <c r="P158" s="31"/>
      <c r="S158" s="2"/>
      <c r="U158" s="31"/>
      <c r="V158" s="2"/>
      <c r="W158" s="2"/>
      <c r="X158" s="2"/>
      <c r="Y158" s="2"/>
      <c r="Z158" s="2"/>
    </row>
    <row r="159" spans="1:54" x14ac:dyDescent="0.3">
      <c r="K159" s="31"/>
      <c r="P159" s="31"/>
      <c r="U159" s="31"/>
    </row>
    <row r="160" spans="1:54" x14ac:dyDescent="0.3">
      <c r="K160" s="31"/>
      <c r="P160" s="31"/>
      <c r="U160" s="31"/>
    </row>
    <row r="161" spans="11:23" x14ac:dyDescent="0.3">
      <c r="K161" s="31"/>
      <c r="P161" s="31"/>
      <c r="U161" s="31"/>
    </row>
    <row r="162" spans="11:23" x14ac:dyDescent="0.3">
      <c r="K162" s="31"/>
      <c r="P162" s="31"/>
      <c r="U162" s="31"/>
    </row>
    <row r="163" spans="11:23" x14ac:dyDescent="0.3">
      <c r="K163" s="31"/>
      <c r="P163" s="31"/>
      <c r="U163" s="31"/>
    </row>
    <row r="164" spans="11:23" x14ac:dyDescent="0.3">
      <c r="L164" s="10"/>
      <c r="W164" s="10"/>
    </row>
    <row r="177" spans="1:33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 x14ac:dyDescent="0.3">
      <c r="A178" s="1"/>
    </row>
    <row r="179" spans="1:33" x14ac:dyDescent="0.3">
      <c r="A179" s="1"/>
    </row>
    <row r="180" spans="1:33" x14ac:dyDescent="0.3">
      <c r="A180" s="1"/>
    </row>
    <row r="181" spans="1:33" x14ac:dyDescent="0.3">
      <c r="A181" s="1"/>
    </row>
    <row r="182" spans="1:33" x14ac:dyDescent="0.3">
      <c r="A182" s="1"/>
    </row>
    <row r="183" spans="1:33" x14ac:dyDescent="0.3">
      <c r="A183" s="1"/>
    </row>
    <row r="184" spans="1:33" x14ac:dyDescent="0.3">
      <c r="A184" s="1"/>
    </row>
    <row r="185" spans="1:33" x14ac:dyDescent="0.3">
      <c r="A185" s="1"/>
    </row>
    <row r="188" spans="1:33" x14ac:dyDescent="0.3">
      <c r="K188" s="31"/>
      <c r="P188" s="31"/>
      <c r="R188" s="10"/>
      <c r="U188" s="31"/>
    </row>
    <row r="189" spans="1:33" x14ac:dyDescent="0.3">
      <c r="K189" s="31"/>
      <c r="P189" s="31"/>
      <c r="U189" s="31"/>
    </row>
    <row r="190" spans="1:33" x14ac:dyDescent="0.3">
      <c r="K190" s="31"/>
      <c r="P190" s="31"/>
      <c r="U190" s="31"/>
    </row>
    <row r="191" spans="1:33" x14ac:dyDescent="0.3">
      <c r="K191" s="31"/>
      <c r="P191" s="31"/>
      <c r="U191" s="31"/>
    </row>
    <row r="192" spans="1:33" x14ac:dyDescent="0.3">
      <c r="A192" s="2"/>
      <c r="B192" s="2"/>
      <c r="C192" s="2"/>
      <c r="D192" s="2"/>
      <c r="E192" s="2"/>
      <c r="F192" s="2"/>
      <c r="G192" s="2"/>
      <c r="H192" s="2"/>
      <c r="I192" s="2"/>
      <c r="K192" s="31"/>
      <c r="L192" s="2"/>
      <c r="M192" s="2"/>
      <c r="N192" s="2"/>
      <c r="P192" s="31"/>
      <c r="S192" s="2"/>
      <c r="U192" s="31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1:23" x14ac:dyDescent="0.3">
      <c r="K193" s="31"/>
      <c r="P193" s="31"/>
      <c r="U193" s="31"/>
    </row>
    <row r="194" spans="11:23" x14ac:dyDescent="0.3">
      <c r="K194" s="31"/>
      <c r="P194" s="31"/>
      <c r="U194" s="31"/>
    </row>
    <row r="195" spans="11:23" x14ac:dyDescent="0.3">
      <c r="K195" s="31"/>
      <c r="P195" s="31"/>
      <c r="U195" s="31"/>
    </row>
    <row r="196" spans="11:23" x14ac:dyDescent="0.3">
      <c r="K196" s="31"/>
      <c r="P196" s="31"/>
      <c r="U196" s="31"/>
    </row>
    <row r="197" spans="11:23" x14ac:dyDescent="0.3">
      <c r="K197" s="31"/>
      <c r="P197" s="31"/>
      <c r="U197" s="31"/>
    </row>
    <row r="198" spans="11:23" x14ac:dyDescent="0.3">
      <c r="L198" s="10"/>
      <c r="W198" s="10"/>
    </row>
    <row r="212" spans="1:54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54" s="2" customFormat="1" x14ac:dyDescent="0.3">
      <c r="A213" s="1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X213"/>
      <c r="Z213"/>
      <c r="AA213"/>
      <c r="AB213"/>
      <c r="AC213"/>
      <c r="AD213"/>
      <c r="AE213"/>
      <c r="AF213"/>
      <c r="AG213"/>
      <c r="AH213" s="10"/>
      <c r="AI213"/>
      <c r="AJ213"/>
      <c r="AK213"/>
      <c r="AL213"/>
      <c r="AM213"/>
      <c r="AN213"/>
      <c r="AO213"/>
      <c r="AP213"/>
      <c r="AQ213" s="10"/>
      <c r="AR213"/>
      <c r="AS213"/>
      <c r="AT213"/>
      <c r="AU213"/>
      <c r="AV213"/>
      <c r="AW213"/>
      <c r="AX213"/>
      <c r="AY213"/>
      <c r="AZ213"/>
      <c r="BA213"/>
      <c r="BB213"/>
    </row>
    <row r="214" spans="1:54" s="2" customFormat="1" x14ac:dyDescent="0.3">
      <c r="A214" s="1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X214"/>
      <c r="Z214"/>
      <c r="AA214"/>
      <c r="AB214"/>
      <c r="AC214"/>
      <c r="AD214"/>
      <c r="AE214"/>
      <c r="AF214"/>
      <c r="AG214"/>
      <c r="AH214" s="10"/>
      <c r="AI214"/>
      <c r="AJ214"/>
      <c r="AK214"/>
      <c r="AL214"/>
      <c r="AM214"/>
      <c r="AN214"/>
      <c r="AO214"/>
      <c r="AP214"/>
      <c r="AQ214" s="10"/>
      <c r="AR214"/>
      <c r="AS214"/>
      <c r="AT214"/>
      <c r="AU214"/>
      <c r="AV214"/>
      <c r="AW214"/>
      <c r="AX214"/>
      <c r="AY214"/>
      <c r="AZ214"/>
      <c r="BA214"/>
      <c r="BB214"/>
    </row>
    <row r="215" spans="1:54" s="2" customFormat="1" x14ac:dyDescent="0.3">
      <c r="A215" s="1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X215"/>
      <c r="Z215"/>
      <c r="AA215"/>
      <c r="AB215"/>
      <c r="AC215"/>
      <c r="AD215"/>
      <c r="AE215"/>
      <c r="AF215"/>
      <c r="AG215"/>
      <c r="AH215" s="10"/>
      <c r="AI215"/>
      <c r="AJ215"/>
      <c r="AK215"/>
      <c r="AL215"/>
      <c r="AM215"/>
      <c r="AN215"/>
      <c r="AO215"/>
      <c r="AP215"/>
      <c r="AQ215" s="10"/>
      <c r="AR215"/>
      <c r="AS215"/>
      <c r="AT215"/>
      <c r="AU215"/>
      <c r="AV215"/>
      <c r="AW215"/>
      <c r="AX215"/>
      <c r="AY215"/>
      <c r="AZ215"/>
      <c r="BA215"/>
      <c r="BB215"/>
    </row>
    <row r="216" spans="1:54" s="2" customFormat="1" x14ac:dyDescent="0.3">
      <c r="A216" s="1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X216"/>
      <c r="Z216"/>
      <c r="AA216"/>
      <c r="AB216"/>
      <c r="AC216"/>
      <c r="AD216"/>
      <c r="AE216"/>
      <c r="AF216"/>
      <c r="AG216"/>
      <c r="AH216" s="10"/>
      <c r="AI216"/>
      <c r="AJ216"/>
      <c r="AK216"/>
      <c r="AL216"/>
      <c r="AM216"/>
      <c r="AN216"/>
      <c r="AO216"/>
      <c r="AP216"/>
      <c r="AQ216" s="10"/>
      <c r="AR216"/>
      <c r="AS216"/>
      <c r="AT216"/>
      <c r="AU216"/>
      <c r="AV216"/>
      <c r="AW216"/>
      <c r="AX216"/>
      <c r="AY216"/>
      <c r="AZ216"/>
      <c r="BA216"/>
      <c r="BB216"/>
    </row>
    <row r="217" spans="1:54" s="2" customFormat="1" x14ac:dyDescent="0.3">
      <c r="A217" s="1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X217"/>
      <c r="Z217"/>
      <c r="AA217"/>
      <c r="AB217"/>
      <c r="AC217"/>
      <c r="AD217"/>
      <c r="AE217"/>
      <c r="AF217"/>
      <c r="AG217"/>
      <c r="AH217" s="10"/>
      <c r="AI217"/>
      <c r="AJ217"/>
      <c r="AK217"/>
      <c r="AL217"/>
      <c r="AM217"/>
      <c r="AN217"/>
      <c r="AO217"/>
      <c r="AP217"/>
      <c r="AQ217" s="10"/>
      <c r="AR217"/>
      <c r="AS217"/>
      <c r="AT217"/>
      <c r="AU217"/>
      <c r="AV217"/>
      <c r="AW217"/>
      <c r="AX217"/>
      <c r="AY217"/>
      <c r="AZ217"/>
      <c r="BA217"/>
      <c r="BB217"/>
    </row>
    <row r="218" spans="1:54" s="2" customFormat="1" x14ac:dyDescent="0.3">
      <c r="A218" s="1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X218"/>
      <c r="Z218"/>
      <c r="AA218"/>
      <c r="AB218"/>
      <c r="AC218"/>
      <c r="AD218"/>
      <c r="AE218"/>
      <c r="AF218"/>
      <c r="AG218"/>
      <c r="AH218" s="10"/>
      <c r="AI218"/>
      <c r="AJ218"/>
      <c r="AK218"/>
      <c r="AL218"/>
      <c r="AM218"/>
      <c r="AN218"/>
      <c r="AO218"/>
      <c r="AP218"/>
      <c r="AQ218" s="10"/>
      <c r="AR218"/>
      <c r="AS218"/>
      <c r="AT218"/>
      <c r="AU218"/>
      <c r="AV218"/>
      <c r="AW218"/>
      <c r="AX218"/>
      <c r="AY218"/>
      <c r="AZ218"/>
      <c r="BA218"/>
      <c r="BB218"/>
    </row>
    <row r="219" spans="1:54" s="2" customFormat="1" x14ac:dyDescent="0.3">
      <c r="A219" s="1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X219"/>
      <c r="Z219"/>
      <c r="AA219"/>
      <c r="AB219"/>
      <c r="AC219"/>
      <c r="AD219"/>
      <c r="AE219"/>
      <c r="AF219"/>
      <c r="AG219"/>
      <c r="AH219" s="10"/>
      <c r="AI219"/>
      <c r="AJ219"/>
      <c r="AK219"/>
      <c r="AL219"/>
      <c r="AM219"/>
      <c r="AN219"/>
      <c r="AO219"/>
      <c r="AP219"/>
      <c r="AQ219" s="10"/>
      <c r="AR219"/>
      <c r="AS219"/>
      <c r="AT219"/>
      <c r="AU219"/>
      <c r="AV219"/>
      <c r="AW219"/>
      <c r="AX219"/>
      <c r="AY219"/>
      <c r="AZ219"/>
      <c r="BA219"/>
      <c r="BB219"/>
    </row>
    <row r="220" spans="1:54" s="2" customFormat="1" x14ac:dyDescent="0.3">
      <c r="A220" s="1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X220"/>
      <c r="Z220"/>
      <c r="AA220"/>
      <c r="AB220"/>
      <c r="AC220"/>
      <c r="AD220"/>
      <c r="AE220"/>
      <c r="AF220"/>
      <c r="AG220"/>
      <c r="AH220" s="10"/>
      <c r="AI220"/>
      <c r="AJ220"/>
      <c r="AK220"/>
      <c r="AL220"/>
      <c r="AM220"/>
      <c r="AN220"/>
      <c r="AO220"/>
      <c r="AP220"/>
      <c r="AQ220" s="10"/>
      <c r="AR220"/>
      <c r="AS220"/>
      <c r="AT220"/>
      <c r="AU220"/>
      <c r="AV220"/>
      <c r="AW220"/>
      <c r="AX220"/>
      <c r="AY220"/>
      <c r="AZ220"/>
      <c r="BA220"/>
      <c r="BB220"/>
    </row>
    <row r="221" spans="1:54" x14ac:dyDescent="0.3">
      <c r="A221" s="1"/>
    </row>
    <row r="222" spans="1:54" x14ac:dyDescent="0.3">
      <c r="A222" s="1"/>
    </row>
    <row r="224" spans="1:54" x14ac:dyDescent="0.3">
      <c r="K224" s="31"/>
      <c r="P224" s="31"/>
      <c r="R224" s="10"/>
      <c r="U224" s="31"/>
    </row>
    <row r="225" spans="1:26" x14ac:dyDescent="0.3">
      <c r="K225" s="31"/>
      <c r="P225" s="31"/>
      <c r="U225" s="31"/>
    </row>
    <row r="226" spans="1:26" x14ac:dyDescent="0.3">
      <c r="K226" s="31"/>
      <c r="P226" s="31"/>
      <c r="U226" s="31"/>
    </row>
    <row r="227" spans="1:26" x14ac:dyDescent="0.3">
      <c r="K227" s="31"/>
      <c r="P227" s="31"/>
      <c r="U227" s="31"/>
    </row>
    <row r="228" spans="1:26" x14ac:dyDescent="0.3">
      <c r="A228" s="2"/>
      <c r="B228" s="2"/>
      <c r="C228" s="2"/>
      <c r="D228" s="2"/>
      <c r="E228" s="2"/>
      <c r="F228" s="2"/>
      <c r="G228" s="2"/>
      <c r="H228" s="2"/>
      <c r="I228" s="2"/>
      <c r="K228" s="31"/>
      <c r="L228" s="2"/>
      <c r="M228" s="2"/>
      <c r="N228" s="2"/>
      <c r="P228" s="31"/>
      <c r="S228" s="2"/>
      <c r="U228" s="31"/>
      <c r="V228" s="2"/>
      <c r="W228" s="2"/>
      <c r="X228" s="2"/>
      <c r="Y228" s="2"/>
      <c r="Z228" s="2"/>
    </row>
    <row r="229" spans="1:26" x14ac:dyDescent="0.3">
      <c r="K229" s="31"/>
      <c r="P229" s="31"/>
      <c r="U229" s="31"/>
    </row>
    <row r="230" spans="1:26" x14ac:dyDescent="0.3">
      <c r="K230" s="31"/>
      <c r="P230" s="31"/>
      <c r="U230" s="31"/>
    </row>
    <row r="231" spans="1:26" x14ac:dyDescent="0.3">
      <c r="K231" s="31"/>
      <c r="P231" s="31"/>
      <c r="U231" s="31"/>
    </row>
    <row r="232" spans="1:26" x14ac:dyDescent="0.3">
      <c r="K232" s="31"/>
      <c r="P232" s="31"/>
      <c r="U232" s="31"/>
    </row>
    <row r="233" spans="1:26" x14ac:dyDescent="0.3">
      <c r="K233" s="31"/>
      <c r="P233" s="31"/>
      <c r="U233" s="31"/>
    </row>
    <row r="234" spans="1:26" x14ac:dyDescent="0.3">
      <c r="L234" s="10"/>
      <c r="W234" s="10"/>
    </row>
  </sheetData>
  <conditionalFormatting sqref="P5:P12">
    <cfRule type="cellIs" dxfId="2" priority="1" operator="greaterThan">
      <formula>1650</formula>
    </cfRule>
  </conditionalFormatting>
  <conditionalFormatting sqref="U117:U125">
    <cfRule type="cellIs" dxfId="1" priority="3" operator="greaterThan">
      <formula>180</formula>
    </cfRule>
  </conditionalFormatting>
  <conditionalFormatting sqref="AF117:AF125">
    <cfRule type="cellIs" dxfId="0" priority="2" operator="greaterThan">
      <formula>1800</formula>
    </cfRule>
  </conditionalFormatting>
  <printOptions gridLines="1"/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rolling spiked blank 250</vt:lpstr>
      <vt:lpstr>rolling digest check</vt:lpstr>
      <vt:lpstr>rolling blanks</vt:lpstr>
      <vt:lpstr>rolling spike PR</vt:lpstr>
      <vt:lpstr>rolling dup RPD</vt:lpstr>
      <vt:lpstr>rolling CCC</vt:lpstr>
      <vt:lpstr>more recent old style MDL 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Dexter Howard</cp:lastModifiedBy>
  <cp:lastPrinted>2022-04-05T15:35:54Z</cp:lastPrinted>
  <dcterms:created xsi:type="dcterms:W3CDTF">2019-09-17T18:32:24Z</dcterms:created>
  <dcterms:modified xsi:type="dcterms:W3CDTF">2023-03-30T22:52:26Z</dcterms:modified>
</cp:coreProperties>
</file>