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0D87F6C1-D23E-459A-99A9-CA4BA6B7B6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2" l="1"/>
  <c r="AH11" i="2" l="1"/>
  <c r="AH10" i="2"/>
  <c r="Y25" i="6" l="1"/>
  <c r="Z25" i="6"/>
  <c r="AD25" i="6" s="1"/>
  <c r="AO25" i="6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P28" i="6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T31" i="6" s="1"/>
  <c r="AW31" i="6" s="1"/>
  <c r="AP31" i="6"/>
  <c r="AQ31" i="6"/>
  <c r="BA31" i="6"/>
  <c r="Y32" i="6"/>
  <c r="Z32" i="6"/>
  <c r="AO32" i="6"/>
  <c r="AP32" i="6"/>
  <c r="AQ32" i="6"/>
  <c r="BA32" i="6"/>
  <c r="Y33" i="6"/>
  <c r="Z33" i="6"/>
  <c r="AO33" i="6"/>
  <c r="AP33" i="6"/>
  <c r="AQ33" i="6"/>
  <c r="BA33" i="6"/>
  <c r="Y34" i="6"/>
  <c r="Z34" i="6"/>
  <c r="AO34" i="6"/>
  <c r="AP34" i="6"/>
  <c r="AQ34" i="6"/>
  <c r="BA34" i="6"/>
  <c r="Y35" i="6"/>
  <c r="Z35" i="6"/>
  <c r="AO35" i="6"/>
  <c r="AP35" i="6"/>
  <c r="AQ35" i="6"/>
  <c r="BA35" i="6"/>
  <c r="AD11" i="2"/>
  <c r="AD10" i="2"/>
  <c r="AA35" i="6" l="1"/>
  <c r="AS28" i="6"/>
  <c r="AX28" i="6" s="1"/>
  <c r="AU28" i="6"/>
  <c r="AY28" i="6" s="1"/>
  <c r="AD33" i="6"/>
  <c r="AT25" i="6"/>
  <c r="AW25" i="6" s="1"/>
  <c r="AJ25" i="6"/>
  <c r="AA34" i="6"/>
  <c r="AG34" i="6" s="1"/>
  <c r="AS29" i="6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C25" i="6" s="1"/>
  <c r="AG27" i="6"/>
  <c r="AC33" i="6"/>
  <c r="AG33" i="6"/>
  <c r="AC35" i="6"/>
  <c r="AG3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25" i="6" l="1"/>
  <c r="AG30" i="6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3" i="2"/>
  <c r="Z5" i="2"/>
  <c r="Z6" i="2"/>
  <c r="Z4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5" i="2"/>
  <c r="Y6" i="2"/>
  <c r="Y4" i="2"/>
  <c r="Z8" i="2" l="1"/>
  <c r="Y8" i="2"/>
  <c r="AJ6" i="2"/>
  <c r="AJ5" i="2"/>
  <c r="AH5" i="2"/>
  <c r="AD5" i="2"/>
  <c r="AH16" i="2"/>
  <c r="AG10" i="2"/>
  <c r="AH15" i="2"/>
  <c r="AH13" i="2"/>
  <c r="AH21" i="2"/>
  <c r="AH27" i="2"/>
  <c r="AH20" i="2"/>
  <c r="AH30" i="2"/>
  <c r="AH29" i="2"/>
  <c r="AH28" i="2"/>
  <c r="AH26" i="2"/>
  <c r="AH14" i="2"/>
  <c r="AH23" i="2"/>
  <c r="AH22" i="2"/>
  <c r="AH33" i="2"/>
  <c r="AH19" i="2"/>
  <c r="AH4" i="2"/>
  <c r="AD4" i="2"/>
  <c r="AH32" i="2"/>
  <c r="AH25" i="2"/>
  <c r="AH18" i="2"/>
  <c r="AH6" i="2"/>
  <c r="AD6" i="2"/>
  <c r="AH31" i="2"/>
  <c r="AH24" i="2"/>
  <c r="AH17" i="2"/>
  <c r="AD50" i="6"/>
  <c r="AD51" i="6"/>
  <c r="AT10" i="2"/>
  <c r="AW10" i="2" s="1"/>
  <c r="BA10" i="2"/>
  <c r="BA11" i="2"/>
  <c r="BA13" i="2"/>
  <c r="AE16" i="2" l="1"/>
  <c r="AD8" i="2"/>
  <c r="AD24" i="2" s="1"/>
  <c r="AE30" i="2"/>
  <c r="AE21" i="2"/>
  <c r="AE4" i="2"/>
  <c r="AE23" i="2"/>
  <c r="AE13" i="2"/>
  <c r="AE17" i="2"/>
  <c r="AE18" i="2"/>
  <c r="AE24" i="2"/>
  <c r="AE5" i="2"/>
  <c r="AE25" i="2"/>
  <c r="AE28" i="2"/>
  <c r="AE22" i="2"/>
  <c r="AE26" i="2"/>
  <c r="AE31" i="2"/>
  <c r="AE10" i="2"/>
  <c r="AE20" i="2"/>
  <c r="AE32" i="2"/>
  <c r="AE11" i="2"/>
  <c r="AE19" i="2"/>
  <c r="AE6" i="2"/>
  <c r="AE33" i="2"/>
  <c r="AE14" i="2"/>
  <c r="AE29" i="2"/>
  <c r="AE27" i="2"/>
  <c r="AE15" i="2"/>
  <c r="AU13" i="2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D19" i="2" l="1"/>
  <c r="AD25" i="2"/>
  <c r="AD22" i="2"/>
  <c r="AD26" i="2"/>
  <c r="AD14" i="2"/>
  <c r="AD29" i="2"/>
  <c r="AD21" i="2"/>
  <c r="AD30" i="2"/>
  <c r="AD18" i="2"/>
  <c r="AD27" i="2"/>
  <c r="AD16" i="2"/>
  <c r="AE8" i="2"/>
  <c r="AD28" i="2"/>
  <c r="AD17" i="2"/>
  <c r="AD33" i="2"/>
  <c r="AD13" i="2"/>
  <c r="AD32" i="2"/>
  <c r="AD31" i="2"/>
  <c r="AD15" i="2"/>
  <c r="AD23" i="2"/>
  <c r="AD20" i="2"/>
  <c r="AG13" i="2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BA15" i="2"/>
  <c r="BA16" i="2"/>
  <c r="AJ17" i="2"/>
  <c r="BA17" i="2"/>
  <c r="BA18" i="2"/>
  <c r="BA19" i="2"/>
  <c r="BA5" i="2"/>
  <c r="BA20" i="2"/>
  <c r="BA21" i="2"/>
  <c r="BA22" i="2"/>
  <c r="BA23" i="2"/>
  <c r="AA24" i="2"/>
  <c r="BA24" i="2"/>
  <c r="BA25" i="2"/>
  <c r="BA26" i="2"/>
  <c r="BA27" i="2"/>
  <c r="AJ28" i="2"/>
  <c r="BA28" i="2"/>
  <c r="AA29" i="2"/>
  <c r="BA29" i="2"/>
  <c r="BA30" i="2"/>
  <c r="AA31" i="2"/>
  <c r="BA31" i="2"/>
  <c r="BA32" i="2"/>
  <c r="BA33" i="2"/>
  <c r="AG6" i="2" l="1"/>
  <c r="AC6" i="2"/>
  <c r="AG31" i="2"/>
  <c r="AG29" i="2"/>
  <c r="AG24" i="2"/>
  <c r="AG4" i="2"/>
  <c r="AC4" i="2"/>
  <c r="AJ19" i="2"/>
  <c r="AA17" i="2"/>
  <c r="AJ33" i="2"/>
  <c r="AJ32" i="2"/>
  <c r="AA33" i="2"/>
  <c r="AA27" i="2"/>
  <c r="AJ16" i="2"/>
  <c r="AJ25" i="2"/>
  <c r="AJ22" i="2"/>
  <c r="AJ29" i="2"/>
  <c r="AJ21" i="2"/>
  <c r="AA22" i="2"/>
  <c r="AA19" i="2"/>
  <c r="AA16" i="2"/>
  <c r="AA32" i="2"/>
  <c r="AA30" i="2"/>
  <c r="AJ30" i="2"/>
  <c r="AA28" i="2"/>
  <c r="AA26" i="2"/>
  <c r="AJ26" i="2"/>
  <c r="AA25" i="2"/>
  <c r="AA23" i="2"/>
  <c r="AJ23" i="2"/>
  <c r="AA21" i="2"/>
  <c r="AA20" i="2"/>
  <c r="AJ20" i="2"/>
  <c r="AJ14" i="2"/>
  <c r="AA14" i="2"/>
  <c r="AJ4" i="2"/>
  <c r="AJ31" i="2"/>
  <c r="AJ27" i="2"/>
  <c r="AJ24" i="2"/>
  <c r="AA18" i="2"/>
  <c r="AJ18" i="2"/>
  <c r="AA5" i="2"/>
  <c r="AA15" i="2"/>
  <c r="AJ15" i="2"/>
  <c r="AG32" i="2" l="1"/>
  <c r="AG20" i="2"/>
  <c r="AG22" i="2"/>
  <c r="AG27" i="2"/>
  <c r="AG21" i="2"/>
  <c r="AG30" i="2"/>
  <c r="AG33" i="2"/>
  <c r="AA8" i="2"/>
  <c r="AG5" i="2"/>
  <c r="AC5" i="2"/>
  <c r="AC8" i="2" s="1"/>
  <c r="AG25" i="2"/>
  <c r="AG23" i="2"/>
  <c r="AG14" i="2"/>
  <c r="AG16" i="2"/>
  <c r="AG15" i="2"/>
  <c r="AG18" i="2"/>
  <c r="AG26" i="2"/>
  <c r="AG17" i="2"/>
  <c r="AG28" i="2"/>
  <c r="AG19" i="2"/>
  <c r="AU25" i="2"/>
  <c r="AY25" i="2" s="1"/>
  <c r="AT21" i="2"/>
  <c r="AW21" i="2" s="1"/>
  <c r="AS14" i="2"/>
  <c r="AX14" i="2" s="1"/>
  <c r="AU32" i="2"/>
  <c r="AY32" i="2" s="1"/>
  <c r="AT25" i="2"/>
  <c r="AW25" i="2" s="1"/>
  <c r="AT32" i="2"/>
  <c r="AW32" i="2" s="1"/>
  <c r="AS29" i="2"/>
  <c r="AX29" i="2" s="1"/>
  <c r="AS4" i="2"/>
  <c r="AX4" i="2" s="1"/>
  <c r="AU30" i="2"/>
  <c r="AY30" i="2" s="1"/>
  <c r="AT31" i="2"/>
  <c r="AW31" i="2" s="1"/>
  <c r="AT20" i="2"/>
  <c r="AW20" i="2" s="1"/>
  <c r="AS33" i="2"/>
  <c r="AX33" i="2" s="1"/>
  <c r="AT14" i="2"/>
  <c r="AW14" i="2" s="1"/>
  <c r="AS19" i="2"/>
  <c r="AX19" i="2" s="1"/>
  <c r="AS17" i="2"/>
  <c r="AX17" i="2" s="1"/>
  <c r="AS25" i="2"/>
  <c r="AX25" i="2" s="1"/>
  <c r="AT26" i="2"/>
  <c r="AW26" i="2" s="1"/>
  <c r="AU19" i="2"/>
  <c r="AY19" i="2" s="1"/>
  <c r="AT27" i="2"/>
  <c r="AW27" i="2" s="1"/>
  <c r="AU24" i="2"/>
  <c r="AY24" i="2" s="1"/>
  <c r="AT22" i="2"/>
  <c r="AW22" i="2" s="1"/>
  <c r="AT29" i="2"/>
  <c r="AW29" i="2" s="1"/>
  <c r="AU18" i="2"/>
  <c r="AY18" i="2" s="1"/>
  <c r="AT33" i="2"/>
  <c r="AW33" i="2" s="1"/>
  <c r="AS21" i="2"/>
  <c r="AX21" i="2" s="1"/>
  <c r="AT5" i="2"/>
  <c r="AW5" i="2" s="1"/>
  <c r="AS28" i="2"/>
  <c r="AX28" i="2" s="1"/>
  <c r="AS15" i="2"/>
  <c r="AX15" i="2" s="1"/>
  <c r="AU23" i="2"/>
  <c r="AY23" i="2" s="1"/>
  <c r="AS31" i="2"/>
  <c r="AX31" i="2" s="1"/>
  <c r="AU22" i="2"/>
  <c r="AY22" i="2" s="1"/>
  <c r="AT17" i="2"/>
  <c r="AW17" i="2" s="1"/>
  <c r="AU5" i="2"/>
  <c r="AY5" i="2" s="1"/>
  <c r="AS16" i="2"/>
  <c r="AX16" i="2" s="1"/>
  <c r="AS22" i="2"/>
  <c r="AX22" i="2" s="1"/>
  <c r="AS24" i="2"/>
  <c r="AX24" i="2" s="1"/>
  <c r="AT18" i="2"/>
  <c r="AW18" i="2" s="1"/>
  <c r="AU29" i="2"/>
  <c r="AY29" i="2" s="1"/>
  <c r="AT30" i="2"/>
  <c r="AW30" i="2" s="1"/>
  <c r="AT23" i="2"/>
  <c r="AW23" i="2" s="1"/>
  <c r="AS30" i="2"/>
  <c r="AX30" i="2" s="1"/>
  <c r="AU31" i="2"/>
  <c r="AY31" i="2" s="1"/>
  <c r="AU33" i="2"/>
  <c r="AY33" i="2" s="1"/>
  <c r="AU21" i="2"/>
  <c r="AY21" i="2" s="1"/>
  <c r="AU17" i="2"/>
  <c r="AY17" i="2" s="1"/>
  <c r="AS5" i="2"/>
  <c r="AX5" i="2" s="1"/>
  <c r="AT16" i="2"/>
  <c r="AW16" i="2" s="1"/>
  <c r="AU20" i="2"/>
  <c r="AY20" i="2" s="1"/>
  <c r="AS32" i="2"/>
  <c r="AX32" i="2" s="1"/>
  <c r="AS23" i="2"/>
  <c r="AX23" i="2" s="1"/>
  <c r="AS18" i="2"/>
  <c r="AX18" i="2" s="1"/>
  <c r="AU15" i="2"/>
  <c r="AY15" i="2" s="1"/>
  <c r="AU14" i="2"/>
  <c r="AY14" i="2" s="1"/>
  <c r="AU28" i="2"/>
  <c r="AY28" i="2" s="1"/>
  <c r="AT4" i="2"/>
  <c r="AW4" i="2" s="1"/>
  <c r="AS20" i="2"/>
  <c r="AX20" i="2" s="1"/>
  <c r="AU4" i="2"/>
  <c r="AY4" i="2" s="1"/>
  <c r="AT19" i="2"/>
  <c r="AW19" i="2" s="1"/>
  <c r="AU27" i="2"/>
  <c r="AY27" i="2" s="1"/>
  <c r="AU16" i="2"/>
  <c r="AY16" i="2" s="1"/>
  <c r="AS27" i="2"/>
  <c r="AX27" i="2" s="1"/>
  <c r="AT15" i="2"/>
  <c r="AW15" i="2" s="1"/>
  <c r="AT24" i="2"/>
  <c r="AW24" i="2" s="1"/>
  <c r="AT28" i="2"/>
  <c r="AW28" i="2" s="1"/>
  <c r="AS26" i="2"/>
  <c r="AX26" i="2" s="1"/>
  <c r="AU26" i="2"/>
  <c r="AY26" i="2" s="1"/>
  <c r="AC29" i="2" l="1"/>
  <c r="AC22" i="2"/>
  <c r="AC28" i="2"/>
  <c r="AC26" i="2"/>
  <c r="AC16" i="2"/>
  <c r="AC19" i="2"/>
  <c r="AC20" i="2"/>
  <c r="AC32" i="2"/>
  <c r="AC23" i="2"/>
  <c r="AC24" i="2"/>
  <c r="AC33" i="2"/>
  <c r="AC21" i="2"/>
  <c r="AC30" i="2"/>
  <c r="AC14" i="2"/>
  <c r="AC10" i="2"/>
  <c r="AC17" i="2"/>
  <c r="AC31" i="2"/>
  <c r="AC25" i="2"/>
  <c r="AC18" i="2"/>
  <c r="AC13" i="2"/>
  <c r="AC27" i="2"/>
  <c r="AC15" i="2"/>
</calcChain>
</file>

<file path=xl/sharedStrings.xml><?xml version="1.0" encoding="utf-8"?>
<sst xmlns="http://schemas.openxmlformats.org/spreadsheetml/2006/main" count="317" uniqueCount="146">
  <si>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</si>
  <si>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</si>
  <si>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</si>
  <si>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</si>
  <si>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</si>
  <si>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</si>
  <si>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</si>
  <si>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</si>
  <si>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</si>
  <si>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</si>
  <si>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</si>
  <si>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</si>
  <si>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</si>
  <si>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</si>
  <si>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</si>
  <si>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</si>
  <si>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</si>
  <si>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</si>
  <si>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</si>
  <si>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</si>
  <si>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</si>
  <si>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</si>
  <si>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</si>
  <si>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</si>
  <si>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</si>
  <si>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</si>
  <si>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</si>
  <si>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</si>
  <si>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</si>
  <si>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</si>
  <si>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</si>
  <si>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</si>
  <si>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</si>
  <si>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</si>
  <si>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</si>
  <si>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</si>
  <si>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</si>
  <si>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</si>
  <si>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</si>
  <si>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</si>
  <si>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</si>
  <si>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</si>
  <si>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</si>
  <si>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</si>
  <si>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</si>
  <si>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</si>
  <si>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</si>
  <si>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</si>
  <si>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</si>
  <si>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</si>
  <si>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</si>
  <si>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</si>
  <si>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</si>
  <si>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</si>
  <si>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</si>
  <si>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</si>
  <si>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</si>
  <si>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</si>
  <si>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</si>
  <si>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</si>
  <si>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</si>
  <si>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</si>
  <si>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</si>
  <si>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</si>
  <si>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</si>
  <si>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</si>
  <si>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</si>
  <si>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</si>
  <si>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</si>
  <si>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</si>
  <si>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</si>
  <si>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</si>
  <si>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</si>
  <si>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</si>
  <si>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</si>
  <si>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</si>
  <si>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</si>
  <si>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</si>
  <si>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</si>
  <si>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</si>
  <si>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</si>
  <si>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</si>
  <si>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</si>
  <si>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</si>
  <si>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</si>
  <si>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</si>
  <si>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</si>
  <si>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</si>
  <si>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</si>
  <si>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</si>
  <si>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</si>
  <si>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</si>
  <si>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</si>
  <si>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</si>
  <si>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</si>
  <si>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</si>
  <si>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</si>
  <si>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</si>
  <si>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</si>
  <si>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</si>
  <si>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</si>
  <si>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</si>
  <si>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</si>
  <si>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</si>
  <si>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</si>
  <si>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</si>
  <si>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</si>
  <si>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</si>
  <si>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</si>
  <si>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before_4</t>
  </si>
  <si>
    <t>before_5</t>
  </si>
  <si>
    <t>before_7</t>
  </si>
  <si>
    <t>before_8</t>
  </si>
  <si>
    <t>before_9</t>
  </si>
  <si>
    <t>before_11</t>
  </si>
  <si>
    <t>before_12</t>
  </si>
  <si>
    <t>before_13</t>
  </si>
  <si>
    <t>before_14</t>
  </si>
  <si>
    <t>before_15</t>
  </si>
  <si>
    <t>acid_2</t>
  </si>
  <si>
    <t>acid_4</t>
  </si>
  <si>
    <t>acid_5</t>
  </si>
  <si>
    <t>acid_7</t>
  </si>
  <si>
    <t>acid_8</t>
  </si>
  <si>
    <t>acid_9</t>
  </si>
  <si>
    <t>acid_11</t>
  </si>
  <si>
    <t>acid_12</t>
  </si>
  <si>
    <t>acid_13</t>
  </si>
  <si>
    <t>acid_14</t>
  </si>
  <si>
    <t>acid_15</t>
  </si>
  <si>
    <t>before_1</t>
  </si>
  <si>
    <t>before_16</t>
  </si>
  <si>
    <t>before_chlorella</t>
  </si>
  <si>
    <t>acid_chlorella</t>
  </si>
  <si>
    <t>acid_1</t>
  </si>
  <si>
    <t>acid_16</t>
  </si>
  <si>
    <t>before_18</t>
  </si>
  <si>
    <t>before_19</t>
  </si>
  <si>
    <t>before_20</t>
  </si>
  <si>
    <t>before_21</t>
  </si>
  <si>
    <t>before_22</t>
  </si>
  <si>
    <t>acid_18</t>
  </si>
  <si>
    <t>acid_19</t>
  </si>
  <si>
    <t>acid_20</t>
  </si>
  <si>
    <t>acid_21</t>
  </si>
  <si>
    <t>acid_22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</si>
</sst>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"/>
  <sheetViews>
    <sheetView tabSelected="1" topLeftCell="Y1" workbookViewId="0">
      <pane ySplit="1" topLeftCell="A13" activePane="bottomLeft" state="frozen"/>
      <selection pane="bottomLeft" activeCell="AG13" sqref="AG13:AG30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>
        <v>-3.0000000000000001E-3</v>
      </c>
      <c r="G4">
        <v>-4.0000000000000001E-3</v>
      </c>
      <c r="H4">
        <v>-4.0000000000000001E-3</v>
      </c>
      <c r="I4">
        <v>-4.0000000000000001E-3</v>
      </c>
      <c r="J4">
        <v>-4.0000000000000001E-3</v>
      </c>
      <c r="K4">
        <v>-4.0000000000000001E-3</v>
      </c>
      <c r="L4">
        <v>-7.0000000000000001E-3</v>
      </c>
      <c r="M4">
        <v>-8.0000000000000002E-3</v>
      </c>
      <c r="N4" s="16"/>
      <c r="O4" s="16" t="s">
        <v>15</v>
      </c>
      <c r="P4">
        <v>-3.0000000000000001E-3</v>
      </c>
      <c r="Q4">
        <v>-5.0000000000000001E-3</v>
      </c>
      <c r="R4">
        <v>-5.0000000000000001E-3</v>
      </c>
      <c r="S4">
        <v>-5.0000000000000001E-3</v>
      </c>
      <c r="T4">
        <v>-5.0000000000000001E-3</v>
      </c>
      <c r="U4">
        <v>-5.0000000000000001E-3</v>
      </c>
      <c r="V4">
        <v>-8.0000000000000002E-3</v>
      </c>
      <c r="W4">
        <v>-8.9999999999999993E-3</v>
      </c>
      <c r="X4" s="18"/>
      <c r="Y4" s="18">
        <f>H4-F4</f>
        <v>-1E-3</v>
      </c>
      <c r="Z4" s="18">
        <f>Q4-P4</f>
        <v>-2E-3</v>
      </c>
      <c r="AA4" s="18">
        <f>Y4-Z4</f>
        <v>1E-3</v>
      </c>
      <c r="AB4" s="18"/>
      <c r="AC4" s="19">
        <f>1000*28.64*AA4</f>
        <v>28.64</v>
      </c>
      <c r="AD4" s="19">
        <f>1000*28.64*((1.72*Z4)-Y4)</f>
        <v>-69.881599999999992</v>
      </c>
      <c r="AE4" s="19">
        <f>1000*28.64*(1.72*(Z4-Z$8)-(Y4-Y$8))</f>
        <v>2.6730666666666716</v>
      </c>
      <c r="AF4" s="17"/>
      <c r="AG4" s="20">
        <f>(28.64*AA4*(D4/1000))/(((C4/1000)/1000)*1)</f>
        <v>0.34367999999999999</v>
      </c>
      <c r="AH4" s="20">
        <f>(28.64*(1.72*Z4-Y4)*(D4/1000))/(((C4/1000)/1000)*1)</f>
        <v>-0.83857920000000008</v>
      </c>
      <c r="AI4" s="17"/>
      <c r="AJ4" s="21">
        <f>Y4/Z4</f>
        <v>0.5</v>
      </c>
      <c r="AK4" s="17"/>
      <c r="AL4" s="19">
        <v>0</v>
      </c>
      <c r="AM4" s="19">
        <v>0</v>
      </c>
      <c r="AN4" s="17"/>
      <c r="AO4" s="18">
        <f>M4-F4</f>
        <v>-5.0000000000000001E-3</v>
      </c>
      <c r="AP4" s="18">
        <f>L4-F4</f>
        <v>-4.0000000000000001E-3</v>
      </c>
      <c r="AQ4" s="18">
        <f>I4-F4</f>
        <v>-1E-3</v>
      </c>
      <c r="AR4" s="17"/>
      <c r="AS4" s="17">
        <f t="shared" ref="AS4:AS33" si="0">(1.04*AO4)+(0.79*AQ4)-(0.27*AP4)</f>
        <v>-4.9100000000000003E-3</v>
      </c>
      <c r="AT4" s="17">
        <f t="shared" ref="AT4:AT33" si="1">(1.02*AQ4)-(0.27*AO4)+(0.01*AP4)</f>
        <v>2.9E-4</v>
      </c>
      <c r="AU4" s="17">
        <f t="shared" ref="AU4:AU33" si="2">(1.02*AP4)-(0.08*AO4)-(0.026*AQ4)</f>
        <v>-3.6540000000000001E-3</v>
      </c>
      <c r="AV4" s="17"/>
      <c r="AW4" s="19">
        <f t="shared" ref="AW4:AW33" si="3">1000000*AT4/(89.71*1)</f>
        <v>3.23263850183926</v>
      </c>
      <c r="AX4" s="19">
        <f t="shared" ref="AX4:AX33" si="4">1000000*AS4/(112.61*1)</f>
        <v>-43.601811562028239</v>
      </c>
      <c r="AY4" s="19">
        <f t="shared" ref="AY4:AY33" si="5">1000000*AU4/(262*1)</f>
        <v>-13.946564885496183</v>
      </c>
      <c r="AZ4" s="17"/>
      <c r="BA4" s="17">
        <f>1000*((11.85*(H4-F4))-(1.54*(J4-F4))-(0.08*(K4-F4)))</f>
        <v>-10.229999999999999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>
        <v>-4.0000000000000001E-3</v>
      </c>
      <c r="G5">
        <v>-4.0000000000000001E-3</v>
      </c>
      <c r="H5">
        <v>-4.0000000000000001E-3</v>
      </c>
      <c r="I5">
        <v>-4.0000000000000001E-3</v>
      </c>
      <c r="J5">
        <v>-4.0000000000000001E-3</v>
      </c>
      <c r="K5">
        <v>-5.0000000000000001E-3</v>
      </c>
      <c r="L5">
        <v>-7.0000000000000001E-3</v>
      </c>
      <c r="M5">
        <v>-8.0000000000000002E-3</v>
      </c>
      <c r="N5" s="16"/>
      <c r="O5" s="16" t="s">
        <v>15</v>
      </c>
      <c r="P5">
        <v>-3.0000000000000001E-3</v>
      </c>
      <c r="Q5">
        <v>-4.0000000000000001E-3</v>
      </c>
      <c r="R5">
        <v>-4.0000000000000001E-3</v>
      </c>
      <c r="S5">
        <v>-4.0000000000000001E-3</v>
      </c>
      <c r="T5">
        <v>-5.0000000000000001E-3</v>
      </c>
      <c r="U5">
        <v>-5.0000000000000001E-3</v>
      </c>
      <c r="V5">
        <v>-8.0000000000000002E-3</v>
      </c>
      <c r="W5">
        <v>-8.9999999999999993E-3</v>
      </c>
      <c r="X5" s="17"/>
      <c r="Y5" s="18">
        <f t="shared" ref="Y5:Y6" si="6">H5-F5</f>
        <v>0</v>
      </c>
      <c r="Z5" s="18">
        <f t="shared" ref="Z5:Z6" si="7">Q5-P5</f>
        <v>-1E-3</v>
      </c>
      <c r="AA5" s="18">
        <f>Y5-Z5</f>
        <v>1E-3</v>
      </c>
      <c r="AB5" s="18"/>
      <c r="AC5" s="19">
        <f>1000*28.64*AA5</f>
        <v>28.64</v>
      </c>
      <c r="AD5" s="19">
        <f>1000*28.64*((1.72*Z5)-Y5)</f>
        <v>-49.260799999999996</v>
      </c>
      <c r="AE5" s="19">
        <f>1000*28.64*(1.72*(Z5-Z$8)-(Y5-Y$8))</f>
        <v>23.29386666666667</v>
      </c>
      <c r="AF5" s="17"/>
      <c r="AG5" s="20">
        <f>(28.64*AA5*(D5/1000))/(((C5/1000)/1000)*1)</f>
        <v>0.34367999999999999</v>
      </c>
      <c r="AH5" s="20">
        <f>(28.64*(1.72*Z5-Y5)*(D5/1000))/(((C5/1000)/1000)*1)</f>
        <v>-0.59112960000000003</v>
      </c>
      <c r="AI5" s="17"/>
      <c r="AJ5" s="21">
        <f>Y5/Z5</f>
        <v>0</v>
      </c>
      <c r="AK5" s="17"/>
      <c r="AL5" s="19">
        <v>0</v>
      </c>
      <c r="AM5" s="19">
        <v>0</v>
      </c>
      <c r="AN5" s="17"/>
      <c r="AO5" s="18">
        <f t="shared" ref="AO5:AO6" si="8">M5-F5</f>
        <v>-4.0000000000000001E-3</v>
      </c>
      <c r="AP5" s="18">
        <f t="shared" ref="AP5:AP6" si="9">L5-F5</f>
        <v>-3.0000000000000001E-3</v>
      </c>
      <c r="AQ5" s="18">
        <f t="shared" ref="AQ5:AQ6" si="10">I5-F5</f>
        <v>0</v>
      </c>
      <c r="AR5" s="17"/>
      <c r="AS5" s="17">
        <f>(1.04*AO5)+(0.79*AQ5)-(0.27*AP5)</f>
        <v>-3.3500000000000005E-3</v>
      </c>
      <c r="AT5" s="17">
        <f>(1.02*AQ5)-(0.27*AO5)+(0.01*AP5)</f>
        <v>1.0499999999999999E-3</v>
      </c>
      <c r="AU5" s="17">
        <f>(1.02*AP5)-(0.08*AO5)-(0.026*AQ5)</f>
        <v>-2.7400000000000002E-3</v>
      </c>
      <c r="AV5" s="17"/>
      <c r="AW5" s="19">
        <f>1000000*AT5/(89.71*1)</f>
        <v>11.70438078252146</v>
      </c>
      <c r="AX5" s="19">
        <f>1000000*AS5/(112.61*1)</f>
        <v>-29.74869016961194</v>
      </c>
      <c r="AY5" s="19">
        <f>1000000*AU5/(262*1)</f>
        <v>-10.458015267175574</v>
      </c>
      <c r="AZ5" s="17"/>
      <c r="BA5" s="17">
        <f>1000*((11.85*(H5-F5))-(1.54*(J5-F5))-(0.08*(K5-F5)))</f>
        <v>0.08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>
        <v>-4.0000000000000001E-3</v>
      </c>
      <c r="G6">
        <v>-4.0000000000000001E-3</v>
      </c>
      <c r="H6">
        <v>-4.0000000000000001E-3</v>
      </c>
      <c r="I6">
        <v>-4.0000000000000001E-3</v>
      </c>
      <c r="J6">
        <v>-5.0000000000000001E-3</v>
      </c>
      <c r="K6">
        <v>-5.0000000000000001E-3</v>
      </c>
      <c r="L6">
        <v>-8.0000000000000002E-3</v>
      </c>
      <c r="M6">
        <v>-0.01</v>
      </c>
      <c r="N6" s="16"/>
      <c r="O6" s="16" t="s">
        <v>15</v>
      </c>
      <c r="P6">
        <v>-3.0000000000000001E-3</v>
      </c>
      <c r="Q6">
        <v>-5.0000000000000001E-3</v>
      </c>
      <c r="R6">
        <v>-4.0000000000000001E-3</v>
      </c>
      <c r="S6">
        <v>-5.0000000000000001E-3</v>
      </c>
      <c r="T6">
        <v>-5.0000000000000001E-3</v>
      </c>
      <c r="U6">
        <v>-5.0000000000000001E-3</v>
      </c>
      <c r="V6">
        <v>-8.0000000000000002E-3</v>
      </c>
      <c r="W6">
        <v>-0.01</v>
      </c>
      <c r="X6" s="24"/>
      <c r="Y6" s="18">
        <f t="shared" si="6"/>
        <v>0</v>
      </c>
      <c r="Z6" s="18">
        <f t="shared" si="7"/>
        <v>-2E-3</v>
      </c>
      <c r="AA6" s="18">
        <f t="shared" ref="AA6" si="11">Y6-Z6</f>
        <v>2E-3</v>
      </c>
      <c r="AB6" s="18"/>
      <c r="AC6" s="19">
        <f>1000*28.64*AA6</f>
        <v>57.28</v>
      </c>
      <c r="AD6" s="19">
        <f>1000*28.64*((1.72*Z6)-Y6)</f>
        <v>-98.521599999999992</v>
      </c>
      <c r="AE6" s="19">
        <f>1000*28.64*(1.72*(Z6-Z$8)-(Y6-Y$8))</f>
        <v>-25.96693333333333</v>
      </c>
      <c r="AF6" s="17"/>
      <c r="AG6" s="20">
        <f>(28.64*AA6*(D6/1000))/(((C6/1000)/1000)*1)</f>
        <v>0.68735999999999997</v>
      </c>
      <c r="AH6" s="20">
        <f>(28.64*(1.72*Z6-Y6)*(D6/1000))/(((C6/1000)/1000)*1)</f>
        <v>-1.1822592000000001</v>
      </c>
      <c r="AI6" s="17"/>
      <c r="AJ6" s="21">
        <f>Y6/Z6</f>
        <v>0</v>
      </c>
      <c r="AK6" s="17"/>
      <c r="AL6" s="19">
        <v>0</v>
      </c>
      <c r="AM6" s="19">
        <v>0</v>
      </c>
      <c r="AN6" s="17"/>
      <c r="AO6" s="18">
        <f t="shared" si="8"/>
        <v>-6.0000000000000001E-3</v>
      </c>
      <c r="AP6" s="18">
        <f t="shared" si="9"/>
        <v>-4.0000000000000001E-3</v>
      </c>
      <c r="AQ6" s="18">
        <f t="shared" si="10"/>
        <v>0</v>
      </c>
      <c r="AR6" s="17"/>
      <c r="AS6" s="17">
        <f t="shared" ref="AS6" si="12">(1.04*AO6)+(0.79*AQ6)-(0.27*AP6)</f>
        <v>-5.1600000000000005E-3</v>
      </c>
      <c r="AT6" s="17">
        <f t="shared" ref="AT6" si="13">(1.02*AQ6)-(0.27*AO6)+(0.01*AP6)</f>
        <v>1.58E-3</v>
      </c>
      <c r="AU6" s="17">
        <f t="shared" ref="AU6" si="14">(1.02*AP6)-(0.08*AO6)-(0.026*AQ6)</f>
        <v>-3.6000000000000003E-3</v>
      </c>
      <c r="AV6" s="17"/>
      <c r="AW6" s="19">
        <f t="shared" ref="AW6" si="15">1000000*AT6/(89.71*1)</f>
        <v>17.612306320365622</v>
      </c>
      <c r="AX6" s="19">
        <f t="shared" ref="AX6" si="16">1000000*AS6/(112.61*1)</f>
        <v>-45.82186306722317</v>
      </c>
      <c r="AY6" s="19">
        <f t="shared" ref="AY6" si="17">1000000*AU6/(262*1)</f>
        <v>-13.740458015267178</v>
      </c>
      <c r="AZ6" s="17"/>
      <c r="BA6" s="17">
        <f t="shared" ref="BA6" si="18">1000*((11.85*(H6-F6))-(1.54*(J6-F6))-(0.08*(K6-F6)))</f>
        <v>1.62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-3.3333333333333332E-4</v>
      </c>
      <c r="Z8" s="18">
        <f t="shared" ref="Z8:AA8" si="19">AVERAGE(Z4:Z6)</f>
        <v>-1.6666666666666668E-3</v>
      </c>
      <c r="AA8" s="18">
        <f t="shared" si="19"/>
        <v>1.3333333333333333E-3</v>
      </c>
      <c r="AB8" s="18"/>
      <c r="AC8" s="19">
        <f>AVERAGE(AC4:AC6)</f>
        <v>38.186666666666667</v>
      </c>
      <c r="AD8" s="19">
        <f>AVERAGE(AD4:AD6)</f>
        <v>-72.554666666666662</v>
      </c>
      <c r="AE8" s="19">
        <f>AVERAGE(AE4:AE6)</f>
        <v>0</v>
      </c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(1000*28.64*AA10)-AC$8</f>
        <v>-17.565866666666668</v>
      </c>
      <c r="AD10" s="32">
        <f>1000*28.64*(1.72*Z10-Y10)</f>
        <v>0</v>
      </c>
      <c r="AE10" s="32">
        <f>1000*28.64*(1.72*(Z10-Z$8)-(Y10-Y$8))</f>
        <v>72.554666666666677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93.175466666666679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130</v>
      </c>
      <c r="B13" s="25">
        <v>43741</v>
      </c>
      <c r="C13">
        <v>500</v>
      </c>
      <c r="D13" s="4">
        <v>6</v>
      </c>
      <c r="E13"/>
      <c r="F13">
        <v>-2E-3</v>
      </c>
      <c r="G13">
        <v>0.105</v>
      </c>
      <c r="H13">
        <v>0.104</v>
      </c>
      <c r="I13">
        <v>0.10100000000000001</v>
      </c>
      <c r="J13">
        <v>2.9000000000000001E-2</v>
      </c>
      <c r="K13">
        <v>2.1999999999999999E-2</v>
      </c>
      <c r="L13">
        <v>8.3000000000000004E-2</v>
      </c>
      <c r="M13">
        <v>0.13600000000000001</v>
      </c>
      <c r="N13"/>
      <c r="O13" t="s">
        <v>134</v>
      </c>
      <c r="P13">
        <v>-2E-3</v>
      </c>
      <c r="Q13">
        <v>6.4000000000000001E-2</v>
      </c>
      <c r="R13">
        <v>6.3E-2</v>
      </c>
      <c r="S13">
        <v>6.0999999999999999E-2</v>
      </c>
      <c r="T13">
        <v>1.4999999999999999E-2</v>
      </c>
      <c r="U13">
        <v>6.0000000000000001E-3</v>
      </c>
      <c r="V13">
        <v>6.8000000000000005E-2</v>
      </c>
      <c r="W13">
        <v>0.15</v>
      </c>
      <c r="X13" s="14"/>
      <c r="Y13" s="11">
        <f>H13-F13</f>
        <v>0.106</v>
      </c>
      <c r="Z13" s="11">
        <f>Q13-P13</f>
        <v>6.6000000000000003E-2</v>
      </c>
      <c r="AA13" s="11">
        <f t="shared" ref="AA13" si="35">Y13-Z13</f>
        <v>3.9999999999999994E-2</v>
      </c>
      <c r="AB13" s="11"/>
      <c r="AC13" s="12">
        <f>(1000*28.64*AA13) - AC$8</f>
        <v>1107.4133333333332</v>
      </c>
      <c r="AD13" s="12">
        <f>(1000*28.64*((1.72*Z13)-Y13))-AD$8</f>
        <v>287.92746666666699</v>
      </c>
      <c r="AE13" s="32">
        <f t="shared" ref="AE13:AE33" si="36">1000*28.64*(1.72*(Z13-Z$8)-(Y13-Y$8))</f>
        <v>287.92746666666659</v>
      </c>
      <c r="AG13" s="5">
        <f t="shared" ref="AG13:AG33" si="37">(28.64*AA13*(D13/1000))/(((C13/1000)/1000)*1)</f>
        <v>13.747199999999999</v>
      </c>
      <c r="AH13" s="5">
        <f t="shared" ref="AH13:AH33" si="38">(28.64*(1.72*Z13-Y13)*(D13/1000))/(((C13/1000)/1000)*1)</f>
        <v>2.5844736000000044</v>
      </c>
      <c r="AJ13" s="13">
        <f t="shared" ref="AJ13" si="39">Y13/Z13</f>
        <v>1.606060606060606</v>
      </c>
      <c r="AL13" s="12"/>
      <c r="AM13" s="12"/>
      <c r="AO13" s="11">
        <f>M13-F13</f>
        <v>0.13800000000000001</v>
      </c>
      <c r="AP13" s="11">
        <f>L13-F13</f>
        <v>8.5000000000000006E-2</v>
      </c>
      <c r="AQ13" s="11">
        <f>I13-F13</f>
        <v>0.10300000000000001</v>
      </c>
      <c r="AS13" s="4">
        <f t="shared" ref="AS13" si="40">(1.04*AO13)+(0.79*AQ13)-(0.27*AP13)</f>
        <v>0.20194000000000004</v>
      </c>
      <c r="AT13" s="4">
        <f t="shared" ref="AT13" si="41">(1.02*AQ13)-(0.27*AO13)+(0.01*AP13)</f>
        <v>6.8650000000000003E-2</v>
      </c>
      <c r="AU13" s="4">
        <f t="shared" ref="AU13" si="42">(1.02*AP13)-(0.08*AO13)-(0.026*AQ13)</f>
        <v>7.2982000000000005E-2</v>
      </c>
      <c r="AW13" s="12">
        <f t="shared" ref="AW13" si="43">1000000*AT13/(89.71*1)</f>
        <v>765.2435625905697</v>
      </c>
      <c r="AX13" s="12">
        <f t="shared" ref="AX13" si="44">1000000*AS13/(112.61*1)</f>
        <v>1793.2688038362492</v>
      </c>
      <c r="AY13" s="12">
        <f t="shared" ref="AY13" si="45">1000000*AU13/(262*1)</f>
        <v>278.55725190839695</v>
      </c>
      <c r="BA13" s="4">
        <f t="shared" ref="BA13" si="46">1000*((11.85*(H13-F13))-(1.54*(J13-F13))-(0.08*(K13-F13)))</f>
        <v>1206.4400000000003</v>
      </c>
    </row>
    <row r="14" spans="1:53" ht="14.5" x14ac:dyDescent="0.35">
      <c r="A14" t="s">
        <v>108</v>
      </c>
      <c r="C14">
        <v>450</v>
      </c>
      <c r="D14" s="4">
        <v>6</v>
      </c>
      <c r="E14"/>
      <c r="F14">
        <v>3.0000000000000001E-3</v>
      </c>
      <c r="G14">
        <v>0.191</v>
      </c>
      <c r="H14">
        <v>0.19</v>
      </c>
      <c r="I14">
        <v>0.186</v>
      </c>
      <c r="J14">
        <v>5.3999999999999999E-2</v>
      </c>
      <c r="K14">
        <v>4.1000000000000002E-2</v>
      </c>
      <c r="L14">
        <v>0.24099999999999999</v>
      </c>
      <c r="M14">
        <v>0.20599999999999999</v>
      </c>
      <c r="N14"/>
      <c r="O14" t="s">
        <v>119</v>
      </c>
      <c r="P14">
        <v>4.0000000000000001E-3</v>
      </c>
      <c r="Q14">
        <v>0.114</v>
      </c>
      <c r="R14">
        <v>0.112</v>
      </c>
      <c r="S14">
        <v>0.108</v>
      </c>
      <c r="T14">
        <v>3.1E-2</v>
      </c>
      <c r="U14">
        <v>1.7000000000000001E-2</v>
      </c>
      <c r="V14">
        <v>0.20599999999999999</v>
      </c>
      <c r="W14">
        <v>0.24099999999999999</v>
      </c>
      <c r="Y14" s="11">
        <f t="shared" ref="Y14:Y33" si="47">H14-F14</f>
        <v>0.187</v>
      </c>
      <c r="Z14" s="11">
        <f t="shared" ref="Z14:Z33" si="48">Q14-P14</f>
        <v>0.11</v>
      </c>
      <c r="AA14" s="11">
        <f t="shared" ref="AA14:AA33" si="49">Y14-Z14</f>
        <v>7.6999999999999999E-2</v>
      </c>
      <c r="AB14" s="11"/>
      <c r="AC14" s="12">
        <f t="shared" ref="AC14:AC33" si="50">(1000*28.64*AA14) - AC$8</f>
        <v>2167.0933333333332</v>
      </c>
      <c r="AD14" s="12">
        <f t="shared" ref="AD14:AD33" si="51">(1000*28.64*((1.72*Z14)-Y14))-AD$8</f>
        <v>135.56266666666687</v>
      </c>
      <c r="AE14" s="32">
        <f t="shared" si="36"/>
        <v>135.56266666666684</v>
      </c>
      <c r="AG14" s="5">
        <f t="shared" si="37"/>
        <v>29.403733333333335</v>
      </c>
      <c r="AH14" s="5">
        <f t="shared" si="38"/>
        <v>0.84010666666666967</v>
      </c>
      <c r="AJ14" s="13">
        <f t="shared" ref="AJ14:AJ33" si="52">Y14/Z14</f>
        <v>1.7</v>
      </c>
      <c r="AL14" s="12"/>
      <c r="AM14" s="12"/>
      <c r="AO14" s="11">
        <f t="shared" ref="AO14:AO33" si="53">M14-F14</f>
        <v>0.20299999999999999</v>
      </c>
      <c r="AP14" s="11">
        <f t="shared" ref="AP14:AP33" si="54">L14-F14</f>
        <v>0.23799999999999999</v>
      </c>
      <c r="AQ14" s="11">
        <f t="shared" ref="AQ14:AQ33" si="55">I14-F14</f>
        <v>0.183</v>
      </c>
      <c r="AS14" s="4">
        <f t="shared" si="0"/>
        <v>0.29143000000000002</v>
      </c>
      <c r="AT14" s="4">
        <f t="shared" si="1"/>
        <v>0.13422999999999999</v>
      </c>
      <c r="AU14" s="4">
        <f t="shared" si="2"/>
        <v>0.22176199999999999</v>
      </c>
      <c r="AW14" s="12">
        <f t="shared" si="3"/>
        <v>1496.26574517891</v>
      </c>
      <c r="AX14" s="12">
        <f t="shared" si="4"/>
        <v>2587.9584406358226</v>
      </c>
      <c r="AY14" s="12">
        <f t="shared" si="5"/>
        <v>846.41984732824426</v>
      </c>
      <c r="BA14" s="4">
        <f t="shared" ref="BA14:BA33" si="56">1000*((11.85*(H14-F14))-(1.54*(J14-F14))-(0.08*(K14-F14)))</f>
        <v>2134.37</v>
      </c>
    </row>
    <row r="15" spans="1:53" ht="14.5" x14ac:dyDescent="0.35">
      <c r="A15" t="s">
        <v>109</v>
      </c>
      <c r="B15" s="25"/>
      <c r="C15">
        <v>500</v>
      </c>
      <c r="D15" s="4">
        <v>6</v>
      </c>
      <c r="E15"/>
      <c r="F15">
        <v>-2E-3</v>
      </c>
      <c r="G15">
        <v>6.4000000000000001E-2</v>
      </c>
      <c r="H15">
        <v>6.4000000000000001E-2</v>
      </c>
      <c r="I15">
        <v>6.3E-2</v>
      </c>
      <c r="J15">
        <v>1.9E-2</v>
      </c>
      <c r="K15">
        <v>1.2999999999999999E-2</v>
      </c>
      <c r="L15">
        <v>3.7999999999999999E-2</v>
      </c>
      <c r="M15">
        <v>7.6999999999999999E-2</v>
      </c>
      <c r="N15"/>
      <c r="O15" t="s">
        <v>120</v>
      </c>
      <c r="P15">
        <v>-2E-3</v>
      </c>
      <c r="Q15">
        <v>3.9E-2</v>
      </c>
      <c r="R15">
        <v>3.7999999999999999E-2</v>
      </c>
      <c r="S15">
        <v>3.6999999999999998E-2</v>
      </c>
      <c r="T15">
        <v>0.01</v>
      </c>
      <c r="U15">
        <v>4.0000000000000001E-3</v>
      </c>
      <c r="V15">
        <v>0.03</v>
      </c>
      <c r="W15">
        <v>8.5999999999999993E-2</v>
      </c>
      <c r="Y15" s="11">
        <f t="shared" si="47"/>
        <v>6.6000000000000003E-2</v>
      </c>
      <c r="Z15" s="11">
        <f t="shared" si="48"/>
        <v>4.1000000000000002E-2</v>
      </c>
      <c r="AA15" s="11">
        <f t="shared" si="49"/>
        <v>2.5000000000000001E-2</v>
      </c>
      <c r="AB15" s="11"/>
      <c r="AC15" s="12">
        <f t="shared" si="50"/>
        <v>677.81333333333328</v>
      </c>
      <c r="AD15" s="12">
        <f t="shared" si="51"/>
        <v>202.00746666666655</v>
      </c>
      <c r="AE15" s="32">
        <f t="shared" si="36"/>
        <v>202.00746666666652</v>
      </c>
      <c r="AG15" s="5">
        <f t="shared" si="37"/>
        <v>8.5920000000000005</v>
      </c>
      <c r="AH15" s="5">
        <f t="shared" si="38"/>
        <v>1.5534335999999989</v>
      </c>
      <c r="AJ15" s="13">
        <f t="shared" si="52"/>
        <v>1.6097560975609757</v>
      </c>
      <c r="AL15" s="12"/>
      <c r="AM15" s="12"/>
      <c r="AO15" s="11">
        <f t="shared" si="53"/>
        <v>7.9000000000000001E-2</v>
      </c>
      <c r="AP15" s="11">
        <f t="shared" si="54"/>
        <v>0.04</v>
      </c>
      <c r="AQ15" s="11">
        <f t="shared" si="55"/>
        <v>6.5000000000000002E-2</v>
      </c>
      <c r="AS15" s="4">
        <f t="shared" si="0"/>
        <v>0.12271000000000001</v>
      </c>
      <c r="AT15" s="4">
        <f t="shared" si="1"/>
        <v>4.5369999999999994E-2</v>
      </c>
      <c r="AU15" s="4">
        <f t="shared" si="2"/>
        <v>3.2790000000000007E-2</v>
      </c>
      <c r="AW15" s="12">
        <f t="shared" si="3"/>
        <v>505.74072009809379</v>
      </c>
      <c r="AX15" s="12">
        <f t="shared" si="4"/>
        <v>1089.6900808098749</v>
      </c>
      <c r="AY15" s="12">
        <f t="shared" si="5"/>
        <v>125.15267175572522</v>
      </c>
      <c r="BA15" s="4">
        <f t="shared" si="56"/>
        <v>748.56000000000006</v>
      </c>
    </row>
    <row r="16" spans="1:53" ht="14.5" x14ac:dyDescent="0.35">
      <c r="A16" t="s">
        <v>110</v>
      </c>
      <c r="C16">
        <v>500</v>
      </c>
      <c r="D16" s="4">
        <v>6</v>
      </c>
      <c r="F16">
        <v>2E-3</v>
      </c>
      <c r="G16">
        <v>0.18099999999999999</v>
      </c>
      <c r="H16">
        <v>0.18099999999999999</v>
      </c>
      <c r="I16">
        <v>0.17699999999999999</v>
      </c>
      <c r="J16">
        <v>5.7000000000000002E-2</v>
      </c>
      <c r="K16">
        <v>4.5999999999999999E-2</v>
      </c>
      <c r="L16">
        <v>0.24</v>
      </c>
      <c r="M16">
        <v>0.20599999999999999</v>
      </c>
      <c r="N16"/>
      <c r="O16" t="s">
        <v>121</v>
      </c>
      <c r="P16">
        <v>3.0000000000000001E-3</v>
      </c>
      <c r="Q16">
        <v>0.11</v>
      </c>
      <c r="R16">
        <v>0.108</v>
      </c>
      <c r="S16">
        <v>0.105</v>
      </c>
      <c r="T16">
        <v>3.4000000000000002E-2</v>
      </c>
      <c r="U16">
        <v>2.3E-2</v>
      </c>
      <c r="V16">
        <v>0.20200000000000001</v>
      </c>
      <c r="W16">
        <v>0.24</v>
      </c>
      <c r="Y16" s="11">
        <f t="shared" si="47"/>
        <v>0.17899999999999999</v>
      </c>
      <c r="Z16" s="11">
        <f t="shared" si="48"/>
        <v>0.107</v>
      </c>
      <c r="AA16" s="11">
        <f t="shared" si="49"/>
        <v>7.1999999999999995E-2</v>
      </c>
      <c r="AB16" s="11"/>
      <c r="AC16" s="12">
        <f t="shared" si="50"/>
        <v>2023.8933333333332</v>
      </c>
      <c r="AD16" s="12">
        <f t="shared" si="51"/>
        <v>216.90026666666634</v>
      </c>
      <c r="AE16" s="32">
        <f t="shared" si="36"/>
        <v>216.90026666666711</v>
      </c>
      <c r="AG16" s="5">
        <f t="shared" si="37"/>
        <v>24.744959999999999</v>
      </c>
      <c r="AH16" s="5">
        <f t="shared" si="38"/>
        <v>1.7321471999999962</v>
      </c>
      <c r="AJ16" s="13">
        <f t="shared" si="52"/>
        <v>1.6728971962616821</v>
      </c>
      <c r="AL16" s="12"/>
      <c r="AM16" s="12"/>
      <c r="AO16" s="11">
        <f t="shared" si="53"/>
        <v>0.20399999999999999</v>
      </c>
      <c r="AP16" s="11">
        <f t="shared" si="54"/>
        <v>0.23799999999999999</v>
      </c>
      <c r="AQ16" s="11">
        <f t="shared" si="55"/>
        <v>0.17499999999999999</v>
      </c>
      <c r="AS16" s="4">
        <f t="shared" si="0"/>
        <v>0.28615000000000002</v>
      </c>
      <c r="AT16" s="4">
        <f t="shared" si="1"/>
        <v>0.1258</v>
      </c>
      <c r="AU16" s="4">
        <f t="shared" si="2"/>
        <v>0.22189</v>
      </c>
      <c r="AW16" s="12">
        <f t="shared" si="3"/>
        <v>1402.2962880392377</v>
      </c>
      <c r="AX16" s="12">
        <f t="shared" si="4"/>
        <v>2541.0709528461061</v>
      </c>
      <c r="AY16" s="12">
        <f t="shared" si="5"/>
        <v>846.90839694656484</v>
      </c>
      <c r="BA16" s="4">
        <f t="shared" si="56"/>
        <v>2032.9299999999994</v>
      </c>
    </row>
    <row r="17" spans="1:53" ht="14.5" x14ac:dyDescent="0.35">
      <c r="A17" t="s">
        <v>111</v>
      </c>
      <c r="C17">
        <v>500</v>
      </c>
      <c r="D17" s="4">
        <v>6</v>
      </c>
      <c r="E17"/>
      <c r="F17">
        <v>-3.0000000000000001E-3</v>
      </c>
      <c r="G17">
        <v>7.2999999999999995E-2</v>
      </c>
      <c r="H17">
        <v>7.2999999999999995E-2</v>
      </c>
      <c r="I17">
        <v>7.0999999999999994E-2</v>
      </c>
      <c r="J17">
        <v>1.7999999999999999E-2</v>
      </c>
      <c r="K17">
        <v>1.2E-2</v>
      </c>
      <c r="L17">
        <v>4.5999999999999999E-2</v>
      </c>
      <c r="M17">
        <v>8.5000000000000006E-2</v>
      </c>
      <c r="N17"/>
      <c r="O17" t="s">
        <v>122</v>
      </c>
      <c r="P17">
        <v>-3.0000000000000001E-3</v>
      </c>
      <c r="Q17">
        <v>4.3999999999999997E-2</v>
      </c>
      <c r="R17">
        <v>4.2999999999999997E-2</v>
      </c>
      <c r="S17">
        <v>4.2000000000000003E-2</v>
      </c>
      <c r="T17">
        <v>8.9999999999999993E-3</v>
      </c>
      <c r="U17">
        <v>2E-3</v>
      </c>
      <c r="V17">
        <v>3.6999999999999998E-2</v>
      </c>
      <c r="W17">
        <v>9.6000000000000002E-2</v>
      </c>
      <c r="Y17" s="11">
        <f t="shared" si="47"/>
        <v>7.5999999999999998E-2</v>
      </c>
      <c r="Z17" s="11">
        <f t="shared" si="48"/>
        <v>4.7E-2</v>
      </c>
      <c r="AA17" s="11">
        <f t="shared" si="49"/>
        <v>2.8999999999999998E-2</v>
      </c>
      <c r="AB17" s="11"/>
      <c r="AC17" s="12">
        <f t="shared" si="50"/>
        <v>792.37333333333322</v>
      </c>
      <c r="AD17" s="12">
        <f t="shared" si="51"/>
        <v>211.17226666666659</v>
      </c>
      <c r="AE17" s="32">
        <f t="shared" si="36"/>
        <v>211.17226666666653</v>
      </c>
      <c r="AG17" s="5">
        <f t="shared" si="37"/>
        <v>9.9667200000000005</v>
      </c>
      <c r="AH17" s="5">
        <f t="shared" si="38"/>
        <v>1.663411199999999</v>
      </c>
      <c r="AJ17" s="13">
        <f t="shared" si="52"/>
        <v>1.6170212765957446</v>
      </c>
      <c r="AL17" s="12"/>
      <c r="AM17" s="12"/>
      <c r="AO17" s="11">
        <f t="shared" si="53"/>
        <v>8.8000000000000009E-2</v>
      </c>
      <c r="AP17" s="11">
        <f t="shared" si="54"/>
        <v>4.9000000000000002E-2</v>
      </c>
      <c r="AQ17" s="11">
        <f t="shared" si="55"/>
        <v>7.3999999999999996E-2</v>
      </c>
      <c r="AS17" s="4">
        <f t="shared" si="0"/>
        <v>0.13675000000000001</v>
      </c>
      <c r="AT17" s="4">
        <f t="shared" si="1"/>
        <v>5.2209999999999986E-2</v>
      </c>
      <c r="AU17" s="4">
        <f t="shared" si="2"/>
        <v>4.1016000000000004E-2</v>
      </c>
      <c r="AW17" s="12">
        <f t="shared" si="3"/>
        <v>581.98640062423351</v>
      </c>
      <c r="AX17" s="12">
        <f t="shared" si="4"/>
        <v>1214.3681733416215</v>
      </c>
      <c r="AY17" s="12">
        <f t="shared" si="5"/>
        <v>156.5496183206107</v>
      </c>
      <c r="BA17" s="4">
        <f t="shared" si="56"/>
        <v>867.06</v>
      </c>
    </row>
    <row r="18" spans="1:53" ht="14.5" x14ac:dyDescent="0.35">
      <c r="A18" t="s">
        <v>112</v>
      </c>
      <c r="C18">
        <v>500</v>
      </c>
      <c r="D18" s="4">
        <v>6</v>
      </c>
      <c r="E18"/>
      <c r="F18">
        <v>-3.0000000000000001E-3</v>
      </c>
      <c r="G18">
        <v>0.107</v>
      </c>
      <c r="H18">
        <v>0.106</v>
      </c>
      <c r="I18">
        <v>0.10299999999999999</v>
      </c>
      <c r="J18">
        <v>2.8000000000000001E-2</v>
      </c>
      <c r="K18">
        <v>0.02</v>
      </c>
      <c r="L18">
        <v>7.3999999999999996E-2</v>
      </c>
      <c r="M18">
        <v>0.13100000000000001</v>
      </c>
      <c r="N18"/>
      <c r="O18" t="s">
        <v>123</v>
      </c>
      <c r="P18">
        <v>-3.0000000000000001E-3</v>
      </c>
      <c r="Q18">
        <v>6.6000000000000003E-2</v>
      </c>
      <c r="R18">
        <v>6.5000000000000002E-2</v>
      </c>
      <c r="S18">
        <v>6.3E-2</v>
      </c>
      <c r="T18">
        <v>1.4999999999999999E-2</v>
      </c>
      <c r="U18">
        <v>5.0000000000000001E-3</v>
      </c>
      <c r="V18">
        <v>6.2E-2</v>
      </c>
      <c r="W18">
        <v>0.14899999999999999</v>
      </c>
      <c r="Y18" s="11">
        <f t="shared" si="47"/>
        <v>0.109</v>
      </c>
      <c r="Z18" s="11">
        <f t="shared" si="48"/>
        <v>6.9000000000000006E-2</v>
      </c>
      <c r="AA18" s="11">
        <f t="shared" si="49"/>
        <v>3.9999999999999994E-2</v>
      </c>
      <c r="AB18" s="11"/>
      <c r="AC18" s="12">
        <f t="shared" si="50"/>
        <v>1107.4133333333332</v>
      </c>
      <c r="AD18" s="12">
        <f t="shared" si="51"/>
        <v>349.78986666666691</v>
      </c>
      <c r="AE18" s="32">
        <f t="shared" si="36"/>
        <v>349.78986666666646</v>
      </c>
      <c r="AG18" s="5">
        <f t="shared" si="37"/>
        <v>13.747199999999999</v>
      </c>
      <c r="AH18" s="5">
        <f t="shared" si="38"/>
        <v>3.3268224000000028</v>
      </c>
      <c r="AJ18" s="13">
        <f t="shared" si="52"/>
        <v>1.5797101449275361</v>
      </c>
      <c r="AL18" s="12"/>
      <c r="AM18" s="12"/>
      <c r="AO18" s="11">
        <f t="shared" si="53"/>
        <v>0.13400000000000001</v>
      </c>
      <c r="AP18" s="11">
        <f t="shared" si="54"/>
        <v>7.6999999999999999E-2</v>
      </c>
      <c r="AQ18" s="11">
        <f t="shared" si="55"/>
        <v>0.106</v>
      </c>
      <c r="AS18" s="4">
        <f t="shared" si="0"/>
        <v>0.20231000000000002</v>
      </c>
      <c r="AT18" s="4">
        <f t="shared" si="1"/>
        <v>7.2709999999999997E-2</v>
      </c>
      <c r="AU18" s="4">
        <f t="shared" si="2"/>
        <v>6.5063999999999997E-2</v>
      </c>
      <c r="AW18" s="12">
        <f t="shared" si="3"/>
        <v>810.5005016163193</v>
      </c>
      <c r="AX18" s="12">
        <f t="shared" si="4"/>
        <v>1796.5544800639377</v>
      </c>
      <c r="AY18" s="12">
        <f t="shared" si="5"/>
        <v>248.33587786259542</v>
      </c>
      <c r="BA18" s="4">
        <f t="shared" si="56"/>
        <v>1242.07</v>
      </c>
    </row>
    <row r="19" spans="1:53" ht="14.5" x14ac:dyDescent="0.35">
      <c r="A19" t="s">
        <v>113</v>
      </c>
      <c r="C19">
        <v>500</v>
      </c>
      <c r="D19" s="4">
        <v>6</v>
      </c>
      <c r="E19"/>
      <c r="F19">
        <v>-3.0000000000000001E-3</v>
      </c>
      <c r="G19">
        <v>0.17699999999999999</v>
      </c>
      <c r="H19">
        <v>0.17599999999999999</v>
      </c>
      <c r="I19">
        <v>0.17299999999999999</v>
      </c>
      <c r="J19">
        <v>4.5999999999999999E-2</v>
      </c>
      <c r="K19">
        <v>3.2000000000000001E-2</v>
      </c>
      <c r="L19">
        <v>0.223</v>
      </c>
      <c r="M19">
        <v>0.19500000000000001</v>
      </c>
      <c r="N19"/>
      <c r="O19" t="s">
        <v>124</v>
      </c>
      <c r="P19">
        <v>-3.0000000000000001E-3</v>
      </c>
      <c r="Q19">
        <v>0.10299999999999999</v>
      </c>
      <c r="R19">
        <v>0.10199999999999999</v>
      </c>
      <c r="S19">
        <v>9.8000000000000004E-2</v>
      </c>
      <c r="T19">
        <v>2.3E-2</v>
      </c>
      <c r="U19">
        <v>8.9999999999999993E-3</v>
      </c>
      <c r="V19">
        <v>0.188</v>
      </c>
      <c r="W19">
        <v>0.22900000000000001</v>
      </c>
      <c r="Y19" s="11">
        <f t="shared" si="47"/>
        <v>0.17899999999999999</v>
      </c>
      <c r="Z19" s="11">
        <f t="shared" si="48"/>
        <v>0.106</v>
      </c>
      <c r="AA19" s="11">
        <f t="shared" si="49"/>
        <v>7.2999999999999995E-2</v>
      </c>
      <c r="AB19" s="11"/>
      <c r="AC19" s="12">
        <f t="shared" si="50"/>
        <v>2052.5333333333333</v>
      </c>
      <c r="AD19" s="12">
        <f t="shared" si="51"/>
        <v>167.63946666666635</v>
      </c>
      <c r="AE19" s="32">
        <f t="shared" si="36"/>
        <v>167.63946666666712</v>
      </c>
      <c r="AG19" s="5">
        <f t="shared" si="37"/>
        <v>25.088639999999995</v>
      </c>
      <c r="AH19" s="5">
        <f t="shared" si="38"/>
        <v>1.1410175999999965</v>
      </c>
      <c r="AJ19" s="13">
        <f t="shared" si="52"/>
        <v>1.6886792452830188</v>
      </c>
      <c r="AL19" s="12"/>
      <c r="AM19" s="12"/>
      <c r="AO19" s="11">
        <f t="shared" si="53"/>
        <v>0.19800000000000001</v>
      </c>
      <c r="AP19" s="11">
        <f t="shared" si="54"/>
        <v>0.22600000000000001</v>
      </c>
      <c r="AQ19" s="11">
        <f t="shared" si="55"/>
        <v>0.17599999999999999</v>
      </c>
      <c r="AS19" s="4">
        <f t="shared" si="0"/>
        <v>0.28394000000000003</v>
      </c>
      <c r="AT19" s="4">
        <f t="shared" si="1"/>
        <v>0.12831999999999999</v>
      </c>
      <c r="AU19" s="4">
        <f t="shared" si="2"/>
        <v>0.21010400000000001</v>
      </c>
      <c r="AW19" s="12">
        <f t="shared" si="3"/>
        <v>1430.3868019172889</v>
      </c>
      <c r="AX19" s="12">
        <f t="shared" si="4"/>
        <v>2521.4456975401831</v>
      </c>
      <c r="AY19" s="12">
        <f t="shared" si="5"/>
        <v>801.92366412213744</v>
      </c>
      <c r="BA19" s="4">
        <f t="shared" si="56"/>
        <v>2042.8899999999994</v>
      </c>
    </row>
    <row r="20" spans="1:53" ht="14.5" x14ac:dyDescent="0.35">
      <c r="A20" t="s">
        <v>114</v>
      </c>
      <c r="C20">
        <v>450</v>
      </c>
      <c r="D20" s="4">
        <v>6</v>
      </c>
      <c r="E20"/>
      <c r="F20">
        <v>-3.0000000000000001E-3</v>
      </c>
      <c r="G20">
        <v>0.16200000000000001</v>
      </c>
      <c r="H20">
        <v>0.16200000000000001</v>
      </c>
      <c r="I20">
        <v>0.158</v>
      </c>
      <c r="J20">
        <v>4.1000000000000002E-2</v>
      </c>
      <c r="K20">
        <v>2.9000000000000001E-2</v>
      </c>
      <c r="L20">
        <v>0.20100000000000001</v>
      </c>
      <c r="M20">
        <v>0.17199999999999999</v>
      </c>
      <c r="N20"/>
      <c r="O20" t="s">
        <v>125</v>
      </c>
      <c r="P20">
        <v>-3.0000000000000001E-3</v>
      </c>
      <c r="Q20">
        <v>9.4E-2</v>
      </c>
      <c r="R20">
        <v>9.2999999999999999E-2</v>
      </c>
      <c r="S20">
        <v>8.8999999999999996E-2</v>
      </c>
      <c r="T20">
        <v>0.02</v>
      </c>
      <c r="U20">
        <v>8.0000000000000002E-3</v>
      </c>
      <c r="V20">
        <v>0.17399999999999999</v>
      </c>
      <c r="W20">
        <v>0.20200000000000001</v>
      </c>
      <c r="Y20" s="11">
        <f t="shared" si="47"/>
        <v>0.16500000000000001</v>
      </c>
      <c r="Z20" s="11">
        <f t="shared" si="48"/>
        <v>9.7000000000000003E-2</v>
      </c>
      <c r="AA20" s="11">
        <f t="shared" si="49"/>
        <v>6.8000000000000005E-2</v>
      </c>
      <c r="AB20" s="11"/>
      <c r="AC20" s="12">
        <f t="shared" si="50"/>
        <v>1909.3333333333335</v>
      </c>
      <c r="AD20" s="12">
        <f t="shared" si="51"/>
        <v>125.2522666666669</v>
      </c>
      <c r="AE20" s="32">
        <f t="shared" si="36"/>
        <v>125.25226666666686</v>
      </c>
      <c r="AG20" s="5">
        <f t="shared" si="37"/>
        <v>25.966933333333333</v>
      </c>
      <c r="AH20" s="5">
        <f t="shared" si="38"/>
        <v>0.70263466666666985</v>
      </c>
      <c r="AJ20" s="13">
        <f t="shared" si="52"/>
        <v>1.7010309278350515</v>
      </c>
      <c r="AL20" s="12"/>
      <c r="AM20" s="12"/>
      <c r="AO20" s="11">
        <f t="shared" si="53"/>
        <v>0.17499999999999999</v>
      </c>
      <c r="AP20" s="11">
        <f t="shared" si="54"/>
        <v>0.20400000000000001</v>
      </c>
      <c r="AQ20" s="11">
        <f t="shared" si="55"/>
        <v>0.161</v>
      </c>
      <c r="AS20" s="4">
        <f t="shared" si="0"/>
        <v>0.25410999999999995</v>
      </c>
      <c r="AT20" s="4">
        <f t="shared" si="1"/>
        <v>0.11901</v>
      </c>
      <c r="AU20" s="4">
        <f t="shared" si="2"/>
        <v>0.18989400000000003</v>
      </c>
      <c r="AW20" s="12">
        <f t="shared" si="3"/>
        <v>1326.6079589789322</v>
      </c>
      <c r="AX20" s="12">
        <f t="shared" si="4"/>
        <v>2256.5491519403245</v>
      </c>
      <c r="AY20" s="12">
        <f t="shared" si="5"/>
        <v>724.7862595419848</v>
      </c>
      <c r="BA20" s="4">
        <f t="shared" si="56"/>
        <v>1884.93</v>
      </c>
    </row>
    <row r="21" spans="1:53" ht="14.5" x14ac:dyDescent="0.35">
      <c r="A21" t="s">
        <v>115</v>
      </c>
      <c r="C21">
        <v>400</v>
      </c>
      <c r="D21" s="4">
        <v>6</v>
      </c>
      <c r="E21"/>
      <c r="F21">
        <v>-3.0000000000000001E-3</v>
      </c>
      <c r="G21">
        <v>0.06</v>
      </c>
      <c r="H21">
        <v>0.06</v>
      </c>
      <c r="I21">
        <v>5.8000000000000003E-2</v>
      </c>
      <c r="J21">
        <v>1.6E-2</v>
      </c>
      <c r="K21">
        <v>1.0999999999999999E-2</v>
      </c>
      <c r="L21">
        <v>3.5999999999999997E-2</v>
      </c>
      <c r="M21">
        <v>6.9000000000000006E-2</v>
      </c>
      <c r="N21"/>
      <c r="O21" t="s">
        <v>126</v>
      </c>
      <c r="P21">
        <v>-2E-3</v>
      </c>
      <c r="Q21">
        <v>3.5999999999999997E-2</v>
      </c>
      <c r="R21">
        <v>3.5000000000000003E-2</v>
      </c>
      <c r="S21">
        <v>3.4000000000000002E-2</v>
      </c>
      <c r="T21">
        <v>8.0000000000000002E-3</v>
      </c>
      <c r="U21">
        <v>2E-3</v>
      </c>
      <c r="V21">
        <v>0.03</v>
      </c>
      <c r="W21">
        <v>7.9000000000000001E-2</v>
      </c>
      <c r="Y21" s="11">
        <f t="shared" si="47"/>
        <v>6.3E-2</v>
      </c>
      <c r="Z21" s="11">
        <f t="shared" si="48"/>
        <v>3.7999999999999999E-2</v>
      </c>
      <c r="AA21" s="11">
        <f t="shared" si="49"/>
        <v>2.5000000000000001E-2</v>
      </c>
      <c r="AB21" s="11"/>
      <c r="AC21" s="12">
        <f t="shared" si="50"/>
        <v>677.81333333333328</v>
      </c>
      <c r="AD21" s="12">
        <f t="shared" si="51"/>
        <v>140.14506666666671</v>
      </c>
      <c r="AE21" s="32">
        <f t="shared" si="36"/>
        <v>140.14506666666625</v>
      </c>
      <c r="AG21" s="5">
        <f t="shared" si="37"/>
        <v>10.74</v>
      </c>
      <c r="AH21" s="5">
        <f t="shared" si="38"/>
        <v>1.0138560000000003</v>
      </c>
      <c r="AJ21" s="13">
        <f t="shared" si="52"/>
        <v>1.6578947368421053</v>
      </c>
      <c r="AL21" s="12"/>
      <c r="AM21" s="12"/>
      <c r="AO21" s="11">
        <f t="shared" si="53"/>
        <v>7.2000000000000008E-2</v>
      </c>
      <c r="AP21" s="11">
        <f t="shared" si="54"/>
        <v>3.9E-2</v>
      </c>
      <c r="AQ21" s="11">
        <f t="shared" si="55"/>
        <v>6.1000000000000006E-2</v>
      </c>
      <c r="AS21" s="4">
        <f t="shared" si="0"/>
        <v>0.11254000000000002</v>
      </c>
      <c r="AT21" s="4">
        <f t="shared" si="1"/>
        <v>4.317E-2</v>
      </c>
      <c r="AU21" s="4">
        <f t="shared" si="2"/>
        <v>3.2434000000000004E-2</v>
      </c>
      <c r="AW21" s="12">
        <f t="shared" si="3"/>
        <v>481.21725560138225</v>
      </c>
      <c r="AX21" s="12">
        <f t="shared" si="4"/>
        <v>999.37838557854559</v>
      </c>
      <c r="AY21" s="12">
        <f t="shared" si="5"/>
        <v>123.79389312977101</v>
      </c>
      <c r="BA21" s="4">
        <f t="shared" si="56"/>
        <v>716.17</v>
      </c>
    </row>
    <row r="22" spans="1:53" ht="14.5" x14ac:dyDescent="0.35">
      <c r="A22" t="s">
        <v>116</v>
      </c>
      <c r="C22">
        <v>750</v>
      </c>
      <c r="D22" s="4">
        <v>6</v>
      </c>
      <c r="E22"/>
      <c r="F22">
        <v>-2E-3</v>
      </c>
      <c r="G22">
        <v>0.25600000000000001</v>
      </c>
      <c r="H22">
        <v>0.254</v>
      </c>
      <c r="I22">
        <v>0.248</v>
      </c>
      <c r="J22">
        <v>6.7000000000000004E-2</v>
      </c>
      <c r="K22">
        <v>4.9000000000000002E-2</v>
      </c>
      <c r="L22">
        <v>0.29899999999999999</v>
      </c>
      <c r="M22">
        <v>0.28499999999999998</v>
      </c>
      <c r="N22"/>
      <c r="O22" t="s">
        <v>127</v>
      </c>
      <c r="P22">
        <v>-2E-3</v>
      </c>
      <c r="Q22">
        <v>0.15</v>
      </c>
      <c r="R22">
        <v>0.14699999999999999</v>
      </c>
      <c r="S22">
        <v>0.14199999999999999</v>
      </c>
      <c r="T22">
        <v>3.5000000000000003E-2</v>
      </c>
      <c r="U22">
        <v>1.6E-2</v>
      </c>
      <c r="V22">
        <v>0.26900000000000002</v>
      </c>
      <c r="W22">
        <v>0.32800000000000001</v>
      </c>
      <c r="Y22" s="11">
        <f t="shared" si="47"/>
        <v>0.25600000000000001</v>
      </c>
      <c r="Z22" s="11">
        <f t="shared" si="48"/>
        <v>0.152</v>
      </c>
      <c r="AA22" s="11">
        <f t="shared" si="49"/>
        <v>0.10400000000000001</v>
      </c>
      <c r="AB22" s="11"/>
      <c r="AC22" s="12">
        <f t="shared" si="50"/>
        <v>2940.3733333333339</v>
      </c>
      <c r="AD22" s="12">
        <f t="shared" si="51"/>
        <v>228.35626666666667</v>
      </c>
      <c r="AE22" s="32">
        <f t="shared" si="36"/>
        <v>228.35626666666664</v>
      </c>
      <c r="AG22" s="5">
        <f t="shared" si="37"/>
        <v>23.828480000000003</v>
      </c>
      <c r="AH22" s="5">
        <f t="shared" si="38"/>
        <v>1.2464128000000001</v>
      </c>
      <c r="AJ22" s="13">
        <f t="shared" si="52"/>
        <v>1.6842105263157896</v>
      </c>
      <c r="AL22" s="12"/>
      <c r="AM22" s="12"/>
      <c r="AO22" s="11">
        <f t="shared" si="53"/>
        <v>0.28699999999999998</v>
      </c>
      <c r="AP22" s="11">
        <f t="shared" si="54"/>
        <v>0.30099999999999999</v>
      </c>
      <c r="AQ22" s="11">
        <f t="shared" si="55"/>
        <v>0.25</v>
      </c>
      <c r="AS22" s="4">
        <f t="shared" si="0"/>
        <v>0.41470999999999997</v>
      </c>
      <c r="AT22" s="4">
        <f t="shared" si="1"/>
        <v>0.18052000000000001</v>
      </c>
      <c r="AU22" s="4">
        <f t="shared" si="2"/>
        <v>0.27756000000000003</v>
      </c>
      <c r="AW22" s="12">
        <f t="shared" si="3"/>
        <v>2012.2617322483559</v>
      </c>
      <c r="AX22" s="12">
        <f t="shared" si="4"/>
        <v>3682.7102388775415</v>
      </c>
      <c r="AY22" s="12">
        <f t="shared" si="5"/>
        <v>1059.3893129770993</v>
      </c>
      <c r="BA22" s="4">
        <f t="shared" si="56"/>
        <v>2923.2599999999998</v>
      </c>
    </row>
    <row r="23" spans="1:53" ht="14.5" x14ac:dyDescent="0.35">
      <c r="A23" t="s">
        <v>117</v>
      </c>
      <c r="C23">
        <v>500</v>
      </c>
      <c r="D23" s="4">
        <v>6</v>
      </c>
      <c r="E23"/>
      <c r="F23">
        <v>-3.0000000000000001E-3</v>
      </c>
      <c r="G23">
        <v>0.187</v>
      </c>
      <c r="H23">
        <v>0.186</v>
      </c>
      <c r="I23">
        <v>0.182</v>
      </c>
      <c r="J23">
        <v>4.8000000000000001E-2</v>
      </c>
      <c r="K23">
        <v>3.4000000000000002E-2</v>
      </c>
      <c r="L23">
        <v>0.22700000000000001</v>
      </c>
      <c r="M23">
        <v>0.20100000000000001</v>
      </c>
      <c r="N23"/>
      <c r="O23" t="s">
        <v>128</v>
      </c>
      <c r="P23">
        <v>-3.0000000000000001E-3</v>
      </c>
      <c r="Q23">
        <v>0.109</v>
      </c>
      <c r="R23">
        <v>0.107</v>
      </c>
      <c r="S23">
        <v>0.10299999999999999</v>
      </c>
      <c r="T23">
        <v>2.4E-2</v>
      </c>
      <c r="U23">
        <v>0.01</v>
      </c>
      <c r="V23">
        <v>0.19700000000000001</v>
      </c>
      <c r="W23">
        <v>0.23499999999999999</v>
      </c>
      <c r="Y23" s="11">
        <f t="shared" si="47"/>
        <v>0.189</v>
      </c>
      <c r="Z23" s="11">
        <f t="shared" si="48"/>
        <v>0.112</v>
      </c>
      <c r="AA23" s="11">
        <f t="shared" si="49"/>
        <v>7.6999999999999999E-2</v>
      </c>
      <c r="AB23" s="11"/>
      <c r="AC23" s="12">
        <f t="shared" si="50"/>
        <v>2167.0933333333332</v>
      </c>
      <c r="AD23" s="12">
        <f t="shared" si="51"/>
        <v>176.80426666666679</v>
      </c>
      <c r="AE23" s="32">
        <f t="shared" si="36"/>
        <v>176.80426666666676</v>
      </c>
      <c r="AG23" s="5">
        <f t="shared" si="37"/>
        <v>26.463360000000002</v>
      </c>
      <c r="AH23" s="5">
        <f t="shared" si="38"/>
        <v>1.2509952000000015</v>
      </c>
      <c r="AJ23" s="13">
        <f t="shared" si="52"/>
        <v>1.6875</v>
      </c>
      <c r="AL23" s="12"/>
      <c r="AM23" s="12"/>
      <c r="AO23" s="11">
        <f t="shared" si="53"/>
        <v>0.20400000000000001</v>
      </c>
      <c r="AP23" s="11">
        <f t="shared" si="54"/>
        <v>0.23</v>
      </c>
      <c r="AQ23" s="11">
        <f t="shared" si="55"/>
        <v>0.185</v>
      </c>
      <c r="AS23" s="4">
        <f t="shared" si="0"/>
        <v>0.29621000000000003</v>
      </c>
      <c r="AT23" s="4">
        <f t="shared" si="1"/>
        <v>0.13591999999999999</v>
      </c>
      <c r="AU23" s="4">
        <f t="shared" si="2"/>
        <v>0.21346999999999999</v>
      </c>
      <c r="AW23" s="12">
        <f t="shared" si="3"/>
        <v>1515.1042247241107</v>
      </c>
      <c r="AX23" s="12">
        <f t="shared" si="4"/>
        <v>2630.4058254151496</v>
      </c>
      <c r="AY23" s="12">
        <f t="shared" si="5"/>
        <v>814.7709923664122</v>
      </c>
      <c r="BA23" s="4">
        <f t="shared" si="56"/>
        <v>2158.1500000000005</v>
      </c>
    </row>
    <row r="24" spans="1:53" ht="14.5" x14ac:dyDescent="0.35">
      <c r="A24" t="s">
        <v>118</v>
      </c>
      <c r="C24">
        <v>500</v>
      </c>
      <c r="D24" s="4">
        <v>6</v>
      </c>
      <c r="E24"/>
      <c r="F24">
        <v>-3.0000000000000001E-3</v>
      </c>
      <c r="G24">
        <v>0.111</v>
      </c>
      <c r="H24">
        <v>0.11</v>
      </c>
      <c r="I24">
        <v>0.108</v>
      </c>
      <c r="J24">
        <v>0.03</v>
      </c>
      <c r="K24">
        <v>2.1999999999999999E-2</v>
      </c>
      <c r="L24">
        <v>7.9000000000000001E-2</v>
      </c>
      <c r="M24">
        <v>0.13600000000000001</v>
      </c>
      <c r="N24"/>
      <c r="O24" t="s">
        <v>129</v>
      </c>
      <c r="P24">
        <v>-2E-3</v>
      </c>
      <c r="Q24">
        <v>6.8000000000000005E-2</v>
      </c>
      <c r="R24">
        <v>6.7000000000000004E-2</v>
      </c>
      <c r="S24">
        <v>6.5000000000000002E-2</v>
      </c>
      <c r="T24">
        <v>1.6E-2</v>
      </c>
      <c r="U24">
        <v>7.0000000000000001E-3</v>
      </c>
      <c r="V24">
        <v>6.6000000000000003E-2</v>
      </c>
      <c r="W24">
        <v>0.154</v>
      </c>
      <c r="Y24" s="11">
        <f t="shared" si="47"/>
        <v>0.113</v>
      </c>
      <c r="Z24" s="11">
        <f t="shared" si="48"/>
        <v>7.0000000000000007E-2</v>
      </c>
      <c r="AA24" s="11">
        <f t="shared" si="49"/>
        <v>4.2999999999999997E-2</v>
      </c>
      <c r="AB24" s="11"/>
      <c r="AC24" s="12">
        <f t="shared" si="50"/>
        <v>1193.3333333333333</v>
      </c>
      <c r="AD24" s="12">
        <f t="shared" si="51"/>
        <v>284.49066666666681</v>
      </c>
      <c r="AE24" s="32">
        <f t="shared" si="36"/>
        <v>284.49066666666675</v>
      </c>
      <c r="AG24" s="5">
        <f t="shared" si="37"/>
        <v>14.77824</v>
      </c>
      <c r="AH24" s="5">
        <f t="shared" si="38"/>
        <v>2.5432320000000015</v>
      </c>
      <c r="AJ24" s="13">
        <f t="shared" si="52"/>
        <v>1.6142857142857141</v>
      </c>
      <c r="AL24" s="12"/>
      <c r="AM24" s="12"/>
      <c r="AO24" s="11">
        <f t="shared" si="53"/>
        <v>0.13900000000000001</v>
      </c>
      <c r="AP24" s="11">
        <f t="shared" si="54"/>
        <v>8.2000000000000003E-2</v>
      </c>
      <c r="AQ24" s="11">
        <f t="shared" si="55"/>
        <v>0.111</v>
      </c>
      <c r="AS24" s="4">
        <f t="shared" si="0"/>
        <v>0.21011000000000002</v>
      </c>
      <c r="AT24" s="4">
        <f t="shared" si="1"/>
        <v>7.6509999999999995E-2</v>
      </c>
      <c r="AU24" s="4">
        <f t="shared" si="2"/>
        <v>6.9634000000000001E-2</v>
      </c>
      <c r="AW24" s="12">
        <f t="shared" si="3"/>
        <v>852.8592130197303</v>
      </c>
      <c r="AX24" s="12">
        <f t="shared" si="4"/>
        <v>1865.8200870260193</v>
      </c>
      <c r="AY24" s="12">
        <f t="shared" si="5"/>
        <v>265.77862595419845</v>
      </c>
      <c r="BA24" s="4">
        <f t="shared" si="56"/>
        <v>1286.23</v>
      </c>
    </row>
    <row r="25" spans="1:53" ht="14.5" x14ac:dyDescent="0.35">
      <c r="A25" t="s">
        <v>131</v>
      </c>
      <c r="C25">
        <v>500</v>
      </c>
      <c r="D25" s="4">
        <v>6</v>
      </c>
      <c r="E25"/>
      <c r="F25">
        <v>-3.0000000000000001E-3</v>
      </c>
      <c r="G25">
        <v>8.6999999999999994E-2</v>
      </c>
      <c r="H25">
        <v>8.5999999999999993E-2</v>
      </c>
      <c r="I25">
        <v>8.4000000000000005E-2</v>
      </c>
      <c r="J25">
        <v>2.3E-2</v>
      </c>
      <c r="K25">
        <v>1.7000000000000001E-2</v>
      </c>
      <c r="L25">
        <v>6.7000000000000004E-2</v>
      </c>
      <c r="M25">
        <v>0.109</v>
      </c>
      <c r="N25"/>
      <c r="O25" t="s">
        <v>135</v>
      </c>
      <c r="P25">
        <v>-3.0000000000000001E-3</v>
      </c>
      <c r="Q25">
        <v>5.1999999999999998E-2</v>
      </c>
      <c r="R25">
        <v>5.1999999999999998E-2</v>
      </c>
      <c r="S25">
        <v>0.05</v>
      </c>
      <c r="T25">
        <v>1.2E-2</v>
      </c>
      <c r="U25">
        <v>4.0000000000000001E-3</v>
      </c>
      <c r="V25">
        <v>5.5E-2</v>
      </c>
      <c r="W25">
        <v>0.123</v>
      </c>
      <c r="Y25" s="11">
        <f t="shared" si="47"/>
        <v>8.8999999999999996E-2</v>
      </c>
      <c r="Z25" s="11">
        <f t="shared" si="48"/>
        <v>5.5E-2</v>
      </c>
      <c r="AA25" s="11">
        <f t="shared" si="49"/>
        <v>3.3999999999999996E-2</v>
      </c>
      <c r="AB25" s="11"/>
      <c r="AC25" s="12">
        <f t="shared" si="50"/>
        <v>935.57333333333327</v>
      </c>
      <c r="AD25" s="12">
        <f t="shared" si="51"/>
        <v>232.93866666666688</v>
      </c>
      <c r="AE25" s="32">
        <f t="shared" si="36"/>
        <v>232.93866666666645</v>
      </c>
      <c r="AG25" s="5">
        <f t="shared" si="37"/>
        <v>11.685119999999998</v>
      </c>
      <c r="AH25" s="5">
        <f t="shared" si="38"/>
        <v>1.9246080000000028</v>
      </c>
      <c r="AJ25" s="13">
        <f t="shared" si="52"/>
        <v>1.6181818181818182</v>
      </c>
      <c r="AL25" s="12"/>
      <c r="AM25" s="12"/>
      <c r="AO25" s="11">
        <f t="shared" si="53"/>
        <v>0.112</v>
      </c>
      <c r="AP25" s="11">
        <f t="shared" si="54"/>
        <v>7.0000000000000007E-2</v>
      </c>
      <c r="AQ25" s="11">
        <f t="shared" si="55"/>
        <v>8.7000000000000008E-2</v>
      </c>
      <c r="AS25" s="4">
        <f t="shared" si="0"/>
        <v>0.16631000000000001</v>
      </c>
      <c r="AT25" s="4">
        <f t="shared" si="1"/>
        <v>5.920000000000001E-2</v>
      </c>
      <c r="AU25" s="4">
        <f t="shared" si="2"/>
        <v>6.0178000000000002E-2</v>
      </c>
      <c r="AW25" s="12">
        <f t="shared" si="3"/>
        <v>659.90413554787665</v>
      </c>
      <c r="AX25" s="12">
        <f t="shared" si="4"/>
        <v>1476.867063315869</v>
      </c>
      <c r="AY25" s="12">
        <f t="shared" si="5"/>
        <v>229.68702290076337</v>
      </c>
      <c r="BA25" s="4">
        <f t="shared" si="56"/>
        <v>1013.0099999999998</v>
      </c>
    </row>
    <row r="26" spans="1:53" ht="14.5" x14ac:dyDescent="0.35">
      <c r="A26" t="s">
        <v>136</v>
      </c>
      <c r="C26">
        <v>425</v>
      </c>
      <c r="D26" s="4">
        <v>6</v>
      </c>
      <c r="E26"/>
      <c r="F26">
        <v>-3.0000000000000001E-3</v>
      </c>
      <c r="G26">
        <v>6.3E-2</v>
      </c>
      <c r="H26">
        <v>6.3E-2</v>
      </c>
      <c r="I26">
        <v>6.0999999999999999E-2</v>
      </c>
      <c r="J26">
        <v>1.6E-2</v>
      </c>
      <c r="K26">
        <v>1.0999999999999999E-2</v>
      </c>
      <c r="L26">
        <v>3.9E-2</v>
      </c>
      <c r="M26">
        <v>7.8E-2</v>
      </c>
      <c r="N26"/>
      <c r="O26" t="s">
        <v>141</v>
      </c>
      <c r="P26">
        <v>-3.0000000000000001E-3</v>
      </c>
      <c r="Q26">
        <v>3.7999999999999999E-2</v>
      </c>
      <c r="R26">
        <v>3.7999999999999999E-2</v>
      </c>
      <c r="S26">
        <v>3.5999999999999997E-2</v>
      </c>
      <c r="T26">
        <v>8.0000000000000002E-3</v>
      </c>
      <c r="U26">
        <v>2E-3</v>
      </c>
      <c r="V26">
        <v>3.2000000000000001E-2</v>
      </c>
      <c r="W26">
        <v>8.6999999999999994E-2</v>
      </c>
      <c r="Y26" s="11">
        <f t="shared" si="47"/>
        <v>6.6000000000000003E-2</v>
      </c>
      <c r="Z26" s="11">
        <f t="shared" si="48"/>
        <v>4.1000000000000002E-2</v>
      </c>
      <c r="AA26" s="11">
        <f t="shared" si="49"/>
        <v>2.5000000000000001E-2</v>
      </c>
      <c r="AB26" s="11"/>
      <c r="AC26" s="12">
        <f t="shared" si="50"/>
        <v>677.81333333333328</v>
      </c>
      <c r="AD26" s="12">
        <f t="shared" si="51"/>
        <v>202.00746666666655</v>
      </c>
      <c r="AE26" s="32">
        <f t="shared" si="36"/>
        <v>202.00746666666652</v>
      </c>
      <c r="AG26" s="5">
        <f t="shared" si="37"/>
        <v>10.108235294117648</v>
      </c>
      <c r="AH26" s="5">
        <f t="shared" si="38"/>
        <v>1.8275689411764693</v>
      </c>
      <c r="AJ26" s="13">
        <f t="shared" si="52"/>
        <v>1.6097560975609757</v>
      </c>
      <c r="AL26" s="12"/>
      <c r="AM26" s="12"/>
      <c r="AO26" s="11">
        <f t="shared" si="53"/>
        <v>8.1000000000000003E-2</v>
      </c>
      <c r="AP26" s="11">
        <f t="shared" si="54"/>
        <v>4.2000000000000003E-2</v>
      </c>
      <c r="AQ26" s="11">
        <f t="shared" si="55"/>
        <v>6.4000000000000001E-2</v>
      </c>
      <c r="AS26" s="4">
        <f t="shared" si="0"/>
        <v>0.12346</v>
      </c>
      <c r="AT26" s="4">
        <f t="shared" si="1"/>
        <v>4.3830000000000001E-2</v>
      </c>
      <c r="AU26" s="4">
        <f t="shared" si="2"/>
        <v>3.4696000000000005E-2</v>
      </c>
      <c r="AW26" s="12">
        <f t="shared" si="3"/>
        <v>488.57429495039577</v>
      </c>
      <c r="AX26" s="12">
        <f t="shared" si="4"/>
        <v>1096.3502353254596</v>
      </c>
      <c r="AY26" s="12">
        <f t="shared" si="5"/>
        <v>132.42748091603056</v>
      </c>
      <c r="BA26" s="4">
        <f t="shared" si="56"/>
        <v>751.72</v>
      </c>
    </row>
    <row r="27" spans="1:53" ht="14.5" x14ac:dyDescent="0.35">
      <c r="A27" t="s">
        <v>137</v>
      </c>
      <c r="C27">
        <v>500</v>
      </c>
      <c r="D27" s="4">
        <v>6</v>
      </c>
      <c r="E27"/>
      <c r="F27">
        <v>-3.0000000000000001E-3</v>
      </c>
      <c r="G27">
        <v>0.185</v>
      </c>
      <c r="H27">
        <v>0.184</v>
      </c>
      <c r="I27">
        <v>0.18</v>
      </c>
      <c r="J27">
        <v>4.8000000000000001E-2</v>
      </c>
      <c r="K27">
        <v>3.4000000000000002E-2</v>
      </c>
      <c r="L27">
        <v>0.222</v>
      </c>
      <c r="M27">
        <v>0.19800000000000001</v>
      </c>
      <c r="N27"/>
      <c r="O27" t="s">
        <v>142</v>
      </c>
      <c r="P27">
        <v>-2E-3</v>
      </c>
      <c r="Q27">
        <v>0.108</v>
      </c>
      <c r="R27">
        <v>0.106</v>
      </c>
      <c r="S27">
        <v>0.10199999999999999</v>
      </c>
      <c r="T27">
        <v>2.4E-2</v>
      </c>
      <c r="U27">
        <v>0.01</v>
      </c>
      <c r="V27">
        <v>0.192</v>
      </c>
      <c r="W27">
        <v>0.23200000000000001</v>
      </c>
      <c r="Y27" s="11">
        <f t="shared" si="47"/>
        <v>0.187</v>
      </c>
      <c r="Z27" s="11">
        <f t="shared" si="48"/>
        <v>0.11</v>
      </c>
      <c r="AA27" s="11">
        <f t="shared" si="49"/>
        <v>7.6999999999999999E-2</v>
      </c>
      <c r="AB27" s="11"/>
      <c r="AC27" s="12">
        <f t="shared" si="50"/>
        <v>2167.0933333333332</v>
      </c>
      <c r="AD27" s="12">
        <f t="shared" si="51"/>
        <v>135.56266666666687</v>
      </c>
      <c r="AE27" s="32">
        <f t="shared" si="36"/>
        <v>135.56266666666684</v>
      </c>
      <c r="AG27" s="5">
        <f t="shared" si="37"/>
        <v>26.463360000000002</v>
      </c>
      <c r="AH27" s="5">
        <f t="shared" si="38"/>
        <v>0.75609600000000265</v>
      </c>
      <c r="AJ27" s="13">
        <f t="shared" si="52"/>
        <v>1.7</v>
      </c>
      <c r="AL27" s="12"/>
      <c r="AM27" s="12"/>
      <c r="AO27" s="11">
        <f t="shared" si="53"/>
        <v>0.20100000000000001</v>
      </c>
      <c r="AP27" s="11">
        <f t="shared" si="54"/>
        <v>0.22500000000000001</v>
      </c>
      <c r="AQ27" s="11">
        <f t="shared" si="55"/>
        <v>0.183</v>
      </c>
      <c r="AS27" s="4">
        <f t="shared" si="0"/>
        <v>0.29286000000000001</v>
      </c>
      <c r="AT27" s="4">
        <f t="shared" si="1"/>
        <v>0.13463999999999998</v>
      </c>
      <c r="AU27" s="4">
        <f t="shared" si="2"/>
        <v>0.20866199999999999</v>
      </c>
      <c r="AW27" s="12">
        <f t="shared" si="3"/>
        <v>1500.8360271987513</v>
      </c>
      <c r="AX27" s="12">
        <f t="shared" si="4"/>
        <v>2600.6571352455376</v>
      </c>
      <c r="AY27" s="12">
        <f t="shared" si="5"/>
        <v>796.41984732824426</v>
      </c>
      <c r="BA27" s="4">
        <f t="shared" si="56"/>
        <v>2134.4500000000003</v>
      </c>
    </row>
    <row r="28" spans="1:53" ht="14.5" x14ac:dyDescent="0.35">
      <c r="A28" t="s">
        <v>138</v>
      </c>
      <c r="C28">
        <v>750</v>
      </c>
      <c r="D28" s="4">
        <v>6</v>
      </c>
      <c r="E28"/>
      <c r="F28">
        <v>-3.0000000000000001E-3</v>
      </c>
      <c r="G28">
        <v>0.19400000000000001</v>
      </c>
      <c r="H28">
        <v>0.192</v>
      </c>
      <c r="I28">
        <v>0.188</v>
      </c>
      <c r="J28">
        <v>0.05</v>
      </c>
      <c r="K28">
        <v>3.5999999999999997E-2</v>
      </c>
      <c r="L28">
        <v>0.182</v>
      </c>
      <c r="M28">
        <v>0.22500000000000001</v>
      </c>
      <c r="N28"/>
      <c r="O28" t="s">
        <v>143</v>
      </c>
      <c r="P28">
        <v>-3.0000000000000001E-3</v>
      </c>
      <c r="Q28">
        <v>0.114</v>
      </c>
      <c r="R28">
        <v>0.111</v>
      </c>
      <c r="S28">
        <v>0.108</v>
      </c>
      <c r="T28">
        <v>2.5999999999999999E-2</v>
      </c>
      <c r="U28">
        <v>1.0999999999999999E-2</v>
      </c>
      <c r="V28">
        <v>0.16500000000000001</v>
      </c>
      <c r="W28">
        <v>0.25700000000000001</v>
      </c>
      <c r="Y28" s="11">
        <f t="shared" si="47"/>
        <v>0.19500000000000001</v>
      </c>
      <c r="Z28" s="11">
        <f t="shared" si="48"/>
        <v>0.11700000000000001</v>
      </c>
      <c r="AA28" s="11">
        <f t="shared" si="49"/>
        <v>7.8E-2</v>
      </c>
      <c r="AB28" s="11"/>
      <c r="AC28" s="12">
        <f t="shared" si="50"/>
        <v>2195.7333333333336</v>
      </c>
      <c r="AD28" s="12">
        <f t="shared" si="51"/>
        <v>251.26826666666653</v>
      </c>
      <c r="AE28" s="32">
        <f t="shared" si="36"/>
        <v>251.26826666666651</v>
      </c>
      <c r="AG28" s="5">
        <f t="shared" si="37"/>
        <v>17.871359999999999</v>
      </c>
      <c r="AH28" s="5">
        <f t="shared" si="38"/>
        <v>1.4297087999999991</v>
      </c>
      <c r="AJ28" s="13">
        <f t="shared" si="52"/>
        <v>1.6666666666666665</v>
      </c>
      <c r="AL28" s="12"/>
      <c r="AM28" s="12"/>
      <c r="AO28" s="11">
        <f t="shared" si="53"/>
        <v>0.22800000000000001</v>
      </c>
      <c r="AP28" s="11">
        <f t="shared" si="54"/>
        <v>0.185</v>
      </c>
      <c r="AQ28" s="11">
        <f t="shared" si="55"/>
        <v>0.191</v>
      </c>
      <c r="AS28" s="4">
        <f t="shared" si="0"/>
        <v>0.33806000000000003</v>
      </c>
      <c r="AT28" s="4">
        <f t="shared" si="1"/>
        <v>0.13510999999999998</v>
      </c>
      <c r="AU28" s="4">
        <f t="shared" si="2"/>
        <v>0.165494</v>
      </c>
      <c r="AW28" s="12">
        <f t="shared" si="3"/>
        <v>1506.0751309775942</v>
      </c>
      <c r="AX28" s="12">
        <f t="shared" si="4"/>
        <v>3002.0424473847793</v>
      </c>
      <c r="AY28" s="12">
        <f t="shared" si="5"/>
        <v>631.6564885496183</v>
      </c>
      <c r="BA28" s="4">
        <f t="shared" si="56"/>
        <v>2226.0100000000002</v>
      </c>
    </row>
    <row r="29" spans="1:53" ht="14.5" x14ac:dyDescent="0.35">
      <c r="A29" t="s">
        <v>139</v>
      </c>
      <c r="C29">
        <v>575</v>
      </c>
      <c r="D29" s="4">
        <v>6</v>
      </c>
      <c r="E29"/>
      <c r="F29">
        <v>-3.0000000000000001E-3</v>
      </c>
      <c r="G29">
        <v>8.7999999999999995E-2</v>
      </c>
      <c r="H29">
        <v>8.6999999999999994E-2</v>
      </c>
      <c r="I29">
        <v>8.5000000000000006E-2</v>
      </c>
      <c r="J29">
        <v>2.4E-2</v>
      </c>
      <c r="K29">
        <v>1.7000000000000001E-2</v>
      </c>
      <c r="L29">
        <v>5.5E-2</v>
      </c>
      <c r="M29">
        <v>0.109</v>
      </c>
      <c r="N29"/>
      <c r="O29" t="s">
        <v>144</v>
      </c>
      <c r="P29">
        <v>-2E-3</v>
      </c>
      <c r="Q29">
        <v>5.3999999999999999E-2</v>
      </c>
      <c r="R29">
        <v>5.2999999999999999E-2</v>
      </c>
      <c r="S29">
        <v>5.0999999999999997E-2</v>
      </c>
      <c r="T29">
        <v>1.2999999999999999E-2</v>
      </c>
      <c r="U29">
        <v>4.0000000000000001E-3</v>
      </c>
      <c r="V29">
        <v>4.5999999999999999E-2</v>
      </c>
      <c r="W29">
        <v>0.122</v>
      </c>
      <c r="Y29" s="11">
        <f t="shared" si="47"/>
        <v>0.09</v>
      </c>
      <c r="Z29" s="11">
        <f t="shared" si="48"/>
        <v>5.6000000000000001E-2</v>
      </c>
      <c r="AA29" s="11">
        <f t="shared" si="49"/>
        <v>3.3999999999999996E-2</v>
      </c>
      <c r="AB29" s="11"/>
      <c r="AC29" s="12">
        <f t="shared" si="50"/>
        <v>935.57333333333327</v>
      </c>
      <c r="AD29" s="12">
        <f t="shared" si="51"/>
        <v>253.55946666666685</v>
      </c>
      <c r="AE29" s="32">
        <f t="shared" si="36"/>
        <v>253.5594666666664</v>
      </c>
      <c r="AG29" s="5">
        <f t="shared" si="37"/>
        <v>10.160973913043478</v>
      </c>
      <c r="AH29" s="5">
        <f t="shared" si="38"/>
        <v>1.8887457391304368</v>
      </c>
      <c r="AJ29" s="13">
        <f t="shared" si="52"/>
        <v>1.607142857142857</v>
      </c>
      <c r="AL29" s="12"/>
      <c r="AM29" s="12"/>
      <c r="AO29" s="11">
        <f t="shared" si="53"/>
        <v>0.112</v>
      </c>
      <c r="AP29" s="11">
        <f t="shared" si="54"/>
        <v>5.8000000000000003E-2</v>
      </c>
      <c r="AQ29" s="11">
        <f t="shared" si="55"/>
        <v>8.8000000000000009E-2</v>
      </c>
      <c r="AS29" s="4">
        <f t="shared" si="0"/>
        <v>0.17033999999999999</v>
      </c>
      <c r="AT29" s="4">
        <f t="shared" si="1"/>
        <v>6.0100000000000001E-2</v>
      </c>
      <c r="AU29" s="4">
        <f t="shared" si="2"/>
        <v>4.7912000000000003E-2</v>
      </c>
      <c r="AW29" s="12">
        <f t="shared" si="3"/>
        <v>669.93646193289499</v>
      </c>
      <c r="AX29" s="12">
        <f t="shared" si="4"/>
        <v>1512.654293579611</v>
      </c>
      <c r="AY29" s="12">
        <f t="shared" si="5"/>
        <v>182.87022900763358</v>
      </c>
      <c r="BA29" s="4">
        <f t="shared" si="56"/>
        <v>1023.32</v>
      </c>
    </row>
    <row r="30" spans="1:53" ht="14.5" x14ac:dyDescent="0.35">
      <c r="A30" t="s">
        <v>140</v>
      </c>
      <c r="C30">
        <v>500</v>
      </c>
      <c r="D30" s="4">
        <v>6</v>
      </c>
      <c r="E30"/>
      <c r="F30">
        <v>-4.0000000000000001E-3</v>
      </c>
      <c r="G30">
        <v>6.5000000000000002E-2</v>
      </c>
      <c r="H30">
        <v>6.5000000000000002E-2</v>
      </c>
      <c r="I30">
        <v>6.3E-2</v>
      </c>
      <c r="J30">
        <v>1.7000000000000001E-2</v>
      </c>
      <c r="K30">
        <v>1.0999999999999999E-2</v>
      </c>
      <c r="L30">
        <v>3.5000000000000003E-2</v>
      </c>
      <c r="M30">
        <v>7.6999999999999999E-2</v>
      </c>
      <c r="N30"/>
      <c r="O30" t="s">
        <v>145</v>
      </c>
      <c r="P30">
        <v>-4.0000000000000001E-3</v>
      </c>
      <c r="Q30">
        <v>3.9E-2</v>
      </c>
      <c r="R30">
        <v>3.7999999999999999E-2</v>
      </c>
      <c r="S30">
        <v>3.6999999999999998E-2</v>
      </c>
      <c r="T30">
        <v>8.0000000000000002E-3</v>
      </c>
      <c r="U30">
        <v>1E-3</v>
      </c>
      <c r="V30">
        <v>2.8000000000000001E-2</v>
      </c>
      <c r="W30">
        <v>8.5999999999999993E-2</v>
      </c>
      <c r="Y30" s="11">
        <f t="shared" si="47"/>
        <v>6.9000000000000006E-2</v>
      </c>
      <c r="Z30" s="11">
        <f t="shared" si="48"/>
        <v>4.2999999999999997E-2</v>
      </c>
      <c r="AA30" s="11">
        <f t="shared" si="49"/>
        <v>2.6000000000000009E-2</v>
      </c>
      <c r="AB30" s="11"/>
      <c r="AC30" s="12">
        <f t="shared" si="50"/>
        <v>706.4533333333336</v>
      </c>
      <c r="AD30" s="12">
        <f t="shared" si="51"/>
        <v>214.60906666666645</v>
      </c>
      <c r="AE30" s="32">
        <f t="shared" si="36"/>
        <v>214.609066666666</v>
      </c>
      <c r="AG30" s="5">
        <f t="shared" si="37"/>
        <v>8.9356800000000032</v>
      </c>
      <c r="AH30" s="5">
        <f t="shared" si="38"/>
        <v>1.7046527999999972</v>
      </c>
      <c r="AJ30" s="13">
        <f t="shared" si="52"/>
        <v>1.6046511627906979</v>
      </c>
      <c r="AL30" s="12"/>
      <c r="AM30" s="12"/>
      <c r="AO30" s="11">
        <f t="shared" si="53"/>
        <v>8.1000000000000003E-2</v>
      </c>
      <c r="AP30" s="11">
        <f t="shared" si="54"/>
        <v>3.9000000000000007E-2</v>
      </c>
      <c r="AQ30" s="11">
        <f t="shared" si="55"/>
        <v>6.7000000000000004E-2</v>
      </c>
      <c r="AS30" s="4">
        <f t="shared" si="0"/>
        <v>0.12664</v>
      </c>
      <c r="AT30" s="4">
        <f t="shared" si="1"/>
        <v>4.6860000000000013E-2</v>
      </c>
      <c r="AU30" s="4">
        <f t="shared" si="2"/>
        <v>3.155800000000001E-2</v>
      </c>
      <c r="AW30" s="12">
        <f t="shared" si="3"/>
        <v>522.34979377995785</v>
      </c>
      <c r="AX30" s="12">
        <f t="shared" si="4"/>
        <v>1124.589290471539</v>
      </c>
      <c r="AY30" s="12">
        <f t="shared" si="5"/>
        <v>120.45038167938935</v>
      </c>
      <c r="BA30" s="4">
        <f t="shared" si="56"/>
        <v>784.11000000000013</v>
      </c>
    </row>
    <row r="31" spans="1:53" ht="14.5" x14ac:dyDescent="0.35">
      <c r="A31" t="s">
        <v>132</v>
      </c>
      <c r="C31">
        <v>500</v>
      </c>
      <c r="D31" s="4">
        <v>6</v>
      </c>
      <c r="E31"/>
      <c r="F31">
        <v>-4.0000000000000001E-3</v>
      </c>
      <c r="G31">
        <v>1.2E-2</v>
      </c>
      <c r="H31">
        <v>1.2E-2</v>
      </c>
      <c r="I31">
        <v>1.2E-2</v>
      </c>
      <c r="J31">
        <v>1E-3</v>
      </c>
      <c r="K31">
        <v>-3.0000000000000001E-3</v>
      </c>
      <c r="L31">
        <v>-2E-3</v>
      </c>
      <c r="M31">
        <v>1.2E-2</v>
      </c>
      <c r="N31"/>
      <c r="O31" t="s">
        <v>133</v>
      </c>
      <c r="P31">
        <v>-4.0000000000000001E-3</v>
      </c>
      <c r="Q31">
        <v>7.0000000000000001E-3</v>
      </c>
      <c r="R31">
        <v>7.0000000000000001E-3</v>
      </c>
      <c r="S31">
        <v>6.0000000000000001E-3</v>
      </c>
      <c r="T31">
        <v>-1E-3</v>
      </c>
      <c r="U31">
        <v>-4.0000000000000001E-3</v>
      </c>
      <c r="V31">
        <v>-4.0000000000000001E-3</v>
      </c>
      <c r="W31">
        <v>1.2999999999999999E-2</v>
      </c>
      <c r="Y31" s="11">
        <f t="shared" si="47"/>
        <v>1.6E-2</v>
      </c>
      <c r="Z31" s="11">
        <f t="shared" si="48"/>
        <v>1.0999999999999999E-2</v>
      </c>
      <c r="AA31" s="11">
        <f t="shared" si="49"/>
        <v>5.000000000000001E-3</v>
      </c>
      <c r="AB31" s="11"/>
      <c r="AC31" s="12">
        <f t="shared" si="50"/>
        <v>105.01333333333335</v>
      </c>
      <c r="AD31" s="12">
        <f t="shared" si="51"/>
        <v>156.18346666666662</v>
      </c>
      <c r="AE31" s="32">
        <f t="shared" si="36"/>
        <v>156.18346666666659</v>
      </c>
      <c r="AG31" s="5">
        <f t="shared" si="37"/>
        <v>1.7184000000000004</v>
      </c>
      <c r="AH31" s="5">
        <f t="shared" si="38"/>
        <v>1.0035455999999998</v>
      </c>
      <c r="AJ31" s="13">
        <f t="shared" si="52"/>
        <v>1.4545454545454546</v>
      </c>
      <c r="AL31" s="12"/>
      <c r="AM31" s="12"/>
      <c r="AO31" s="11">
        <f t="shared" si="53"/>
        <v>1.6E-2</v>
      </c>
      <c r="AP31" s="11">
        <f t="shared" si="54"/>
        <v>2E-3</v>
      </c>
      <c r="AQ31" s="11">
        <f t="shared" si="55"/>
        <v>1.6E-2</v>
      </c>
      <c r="AS31" s="4">
        <f t="shared" si="0"/>
        <v>2.8740000000000002E-2</v>
      </c>
      <c r="AT31" s="4">
        <f t="shared" si="1"/>
        <v>1.2019999999999999E-2</v>
      </c>
      <c r="AU31" s="4">
        <f t="shared" si="2"/>
        <v>3.4400000000000007E-4</v>
      </c>
      <c r="AW31" s="12">
        <f t="shared" si="3"/>
        <v>133.98729238657899</v>
      </c>
      <c r="AX31" s="12">
        <f t="shared" si="4"/>
        <v>255.21712103720807</v>
      </c>
      <c r="AY31" s="12">
        <f t="shared" si="5"/>
        <v>1.3129770992366414</v>
      </c>
      <c r="BA31" s="4">
        <f t="shared" si="56"/>
        <v>181.82</v>
      </c>
    </row>
    <row r="32" spans="1:53" ht="14.5" x14ac:dyDescent="0.35">
      <c r="A32"/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Y32" s="11">
        <f t="shared" si="47"/>
        <v>0</v>
      </c>
      <c r="Z32" s="11">
        <f t="shared" si="48"/>
        <v>0</v>
      </c>
      <c r="AA32" s="11">
        <f t="shared" si="49"/>
        <v>0</v>
      </c>
      <c r="AB32" s="11"/>
      <c r="AC32" s="12">
        <f t="shared" si="50"/>
        <v>-38.186666666666667</v>
      </c>
      <c r="AD32" s="12">
        <f t="shared" si="51"/>
        <v>72.554666666666662</v>
      </c>
      <c r="AE32" s="32">
        <f t="shared" si="36"/>
        <v>72.554666666666662</v>
      </c>
      <c r="AG32" s="5" t="e">
        <f t="shared" si="37"/>
        <v>#DIV/0!</v>
      </c>
      <c r="AH32" s="5" t="e">
        <f t="shared" si="38"/>
        <v>#DIV/0!</v>
      </c>
      <c r="AJ32" s="13" t="e">
        <f t="shared" si="52"/>
        <v>#DIV/0!</v>
      </c>
      <c r="AL32" s="12"/>
      <c r="AM32" s="12"/>
      <c r="AO32" s="11">
        <f t="shared" si="53"/>
        <v>0</v>
      </c>
      <c r="AP32" s="11">
        <f t="shared" si="54"/>
        <v>0</v>
      </c>
      <c r="AQ32" s="11">
        <f t="shared" si="55"/>
        <v>0</v>
      </c>
      <c r="AS32" s="4">
        <f t="shared" si="0"/>
        <v>0</v>
      </c>
      <c r="AT32" s="4">
        <f t="shared" si="1"/>
        <v>0</v>
      </c>
      <c r="AU32" s="4">
        <f t="shared" si="2"/>
        <v>0</v>
      </c>
      <c r="AW32" s="12">
        <f t="shared" si="3"/>
        <v>0</v>
      </c>
      <c r="AX32" s="12">
        <f t="shared" si="4"/>
        <v>0</v>
      </c>
      <c r="AY32" s="12">
        <f t="shared" si="5"/>
        <v>0</v>
      </c>
      <c r="BA32" s="4">
        <f t="shared" si="56"/>
        <v>0</v>
      </c>
    </row>
    <row r="33" spans="1:53" ht="14.5" x14ac:dyDescent="0.35">
      <c r="A33"/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Y33" s="11">
        <f t="shared" si="47"/>
        <v>0</v>
      </c>
      <c r="Z33" s="11">
        <f t="shared" si="48"/>
        <v>0</v>
      </c>
      <c r="AA33" s="11">
        <f t="shared" si="49"/>
        <v>0</v>
      </c>
      <c r="AB33" s="11"/>
      <c r="AC33" s="12">
        <f t="shared" si="50"/>
        <v>-38.186666666666667</v>
      </c>
      <c r="AD33" s="12">
        <f t="shared" si="51"/>
        <v>72.554666666666662</v>
      </c>
      <c r="AE33" s="32">
        <f t="shared" si="36"/>
        <v>72.554666666666662</v>
      </c>
      <c r="AG33" s="5" t="e">
        <f t="shared" si="37"/>
        <v>#DIV/0!</v>
      </c>
      <c r="AH33" s="5" t="e">
        <f t="shared" si="38"/>
        <v>#DIV/0!</v>
      </c>
      <c r="AJ33" s="13" t="e">
        <f t="shared" si="52"/>
        <v>#DIV/0!</v>
      </c>
      <c r="AL33" s="12"/>
      <c r="AM33" s="12"/>
      <c r="AO33" s="11">
        <f t="shared" si="53"/>
        <v>0</v>
      </c>
      <c r="AP33" s="11">
        <f t="shared" si="54"/>
        <v>0</v>
      </c>
      <c r="AQ33" s="11">
        <f t="shared" si="55"/>
        <v>0</v>
      </c>
      <c r="AS33" s="4">
        <f t="shared" si="0"/>
        <v>0</v>
      </c>
      <c r="AT33" s="4">
        <f t="shared" si="1"/>
        <v>0</v>
      </c>
      <c r="AU33" s="4">
        <f t="shared" si="2"/>
        <v>0</v>
      </c>
      <c r="AW33" s="12">
        <f t="shared" si="3"/>
        <v>0</v>
      </c>
      <c r="AX33" s="12">
        <f t="shared" si="4"/>
        <v>0</v>
      </c>
      <c r="AY33" s="12">
        <f t="shared" si="5"/>
        <v>0</v>
      </c>
      <c r="BA33" s="4">
        <f t="shared" si="56"/>
        <v>0</v>
      </c>
    </row>
    <row r="34" spans="1:53" ht="14.5" x14ac:dyDescent="0.35">
      <c r="A34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Y34" s="11"/>
      <c r="Z34" s="11"/>
      <c r="AA34" s="11"/>
      <c r="AB34" s="11"/>
      <c r="AC34" s="12"/>
      <c r="AD34" s="12"/>
      <c r="AE34" s="32"/>
      <c r="AJ34" s="13"/>
      <c r="AL34" s="12"/>
      <c r="AM34" s="12"/>
      <c r="AO34" s="11"/>
      <c r="AP34" s="11"/>
      <c r="AQ34" s="11"/>
      <c r="AW34" s="12"/>
      <c r="AX34" s="12"/>
      <c r="AY34" s="12"/>
    </row>
    <row r="35" spans="1:53" ht="14.5" x14ac:dyDescent="0.35">
      <c r="A35" s="7"/>
      <c r="B35" s="8"/>
      <c r="C35" s="7"/>
      <c r="F35"/>
      <c r="G35"/>
      <c r="H35"/>
      <c r="I35"/>
      <c r="J35"/>
      <c r="K35"/>
      <c r="L35"/>
      <c r="M35"/>
      <c r="N35"/>
      <c r="O35" s="7"/>
      <c r="P35"/>
      <c r="Q35"/>
      <c r="R35"/>
      <c r="S35"/>
      <c r="T35"/>
      <c r="U35"/>
      <c r="V35"/>
      <c r="W35"/>
      <c r="Y35" s="11"/>
      <c r="Z35" s="11"/>
      <c r="AA35" s="11"/>
      <c r="AB35" s="11"/>
      <c r="AC35" s="12"/>
      <c r="AD35" s="12"/>
      <c r="AE35" s="32"/>
      <c r="AJ35" s="13"/>
      <c r="AL35" s="12"/>
      <c r="AM35" s="12"/>
      <c r="AO35" s="11"/>
      <c r="AP35" s="11"/>
      <c r="AQ35" s="11"/>
      <c r="AW35" s="12"/>
      <c r="AX35" s="12"/>
      <c r="AY35" s="12"/>
    </row>
    <row r="36" spans="1:53" ht="14.5" x14ac:dyDescent="0.35">
      <c r="A36" s="7"/>
      <c r="B36" s="8"/>
      <c r="C36" s="7"/>
      <c r="F36"/>
      <c r="G36"/>
      <c r="H36"/>
      <c r="I36"/>
      <c r="J36"/>
      <c r="K36"/>
      <c r="L36"/>
      <c r="M36"/>
      <c r="N36"/>
      <c r="O36" s="7"/>
      <c r="P36"/>
      <c r="Q36"/>
      <c r="R36"/>
      <c r="S36"/>
      <c r="T36"/>
      <c r="U36"/>
      <c r="V36"/>
      <c r="W36"/>
      <c r="Y36" s="11"/>
      <c r="Z36" s="11"/>
      <c r="AA36" s="11"/>
      <c r="AB36" s="11"/>
      <c r="AC36" s="12"/>
      <c r="AD36" s="12"/>
      <c r="AE36" s="32"/>
      <c r="AJ36" s="13"/>
      <c r="AL36" s="12"/>
      <c r="AM36" s="12"/>
      <c r="AO36" s="11"/>
      <c r="AP36" s="11"/>
      <c r="AQ36" s="11"/>
      <c r="AW36" s="12"/>
      <c r="AX36" s="12"/>
      <c r="AY36" s="12"/>
    </row>
    <row r="37" spans="1:53" ht="14.5" x14ac:dyDescent="0.35">
      <c r="C37" s="7"/>
      <c r="Y37" s="11"/>
      <c r="Z37" s="11"/>
      <c r="AA37" s="11"/>
      <c r="AB37" s="11"/>
      <c r="AC37" s="12"/>
      <c r="AD37" s="12"/>
      <c r="AE37" s="32"/>
      <c r="AJ37" s="13"/>
      <c r="AL37" s="12"/>
      <c r="AM37" s="12"/>
      <c r="AO37" s="11"/>
      <c r="AP37" s="11"/>
      <c r="AQ37" s="11"/>
      <c r="AW37" s="12"/>
      <c r="AX37" s="12"/>
      <c r="AY37" s="12"/>
    </row>
    <row r="38" spans="1:53" ht="14.5" x14ac:dyDescent="0.35">
      <c r="C38" s="7"/>
      <c r="Y38" s="11"/>
      <c r="Z38" s="11"/>
      <c r="AA38" s="11"/>
      <c r="AB38" s="11"/>
      <c r="AC38" s="12"/>
      <c r="AD38" s="12"/>
      <c r="AE38" s="32"/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3" ht="14.5" x14ac:dyDescent="0.35">
      <c r="C39" s="7"/>
      <c r="Y39" s="11"/>
      <c r="Z39" s="11"/>
      <c r="AA39" s="11"/>
      <c r="AB39" s="11"/>
      <c r="AC39" s="12"/>
      <c r="AD39" s="12"/>
      <c r="AE39" s="32"/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3" x14ac:dyDescent="0.25">
      <c r="Y40" s="11"/>
      <c r="Z40" s="11"/>
      <c r="AA40" s="11"/>
      <c r="AB40" s="11"/>
      <c r="AC40" s="12"/>
      <c r="AD40" s="12"/>
      <c r="AE40" s="12"/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3" x14ac:dyDescent="0.25">
      <c r="Y41" s="11"/>
      <c r="Z41" s="11"/>
      <c r="AA41" s="11"/>
      <c r="AB41" s="11"/>
      <c r="AC41" s="12"/>
      <c r="AD41" s="12"/>
      <c r="AE41" s="12"/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3" x14ac:dyDescent="0.25">
      <c r="Y42" s="11"/>
      <c r="Z42" s="11"/>
      <c r="AA42" s="11"/>
      <c r="AB42" s="11"/>
      <c r="AC42" s="12"/>
      <c r="AD42" s="12"/>
      <c r="AE42" s="12"/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3" x14ac:dyDescent="0.25">
      <c r="Y43" s="11"/>
      <c r="Z43" s="11"/>
      <c r="AA43" s="11"/>
      <c r="AB43" s="11"/>
      <c r="AC43" s="12"/>
      <c r="AD43" s="12"/>
      <c r="AE43" s="12"/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3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</sheetData>
  <phoneticPr fontId="5" type="noConversion"/>
  <conditionalFormatting sqref="Q35">
    <cfRule type="cellIs" dxfId="18" priority="24" operator="lessThan">
      <formula>0</formula>
    </cfRule>
  </conditionalFormatting>
  <conditionalFormatting sqref="Q36">
    <cfRule type="cellIs" dxfId="17" priority="23" operator="lessThan">
      <formula>0</formula>
    </cfRule>
  </conditionalFormatting>
  <conditionalFormatting sqref="F13:F55 P13:P30">
    <cfRule type="cellIs" dxfId="16" priority="21" operator="lessThan">
      <formula>-0.005</formula>
    </cfRule>
    <cfRule type="cellIs" dxfId="15" priority="22" operator="greaterThan">
      <formula>0.005</formula>
    </cfRule>
  </conditionalFormatting>
  <conditionalFormatting sqref="H40:H55 H13:H36 Q13:Q30">
    <cfRule type="cellIs" dxfId="14" priority="20" operator="lessThan">
      <formula>0.03</formula>
    </cfRule>
  </conditionalFormatting>
  <conditionalFormatting sqref="P31:P55">
    <cfRule type="cellIs" dxfId="13" priority="18" operator="lessThan">
      <formula>-0.005</formula>
    </cfRule>
    <cfRule type="cellIs" dxfId="12" priority="19" operator="greaterThan">
      <formula>0.005</formula>
    </cfRule>
  </conditionalFormatting>
  <conditionalFormatting sqref="Q31:Q36 R37:R39 Q40:Q55">
    <cfRule type="cellIs" dxfId="11" priority="17" operator="lessThan">
      <formula>0.03</formula>
    </cfRule>
  </conditionalFormatting>
  <conditionalFormatting sqref="G37:G39">
    <cfRule type="cellIs" dxfId="10" priority="16" operator="lessThan">
      <formula>0.03</formula>
    </cfRule>
  </conditionalFormatting>
  <conditionalFormatting sqref="F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H4">
    <cfRule type="cellIs" dxfId="7" priority="7" operator="lessThan">
      <formula>0.03</formula>
    </cfRule>
  </conditionalFormatting>
  <conditionalFormatting sqref="F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H5">
    <cfRule type="cellIs" dxfId="4" priority="4" operator="lessThan">
      <formula>0.03</formula>
    </cfRule>
  </conditionalFormatting>
  <conditionalFormatting sqref="F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H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2020-05-22T19:30:57Z</dcterms:modified>
</cp:coreProperties>
</file>