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19 misc analyses\FIA\23sep19\"/>
    </mc:Choice>
  </mc:AlternateContent>
  <bookViews>
    <workbookView xWindow="0" yWindow="0" windowWidth="17750" windowHeight="17550" activeTab="1"/>
  </bookViews>
  <sheets>
    <sheet name="QAQC" sheetId="93" r:id="rId1"/>
    <sheet name="MDLs" sheetId="80" r:id="rId2"/>
    <sheet name="NH4 problems" sheetId="111" r:id="rId3"/>
  </sheets>
  <calcPr calcId="162913"/>
</workbook>
</file>

<file path=xl/calcChain.xml><?xml version="1.0" encoding="utf-8"?>
<calcChain xmlns="http://schemas.openxmlformats.org/spreadsheetml/2006/main">
  <c r="K12" i="80" l="1"/>
  <c r="Y3" i="93" l="1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3" i="93"/>
  <c r="Y34" i="93"/>
  <c r="Y35" i="93"/>
  <c r="Y36" i="93"/>
  <c r="Y37" i="93"/>
  <c r="Y38" i="93"/>
  <c r="Y39" i="93"/>
  <c r="Y40" i="93"/>
  <c r="Y41" i="93"/>
  <c r="Y42" i="93"/>
  <c r="Y43" i="93"/>
  <c r="Y44" i="93"/>
  <c r="Y45" i="93"/>
  <c r="Y46" i="93"/>
  <c r="Y47" i="93"/>
  <c r="Y48" i="93"/>
  <c r="Y49" i="93"/>
  <c r="Y50" i="93"/>
  <c r="Y51" i="93"/>
  <c r="AB102" i="93"/>
  <c r="V45" i="93"/>
  <c r="Y52" i="93" l="1"/>
  <c r="Y53" i="93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Y98" i="93"/>
  <c r="Y99" i="93"/>
  <c r="Y100" i="93"/>
  <c r="Y101" i="93"/>
  <c r="Y102" i="93"/>
  <c r="Y103" i="93"/>
  <c r="Y104" i="93"/>
  <c r="Y105" i="93"/>
  <c r="Y106" i="93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2" i="93" l="1"/>
  <c r="U13" i="80" l="1"/>
  <c r="U12" i="80"/>
  <c r="P13" i="80"/>
  <c r="P12" i="80"/>
  <c r="K13" i="80"/>
  <c r="Z138" i="93"/>
  <c r="AA138" i="93" s="1"/>
  <c r="AT130" i="93"/>
  <c r="AW131" i="93"/>
  <c r="AV131" i="93"/>
  <c r="AU130" i="93"/>
  <c r="AR118" i="93"/>
  <c r="AS118" i="93" s="1"/>
  <c r="AV117" i="93"/>
  <c r="AW117" i="93" s="1"/>
  <c r="AU116" i="93"/>
  <c r="AT116" i="93"/>
  <c r="AS104" i="93"/>
  <c r="AR104" i="93"/>
  <c r="AV103" i="93"/>
  <c r="AW103" i="93" s="1"/>
  <c r="AT102" i="93"/>
  <c r="AU102" i="93" s="1"/>
  <c r="AS90" i="93"/>
  <c r="AR90" i="93"/>
  <c r="AW89" i="93"/>
  <c r="AV89" i="93"/>
  <c r="AT88" i="93"/>
  <c r="AU88" i="93" s="1"/>
  <c r="AR76" i="93"/>
  <c r="AS76" i="93" s="1"/>
  <c r="AW75" i="93"/>
  <c r="AV75" i="93"/>
  <c r="AU74" i="93"/>
  <c r="AT74" i="93"/>
  <c r="AR62" i="93"/>
  <c r="AS62" i="93" s="1"/>
  <c r="AV61" i="93"/>
  <c r="AW61" i="93" s="1"/>
  <c r="AU60" i="93"/>
  <c r="AT60" i="93"/>
  <c r="AS49" i="93"/>
  <c r="AR49" i="93"/>
  <c r="AM131" i="93"/>
  <c r="AN131" i="93" s="1"/>
  <c r="AL130" i="93"/>
  <c r="AK130" i="93"/>
  <c r="AJ118" i="93"/>
  <c r="AI118" i="93"/>
  <c r="AM117" i="93"/>
  <c r="AN117" i="93" s="1"/>
  <c r="AK116" i="93"/>
  <c r="AL116" i="93" s="1"/>
  <c r="AJ104" i="93"/>
  <c r="AI104" i="93"/>
  <c r="AN103" i="93"/>
  <c r="AM103" i="93"/>
  <c r="AK102" i="93"/>
  <c r="AL102" i="93" s="1"/>
  <c r="AI90" i="93"/>
  <c r="AJ90" i="93" s="1"/>
  <c r="AN89" i="93"/>
  <c r="AM89" i="93"/>
  <c r="AL88" i="93"/>
  <c r="AK88" i="93"/>
  <c r="AI76" i="93"/>
  <c r="AJ76" i="93" s="1"/>
  <c r="AM75" i="93"/>
  <c r="AN75" i="93" s="1"/>
  <c r="AL74" i="93"/>
  <c r="AK74" i="93"/>
  <c r="AJ62" i="93"/>
  <c r="AI62" i="93"/>
  <c r="AM61" i="93"/>
  <c r="AN61" i="93" s="1"/>
  <c r="AK60" i="93"/>
  <c r="AL60" i="93" s="1"/>
  <c r="AJ49" i="93"/>
  <c r="AI49" i="93"/>
  <c r="V4" i="93"/>
  <c r="V132" i="93"/>
  <c r="AD131" i="93"/>
  <c r="AE131" i="93" s="1"/>
  <c r="AB130" i="93"/>
  <c r="AC130" i="93" s="1"/>
  <c r="Z118" i="93"/>
  <c r="AA118" i="93" s="1"/>
  <c r="AD117" i="93"/>
  <c r="AE117" i="93" s="1"/>
  <c r="AB116" i="93"/>
  <c r="AC116" i="93" s="1"/>
  <c r="Z104" i="93"/>
  <c r="AA104" i="93" s="1"/>
  <c r="AD103" i="93"/>
  <c r="AE103" i="93" s="1"/>
  <c r="AC102" i="93"/>
  <c r="Z90" i="93"/>
  <c r="AA90" i="93" s="1"/>
  <c r="AD89" i="93"/>
  <c r="AE89" i="93" s="1"/>
  <c r="AB88" i="93"/>
  <c r="AC88" i="93" s="1"/>
  <c r="Z76" i="93"/>
  <c r="AA76" i="93" s="1"/>
  <c r="AD75" i="93"/>
  <c r="AE75" i="93" s="1"/>
  <c r="AB74" i="93"/>
  <c r="AC74" i="93" s="1"/>
  <c r="AD61" i="93"/>
  <c r="AE61" i="93"/>
  <c r="AB60" i="93"/>
  <c r="Z62" i="93"/>
  <c r="AA62" i="93" s="1"/>
  <c r="AC60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Z49" i="93"/>
  <c r="AA49" i="93" s="1"/>
  <c r="AH3" i="93" l="1"/>
  <c r="AH4" i="93"/>
  <c r="AH5" i="93"/>
  <c r="AH6" i="93"/>
  <c r="AH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3" i="93"/>
  <c r="AH34" i="93"/>
  <c r="AH35" i="93"/>
  <c r="AH36" i="93"/>
  <c r="AH37" i="93"/>
  <c r="AH38" i="93"/>
  <c r="AH39" i="93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2" i="93"/>
  <c r="U15" i="80" l="1"/>
  <c r="U17" i="80"/>
  <c r="K15" i="80"/>
  <c r="K17" i="80"/>
  <c r="P15" i="80"/>
  <c r="P17" i="80"/>
  <c r="K21" i="80" l="1"/>
  <c r="P21" i="80"/>
  <c r="U21" i="80"/>
  <c r="U14" i="80"/>
  <c r="U16" i="80"/>
  <c r="U19" i="80" s="1"/>
  <c r="U18" i="80"/>
  <c r="U20" i="80"/>
  <c r="K14" i="80"/>
  <c r="K16" i="80"/>
  <c r="K19" i="80" s="1"/>
  <c r="K18" i="80"/>
  <c r="K20" i="80"/>
  <c r="P14" i="80"/>
  <c r="P16" i="80"/>
  <c r="P19" i="80" s="1"/>
  <c r="P18" i="80"/>
  <c r="P20" i="80"/>
  <c r="AQ3" i="93" l="1"/>
  <c r="AQ4" i="93"/>
  <c r="AQ5" i="93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3" i="93"/>
  <c r="AQ34" i="93"/>
  <c r="AQ35" i="93"/>
  <c r="AQ36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2" i="93"/>
</calcChain>
</file>

<file path=xl/sharedStrings.xml><?xml version="1.0" encoding="utf-8"?>
<sst xmlns="http://schemas.openxmlformats.org/spreadsheetml/2006/main" count="1873" uniqueCount="170">
  <si>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</si>
  <si>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</si>
  <si>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</si>
  <si>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</si>
  <si>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</si>
  <si>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</si>
  <si>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</si>
  <si>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</si>
  <si>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</si>
  <si>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</si>
  <si>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</si>
  <si>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</si>
  <si>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chk std 1000</t>
  </si>
  <si>
    <t>S3</t>
  </si>
  <si>
    <t>chk std 100</t>
  </si>
  <si>
    <t>S4</t>
  </si>
  <si>
    <t>chk std 25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</si>
  <si>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</si>
  <si>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</si>
  <si>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</si>
  <si>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</si>
  <si>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</si>
  <si>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</si>
  <si>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</si>
  <si>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BN NH4-N NOTES: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</si>
  <si>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</si>
  <si>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</si>
  <si>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</si>
  <si>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</si>
  <si>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</si>
  <si>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</si>
  <si>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</si>
  <si>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</si>
  <si>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</si>
  <si>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</si>
  <si>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</si>
  <si>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</si>
  <si>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</si>
  <si>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</si>
  <si>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chk std 500</t>
  </si>
  <si>
    <t>chk std 250</t>
  </si>
  <si>
    <t>chk std 50</t>
  </si>
  <si>
    <t>chk std 10</t>
  </si>
  <si>
    <t>chk std 5</t>
  </si>
  <si>
    <t>chk std 2.5</t>
  </si>
  <si>
    <t>chk std 0</t>
  </si>
  <si>
    <t>MDL at 5 ppb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</si>
  <si>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</si>
  <si>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</si>
  <si>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</si>
  <si>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</si>
  <si>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</si>
  <si>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</si>
  <si>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</si>
  <si>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</si>
  <si>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</si>
  <si>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</si>
  <si>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</si>
  <si>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</si>
  <si>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</si>
  <si>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</si>
  <si>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</si>
  <si>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</si>
  <si>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</si>
  <si>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</si>
  <si>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</si>
  <si>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</si>
  <si>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</si>
  <si>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</si>
  <si>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</si>
  <si>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</si>
  <si>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nitrate</t>
  </si>
  <si>
    <t>nitrite</t>
  </si>
  <si>
    <t>OM_9-23-2019_12-09-25PMedited.omn</t>
  </si>
  <si>
    <t>dye</t>
  </si>
  <si>
    <t>S7</t>
  </si>
  <si>
    <t>NH4-N</t>
  </si>
  <si>
    <t>ug N/L</t>
  </si>
  <si>
    <t>PO4-P</t>
  </si>
  <si>
    <t>ug P/L</t>
  </si>
  <si>
    <t>NO3-N+NO2-N</t>
  </si>
  <si>
    <t>S6</t>
  </si>
  <si>
    <t>cal std 1000</t>
  </si>
  <si>
    <t>cal std 500</t>
  </si>
  <si>
    <t>cal std 250</t>
  </si>
  <si>
    <t>cal std 100</t>
  </si>
  <si>
    <t>cal std 50</t>
  </si>
  <si>
    <t>cal std 25</t>
  </si>
  <si>
    <t>cal std 10</t>
  </si>
  <si>
    <t>cal std 5</t>
  </si>
  <si>
    <t>cal std 2.5</t>
  </si>
  <si>
    <t>cal std 0</t>
  </si>
  <si>
    <t>tap water</t>
  </si>
  <si>
    <t>S8</t>
  </si>
  <si>
    <t>OM_9-23-2019_02-47-08PMedit.omn</t>
  </si>
  <si>
    <t>B8Apr19S9</t>
  </si>
  <si>
    <t>B29Jun19s200R1</t>
  </si>
  <si>
    <t>B27Jun19s45R1</t>
  </si>
  <si>
    <t>F27Jun19s5</t>
  </si>
  <si>
    <t>F15Apr19s3.8</t>
  </si>
  <si>
    <t>F15Apr19s8</t>
  </si>
  <si>
    <t>F18Jul19s9</t>
  </si>
  <si>
    <t>F5Aug19swet</t>
  </si>
  <si>
    <t>F18Mars5</t>
  </si>
  <si>
    <t>F27Jun19s0.1R1</t>
  </si>
  <si>
    <t>F15aprs3.8 DUP</t>
  </si>
  <si>
    <t>F27Jun19S0.1R1 SPK</t>
  </si>
  <si>
    <t>B8Apr19s3</t>
  </si>
  <si>
    <t>B27Jun19s11</t>
  </si>
  <si>
    <t>F27Jun19s30R2</t>
  </si>
  <si>
    <t>F18Mars9</t>
  </si>
  <si>
    <t>F5Aug19s9</t>
  </si>
  <si>
    <t>F15Apr19s0.1</t>
  </si>
  <si>
    <t>B27Jun19s20R2</t>
  </si>
  <si>
    <t>F15Apr19swet</t>
  </si>
  <si>
    <t>F15Apr19s6.2</t>
  </si>
  <si>
    <t>B20Jun19s0.1</t>
  </si>
  <si>
    <t>F5Aug19s9 DUP</t>
  </si>
  <si>
    <t>B20Jun19s0.1 SPK</t>
  </si>
  <si>
    <t>F18Mars6.2</t>
  </si>
  <si>
    <t>F5Aug19s3.8</t>
  </si>
  <si>
    <t>F18Jul19s20R2</t>
  </si>
  <si>
    <t>F15Jul19s9</t>
  </si>
  <si>
    <t>F5Aug19s6.2</t>
  </si>
  <si>
    <t>B27Jun19s50R1</t>
  </si>
  <si>
    <t>B27Jun19s45R2</t>
  </si>
  <si>
    <t>B27Jun19s100R2</t>
  </si>
  <si>
    <t>F27Jun19s50R1</t>
  </si>
  <si>
    <t>F1Apr19s9</t>
  </si>
  <si>
    <t>F5Aug19s6.2 DUP</t>
  </si>
  <si>
    <t>F1Apr19s9 SPK</t>
  </si>
  <si>
    <t>F22Apr19s3.8</t>
  </si>
  <si>
    <t>F1Apr19swet</t>
  </si>
  <si>
    <t>F29Apr19s99R2</t>
  </si>
  <si>
    <t>F15Apr19s9</t>
  </si>
  <si>
    <t>B8Apr19s0.1</t>
  </si>
  <si>
    <t>B27Jun19s30R2</t>
  </si>
  <si>
    <t>B8Apr19s10.5</t>
  </si>
  <si>
    <t>F22Apr19s8</t>
  </si>
  <si>
    <t>B27Jun19s0.1R2</t>
  </si>
  <si>
    <t>F15Apr19s6</t>
  </si>
  <si>
    <t>B8Apr19s0.1 DUP</t>
  </si>
  <si>
    <t>F15Apr19s6 SPK</t>
  </si>
  <si>
    <t>F18Jul19s99R1</t>
  </si>
  <si>
    <t>F18Mars8</t>
  </si>
  <si>
    <t>F27Jun19s45R1</t>
  </si>
  <si>
    <t>B27Jun19s9</t>
  </si>
  <si>
    <t>F22Apr19s9</t>
  </si>
  <si>
    <t>B27Jun19s100R1</t>
  </si>
  <si>
    <t>B27Jun19s50R2</t>
  </si>
  <si>
    <t>B27Jun19s30R1</t>
  </si>
  <si>
    <t>F18Jul19s99R2</t>
  </si>
  <si>
    <t>F18Marsinf1</t>
  </si>
  <si>
    <t>F22Apr19s9 DUP</t>
  </si>
  <si>
    <t>F18Maysinf1 SPK</t>
  </si>
  <si>
    <t>F27Jun19s0.1R2</t>
  </si>
  <si>
    <t>B27Jun19s20R1</t>
  </si>
  <si>
    <t>B27Jun19s3</t>
  </si>
  <si>
    <t>B27Jun19s0.1R1</t>
  </si>
  <si>
    <t>F5Aug19s5</t>
  </si>
  <si>
    <t>F22Apr19s6.2</t>
  </si>
  <si>
    <t>F27Jun19s20R1</t>
  </si>
  <si>
    <t>F22Apr19sinf</t>
  </si>
  <si>
    <t>B8Apr19s6</t>
  </si>
  <si>
    <t>B27Jun19s6</t>
  </si>
  <si>
    <t>F5Aug19s5 DUP</t>
  </si>
  <si>
    <t>B27Jun19s6 SPK</t>
  </si>
  <si>
    <t>ran out of std</t>
  </si>
  <si>
    <t>Known</t>
  </si>
  <si>
    <t>(-0.0201*x^2)+(22.08x)+4.7525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</si>
</sst>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'NH4 problems'!$W$2:$W$31</c:f>
              <c:numCache>
                <c:formatCode>General</c:formatCode>
                <c:ptCount val="30"/>
                <c:pt idx="0">
                  <c:v>46.7</c:v>
                </c:pt>
                <c:pt idx="1">
                  <c:v>47.2</c:v>
                </c:pt>
                <c:pt idx="2">
                  <c:v>47.3</c:v>
                </c:pt>
                <c:pt idx="3">
                  <c:v>23.1</c:v>
                </c:pt>
                <c:pt idx="4">
                  <c:v>23</c:v>
                </c:pt>
                <c:pt idx="5">
                  <c:v>23</c:v>
                </c:pt>
                <c:pt idx="6">
                  <c:v>11.3</c:v>
                </c:pt>
                <c:pt idx="7">
                  <c:v>11</c:v>
                </c:pt>
                <c:pt idx="8">
                  <c:v>11.2</c:v>
                </c:pt>
                <c:pt idx="9">
                  <c:v>4.1399999999999997</c:v>
                </c:pt>
                <c:pt idx="10">
                  <c:v>4.16</c:v>
                </c:pt>
                <c:pt idx="11">
                  <c:v>4.18</c:v>
                </c:pt>
                <c:pt idx="12">
                  <c:v>1.88</c:v>
                </c:pt>
                <c:pt idx="13">
                  <c:v>1.97</c:v>
                </c:pt>
                <c:pt idx="14">
                  <c:v>1.83</c:v>
                </c:pt>
                <c:pt idx="15">
                  <c:v>0.91400000000000003</c:v>
                </c:pt>
                <c:pt idx="16">
                  <c:v>0.873</c:v>
                </c:pt>
                <c:pt idx="17">
                  <c:v>0.85099999999999998</c:v>
                </c:pt>
                <c:pt idx="18">
                  <c:v>0.34200000000000003</c:v>
                </c:pt>
                <c:pt idx="19">
                  <c:v>0.375</c:v>
                </c:pt>
                <c:pt idx="20">
                  <c:v>0.34499999999999997</c:v>
                </c:pt>
                <c:pt idx="24">
                  <c:v>0.122</c:v>
                </c:pt>
                <c:pt idx="25">
                  <c:v>0.108</c:v>
                </c:pt>
                <c:pt idx="26">
                  <c:v>9.9699999999999997E-2</c:v>
                </c:pt>
              </c:numCache>
            </c:numRef>
          </c:xVal>
          <c:yVal>
            <c:numRef>
              <c:f>'NH4 problems'!$X$2:$X$31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F-4CD5-BC5A-70C1136B83E3}"/>
            </c:ext>
          </c:extLst>
        </c:ser>
        <c:ser>
          <c:idx val="1"/>
          <c:order val="1"/>
          <c:tx>
            <c:v>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'NH4 problems'!$W$32:$W$37</c:f>
              <c:numCache>
                <c:formatCode>General</c:formatCode>
                <c:ptCount val="6"/>
                <c:pt idx="0">
                  <c:v>46.4</c:v>
                </c:pt>
                <c:pt idx="1">
                  <c:v>23</c:v>
                </c:pt>
                <c:pt idx="2">
                  <c:v>11</c:v>
                </c:pt>
                <c:pt idx="3">
                  <c:v>4.16</c:v>
                </c:pt>
                <c:pt idx="4">
                  <c:v>1.83</c:v>
                </c:pt>
                <c:pt idx="5">
                  <c:v>0.77600000000000002</c:v>
                </c:pt>
              </c:numCache>
            </c:numRef>
          </c:xVal>
          <c:yVal>
            <c:numRef>
              <c:f>'NH4 problems'!$X$32:$X$37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F-4CD5-BC5A-70C1136B83E3}"/>
            </c:ext>
          </c:extLst>
        </c:ser>
        <c:ser>
          <c:idx val="2"/>
          <c:order val="2"/>
          <c:tx>
            <c:v>MDL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'NH4 problems'!$W$38:$W$45</c:f>
              <c:numCache>
                <c:formatCode>General</c:formatCode>
                <c:ptCount val="8"/>
                <c:pt idx="0">
                  <c:v>0.248</c:v>
                </c:pt>
                <c:pt idx="1">
                  <c:v>0.316</c:v>
                </c:pt>
                <c:pt idx="2">
                  <c:v>0.33500000000000002</c:v>
                </c:pt>
                <c:pt idx="3">
                  <c:v>0.28399999999999997</c:v>
                </c:pt>
                <c:pt idx="5">
                  <c:v>0.32100000000000001</c:v>
                </c:pt>
                <c:pt idx="6">
                  <c:v>0.214</c:v>
                </c:pt>
                <c:pt idx="7">
                  <c:v>0.24099999999999999</c:v>
                </c:pt>
              </c:numCache>
            </c:numRef>
          </c:xVal>
          <c:yVal>
            <c:numRef>
              <c:f>'NH4 problems'!$X$38:$X$45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3F-4CD5-BC5A-70C1136B83E3}"/>
            </c:ext>
          </c:extLst>
        </c:ser>
        <c:ser>
          <c:idx val="3"/>
          <c:order val="3"/>
          <c:tx>
            <c:v>CHK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'NH4 problems'!$W$46:$W$51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1.3</c:v>
                </c:pt>
                <c:pt idx="2">
                  <c:v>1.24</c:v>
                </c:pt>
                <c:pt idx="3">
                  <c:v>1.32</c:v>
                </c:pt>
                <c:pt idx="4">
                  <c:v>1.57</c:v>
                </c:pt>
                <c:pt idx="5">
                  <c:v>1.27</c:v>
                </c:pt>
              </c:numCache>
            </c:numRef>
          </c:xVal>
          <c:yVal>
            <c:numRef>
              <c:f>'NH4 problems'!$X$46:$X$51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3F-4CD5-BC5A-70C1136B8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60816"/>
        <c:axId val="396361144"/>
      </c:scatterChart>
      <c:valAx>
        <c:axId val="3963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61144"/>
        <c:crosses val="autoZero"/>
        <c:crossBetween val="midCat"/>
      </c:valAx>
      <c:valAx>
        <c:axId val="3963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'NH4 problems'!$W$11:$W$31</c:f>
              <c:numCache>
                <c:formatCode>General</c:formatCode>
                <c:ptCount val="21"/>
                <c:pt idx="0">
                  <c:v>4.1399999999999997</c:v>
                </c:pt>
                <c:pt idx="1">
                  <c:v>4.16</c:v>
                </c:pt>
                <c:pt idx="2">
                  <c:v>4.18</c:v>
                </c:pt>
                <c:pt idx="3">
                  <c:v>1.88</c:v>
                </c:pt>
                <c:pt idx="4">
                  <c:v>1.97</c:v>
                </c:pt>
                <c:pt idx="5">
                  <c:v>1.83</c:v>
                </c:pt>
                <c:pt idx="6">
                  <c:v>0.91400000000000003</c:v>
                </c:pt>
                <c:pt idx="7">
                  <c:v>0.873</c:v>
                </c:pt>
                <c:pt idx="8">
                  <c:v>0.85099999999999998</c:v>
                </c:pt>
                <c:pt idx="9">
                  <c:v>0.34200000000000003</c:v>
                </c:pt>
                <c:pt idx="10">
                  <c:v>0.375</c:v>
                </c:pt>
                <c:pt idx="11">
                  <c:v>0.34499999999999997</c:v>
                </c:pt>
                <c:pt idx="15">
                  <c:v>0.122</c:v>
                </c:pt>
                <c:pt idx="16">
                  <c:v>0.108</c:v>
                </c:pt>
                <c:pt idx="17">
                  <c:v>9.9699999999999997E-2</c:v>
                </c:pt>
              </c:numCache>
            </c:numRef>
          </c:xVal>
          <c:yVal>
            <c:numRef>
              <c:f>'NH4 problems'!$X$11:$X$31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9-4153-B6FC-8730E6EF230D}"/>
            </c:ext>
          </c:extLst>
        </c:ser>
        <c:ser>
          <c:idx val="1"/>
          <c:order val="1"/>
          <c:tx>
            <c:v>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'NH4 problems'!$W$35:$W$37</c:f>
              <c:numCache>
                <c:formatCode>General</c:formatCode>
                <c:ptCount val="3"/>
                <c:pt idx="0">
                  <c:v>4.16</c:v>
                </c:pt>
                <c:pt idx="1">
                  <c:v>1.83</c:v>
                </c:pt>
                <c:pt idx="2">
                  <c:v>0.77600000000000002</c:v>
                </c:pt>
              </c:numCache>
            </c:numRef>
          </c:xVal>
          <c:yVal>
            <c:numRef>
              <c:f>'NH4 problems'!$X$35:$X$37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9-4153-B6FC-8730E6EF230D}"/>
            </c:ext>
          </c:extLst>
        </c:ser>
        <c:ser>
          <c:idx val="2"/>
          <c:order val="2"/>
          <c:tx>
            <c:v>MDL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'NH4 problems'!$W$38:$W$45</c:f>
              <c:numCache>
                <c:formatCode>General</c:formatCode>
                <c:ptCount val="8"/>
                <c:pt idx="0">
                  <c:v>0.248</c:v>
                </c:pt>
                <c:pt idx="1">
                  <c:v>0.316</c:v>
                </c:pt>
                <c:pt idx="2">
                  <c:v>0.33500000000000002</c:v>
                </c:pt>
                <c:pt idx="3">
                  <c:v>0.28399999999999997</c:v>
                </c:pt>
                <c:pt idx="5">
                  <c:v>0.32100000000000001</c:v>
                </c:pt>
                <c:pt idx="6">
                  <c:v>0.214</c:v>
                </c:pt>
                <c:pt idx="7">
                  <c:v>0.24099999999999999</c:v>
                </c:pt>
              </c:numCache>
            </c:numRef>
          </c:xVal>
          <c:yVal>
            <c:numRef>
              <c:f>'NH4 problems'!$X$38:$X$45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99-4153-B6FC-8730E6EF230D}"/>
            </c:ext>
          </c:extLst>
        </c:ser>
        <c:ser>
          <c:idx val="3"/>
          <c:order val="3"/>
          <c:tx>
            <c:v>CHK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'NH4 problems'!$W$46:$W$51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1.3</c:v>
                </c:pt>
                <c:pt idx="2">
                  <c:v>1.24</c:v>
                </c:pt>
                <c:pt idx="3">
                  <c:v>1.32</c:v>
                </c:pt>
                <c:pt idx="4">
                  <c:v>1.57</c:v>
                </c:pt>
                <c:pt idx="5">
                  <c:v>1.27</c:v>
                </c:pt>
              </c:numCache>
            </c:numRef>
          </c:xVal>
          <c:yVal>
            <c:numRef>
              <c:f>'NH4 problems'!$X$46:$X$51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99-4153-B6FC-8730E6EF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60816"/>
        <c:axId val="396361144"/>
      </c:scatterChart>
      <c:valAx>
        <c:axId val="3963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61144"/>
        <c:crosses val="autoZero"/>
        <c:crossBetween val="midCat"/>
      </c:valAx>
      <c:valAx>
        <c:axId val="3963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problems'!$W$2:$W$31</c:f>
              <c:numCache>
                <c:formatCode>General</c:formatCode>
                <c:ptCount val="30"/>
                <c:pt idx="0">
                  <c:v>46.7</c:v>
                </c:pt>
                <c:pt idx="1">
                  <c:v>47.2</c:v>
                </c:pt>
                <c:pt idx="2">
                  <c:v>47.3</c:v>
                </c:pt>
                <c:pt idx="3">
                  <c:v>23.1</c:v>
                </c:pt>
                <c:pt idx="4">
                  <c:v>23</c:v>
                </c:pt>
                <c:pt idx="5">
                  <c:v>23</c:v>
                </c:pt>
                <c:pt idx="6">
                  <c:v>11.3</c:v>
                </c:pt>
                <c:pt idx="7">
                  <c:v>11</c:v>
                </c:pt>
                <c:pt idx="8">
                  <c:v>11.2</c:v>
                </c:pt>
                <c:pt idx="9">
                  <c:v>4.1399999999999997</c:v>
                </c:pt>
                <c:pt idx="10">
                  <c:v>4.16</c:v>
                </c:pt>
                <c:pt idx="11">
                  <c:v>4.18</c:v>
                </c:pt>
                <c:pt idx="12">
                  <c:v>1.88</c:v>
                </c:pt>
                <c:pt idx="13">
                  <c:v>1.97</c:v>
                </c:pt>
                <c:pt idx="14">
                  <c:v>1.83</c:v>
                </c:pt>
                <c:pt idx="15">
                  <c:v>0.91400000000000003</c:v>
                </c:pt>
                <c:pt idx="16">
                  <c:v>0.873</c:v>
                </c:pt>
                <c:pt idx="17">
                  <c:v>0.85099999999999998</c:v>
                </c:pt>
                <c:pt idx="18">
                  <c:v>0.34200000000000003</c:v>
                </c:pt>
                <c:pt idx="19">
                  <c:v>0.375</c:v>
                </c:pt>
                <c:pt idx="20">
                  <c:v>0.34499999999999997</c:v>
                </c:pt>
                <c:pt idx="24">
                  <c:v>0.122</c:v>
                </c:pt>
                <c:pt idx="25">
                  <c:v>0.108</c:v>
                </c:pt>
                <c:pt idx="26">
                  <c:v>9.9699999999999997E-2</c:v>
                </c:pt>
              </c:numCache>
            </c:numRef>
          </c:xVal>
          <c:yVal>
            <c:numRef>
              <c:f>'NH4 problems'!$X$2:$X$31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DE-455A-B18E-887C8BD9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60816"/>
        <c:axId val="396361144"/>
      </c:scatterChart>
      <c:valAx>
        <c:axId val="3963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61144"/>
        <c:crosses val="autoZero"/>
        <c:crossBetween val="midCat"/>
      </c:valAx>
      <c:valAx>
        <c:axId val="3963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161925</xdr:colOff>
      <xdr:row>1</xdr:row>
      <xdr:rowOff>155575</xdr:rowOff>
    </xdr:from>
    <xdr:to>
      <xdr:col>32</xdr:col>
      <xdr:colOff>466725</xdr:colOff>
      <xdr:row>16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241300</xdr:colOff>
      <xdr:row>17</xdr:row>
      <xdr:rowOff>63500</xdr:rowOff>
    </xdr:from>
    <xdr:to>
      <xdr:col>32</xdr:col>
      <xdr:colOff>546100</xdr:colOff>
      <xdr:row>32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298450</xdr:colOff>
      <xdr:row>34</xdr:row>
      <xdr:rowOff>25400</xdr:rowOff>
    </xdr:from>
    <xdr:to>
      <xdr:col>32</xdr:col>
      <xdr:colOff>603250</xdr:colOff>
      <xdr:row>49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49"/>
  <sheetViews>
    <sheetView workbookViewId="0">
      <selection activeCell="V29" sqref="V29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90625" customWidth="1"/>
    <col min="22" max="22" width="12.26953125" bestFit="1" customWidth="1"/>
  </cols>
  <sheetData>
    <row r="1" spans="1:54" s="2" customFormat="1" ht="1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31</v>
      </c>
      <c r="W1" s="2" t="s">
        <v>57</v>
      </c>
      <c r="X1" s="2" t="s">
        <v>24</v>
      </c>
      <c r="Y1" s="2" t="s">
        <v>55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57</v>
      </c>
      <c r="AG1" s="2" t="s">
        <v>47</v>
      </c>
      <c r="AH1" s="2" t="s">
        <v>54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57</v>
      </c>
      <c r="AP1" s="2" t="s">
        <v>17</v>
      </c>
      <c r="AQ1" s="2" t="s">
        <v>56</v>
      </c>
      <c r="AR1" s="2" t="s">
        <v>18</v>
      </c>
      <c r="AS1" s="2" t="s">
        <v>19</v>
      </c>
      <c r="AT1" s="2" t="s">
        <v>20</v>
      </c>
      <c r="AU1" s="2" t="s">
        <v>21</v>
      </c>
      <c r="AV1" s="2" t="s">
        <v>22</v>
      </c>
      <c r="AW1" s="2" t="s">
        <v>23</v>
      </c>
    </row>
    <row r="2" spans="1:54" s="2" customFormat="1" x14ac:dyDescent="0.35">
      <c r="A2" s="1">
        <v>43731</v>
      </c>
      <c r="B2" t="s">
        <v>73</v>
      </c>
      <c r="C2" t="s">
        <v>74</v>
      </c>
      <c r="D2" t="s">
        <v>75</v>
      </c>
      <c r="E2">
        <v>1</v>
      </c>
      <c r="F2">
        <v>1</v>
      </c>
      <c r="G2" t="s">
        <v>76</v>
      </c>
      <c r="H2" t="s">
        <v>77</v>
      </c>
      <c r="I2">
        <v>9.4</v>
      </c>
      <c r="J2">
        <v>429</v>
      </c>
      <c r="K2">
        <v>1810</v>
      </c>
      <c r="L2" t="s">
        <v>78</v>
      </c>
      <c r="M2" t="s">
        <v>79</v>
      </c>
      <c r="N2">
        <v>0.128</v>
      </c>
      <c r="O2">
        <v>2.14</v>
      </c>
      <c r="P2">
        <v>54</v>
      </c>
      <c r="Q2" t="s">
        <v>80</v>
      </c>
      <c r="R2" t="s">
        <v>77</v>
      </c>
      <c r="S2">
        <v>6.3200000000000006E-2</v>
      </c>
      <c r="T2">
        <v>1</v>
      </c>
      <c r="U2">
        <v>46.7</v>
      </c>
      <c r="W2" s="2">
        <v>1</v>
      </c>
      <c r="Y2">
        <f>(-0.0201*J2^2)+(22.08*J2)+4.7525</f>
        <v>5777.8483999999999</v>
      </c>
      <c r="AF2">
        <v>1</v>
      </c>
      <c r="AG2"/>
      <c r="AH2" s="4">
        <f>P2</f>
        <v>54</v>
      </c>
      <c r="AO2">
        <v>1</v>
      </c>
      <c r="AP2"/>
      <c r="AQ2" s="4">
        <f>U2</f>
        <v>46.7</v>
      </c>
      <c r="AX2"/>
      <c r="AY2"/>
      <c r="AZ2"/>
      <c r="BA2"/>
      <c r="BB2"/>
    </row>
    <row r="3" spans="1:54" s="2" customFormat="1" x14ac:dyDescent="0.35">
      <c r="A3" s="1">
        <v>43731</v>
      </c>
      <c r="B3" t="s">
        <v>73</v>
      </c>
      <c r="C3" t="s">
        <v>71</v>
      </c>
      <c r="D3" t="s">
        <v>11</v>
      </c>
      <c r="E3">
        <v>1</v>
      </c>
      <c r="F3">
        <v>1</v>
      </c>
      <c r="G3" t="s">
        <v>76</v>
      </c>
      <c r="H3" t="s">
        <v>77</v>
      </c>
      <c r="I3">
        <v>2.17</v>
      </c>
      <c r="J3">
        <v>46.3</v>
      </c>
      <c r="K3">
        <v>980</v>
      </c>
      <c r="L3" t="s">
        <v>78</v>
      </c>
      <c r="M3" t="s">
        <v>79</v>
      </c>
      <c r="N3">
        <v>2.9</v>
      </c>
      <c r="O3">
        <v>36.9</v>
      </c>
      <c r="P3">
        <v>1000</v>
      </c>
      <c r="Q3" t="s">
        <v>80</v>
      </c>
      <c r="R3" t="s">
        <v>77</v>
      </c>
      <c r="S3">
        <v>1.47</v>
      </c>
      <c r="T3">
        <v>19.5</v>
      </c>
      <c r="U3">
        <v>992</v>
      </c>
      <c r="W3" s="2">
        <v>1</v>
      </c>
      <c r="Y3" s="2">
        <f>K3</f>
        <v>980</v>
      </c>
      <c r="AF3">
        <v>1</v>
      </c>
      <c r="AG3"/>
      <c r="AH3" s="4">
        <f t="shared" ref="AH3:AH66" si="0">P3</f>
        <v>1000</v>
      </c>
      <c r="AO3">
        <v>1</v>
      </c>
      <c r="AP3"/>
      <c r="AQ3" s="4">
        <f t="shared" ref="AQ3:AQ66" si="1">U3</f>
        <v>992</v>
      </c>
      <c r="AX3"/>
      <c r="AY3"/>
      <c r="AZ3"/>
      <c r="BA3"/>
      <c r="BB3"/>
    </row>
    <row r="4" spans="1:54" s="2" customFormat="1" x14ac:dyDescent="0.35">
      <c r="A4" s="1">
        <v>43731</v>
      </c>
      <c r="B4" t="s">
        <v>73</v>
      </c>
      <c r="C4" t="s">
        <v>72</v>
      </c>
      <c r="D4" t="s">
        <v>81</v>
      </c>
      <c r="E4">
        <v>1</v>
      </c>
      <c r="F4">
        <v>1</v>
      </c>
      <c r="G4" t="s">
        <v>76</v>
      </c>
      <c r="H4" t="s">
        <v>77</v>
      </c>
      <c r="I4">
        <v>3.6900000000000002E-2</v>
      </c>
      <c r="J4">
        <v>0.79700000000000004</v>
      </c>
      <c r="K4">
        <v>19.3</v>
      </c>
      <c r="L4" t="s">
        <v>78</v>
      </c>
      <c r="M4" t="s">
        <v>79</v>
      </c>
      <c r="N4">
        <v>2.0799999999999999E-2</v>
      </c>
      <c r="O4">
        <v>0.313</v>
      </c>
      <c r="P4">
        <v>4.4000000000000004</v>
      </c>
      <c r="Q4" t="s">
        <v>80</v>
      </c>
      <c r="R4" t="s">
        <v>77</v>
      </c>
      <c r="S4">
        <v>1.45</v>
      </c>
      <c r="T4">
        <v>19.3</v>
      </c>
      <c r="U4">
        <v>982</v>
      </c>
      <c r="V4" s="2">
        <f>100*T3/T4</f>
        <v>101.0362694300518</v>
      </c>
      <c r="W4" s="2">
        <v>1</v>
      </c>
      <c r="Y4" s="2">
        <f t="shared" ref="Y4:Y67" si="2">K4</f>
        <v>19.3</v>
      </c>
      <c r="AF4">
        <v>1</v>
      </c>
      <c r="AG4"/>
      <c r="AH4" s="4">
        <f t="shared" si="0"/>
        <v>4.4000000000000004</v>
      </c>
      <c r="AO4">
        <v>1</v>
      </c>
      <c r="AP4"/>
      <c r="AQ4" s="4">
        <f t="shared" si="1"/>
        <v>982</v>
      </c>
      <c r="AX4"/>
      <c r="AY4"/>
      <c r="AZ4"/>
      <c r="BA4"/>
      <c r="BB4"/>
    </row>
    <row r="5" spans="1:54" s="2" customFormat="1" x14ac:dyDescent="0.35">
      <c r="A5" s="1">
        <v>43731</v>
      </c>
      <c r="B5" t="s">
        <v>73</v>
      </c>
      <c r="C5" t="s">
        <v>82</v>
      </c>
      <c r="D5" t="s">
        <v>11</v>
      </c>
      <c r="E5">
        <v>1</v>
      </c>
      <c r="F5">
        <v>1</v>
      </c>
      <c r="G5" t="s">
        <v>76</v>
      </c>
      <c r="H5" t="s">
        <v>77</v>
      </c>
      <c r="I5">
        <v>2.1800000000000002</v>
      </c>
      <c r="J5">
        <v>46.7</v>
      </c>
      <c r="K5">
        <v>1000</v>
      </c>
      <c r="L5" t="s">
        <v>78</v>
      </c>
      <c r="M5" t="s">
        <v>79</v>
      </c>
      <c r="N5">
        <v>2.71</v>
      </c>
      <c r="O5">
        <v>36.4</v>
      </c>
      <c r="P5">
        <v>1000</v>
      </c>
      <c r="Q5" t="s">
        <v>80</v>
      </c>
      <c r="R5" t="s">
        <v>77</v>
      </c>
      <c r="S5">
        <v>1.47</v>
      </c>
      <c r="T5">
        <v>19.5</v>
      </c>
      <c r="U5">
        <v>1000</v>
      </c>
      <c r="W5" s="2">
        <v>1</v>
      </c>
      <c r="Y5" s="2">
        <f t="shared" si="2"/>
        <v>1000</v>
      </c>
      <c r="AF5">
        <v>1</v>
      </c>
      <c r="AG5"/>
      <c r="AH5" s="4">
        <f t="shared" si="0"/>
        <v>1000</v>
      </c>
      <c r="AO5">
        <v>1</v>
      </c>
      <c r="AP5"/>
      <c r="AQ5" s="4">
        <f t="shared" si="1"/>
        <v>1000</v>
      </c>
      <c r="AX5"/>
      <c r="AY5"/>
      <c r="AZ5"/>
      <c r="BA5"/>
      <c r="BB5"/>
    </row>
    <row r="6" spans="1:54" s="2" customFormat="1" x14ac:dyDescent="0.35">
      <c r="A6" s="1">
        <v>43731</v>
      </c>
      <c r="B6" t="s">
        <v>73</v>
      </c>
      <c r="C6" t="s">
        <v>82</v>
      </c>
      <c r="D6" t="s">
        <v>11</v>
      </c>
      <c r="E6">
        <v>1</v>
      </c>
      <c r="F6">
        <v>1</v>
      </c>
      <c r="G6" t="s">
        <v>76</v>
      </c>
      <c r="H6" t="s">
        <v>77</v>
      </c>
      <c r="I6">
        <v>2.2000000000000002</v>
      </c>
      <c r="J6">
        <v>47.2</v>
      </c>
      <c r="K6">
        <v>1000</v>
      </c>
      <c r="L6" t="s">
        <v>78</v>
      </c>
      <c r="M6" t="s">
        <v>79</v>
      </c>
      <c r="N6">
        <v>2.72</v>
      </c>
      <c r="O6">
        <v>36.9</v>
      </c>
      <c r="P6">
        <v>1000</v>
      </c>
      <c r="Q6" t="s">
        <v>80</v>
      </c>
      <c r="R6" t="s">
        <v>77</v>
      </c>
      <c r="S6">
        <v>1.47</v>
      </c>
      <c r="T6">
        <v>19.600000000000001</v>
      </c>
      <c r="U6">
        <v>1000</v>
      </c>
      <c r="W6" s="2">
        <v>1</v>
      </c>
      <c r="Y6" s="2">
        <f t="shared" si="2"/>
        <v>1000</v>
      </c>
      <c r="AF6">
        <v>1</v>
      </c>
      <c r="AG6"/>
      <c r="AH6" s="4">
        <f t="shared" si="0"/>
        <v>1000</v>
      </c>
      <c r="AO6">
        <v>1</v>
      </c>
      <c r="AP6"/>
      <c r="AQ6" s="4">
        <f t="shared" si="1"/>
        <v>1000</v>
      </c>
      <c r="AX6"/>
      <c r="AY6"/>
      <c r="AZ6"/>
      <c r="BA6"/>
      <c r="BB6"/>
    </row>
    <row r="7" spans="1:54" s="2" customFormat="1" x14ac:dyDescent="0.35">
      <c r="A7" s="1">
        <v>43731</v>
      </c>
      <c r="B7" t="s">
        <v>73</v>
      </c>
      <c r="C7" t="s">
        <v>82</v>
      </c>
      <c r="D7" t="s">
        <v>11</v>
      </c>
      <c r="E7">
        <v>1</v>
      </c>
      <c r="F7">
        <v>1</v>
      </c>
      <c r="G7" t="s">
        <v>76</v>
      </c>
      <c r="H7" t="s">
        <v>77</v>
      </c>
      <c r="I7">
        <v>2.21</v>
      </c>
      <c r="J7">
        <v>47.3</v>
      </c>
      <c r="K7">
        <v>1000</v>
      </c>
      <c r="L7" t="s">
        <v>78</v>
      </c>
      <c r="M7" t="s">
        <v>79</v>
      </c>
      <c r="N7">
        <v>2.73</v>
      </c>
      <c r="O7">
        <v>37</v>
      </c>
      <c r="P7">
        <v>1000</v>
      </c>
      <c r="Q7" t="s">
        <v>80</v>
      </c>
      <c r="R7" t="s">
        <v>77</v>
      </c>
      <c r="S7">
        <v>1.48</v>
      </c>
      <c r="T7">
        <v>19.600000000000001</v>
      </c>
      <c r="U7">
        <v>1000</v>
      </c>
      <c r="W7" s="2">
        <v>1</v>
      </c>
      <c r="Y7" s="2">
        <f t="shared" si="2"/>
        <v>1000</v>
      </c>
      <c r="AF7">
        <v>1</v>
      </c>
      <c r="AG7"/>
      <c r="AH7" s="4">
        <f t="shared" si="0"/>
        <v>1000</v>
      </c>
      <c r="AO7">
        <v>1</v>
      </c>
      <c r="AP7"/>
      <c r="AQ7" s="4">
        <f t="shared" si="1"/>
        <v>1000</v>
      </c>
      <c r="AX7"/>
      <c r="AY7"/>
      <c r="AZ7"/>
      <c r="BA7"/>
      <c r="BB7"/>
    </row>
    <row r="8" spans="1:54" s="2" customFormat="1" x14ac:dyDescent="0.35">
      <c r="A8" s="1">
        <v>43731</v>
      </c>
      <c r="B8" t="s">
        <v>73</v>
      </c>
      <c r="C8" t="s">
        <v>83</v>
      </c>
      <c r="D8" t="s">
        <v>11</v>
      </c>
      <c r="E8">
        <v>2</v>
      </c>
      <c r="F8">
        <v>1</v>
      </c>
      <c r="G8" t="s">
        <v>76</v>
      </c>
      <c r="H8" t="s">
        <v>77</v>
      </c>
      <c r="I8">
        <v>1.1299999999999999</v>
      </c>
      <c r="J8">
        <v>23.1</v>
      </c>
      <c r="K8">
        <v>500</v>
      </c>
      <c r="L8" t="s">
        <v>78</v>
      </c>
      <c r="M8" t="s">
        <v>79</v>
      </c>
      <c r="N8">
        <v>1.45</v>
      </c>
      <c r="O8">
        <v>18.7</v>
      </c>
      <c r="P8">
        <v>500</v>
      </c>
      <c r="Q8" t="s">
        <v>80</v>
      </c>
      <c r="R8" t="s">
        <v>77</v>
      </c>
      <c r="S8">
        <v>0.76400000000000001</v>
      </c>
      <c r="T8">
        <v>10.3</v>
      </c>
      <c r="U8">
        <v>500</v>
      </c>
      <c r="W8" s="2">
        <v>1</v>
      </c>
      <c r="Y8" s="2">
        <f t="shared" si="2"/>
        <v>500</v>
      </c>
      <c r="AF8">
        <v>1</v>
      </c>
      <c r="AG8"/>
      <c r="AH8" s="4">
        <f t="shared" si="0"/>
        <v>500</v>
      </c>
      <c r="AO8">
        <v>1</v>
      </c>
      <c r="AP8"/>
      <c r="AQ8" s="4">
        <f t="shared" si="1"/>
        <v>500</v>
      </c>
      <c r="AX8"/>
      <c r="AY8"/>
      <c r="AZ8"/>
      <c r="BA8"/>
      <c r="BB8"/>
    </row>
    <row r="9" spans="1:54" s="2" customFormat="1" x14ac:dyDescent="0.35">
      <c r="A9" s="1">
        <v>43731</v>
      </c>
      <c r="B9" t="s">
        <v>73</v>
      </c>
      <c r="C9" t="s">
        <v>83</v>
      </c>
      <c r="D9" t="s">
        <v>11</v>
      </c>
      <c r="E9">
        <v>2</v>
      </c>
      <c r="F9">
        <v>1</v>
      </c>
      <c r="G9" t="s">
        <v>76</v>
      </c>
      <c r="H9" t="s">
        <v>77</v>
      </c>
      <c r="I9">
        <v>1.07</v>
      </c>
      <c r="J9">
        <v>23</v>
      </c>
      <c r="K9">
        <v>500</v>
      </c>
      <c r="L9" t="s">
        <v>78</v>
      </c>
      <c r="M9" t="s">
        <v>79</v>
      </c>
      <c r="N9">
        <v>1.37</v>
      </c>
      <c r="O9">
        <v>18.600000000000001</v>
      </c>
      <c r="P9">
        <v>500</v>
      </c>
      <c r="Q9" t="s">
        <v>80</v>
      </c>
      <c r="R9" t="s">
        <v>77</v>
      </c>
      <c r="S9">
        <v>0.76400000000000001</v>
      </c>
      <c r="T9">
        <v>10.199999999999999</v>
      </c>
      <c r="U9">
        <v>500</v>
      </c>
      <c r="W9" s="2">
        <v>1</v>
      </c>
      <c r="Y9" s="2">
        <f t="shared" si="2"/>
        <v>500</v>
      </c>
      <c r="AF9">
        <v>1</v>
      </c>
      <c r="AG9"/>
      <c r="AH9" s="4">
        <f t="shared" si="0"/>
        <v>500</v>
      </c>
      <c r="AO9">
        <v>1</v>
      </c>
      <c r="AP9"/>
      <c r="AQ9" s="4">
        <f t="shared" si="1"/>
        <v>500</v>
      </c>
      <c r="AX9"/>
      <c r="AY9"/>
      <c r="AZ9"/>
      <c r="BA9"/>
      <c r="BB9"/>
    </row>
    <row r="10" spans="1:54" s="2" customFormat="1" x14ac:dyDescent="0.35">
      <c r="A10" s="1">
        <v>43731</v>
      </c>
      <c r="B10" t="s">
        <v>73</v>
      </c>
      <c r="C10" t="s">
        <v>83</v>
      </c>
      <c r="D10" t="s">
        <v>11</v>
      </c>
      <c r="E10">
        <v>2</v>
      </c>
      <c r="F10">
        <v>1</v>
      </c>
      <c r="G10" t="s">
        <v>76</v>
      </c>
      <c r="H10" t="s">
        <v>77</v>
      </c>
      <c r="I10">
        <v>1.07</v>
      </c>
      <c r="J10">
        <v>23</v>
      </c>
      <c r="K10">
        <v>500</v>
      </c>
      <c r="L10" t="s">
        <v>78</v>
      </c>
      <c r="M10" t="s">
        <v>79</v>
      </c>
      <c r="N10">
        <v>1.37</v>
      </c>
      <c r="O10">
        <v>18.8</v>
      </c>
      <c r="P10">
        <v>500</v>
      </c>
      <c r="Q10" t="s">
        <v>80</v>
      </c>
      <c r="R10" t="s">
        <v>77</v>
      </c>
      <c r="S10">
        <v>0.76300000000000001</v>
      </c>
      <c r="T10">
        <v>10.199999999999999</v>
      </c>
      <c r="U10">
        <v>500</v>
      </c>
      <c r="W10" s="2">
        <v>1</v>
      </c>
      <c r="Y10" s="2">
        <f t="shared" si="2"/>
        <v>500</v>
      </c>
      <c r="AF10">
        <v>1</v>
      </c>
      <c r="AG10"/>
      <c r="AH10" s="4">
        <f t="shared" si="0"/>
        <v>500</v>
      </c>
      <c r="AO10">
        <v>1</v>
      </c>
      <c r="AP10"/>
      <c r="AQ10" s="4">
        <f t="shared" si="1"/>
        <v>500</v>
      </c>
      <c r="AX10"/>
      <c r="AY10"/>
      <c r="AZ10"/>
      <c r="BA10"/>
      <c r="BB10"/>
    </row>
    <row r="11" spans="1:54" s="2" customFormat="1" x14ac:dyDescent="0.35">
      <c r="A11" s="1">
        <v>43731</v>
      </c>
      <c r="B11" t="s">
        <v>73</v>
      </c>
      <c r="C11" t="s">
        <v>84</v>
      </c>
      <c r="D11" t="s">
        <v>11</v>
      </c>
      <c r="E11">
        <v>4</v>
      </c>
      <c r="F11">
        <v>1</v>
      </c>
      <c r="G11" t="s">
        <v>76</v>
      </c>
      <c r="H11" t="s">
        <v>77</v>
      </c>
      <c r="I11">
        <v>0.52700000000000002</v>
      </c>
      <c r="J11">
        <v>11.3</v>
      </c>
      <c r="K11">
        <v>250</v>
      </c>
      <c r="L11" t="s">
        <v>78</v>
      </c>
      <c r="M11" t="s">
        <v>79</v>
      </c>
      <c r="N11">
        <v>0.67800000000000005</v>
      </c>
      <c r="O11">
        <v>9.1999999999999993</v>
      </c>
      <c r="P11">
        <v>250</v>
      </c>
      <c r="Q11" t="s">
        <v>80</v>
      </c>
      <c r="R11" t="s">
        <v>77</v>
      </c>
      <c r="S11">
        <v>0.372</v>
      </c>
      <c r="T11">
        <v>5.01</v>
      </c>
      <c r="U11">
        <v>250</v>
      </c>
      <c r="W11" s="2">
        <v>1</v>
      </c>
      <c r="Y11" s="2">
        <f t="shared" si="2"/>
        <v>250</v>
      </c>
      <c r="AF11">
        <v>1</v>
      </c>
      <c r="AG11"/>
      <c r="AH11" s="4">
        <f t="shared" si="0"/>
        <v>250</v>
      </c>
      <c r="AO11">
        <v>1</v>
      </c>
      <c r="AP11"/>
      <c r="AQ11" s="4">
        <f t="shared" si="1"/>
        <v>250</v>
      </c>
      <c r="AX11"/>
      <c r="AY11"/>
      <c r="AZ11"/>
      <c r="BA11"/>
      <c r="BB11"/>
    </row>
    <row r="12" spans="1:54" s="2" customFormat="1" x14ac:dyDescent="0.35">
      <c r="A12" s="1">
        <v>43731</v>
      </c>
      <c r="B12" t="s">
        <v>73</v>
      </c>
      <c r="C12" t="s">
        <v>84</v>
      </c>
      <c r="D12" t="s">
        <v>11</v>
      </c>
      <c r="E12">
        <v>4</v>
      </c>
      <c r="F12">
        <v>1</v>
      </c>
      <c r="G12" t="s">
        <v>76</v>
      </c>
      <c r="H12" t="s">
        <v>77</v>
      </c>
      <c r="I12">
        <v>0.51300000000000001</v>
      </c>
      <c r="J12">
        <v>11</v>
      </c>
      <c r="K12">
        <v>250</v>
      </c>
      <c r="L12" t="s">
        <v>78</v>
      </c>
      <c r="M12" t="s">
        <v>79</v>
      </c>
      <c r="N12">
        <v>0.67500000000000004</v>
      </c>
      <c r="O12">
        <v>9.2899999999999991</v>
      </c>
      <c r="P12">
        <v>250</v>
      </c>
      <c r="Q12" t="s">
        <v>80</v>
      </c>
      <c r="R12" t="s">
        <v>77</v>
      </c>
      <c r="S12">
        <v>0.372</v>
      </c>
      <c r="T12">
        <v>5.03</v>
      </c>
      <c r="U12">
        <v>250</v>
      </c>
      <c r="W12" s="2">
        <v>1</v>
      </c>
      <c r="Y12" s="2">
        <f t="shared" si="2"/>
        <v>250</v>
      </c>
      <c r="AF12">
        <v>1</v>
      </c>
      <c r="AG12"/>
      <c r="AH12" s="4">
        <f t="shared" si="0"/>
        <v>250</v>
      </c>
      <c r="AO12">
        <v>1</v>
      </c>
      <c r="AP12"/>
      <c r="AQ12" s="4">
        <f t="shared" si="1"/>
        <v>250</v>
      </c>
      <c r="AX12"/>
      <c r="AY12"/>
      <c r="AZ12"/>
      <c r="BA12"/>
      <c r="BB12"/>
    </row>
    <row r="13" spans="1:54" s="2" customFormat="1" x14ac:dyDescent="0.35">
      <c r="A13" s="1">
        <v>43731</v>
      </c>
      <c r="B13" t="s">
        <v>73</v>
      </c>
      <c r="C13" t="s">
        <v>84</v>
      </c>
      <c r="D13" t="s">
        <v>11</v>
      </c>
      <c r="E13">
        <v>4</v>
      </c>
      <c r="F13">
        <v>1</v>
      </c>
      <c r="G13" t="s">
        <v>76</v>
      </c>
      <c r="H13" t="s">
        <v>77</v>
      </c>
      <c r="I13">
        <v>0.51700000000000002</v>
      </c>
      <c r="J13">
        <v>11.2</v>
      </c>
      <c r="K13">
        <v>250</v>
      </c>
      <c r="L13" t="s">
        <v>78</v>
      </c>
      <c r="M13" t="s">
        <v>79</v>
      </c>
      <c r="N13">
        <v>0.68300000000000005</v>
      </c>
      <c r="O13">
        <v>9.34</v>
      </c>
      <c r="P13">
        <v>250</v>
      </c>
      <c r="Q13" t="s">
        <v>80</v>
      </c>
      <c r="R13" t="s">
        <v>77</v>
      </c>
      <c r="S13">
        <v>0.379</v>
      </c>
      <c r="T13">
        <v>5.04</v>
      </c>
      <c r="U13">
        <v>250</v>
      </c>
      <c r="W13" s="2">
        <v>1</v>
      </c>
      <c r="Y13" s="2">
        <f t="shared" si="2"/>
        <v>250</v>
      </c>
      <c r="AF13">
        <v>1</v>
      </c>
      <c r="AG13"/>
      <c r="AH13" s="4">
        <f t="shared" si="0"/>
        <v>250</v>
      </c>
      <c r="AO13">
        <v>1</v>
      </c>
      <c r="AP13"/>
      <c r="AQ13" s="4">
        <f t="shared" si="1"/>
        <v>250</v>
      </c>
      <c r="AX13"/>
      <c r="AY13"/>
      <c r="AZ13"/>
      <c r="BA13"/>
      <c r="BB13"/>
    </row>
    <row r="14" spans="1:54" s="2" customFormat="1" x14ac:dyDescent="0.35">
      <c r="A14" s="1">
        <v>43731</v>
      </c>
      <c r="B14" t="s">
        <v>73</v>
      </c>
      <c r="C14" t="s">
        <v>85</v>
      </c>
      <c r="D14" t="s">
        <v>11</v>
      </c>
      <c r="E14">
        <v>10</v>
      </c>
      <c r="F14">
        <v>1</v>
      </c>
      <c r="G14" t="s">
        <v>76</v>
      </c>
      <c r="H14" t="s">
        <v>77</v>
      </c>
      <c r="I14">
        <v>0.189</v>
      </c>
      <c r="J14">
        <v>4.1399999999999997</v>
      </c>
      <c r="K14">
        <v>100</v>
      </c>
      <c r="L14" t="s">
        <v>78</v>
      </c>
      <c r="M14" t="s">
        <v>79</v>
      </c>
      <c r="N14">
        <v>0.27800000000000002</v>
      </c>
      <c r="O14">
        <v>3.86</v>
      </c>
      <c r="P14">
        <v>100</v>
      </c>
      <c r="Q14" t="s">
        <v>80</v>
      </c>
      <c r="R14" t="s">
        <v>77</v>
      </c>
      <c r="S14">
        <v>0.151</v>
      </c>
      <c r="T14">
        <v>2.08</v>
      </c>
      <c r="U14">
        <v>100</v>
      </c>
      <c r="W14" s="2">
        <v>1</v>
      </c>
      <c r="Y14" s="2">
        <f t="shared" si="2"/>
        <v>100</v>
      </c>
      <c r="AF14">
        <v>1</v>
      </c>
      <c r="AG14"/>
      <c r="AH14" s="4">
        <f t="shared" si="0"/>
        <v>100</v>
      </c>
      <c r="AO14">
        <v>1</v>
      </c>
      <c r="AP14"/>
      <c r="AQ14" s="4">
        <f t="shared" si="1"/>
        <v>100</v>
      </c>
      <c r="AX14"/>
      <c r="AY14"/>
      <c r="AZ14"/>
      <c r="BA14"/>
      <c r="BB14"/>
    </row>
    <row r="15" spans="1:54" s="2" customFormat="1" x14ac:dyDescent="0.35">
      <c r="A15" s="1">
        <v>43731</v>
      </c>
      <c r="B15" t="s">
        <v>73</v>
      </c>
      <c r="C15" t="s">
        <v>85</v>
      </c>
      <c r="D15" t="s">
        <v>11</v>
      </c>
      <c r="E15">
        <v>10</v>
      </c>
      <c r="F15">
        <v>1</v>
      </c>
      <c r="G15" t="s">
        <v>76</v>
      </c>
      <c r="H15" t="s">
        <v>77</v>
      </c>
      <c r="I15">
        <v>0.191</v>
      </c>
      <c r="J15">
        <v>4.16</v>
      </c>
      <c r="K15">
        <v>100</v>
      </c>
      <c r="L15" t="s">
        <v>78</v>
      </c>
      <c r="M15" t="s">
        <v>79</v>
      </c>
      <c r="N15">
        <v>0.28899999999999998</v>
      </c>
      <c r="O15">
        <v>3.76</v>
      </c>
      <c r="P15">
        <v>100</v>
      </c>
      <c r="Q15" t="s">
        <v>80</v>
      </c>
      <c r="R15" t="s">
        <v>77</v>
      </c>
      <c r="S15">
        <v>0.157</v>
      </c>
      <c r="T15">
        <v>2.0499999999999998</v>
      </c>
      <c r="U15">
        <v>100</v>
      </c>
      <c r="W15" s="2">
        <v>1</v>
      </c>
      <c r="Y15" s="2">
        <f t="shared" si="2"/>
        <v>100</v>
      </c>
      <c r="AF15">
        <v>1</v>
      </c>
      <c r="AG15"/>
      <c r="AH15" s="4">
        <f t="shared" si="0"/>
        <v>100</v>
      </c>
      <c r="AO15">
        <v>1</v>
      </c>
      <c r="AP15"/>
      <c r="AQ15" s="4">
        <f t="shared" si="1"/>
        <v>100</v>
      </c>
      <c r="AX15"/>
      <c r="AY15"/>
      <c r="AZ15"/>
      <c r="BA15"/>
      <c r="BB15"/>
    </row>
    <row r="16" spans="1:54" s="2" customFormat="1" x14ac:dyDescent="0.35">
      <c r="A16" s="1">
        <v>43731</v>
      </c>
      <c r="B16" t="s">
        <v>73</v>
      </c>
      <c r="C16" t="s">
        <v>85</v>
      </c>
      <c r="D16" t="s">
        <v>11</v>
      </c>
      <c r="E16">
        <v>10</v>
      </c>
      <c r="F16">
        <v>1</v>
      </c>
      <c r="G16" t="s">
        <v>76</v>
      </c>
      <c r="H16" t="s">
        <v>77</v>
      </c>
      <c r="I16">
        <v>0.191</v>
      </c>
      <c r="J16">
        <v>4.18</v>
      </c>
      <c r="K16">
        <v>100</v>
      </c>
      <c r="L16" t="s">
        <v>78</v>
      </c>
      <c r="M16" t="s">
        <v>79</v>
      </c>
      <c r="N16">
        <v>0.27700000000000002</v>
      </c>
      <c r="O16">
        <v>3.83</v>
      </c>
      <c r="P16">
        <v>100</v>
      </c>
      <c r="Q16" t="s">
        <v>80</v>
      </c>
      <c r="R16" t="s">
        <v>77</v>
      </c>
      <c r="S16">
        <v>0.14899999999999999</v>
      </c>
      <c r="T16">
        <v>2.0699999999999998</v>
      </c>
      <c r="U16">
        <v>100</v>
      </c>
      <c r="W16" s="2">
        <v>1</v>
      </c>
      <c r="Y16" s="2">
        <f t="shared" si="2"/>
        <v>100</v>
      </c>
      <c r="AF16">
        <v>1</v>
      </c>
      <c r="AG16"/>
      <c r="AH16" s="4">
        <f t="shared" si="0"/>
        <v>100</v>
      </c>
      <c r="AO16">
        <v>1</v>
      </c>
      <c r="AP16"/>
      <c r="AQ16" s="4">
        <f t="shared" si="1"/>
        <v>100</v>
      </c>
      <c r="AX16"/>
      <c r="AY16"/>
      <c r="AZ16"/>
      <c r="BA16"/>
      <c r="BB16"/>
    </row>
    <row r="17" spans="1:54" s="2" customFormat="1" x14ac:dyDescent="0.35">
      <c r="A17" s="1">
        <v>43731</v>
      </c>
      <c r="B17" t="s">
        <v>73</v>
      </c>
      <c r="C17" t="s">
        <v>86</v>
      </c>
      <c r="D17" t="s">
        <v>11</v>
      </c>
      <c r="E17">
        <v>20</v>
      </c>
      <c r="F17">
        <v>1</v>
      </c>
      <c r="G17" t="s">
        <v>76</v>
      </c>
      <c r="H17" t="s">
        <v>77</v>
      </c>
      <c r="I17">
        <v>8.5099999999999995E-2</v>
      </c>
      <c r="J17">
        <v>1.88</v>
      </c>
      <c r="K17">
        <v>50</v>
      </c>
      <c r="L17" t="s">
        <v>78</v>
      </c>
      <c r="M17" t="s">
        <v>79</v>
      </c>
      <c r="N17">
        <v>0.13700000000000001</v>
      </c>
      <c r="O17">
        <v>1.89</v>
      </c>
      <c r="P17">
        <v>50</v>
      </c>
      <c r="Q17" t="s">
        <v>80</v>
      </c>
      <c r="R17" t="s">
        <v>77</v>
      </c>
      <c r="S17">
        <v>7.3300000000000004E-2</v>
      </c>
      <c r="T17">
        <v>1.03</v>
      </c>
      <c r="U17">
        <v>50</v>
      </c>
      <c r="W17" s="2">
        <v>1</v>
      </c>
      <c r="Y17" s="2">
        <f t="shared" si="2"/>
        <v>50</v>
      </c>
      <c r="AF17">
        <v>1</v>
      </c>
      <c r="AG17"/>
      <c r="AH17" s="4">
        <f t="shared" si="0"/>
        <v>50</v>
      </c>
      <c r="AO17">
        <v>1</v>
      </c>
      <c r="AP17"/>
      <c r="AQ17" s="4">
        <f t="shared" si="1"/>
        <v>50</v>
      </c>
      <c r="AX17"/>
      <c r="AY17"/>
      <c r="AZ17"/>
      <c r="BA17"/>
      <c r="BB17"/>
    </row>
    <row r="18" spans="1:54" s="2" customFormat="1" x14ac:dyDescent="0.35">
      <c r="A18" s="1">
        <v>43731</v>
      </c>
      <c r="B18" t="s">
        <v>73</v>
      </c>
      <c r="C18" t="s">
        <v>86</v>
      </c>
      <c r="D18" t="s">
        <v>11</v>
      </c>
      <c r="E18">
        <v>20</v>
      </c>
      <c r="F18">
        <v>1</v>
      </c>
      <c r="G18" t="s">
        <v>76</v>
      </c>
      <c r="H18" t="s">
        <v>77</v>
      </c>
      <c r="I18">
        <v>7.3499999999999996E-2</v>
      </c>
      <c r="J18">
        <v>1.97</v>
      </c>
      <c r="K18">
        <v>50</v>
      </c>
      <c r="L18" t="s">
        <v>78</v>
      </c>
      <c r="M18" t="s">
        <v>79</v>
      </c>
      <c r="N18">
        <v>0.13800000000000001</v>
      </c>
      <c r="O18">
        <v>1.9</v>
      </c>
      <c r="P18">
        <v>50</v>
      </c>
      <c r="Q18" t="s">
        <v>80</v>
      </c>
      <c r="R18" t="s">
        <v>77</v>
      </c>
      <c r="S18">
        <v>7.6499999999999999E-2</v>
      </c>
      <c r="T18">
        <v>1.04</v>
      </c>
      <c r="U18">
        <v>50</v>
      </c>
      <c r="W18" s="2">
        <v>1</v>
      </c>
      <c r="Y18" s="2">
        <f t="shared" si="2"/>
        <v>50</v>
      </c>
      <c r="AF18">
        <v>1</v>
      </c>
      <c r="AG18"/>
      <c r="AH18" s="4">
        <f t="shared" si="0"/>
        <v>50</v>
      </c>
      <c r="AO18">
        <v>1</v>
      </c>
      <c r="AP18"/>
      <c r="AQ18" s="4">
        <f t="shared" si="1"/>
        <v>50</v>
      </c>
      <c r="AX18"/>
      <c r="AY18"/>
      <c r="AZ18"/>
      <c r="BA18"/>
      <c r="BB18"/>
    </row>
    <row r="19" spans="1:54" s="2" customFormat="1" x14ac:dyDescent="0.35">
      <c r="A19" s="1">
        <v>43731</v>
      </c>
      <c r="B19" t="s">
        <v>73</v>
      </c>
      <c r="C19" t="s">
        <v>86</v>
      </c>
      <c r="D19" t="s">
        <v>11</v>
      </c>
      <c r="E19">
        <v>20</v>
      </c>
      <c r="F19">
        <v>1</v>
      </c>
      <c r="G19" t="s">
        <v>76</v>
      </c>
      <c r="H19" t="s">
        <v>77</v>
      </c>
      <c r="I19">
        <v>8.48E-2</v>
      </c>
      <c r="J19">
        <v>1.83</v>
      </c>
      <c r="K19">
        <v>50</v>
      </c>
      <c r="L19" t="s">
        <v>78</v>
      </c>
      <c r="M19" t="s">
        <v>79</v>
      </c>
      <c r="N19">
        <v>0.13700000000000001</v>
      </c>
      <c r="O19">
        <v>1.91</v>
      </c>
      <c r="P19">
        <v>50</v>
      </c>
      <c r="Q19" t="s">
        <v>80</v>
      </c>
      <c r="R19" t="s">
        <v>77</v>
      </c>
      <c r="S19">
        <v>7.9799999999999996E-2</v>
      </c>
      <c r="T19">
        <v>1.1000000000000001</v>
      </c>
      <c r="U19">
        <v>50</v>
      </c>
      <c r="W19" s="2">
        <v>1</v>
      </c>
      <c r="Y19" s="2">
        <f t="shared" si="2"/>
        <v>50</v>
      </c>
      <c r="AF19">
        <v>1</v>
      </c>
      <c r="AG19"/>
      <c r="AH19" s="4">
        <f t="shared" si="0"/>
        <v>50</v>
      </c>
      <c r="AO19">
        <v>1</v>
      </c>
      <c r="AP19"/>
      <c r="AQ19" s="4">
        <f t="shared" si="1"/>
        <v>50</v>
      </c>
      <c r="AX19"/>
      <c r="AY19"/>
      <c r="AZ19"/>
      <c r="BA19"/>
      <c r="BB19"/>
    </row>
    <row r="20" spans="1:54" s="2" customFormat="1" x14ac:dyDescent="0.35">
      <c r="A20" s="1">
        <v>43731</v>
      </c>
      <c r="B20" t="s">
        <v>73</v>
      </c>
      <c r="C20" t="s">
        <v>87</v>
      </c>
      <c r="D20" t="s">
        <v>11</v>
      </c>
      <c r="E20">
        <v>40</v>
      </c>
      <c r="F20">
        <v>1</v>
      </c>
      <c r="G20" t="s">
        <v>76</v>
      </c>
      <c r="H20" t="s">
        <v>77</v>
      </c>
      <c r="I20">
        <v>4.2700000000000002E-2</v>
      </c>
      <c r="J20">
        <v>0.91400000000000003</v>
      </c>
      <c r="K20">
        <v>25</v>
      </c>
      <c r="L20" t="s">
        <v>78</v>
      </c>
      <c r="M20" t="s">
        <v>79</v>
      </c>
      <c r="N20">
        <v>7.1599999999999997E-2</v>
      </c>
      <c r="O20">
        <v>1.03</v>
      </c>
      <c r="P20">
        <v>25</v>
      </c>
      <c r="Q20" t="s">
        <v>80</v>
      </c>
      <c r="R20" t="s">
        <v>77</v>
      </c>
      <c r="S20">
        <v>3.9699999999999999E-2</v>
      </c>
      <c r="T20">
        <v>0.54500000000000004</v>
      </c>
      <c r="U20">
        <v>25</v>
      </c>
      <c r="W20" s="2">
        <v>1</v>
      </c>
      <c r="Y20" s="2">
        <f t="shared" si="2"/>
        <v>25</v>
      </c>
      <c r="AF20">
        <v>1</v>
      </c>
      <c r="AG20"/>
      <c r="AH20" s="4">
        <f t="shared" si="0"/>
        <v>25</v>
      </c>
      <c r="AO20">
        <v>1</v>
      </c>
      <c r="AP20"/>
      <c r="AQ20" s="4">
        <f t="shared" si="1"/>
        <v>25</v>
      </c>
      <c r="AX20"/>
      <c r="AY20"/>
      <c r="AZ20"/>
      <c r="BA20"/>
      <c r="BB20"/>
    </row>
    <row r="21" spans="1:54" s="2" customFormat="1" x14ac:dyDescent="0.35">
      <c r="A21" s="1">
        <v>43731</v>
      </c>
      <c r="B21" t="s">
        <v>73</v>
      </c>
      <c r="C21" t="s">
        <v>87</v>
      </c>
      <c r="D21" t="s">
        <v>11</v>
      </c>
      <c r="E21">
        <v>40</v>
      </c>
      <c r="F21">
        <v>1</v>
      </c>
      <c r="G21" t="s">
        <v>76</v>
      </c>
      <c r="H21" t="s">
        <v>77</v>
      </c>
      <c r="I21">
        <v>3.8100000000000002E-2</v>
      </c>
      <c r="J21">
        <v>0.873</v>
      </c>
      <c r="K21">
        <v>25</v>
      </c>
      <c r="L21" t="s">
        <v>78</v>
      </c>
      <c r="M21" t="s">
        <v>79</v>
      </c>
      <c r="N21">
        <v>7.2400000000000006E-2</v>
      </c>
      <c r="O21">
        <v>1.06</v>
      </c>
      <c r="P21">
        <v>25</v>
      </c>
      <c r="Q21" t="s">
        <v>80</v>
      </c>
      <c r="R21" t="s">
        <v>77</v>
      </c>
      <c r="S21">
        <v>3.7100000000000001E-2</v>
      </c>
      <c r="T21">
        <v>0.51400000000000001</v>
      </c>
      <c r="U21">
        <v>25</v>
      </c>
      <c r="W21" s="2">
        <v>1</v>
      </c>
      <c r="Y21" s="2">
        <f t="shared" si="2"/>
        <v>25</v>
      </c>
      <c r="AF21">
        <v>1</v>
      </c>
      <c r="AG21"/>
      <c r="AH21" s="4">
        <f t="shared" si="0"/>
        <v>25</v>
      </c>
      <c r="AO21">
        <v>1</v>
      </c>
      <c r="AP21"/>
      <c r="AQ21" s="4">
        <f t="shared" si="1"/>
        <v>25</v>
      </c>
      <c r="AX21"/>
      <c r="AY21"/>
      <c r="AZ21"/>
      <c r="BA21"/>
      <c r="BB21"/>
    </row>
    <row r="22" spans="1:54" s="2" customFormat="1" x14ac:dyDescent="0.35">
      <c r="A22" s="1">
        <v>43731</v>
      </c>
      <c r="B22" t="s">
        <v>73</v>
      </c>
      <c r="C22" t="s">
        <v>87</v>
      </c>
      <c r="D22" t="s">
        <v>11</v>
      </c>
      <c r="E22">
        <v>40</v>
      </c>
      <c r="F22">
        <v>1</v>
      </c>
      <c r="G22" t="s">
        <v>76</v>
      </c>
      <c r="H22" t="s">
        <v>77</v>
      </c>
      <c r="I22">
        <v>4.0300000000000002E-2</v>
      </c>
      <c r="J22">
        <v>0.85099999999999998</v>
      </c>
      <c r="K22">
        <v>25</v>
      </c>
      <c r="L22" t="s">
        <v>78</v>
      </c>
      <c r="M22" t="s">
        <v>79</v>
      </c>
      <c r="N22">
        <v>7.1300000000000002E-2</v>
      </c>
      <c r="O22">
        <v>1.05</v>
      </c>
      <c r="P22">
        <v>25</v>
      </c>
      <c r="Q22" t="s">
        <v>80</v>
      </c>
      <c r="R22" t="s">
        <v>77</v>
      </c>
      <c r="S22">
        <v>3.8300000000000001E-2</v>
      </c>
      <c r="T22">
        <v>0.52100000000000002</v>
      </c>
      <c r="U22">
        <v>25</v>
      </c>
      <c r="W22" s="2">
        <v>1</v>
      </c>
      <c r="Y22" s="2">
        <f t="shared" si="2"/>
        <v>25</v>
      </c>
      <c r="AF22">
        <v>1</v>
      </c>
      <c r="AG22"/>
      <c r="AH22" s="4">
        <f t="shared" si="0"/>
        <v>25</v>
      </c>
      <c r="AO22">
        <v>1</v>
      </c>
      <c r="AP22"/>
      <c r="AQ22" s="4">
        <f t="shared" si="1"/>
        <v>25</v>
      </c>
      <c r="AX22"/>
      <c r="AY22"/>
      <c r="AZ22"/>
      <c r="BA22"/>
      <c r="BB22"/>
    </row>
    <row r="23" spans="1:54" s="2" customFormat="1" x14ac:dyDescent="0.35">
      <c r="A23" s="1">
        <v>43731</v>
      </c>
      <c r="B23" t="s">
        <v>73</v>
      </c>
      <c r="C23" t="s">
        <v>88</v>
      </c>
      <c r="D23" t="s">
        <v>11</v>
      </c>
      <c r="E23">
        <v>100</v>
      </c>
      <c r="F23">
        <v>1</v>
      </c>
      <c r="G23" t="s">
        <v>76</v>
      </c>
      <c r="H23" t="s">
        <v>77</v>
      </c>
      <c r="I23">
        <v>1.4200000000000001E-2</v>
      </c>
      <c r="J23">
        <v>0.34200000000000003</v>
      </c>
      <c r="K23">
        <v>10</v>
      </c>
      <c r="L23" t="s">
        <v>78</v>
      </c>
      <c r="M23" t="s">
        <v>79</v>
      </c>
      <c r="N23">
        <v>3.5999999999999997E-2</v>
      </c>
      <c r="O23">
        <v>0.53800000000000003</v>
      </c>
      <c r="P23">
        <v>10</v>
      </c>
      <c r="Q23" t="s">
        <v>80</v>
      </c>
      <c r="R23" t="s">
        <v>77</v>
      </c>
      <c r="S23">
        <v>1.6799999999999999E-2</v>
      </c>
      <c r="T23">
        <v>0.22700000000000001</v>
      </c>
      <c r="U23">
        <v>10</v>
      </c>
      <c r="W23" s="2">
        <v>1</v>
      </c>
      <c r="Y23" s="2">
        <f t="shared" si="2"/>
        <v>10</v>
      </c>
      <c r="AF23">
        <v>1</v>
      </c>
      <c r="AG23"/>
      <c r="AH23" s="4">
        <f t="shared" si="0"/>
        <v>10</v>
      </c>
      <c r="AO23">
        <v>1</v>
      </c>
      <c r="AP23"/>
      <c r="AQ23" s="4">
        <f t="shared" si="1"/>
        <v>10</v>
      </c>
      <c r="AX23"/>
      <c r="AY23"/>
      <c r="AZ23"/>
      <c r="BA23"/>
      <c r="BB23"/>
    </row>
    <row r="24" spans="1:54" s="2" customFormat="1" x14ac:dyDescent="0.35">
      <c r="A24" s="1">
        <v>43731</v>
      </c>
      <c r="B24" t="s">
        <v>73</v>
      </c>
      <c r="C24" t="s">
        <v>88</v>
      </c>
      <c r="D24" t="s">
        <v>11</v>
      </c>
      <c r="E24">
        <v>100</v>
      </c>
      <c r="F24">
        <v>1</v>
      </c>
      <c r="G24" t="s">
        <v>76</v>
      </c>
      <c r="H24" t="s">
        <v>77</v>
      </c>
      <c r="I24">
        <v>1.55E-2</v>
      </c>
      <c r="J24">
        <v>0.375</v>
      </c>
      <c r="K24">
        <v>10</v>
      </c>
      <c r="L24" t="s">
        <v>78</v>
      </c>
      <c r="M24" t="s">
        <v>79</v>
      </c>
      <c r="N24">
        <v>3.4200000000000001E-2</v>
      </c>
      <c r="O24">
        <v>0.51100000000000001</v>
      </c>
      <c r="P24">
        <v>10</v>
      </c>
      <c r="Q24" t="s">
        <v>80</v>
      </c>
      <c r="R24" t="s">
        <v>77</v>
      </c>
      <c r="S24">
        <v>1.6899999999999998E-2</v>
      </c>
      <c r="T24">
        <v>0.224</v>
      </c>
      <c r="U24">
        <v>10</v>
      </c>
      <c r="W24" s="2">
        <v>1</v>
      </c>
      <c r="Y24" s="2">
        <f t="shared" si="2"/>
        <v>10</v>
      </c>
      <c r="AF24">
        <v>1</v>
      </c>
      <c r="AG24"/>
      <c r="AH24" s="4">
        <f t="shared" si="0"/>
        <v>10</v>
      </c>
      <c r="AO24">
        <v>1</v>
      </c>
      <c r="AP24"/>
      <c r="AQ24" s="4">
        <f t="shared" si="1"/>
        <v>10</v>
      </c>
      <c r="AX24"/>
      <c r="AY24"/>
      <c r="AZ24"/>
      <c r="BA24"/>
      <c r="BB24"/>
    </row>
    <row r="25" spans="1:54" x14ac:dyDescent="0.35">
      <c r="A25" s="1">
        <v>43731</v>
      </c>
      <c r="B25" t="s">
        <v>73</v>
      </c>
      <c r="C25" t="s">
        <v>88</v>
      </c>
      <c r="D25" t="s">
        <v>11</v>
      </c>
      <c r="E25">
        <v>100</v>
      </c>
      <c r="F25">
        <v>1</v>
      </c>
      <c r="G25" t="s">
        <v>76</v>
      </c>
      <c r="H25" t="s">
        <v>77</v>
      </c>
      <c r="I25">
        <v>1.35E-2</v>
      </c>
      <c r="J25">
        <v>0.34499999999999997</v>
      </c>
      <c r="K25">
        <v>10</v>
      </c>
      <c r="L25" t="s">
        <v>78</v>
      </c>
      <c r="M25" t="s">
        <v>79</v>
      </c>
      <c r="N25">
        <v>3.7199999999999997E-2</v>
      </c>
      <c r="O25">
        <v>0.56399999999999995</v>
      </c>
      <c r="P25">
        <v>10</v>
      </c>
      <c r="Q25" t="s">
        <v>80</v>
      </c>
      <c r="R25" t="s">
        <v>77</v>
      </c>
      <c r="S25">
        <v>1.7500000000000002E-2</v>
      </c>
      <c r="T25">
        <v>0.252</v>
      </c>
      <c r="U25">
        <v>10</v>
      </c>
      <c r="W25" s="2">
        <v>1</v>
      </c>
      <c r="Y25" s="2">
        <f t="shared" si="2"/>
        <v>10</v>
      </c>
      <c r="AF25">
        <v>1</v>
      </c>
      <c r="AH25" s="4">
        <f t="shared" si="0"/>
        <v>10</v>
      </c>
      <c r="AO25">
        <v>1</v>
      </c>
      <c r="AQ25" s="4">
        <f t="shared" si="1"/>
        <v>10</v>
      </c>
    </row>
    <row r="26" spans="1:54" x14ac:dyDescent="0.35">
      <c r="A26" s="1">
        <v>43731</v>
      </c>
      <c r="B26" t="s">
        <v>73</v>
      </c>
      <c r="C26" t="s">
        <v>89</v>
      </c>
      <c r="D26" t="s">
        <v>11</v>
      </c>
      <c r="E26">
        <v>200</v>
      </c>
      <c r="F26">
        <v>1</v>
      </c>
      <c r="G26" t="s">
        <v>76</v>
      </c>
      <c r="H26" t="s">
        <v>77</v>
      </c>
      <c r="I26">
        <v>1.1299999999999999E-2</v>
      </c>
      <c r="J26">
        <v>4.8000000000000001E-2</v>
      </c>
      <c r="K26">
        <v>5</v>
      </c>
      <c r="L26" t="s">
        <v>78</v>
      </c>
      <c r="M26" t="s">
        <v>79</v>
      </c>
      <c r="N26">
        <v>2.35E-2</v>
      </c>
      <c r="O26">
        <v>0.37</v>
      </c>
      <c r="P26">
        <v>5</v>
      </c>
      <c r="Q26" t="s">
        <v>80</v>
      </c>
      <c r="R26" t="s">
        <v>77</v>
      </c>
      <c r="S26">
        <v>1.04E-2</v>
      </c>
      <c r="T26">
        <v>0.14099999999999999</v>
      </c>
      <c r="U26">
        <v>5</v>
      </c>
      <c r="W26" s="2">
        <v>1</v>
      </c>
      <c r="Y26" s="2">
        <f t="shared" si="2"/>
        <v>5</v>
      </c>
      <c r="Z26" s="3"/>
      <c r="AA26" s="3"/>
      <c r="AB26" s="3"/>
      <c r="AC26" s="3"/>
      <c r="AF26">
        <v>1</v>
      </c>
      <c r="AH26" s="4">
        <f t="shared" si="0"/>
        <v>5</v>
      </c>
      <c r="AI26" s="3"/>
      <c r="AJ26" s="3"/>
      <c r="AK26" s="3"/>
      <c r="AL26" s="3"/>
      <c r="AO26">
        <v>1</v>
      </c>
      <c r="AQ26" s="4">
        <f t="shared" si="1"/>
        <v>5</v>
      </c>
      <c r="AR26" s="3"/>
      <c r="AS26" s="3"/>
      <c r="AT26" s="3"/>
      <c r="AU26" s="3"/>
    </row>
    <row r="27" spans="1:54" x14ac:dyDescent="0.35">
      <c r="A27" s="1">
        <v>43731</v>
      </c>
      <c r="B27" t="s">
        <v>73</v>
      </c>
      <c r="C27" t="s">
        <v>89</v>
      </c>
      <c r="D27" t="s">
        <v>11</v>
      </c>
      <c r="E27">
        <v>200</v>
      </c>
      <c r="F27">
        <v>1</v>
      </c>
      <c r="G27" t="s">
        <v>76</v>
      </c>
      <c r="H27" t="s">
        <v>77</v>
      </c>
      <c r="I27">
        <v>4.2999999999999997E-2</v>
      </c>
      <c r="J27">
        <v>0.42399999999999999</v>
      </c>
      <c r="K27">
        <v>5</v>
      </c>
      <c r="L27" t="s">
        <v>78</v>
      </c>
      <c r="M27" t="s">
        <v>79</v>
      </c>
      <c r="N27">
        <v>2.3099999999999999E-2</v>
      </c>
      <c r="O27">
        <v>0.34899999999999998</v>
      </c>
      <c r="P27">
        <v>5</v>
      </c>
      <c r="Q27" t="s">
        <v>80</v>
      </c>
      <c r="R27" t="s">
        <v>77</v>
      </c>
      <c r="S27">
        <v>1.09E-2</v>
      </c>
      <c r="T27">
        <v>0.17</v>
      </c>
      <c r="U27">
        <v>5</v>
      </c>
      <c r="W27" s="2">
        <v>1</v>
      </c>
      <c r="Y27" s="2">
        <f t="shared" si="2"/>
        <v>5</v>
      </c>
      <c r="AF27">
        <v>1</v>
      </c>
      <c r="AH27" s="4">
        <f t="shared" si="0"/>
        <v>5</v>
      </c>
      <c r="AO27">
        <v>1</v>
      </c>
      <c r="AQ27" s="4">
        <f t="shared" si="1"/>
        <v>5</v>
      </c>
    </row>
    <row r="28" spans="1:54" x14ac:dyDescent="0.35">
      <c r="A28" s="1">
        <v>43731</v>
      </c>
      <c r="B28" t="s">
        <v>73</v>
      </c>
      <c r="C28" t="s">
        <v>89</v>
      </c>
      <c r="D28" t="s">
        <v>11</v>
      </c>
      <c r="E28">
        <v>200</v>
      </c>
      <c r="F28">
        <v>1</v>
      </c>
      <c r="G28" t="s">
        <v>76</v>
      </c>
      <c r="H28" t="s">
        <v>77</v>
      </c>
      <c r="I28">
        <v>7.26E-3</v>
      </c>
      <c r="J28">
        <v>2.6499999999999999E-2</v>
      </c>
      <c r="K28">
        <v>5</v>
      </c>
      <c r="L28" t="s">
        <v>78</v>
      </c>
      <c r="M28" t="s">
        <v>79</v>
      </c>
      <c r="N28">
        <v>2.0500000000000001E-2</v>
      </c>
      <c r="O28">
        <v>0.34200000000000003</v>
      </c>
      <c r="P28">
        <v>5</v>
      </c>
      <c r="Q28" t="s">
        <v>80</v>
      </c>
      <c r="R28" t="s">
        <v>77</v>
      </c>
      <c r="S28">
        <v>9.9299999999999996E-3</v>
      </c>
      <c r="T28">
        <v>0.16</v>
      </c>
      <c r="U28">
        <v>5</v>
      </c>
      <c r="W28" s="2">
        <v>1</v>
      </c>
      <c r="Y28" s="2">
        <f t="shared" si="2"/>
        <v>5</v>
      </c>
      <c r="AF28">
        <v>1</v>
      </c>
      <c r="AH28" s="4">
        <f t="shared" si="0"/>
        <v>5</v>
      </c>
      <c r="AO28">
        <v>1</v>
      </c>
      <c r="AQ28" s="4">
        <f t="shared" si="1"/>
        <v>5</v>
      </c>
    </row>
    <row r="29" spans="1:54" x14ac:dyDescent="0.35">
      <c r="A29" s="1">
        <v>43731</v>
      </c>
      <c r="B29" t="s">
        <v>73</v>
      </c>
      <c r="C29" t="s">
        <v>90</v>
      </c>
      <c r="D29" t="s">
        <v>11</v>
      </c>
      <c r="E29">
        <v>400</v>
      </c>
      <c r="F29">
        <v>1</v>
      </c>
      <c r="G29" t="s">
        <v>76</v>
      </c>
      <c r="H29" t="s">
        <v>77</v>
      </c>
      <c r="I29">
        <v>6.6600000000000001E-3</v>
      </c>
      <c r="J29">
        <v>0.122</v>
      </c>
      <c r="K29">
        <v>2.5</v>
      </c>
      <c r="L29" t="s">
        <v>78</v>
      </c>
      <c r="M29" t="s">
        <v>79</v>
      </c>
      <c r="N29">
        <v>1.9099999999999999E-2</v>
      </c>
      <c r="O29">
        <v>0.32400000000000001</v>
      </c>
      <c r="P29">
        <v>2.5</v>
      </c>
      <c r="Q29" t="s">
        <v>80</v>
      </c>
      <c r="R29" t="s">
        <v>77</v>
      </c>
      <c r="S29">
        <v>9.6799999999999994E-3</v>
      </c>
      <c r="T29">
        <v>0.123</v>
      </c>
      <c r="U29">
        <v>2.5</v>
      </c>
      <c r="W29" s="2">
        <v>1</v>
      </c>
      <c r="Y29" s="2">
        <f t="shared" si="2"/>
        <v>2.5</v>
      </c>
      <c r="AF29">
        <v>1</v>
      </c>
      <c r="AH29" s="4">
        <f t="shared" si="0"/>
        <v>2.5</v>
      </c>
      <c r="AO29">
        <v>1</v>
      </c>
      <c r="AQ29" s="4">
        <f t="shared" si="1"/>
        <v>2.5</v>
      </c>
    </row>
    <row r="30" spans="1:54" x14ac:dyDescent="0.35">
      <c r="A30" s="1">
        <v>43731</v>
      </c>
      <c r="B30" t="s">
        <v>73</v>
      </c>
      <c r="C30" t="s">
        <v>90</v>
      </c>
      <c r="D30" t="s">
        <v>11</v>
      </c>
      <c r="E30">
        <v>400</v>
      </c>
      <c r="F30">
        <v>1</v>
      </c>
      <c r="G30" t="s">
        <v>76</v>
      </c>
      <c r="H30" t="s">
        <v>77</v>
      </c>
      <c r="I30">
        <v>4.64E-3</v>
      </c>
      <c r="J30">
        <v>0.108</v>
      </c>
      <c r="K30">
        <v>2.5</v>
      </c>
      <c r="L30" t="s">
        <v>78</v>
      </c>
      <c r="M30" t="s">
        <v>79</v>
      </c>
      <c r="N30">
        <v>1.61E-2</v>
      </c>
      <c r="O30">
        <v>0.20899999999999999</v>
      </c>
      <c r="P30">
        <v>2.5</v>
      </c>
      <c r="Q30" t="s">
        <v>80</v>
      </c>
      <c r="R30" t="s">
        <v>77</v>
      </c>
      <c r="S30">
        <v>6.6100000000000004E-3</v>
      </c>
      <c r="T30">
        <v>8.9200000000000002E-2</v>
      </c>
      <c r="U30">
        <v>2.5</v>
      </c>
      <c r="W30" s="2">
        <v>1</v>
      </c>
      <c r="Y30" s="2">
        <f t="shared" si="2"/>
        <v>2.5</v>
      </c>
      <c r="AB30" s="3"/>
      <c r="AC30" s="3"/>
      <c r="AD30" s="3"/>
      <c r="AE30" s="3"/>
      <c r="AF30">
        <v>1</v>
      </c>
      <c r="AH30" s="4">
        <f t="shared" si="0"/>
        <v>2.5</v>
      </c>
      <c r="AK30" s="3"/>
      <c r="AL30" s="3"/>
      <c r="AM30" s="3"/>
      <c r="AN30" s="3"/>
      <c r="AO30">
        <v>1</v>
      </c>
      <c r="AQ30" s="4">
        <f t="shared" si="1"/>
        <v>2.5</v>
      </c>
      <c r="AT30" s="3"/>
      <c r="AU30" s="3"/>
      <c r="AV30" s="3"/>
      <c r="AW30" s="3"/>
    </row>
    <row r="31" spans="1:54" x14ac:dyDescent="0.35">
      <c r="A31" s="1">
        <v>43731</v>
      </c>
      <c r="B31" t="s">
        <v>73</v>
      </c>
      <c r="C31" t="s">
        <v>90</v>
      </c>
      <c r="D31" t="s">
        <v>11</v>
      </c>
      <c r="E31">
        <v>400</v>
      </c>
      <c r="F31">
        <v>1</v>
      </c>
      <c r="G31" t="s">
        <v>76</v>
      </c>
      <c r="H31" t="s">
        <v>77</v>
      </c>
      <c r="I31">
        <v>4.0000000000000001E-3</v>
      </c>
      <c r="J31">
        <v>9.9699999999999997E-2</v>
      </c>
      <c r="K31">
        <v>2.5</v>
      </c>
      <c r="L31" t="s">
        <v>78</v>
      </c>
      <c r="M31" t="s">
        <v>79</v>
      </c>
      <c r="N31">
        <v>1.5599999999999999E-2</v>
      </c>
      <c r="O31">
        <v>0.26100000000000001</v>
      </c>
      <c r="P31">
        <v>2.5</v>
      </c>
      <c r="Q31" t="s">
        <v>80</v>
      </c>
      <c r="R31" t="s">
        <v>77</v>
      </c>
      <c r="S31">
        <v>7.0400000000000003E-3</v>
      </c>
      <c r="T31">
        <v>9.2899999999999996E-2</v>
      </c>
      <c r="U31">
        <v>2.5</v>
      </c>
      <c r="W31" s="2">
        <v>1</v>
      </c>
      <c r="Y31" s="2">
        <f t="shared" si="2"/>
        <v>2.5</v>
      </c>
      <c r="AB31" s="3"/>
      <c r="AC31" s="3"/>
      <c r="AF31">
        <v>1</v>
      </c>
      <c r="AH31" s="4">
        <f t="shared" si="0"/>
        <v>2.5</v>
      </c>
      <c r="AK31" s="3"/>
      <c r="AL31" s="3"/>
      <c r="AO31">
        <v>1</v>
      </c>
      <c r="AQ31" s="4">
        <f t="shared" si="1"/>
        <v>2.5</v>
      </c>
      <c r="AT31" s="3"/>
      <c r="AU31" s="3"/>
    </row>
    <row r="32" spans="1:54" x14ac:dyDescent="0.35">
      <c r="A32" s="1">
        <v>43731</v>
      </c>
      <c r="B32" t="s">
        <v>73</v>
      </c>
      <c r="C32" t="s">
        <v>91</v>
      </c>
      <c r="D32" t="s">
        <v>70</v>
      </c>
      <c r="E32">
        <v>1</v>
      </c>
      <c r="F32">
        <v>1</v>
      </c>
      <c r="G32" t="s">
        <v>76</v>
      </c>
      <c r="H32" t="s">
        <v>77</v>
      </c>
      <c r="I32">
        <v>7.2100000000000003E-3</v>
      </c>
      <c r="J32">
        <v>0.125</v>
      </c>
      <c r="K32">
        <v>0</v>
      </c>
      <c r="L32" t="s">
        <v>78</v>
      </c>
      <c r="M32" t="s">
        <v>79</v>
      </c>
      <c r="N32">
        <v>9.3399999999999993E-3</v>
      </c>
      <c r="O32">
        <v>0.13600000000000001</v>
      </c>
      <c r="P32">
        <v>0</v>
      </c>
      <c r="Q32" t="s">
        <v>80</v>
      </c>
      <c r="R32" t="s">
        <v>77</v>
      </c>
      <c r="S32">
        <v>-6.1500000000000001E-3</v>
      </c>
      <c r="T32">
        <v>-1.09E-2</v>
      </c>
      <c r="U32">
        <v>0</v>
      </c>
      <c r="W32" s="2">
        <v>1</v>
      </c>
      <c r="Y32" s="2">
        <f t="shared" si="2"/>
        <v>0</v>
      </c>
      <c r="AD32" s="3"/>
      <c r="AE32" s="3"/>
      <c r="AF32">
        <v>1</v>
      </c>
      <c r="AH32" s="4">
        <f t="shared" si="0"/>
        <v>0</v>
      </c>
      <c r="AM32" s="3"/>
      <c r="AN32" s="3"/>
      <c r="AO32">
        <v>1</v>
      </c>
      <c r="AQ32" s="4">
        <f t="shared" si="1"/>
        <v>0</v>
      </c>
      <c r="AV32" s="3"/>
      <c r="AW32" s="3"/>
    </row>
    <row r="33" spans="1:49" x14ac:dyDescent="0.35">
      <c r="A33" s="1">
        <v>43731</v>
      </c>
      <c r="B33" t="s">
        <v>73</v>
      </c>
      <c r="C33" t="s">
        <v>91</v>
      </c>
      <c r="D33" t="s">
        <v>70</v>
      </c>
      <c r="E33">
        <v>1</v>
      </c>
      <c r="F33">
        <v>1</v>
      </c>
      <c r="G33" t="s">
        <v>76</v>
      </c>
      <c r="H33" t="s">
        <v>77</v>
      </c>
      <c r="I33">
        <v>5.0099999999999997E-3</v>
      </c>
      <c r="J33">
        <v>0.129</v>
      </c>
      <c r="K33">
        <v>0</v>
      </c>
      <c r="L33" t="s">
        <v>78</v>
      </c>
      <c r="M33" t="s">
        <v>79</v>
      </c>
      <c r="N33">
        <v>8.4399999999999996E-3</v>
      </c>
      <c r="O33">
        <v>0.114</v>
      </c>
      <c r="P33">
        <v>0</v>
      </c>
      <c r="Q33" t="s">
        <v>80</v>
      </c>
      <c r="R33" t="s">
        <v>77</v>
      </c>
      <c r="S33">
        <v>-1.5900000000000001E-3</v>
      </c>
      <c r="T33">
        <v>6.2500000000000003E-3</v>
      </c>
      <c r="U33">
        <v>0</v>
      </c>
      <c r="W33" s="2">
        <v>1</v>
      </c>
      <c r="Y33" s="2">
        <f t="shared" si="2"/>
        <v>0</v>
      </c>
      <c r="Z33" s="3"/>
      <c r="AA33" s="3"/>
      <c r="AB33" s="3"/>
      <c r="AC33" s="3"/>
      <c r="AF33">
        <v>1</v>
      </c>
      <c r="AH33" s="4">
        <f t="shared" si="0"/>
        <v>0</v>
      </c>
      <c r="AI33" s="3"/>
      <c r="AJ33" s="3"/>
      <c r="AK33" s="3"/>
      <c r="AL33" s="3"/>
      <c r="AO33">
        <v>1</v>
      </c>
      <c r="AQ33" s="4">
        <f t="shared" si="1"/>
        <v>0</v>
      </c>
      <c r="AR33" s="3"/>
      <c r="AS33" s="3"/>
      <c r="AT33" s="3"/>
      <c r="AU33" s="3"/>
    </row>
    <row r="34" spans="1:49" x14ac:dyDescent="0.35">
      <c r="A34" s="1">
        <v>43731</v>
      </c>
      <c r="B34" t="s">
        <v>73</v>
      </c>
      <c r="C34" t="s">
        <v>91</v>
      </c>
      <c r="D34" t="s">
        <v>70</v>
      </c>
      <c r="E34">
        <v>1</v>
      </c>
      <c r="F34">
        <v>1</v>
      </c>
      <c r="G34" t="s">
        <v>76</v>
      </c>
      <c r="H34" t="s">
        <v>77</v>
      </c>
      <c r="I34">
        <v>5.9100000000000003E-3</v>
      </c>
      <c r="J34">
        <v>0.112</v>
      </c>
      <c r="K34">
        <v>0</v>
      </c>
      <c r="L34" t="s">
        <v>78</v>
      </c>
      <c r="M34" t="s">
        <v>79</v>
      </c>
      <c r="N34">
        <v>7.8100000000000001E-3</v>
      </c>
      <c r="O34">
        <v>0.1</v>
      </c>
      <c r="P34">
        <v>0</v>
      </c>
      <c r="Q34" t="s">
        <v>80</v>
      </c>
      <c r="R34" t="s">
        <v>77</v>
      </c>
      <c r="S34">
        <v>-4.4000000000000003E-3</v>
      </c>
      <c r="T34">
        <v>-2.52E-2</v>
      </c>
      <c r="U34">
        <v>0</v>
      </c>
      <c r="W34" s="2">
        <v>1</v>
      </c>
      <c r="Y34" s="2">
        <f t="shared" si="2"/>
        <v>0</v>
      </c>
      <c r="AF34">
        <v>1</v>
      </c>
      <c r="AH34" s="4">
        <f t="shared" si="0"/>
        <v>0</v>
      </c>
      <c r="AO34">
        <v>1</v>
      </c>
      <c r="AQ34" s="4">
        <f t="shared" si="1"/>
        <v>0</v>
      </c>
    </row>
    <row r="35" spans="1:49" x14ac:dyDescent="0.35">
      <c r="A35" s="1">
        <v>43731</v>
      </c>
      <c r="B35" t="s">
        <v>73</v>
      </c>
      <c r="C35" t="s">
        <v>46</v>
      </c>
      <c r="D35" t="s">
        <v>15</v>
      </c>
      <c r="E35">
        <v>1</v>
      </c>
      <c r="F35">
        <v>1</v>
      </c>
      <c r="G35" t="s">
        <v>76</v>
      </c>
      <c r="H35" t="s">
        <v>77</v>
      </c>
      <c r="I35">
        <v>1.0800000000000001E-2</v>
      </c>
      <c r="J35">
        <v>0.248</v>
      </c>
      <c r="K35">
        <v>6.57</v>
      </c>
      <c r="L35" t="s">
        <v>78</v>
      </c>
      <c r="M35" t="s">
        <v>79</v>
      </c>
      <c r="N35">
        <v>2.0400000000000001E-2</v>
      </c>
      <c r="O35">
        <v>0.316</v>
      </c>
      <c r="P35">
        <v>4.46</v>
      </c>
      <c r="Q35" t="s">
        <v>80</v>
      </c>
      <c r="R35" t="s">
        <v>77</v>
      </c>
      <c r="S35">
        <v>8.0999999999999996E-3</v>
      </c>
      <c r="T35">
        <v>0.11</v>
      </c>
      <c r="U35">
        <v>2.97</v>
      </c>
      <c r="W35" s="2">
        <v>1</v>
      </c>
      <c r="Y35" s="2">
        <f t="shared" si="2"/>
        <v>6.57</v>
      </c>
      <c r="AF35">
        <v>1</v>
      </c>
      <c r="AH35" s="4">
        <f t="shared" si="0"/>
        <v>4.46</v>
      </c>
      <c r="AO35">
        <v>1</v>
      </c>
      <c r="AQ35" s="4">
        <f t="shared" si="1"/>
        <v>2.97</v>
      </c>
    </row>
    <row r="36" spans="1:49" x14ac:dyDescent="0.35">
      <c r="A36" s="1">
        <v>43731</v>
      </c>
      <c r="B36" t="s">
        <v>73</v>
      </c>
      <c r="C36" t="s">
        <v>46</v>
      </c>
      <c r="D36" t="s">
        <v>15</v>
      </c>
      <c r="E36">
        <v>1</v>
      </c>
      <c r="F36">
        <v>1</v>
      </c>
      <c r="G36" t="s">
        <v>76</v>
      </c>
      <c r="H36" t="s">
        <v>77</v>
      </c>
      <c r="I36">
        <v>1.6E-2</v>
      </c>
      <c r="J36">
        <v>0.316</v>
      </c>
      <c r="K36">
        <v>8.15</v>
      </c>
      <c r="L36" t="s">
        <v>78</v>
      </c>
      <c r="M36" t="s">
        <v>79</v>
      </c>
      <c r="N36">
        <v>2.2200000000000001E-2</v>
      </c>
      <c r="O36">
        <v>0.375</v>
      </c>
      <c r="P36">
        <v>6.07</v>
      </c>
      <c r="Q36" t="s">
        <v>80</v>
      </c>
      <c r="R36" t="s">
        <v>77</v>
      </c>
      <c r="S36">
        <v>8.2500000000000004E-3</v>
      </c>
      <c r="T36">
        <v>9.8199999999999996E-2</v>
      </c>
      <c r="U36">
        <v>2.39</v>
      </c>
      <c r="W36" s="2">
        <v>1</v>
      </c>
      <c r="Y36" s="2">
        <f t="shared" si="2"/>
        <v>8.15</v>
      </c>
      <c r="AF36">
        <v>1</v>
      </c>
      <c r="AH36" s="4">
        <f t="shared" si="0"/>
        <v>6.07</v>
      </c>
      <c r="AO36">
        <v>1</v>
      </c>
      <c r="AQ36" s="4">
        <f t="shared" si="1"/>
        <v>2.39</v>
      </c>
    </row>
    <row r="37" spans="1:49" x14ac:dyDescent="0.35">
      <c r="A37" s="1">
        <v>43731</v>
      </c>
      <c r="B37" t="s">
        <v>73</v>
      </c>
      <c r="C37" t="s">
        <v>46</v>
      </c>
      <c r="D37" t="s">
        <v>15</v>
      </c>
      <c r="E37">
        <v>1</v>
      </c>
      <c r="F37">
        <v>1</v>
      </c>
      <c r="G37" t="s">
        <v>76</v>
      </c>
      <c r="H37" t="s">
        <v>77</v>
      </c>
      <c r="I37">
        <v>1.6299999999999999E-2</v>
      </c>
      <c r="J37">
        <v>0.33500000000000002</v>
      </c>
      <c r="K37">
        <v>8.58</v>
      </c>
      <c r="L37" t="s">
        <v>78</v>
      </c>
      <c r="M37" t="s">
        <v>79</v>
      </c>
      <c r="N37">
        <v>2.12E-2</v>
      </c>
      <c r="O37">
        <v>0.34399999999999997</v>
      </c>
      <c r="P37">
        <v>5.22</v>
      </c>
      <c r="Q37" t="s">
        <v>80</v>
      </c>
      <c r="R37" t="s">
        <v>77</v>
      </c>
      <c r="S37">
        <v>8.8299999999999993E-3</v>
      </c>
      <c r="T37">
        <v>0.14099999999999999</v>
      </c>
      <c r="U37">
        <v>4.51</v>
      </c>
      <c r="V37" s="2"/>
      <c r="W37" s="2">
        <v>1</v>
      </c>
      <c r="X37" s="2"/>
      <c r="Y37" s="2">
        <f t="shared" si="2"/>
        <v>8.58</v>
      </c>
      <c r="AB37" s="3"/>
      <c r="AC37" s="3"/>
      <c r="AD37" s="3"/>
      <c r="AE37" s="3"/>
      <c r="AF37">
        <v>1</v>
      </c>
      <c r="AH37" s="4">
        <f t="shared" si="0"/>
        <v>5.22</v>
      </c>
      <c r="AK37" s="3"/>
      <c r="AL37" s="3"/>
      <c r="AM37" s="3"/>
      <c r="AN37" s="3"/>
      <c r="AO37">
        <v>1</v>
      </c>
      <c r="AQ37" s="4">
        <f t="shared" si="1"/>
        <v>4.51</v>
      </c>
      <c r="AT37" s="3"/>
      <c r="AU37" s="3"/>
      <c r="AV37" s="3"/>
      <c r="AW37" s="3"/>
    </row>
    <row r="38" spans="1:49" x14ac:dyDescent="0.35">
      <c r="A38" s="1">
        <v>43731</v>
      </c>
      <c r="B38" t="s">
        <v>73</v>
      </c>
      <c r="C38" t="s">
        <v>46</v>
      </c>
      <c r="D38" t="s">
        <v>15</v>
      </c>
      <c r="E38">
        <v>1</v>
      </c>
      <c r="F38">
        <v>1</v>
      </c>
      <c r="G38" t="s">
        <v>76</v>
      </c>
      <c r="H38" t="s">
        <v>77</v>
      </c>
      <c r="I38">
        <v>1.17E-2</v>
      </c>
      <c r="J38">
        <v>0.28399999999999997</v>
      </c>
      <c r="K38">
        <v>7.39</v>
      </c>
      <c r="L38" t="s">
        <v>78</v>
      </c>
      <c r="M38" t="s">
        <v>79</v>
      </c>
      <c r="N38">
        <v>2.1499999999999998E-2</v>
      </c>
      <c r="O38">
        <v>0.36799999999999999</v>
      </c>
      <c r="P38">
        <v>5.89</v>
      </c>
      <c r="Q38" t="s">
        <v>80</v>
      </c>
      <c r="R38" t="s">
        <v>77</v>
      </c>
      <c r="S38">
        <v>1.06E-2</v>
      </c>
      <c r="T38">
        <v>0.14399999999999999</v>
      </c>
      <c r="U38">
        <v>4.66</v>
      </c>
      <c r="V38" s="2"/>
      <c r="W38" s="2">
        <v>1</v>
      </c>
      <c r="X38" s="2"/>
      <c r="Y38" s="2">
        <f t="shared" si="2"/>
        <v>7.39</v>
      </c>
      <c r="AB38" s="3"/>
      <c r="AC38" s="3"/>
      <c r="AF38">
        <v>1</v>
      </c>
      <c r="AH38" s="4">
        <f t="shared" si="0"/>
        <v>5.89</v>
      </c>
      <c r="AK38" s="3"/>
      <c r="AL38" s="3"/>
      <c r="AO38">
        <v>1</v>
      </c>
      <c r="AQ38" s="4">
        <f t="shared" si="1"/>
        <v>4.66</v>
      </c>
      <c r="AT38" s="3"/>
      <c r="AU38" s="3"/>
    </row>
    <row r="39" spans="1:49" x14ac:dyDescent="0.35">
      <c r="A39" s="1">
        <v>43731</v>
      </c>
      <c r="B39" t="s">
        <v>73</v>
      </c>
      <c r="C39" t="s">
        <v>46</v>
      </c>
      <c r="D39" t="s">
        <v>15</v>
      </c>
      <c r="E39">
        <v>1</v>
      </c>
      <c r="F39">
        <v>1</v>
      </c>
      <c r="G39" t="s">
        <v>76</v>
      </c>
      <c r="H39" t="s">
        <v>77</v>
      </c>
      <c r="I39">
        <v>2.6499999999999999E-2</v>
      </c>
      <c r="J39">
        <v>8.9300000000000004E-2</v>
      </c>
      <c r="K39">
        <v>2.89</v>
      </c>
      <c r="L39" t="s">
        <v>78</v>
      </c>
      <c r="M39" t="s">
        <v>79</v>
      </c>
      <c r="N39">
        <v>2.1999999999999999E-2</v>
      </c>
      <c r="O39">
        <v>0.36</v>
      </c>
      <c r="P39">
        <v>5.68</v>
      </c>
      <c r="Q39" t="s">
        <v>80</v>
      </c>
      <c r="R39" t="s">
        <v>77</v>
      </c>
      <c r="S39">
        <v>9.9799999999999993E-3</v>
      </c>
      <c r="T39">
        <v>0.14799999999999999</v>
      </c>
      <c r="U39">
        <v>4.84</v>
      </c>
      <c r="W39" s="2">
        <v>1</v>
      </c>
      <c r="Y39" s="2">
        <f t="shared" si="2"/>
        <v>2.89</v>
      </c>
      <c r="AD39" s="3"/>
      <c r="AE39" s="3"/>
      <c r="AF39">
        <v>1</v>
      </c>
      <c r="AH39" s="4">
        <f t="shared" si="0"/>
        <v>5.68</v>
      </c>
      <c r="AM39" s="3"/>
      <c r="AN39" s="3"/>
      <c r="AO39">
        <v>1</v>
      </c>
      <c r="AQ39" s="4">
        <f t="shared" si="1"/>
        <v>4.84</v>
      </c>
      <c r="AV39" s="3"/>
      <c r="AW39" s="3"/>
    </row>
    <row r="40" spans="1:49" x14ac:dyDescent="0.35">
      <c r="A40" s="1">
        <v>43731</v>
      </c>
      <c r="B40" t="s">
        <v>73</v>
      </c>
      <c r="C40" t="s">
        <v>46</v>
      </c>
      <c r="D40" t="s">
        <v>15</v>
      </c>
      <c r="E40">
        <v>1</v>
      </c>
      <c r="F40">
        <v>1</v>
      </c>
      <c r="G40" t="s">
        <v>76</v>
      </c>
      <c r="H40" t="s">
        <v>77</v>
      </c>
      <c r="I40">
        <v>1.1599999999999999E-2</v>
      </c>
      <c r="J40">
        <v>0.32100000000000001</v>
      </c>
      <c r="K40">
        <v>8.25</v>
      </c>
      <c r="L40" t="s">
        <v>78</v>
      </c>
      <c r="M40" t="s">
        <v>79</v>
      </c>
      <c r="N40">
        <v>2.1399999999999999E-2</v>
      </c>
      <c r="O40">
        <v>0.34300000000000003</v>
      </c>
      <c r="P40">
        <v>5.21</v>
      </c>
      <c r="Q40" t="s">
        <v>80</v>
      </c>
      <c r="R40" t="s">
        <v>77</v>
      </c>
      <c r="S40">
        <v>9.2499999999999995E-3</v>
      </c>
      <c r="T40">
        <v>0.14699999999999999</v>
      </c>
      <c r="U40">
        <v>4.8</v>
      </c>
      <c r="W40" s="2">
        <v>1</v>
      </c>
      <c r="Y40" s="2">
        <f t="shared" si="2"/>
        <v>8.25</v>
      </c>
      <c r="Z40" s="3"/>
      <c r="AA40" s="3"/>
      <c r="AD40" s="3"/>
      <c r="AE40" s="3"/>
      <c r="AF40">
        <v>1</v>
      </c>
      <c r="AH40" s="4">
        <f t="shared" si="0"/>
        <v>5.21</v>
      </c>
      <c r="AI40" s="3"/>
      <c r="AJ40" s="3"/>
      <c r="AM40" s="3"/>
      <c r="AN40" s="3"/>
      <c r="AO40">
        <v>1</v>
      </c>
      <c r="AQ40" s="4">
        <f t="shared" si="1"/>
        <v>4.8</v>
      </c>
      <c r="AR40" s="3"/>
      <c r="AS40" s="3"/>
      <c r="AV40" s="3"/>
      <c r="AW40" s="3"/>
    </row>
    <row r="41" spans="1:49" x14ac:dyDescent="0.35">
      <c r="A41" s="1">
        <v>43731</v>
      </c>
      <c r="B41" t="s">
        <v>73</v>
      </c>
      <c r="C41" t="s">
        <v>46</v>
      </c>
      <c r="D41" t="s">
        <v>15</v>
      </c>
      <c r="E41">
        <v>1</v>
      </c>
      <c r="F41">
        <v>1</v>
      </c>
      <c r="G41" t="s">
        <v>76</v>
      </c>
      <c r="H41" t="s">
        <v>77</v>
      </c>
      <c r="I41">
        <v>1.0800000000000001E-2</v>
      </c>
      <c r="J41">
        <v>0.214</v>
      </c>
      <c r="K41">
        <v>5.78</v>
      </c>
      <c r="L41" t="s">
        <v>78</v>
      </c>
      <c r="M41" t="s">
        <v>79</v>
      </c>
      <c r="N41">
        <v>2.2100000000000002E-2</v>
      </c>
      <c r="O41">
        <v>0.34</v>
      </c>
      <c r="P41">
        <v>5.13</v>
      </c>
      <c r="Q41" t="s">
        <v>80</v>
      </c>
      <c r="R41" t="s">
        <v>77</v>
      </c>
      <c r="S41">
        <v>8.9200000000000008E-3</v>
      </c>
      <c r="T41">
        <v>8.8200000000000001E-2</v>
      </c>
      <c r="U41">
        <v>1.9</v>
      </c>
      <c r="W41" s="2">
        <v>1</v>
      </c>
      <c r="Y41" s="2">
        <f t="shared" si="2"/>
        <v>5.78</v>
      </c>
      <c r="AF41">
        <v>1</v>
      </c>
      <c r="AH41" s="4">
        <f t="shared" si="0"/>
        <v>5.13</v>
      </c>
      <c r="AO41">
        <v>1</v>
      </c>
      <c r="AQ41" s="4">
        <f t="shared" si="1"/>
        <v>1.9</v>
      </c>
    </row>
    <row r="42" spans="1:49" x14ac:dyDescent="0.35">
      <c r="A42" s="1">
        <v>43731</v>
      </c>
      <c r="B42" t="s">
        <v>73</v>
      </c>
      <c r="C42" t="s">
        <v>46</v>
      </c>
      <c r="D42" t="s">
        <v>15</v>
      </c>
      <c r="E42">
        <v>1</v>
      </c>
      <c r="F42">
        <v>1</v>
      </c>
      <c r="G42" t="s">
        <v>76</v>
      </c>
      <c r="H42" t="s">
        <v>77</v>
      </c>
      <c r="I42">
        <v>1.0500000000000001E-2</v>
      </c>
      <c r="J42">
        <v>0.24099999999999999</v>
      </c>
      <c r="K42">
        <v>6.4</v>
      </c>
      <c r="L42" t="s">
        <v>78</v>
      </c>
      <c r="M42" t="s">
        <v>79</v>
      </c>
      <c r="N42">
        <v>2.24E-2</v>
      </c>
      <c r="O42">
        <v>0.33300000000000002</v>
      </c>
      <c r="P42">
        <v>4.93</v>
      </c>
      <c r="Q42" t="s">
        <v>80</v>
      </c>
      <c r="R42" t="s">
        <v>77</v>
      </c>
      <c r="S42">
        <v>7.7799999999999996E-3</v>
      </c>
      <c r="T42">
        <v>0.107</v>
      </c>
      <c r="U42">
        <v>2.82</v>
      </c>
      <c r="W42" s="2">
        <v>1</v>
      </c>
      <c r="Y42" s="2">
        <f t="shared" si="2"/>
        <v>6.4</v>
      </c>
      <c r="AF42">
        <v>1</v>
      </c>
      <c r="AH42" s="4">
        <f t="shared" si="0"/>
        <v>4.93</v>
      </c>
      <c r="AO42">
        <v>1</v>
      </c>
      <c r="AQ42" s="4">
        <f t="shared" si="1"/>
        <v>2.82</v>
      </c>
    </row>
    <row r="43" spans="1:49" x14ac:dyDescent="0.35">
      <c r="A43" s="1">
        <v>43731</v>
      </c>
      <c r="B43" t="s">
        <v>73</v>
      </c>
      <c r="C43" t="s">
        <v>92</v>
      </c>
      <c r="D43" t="s">
        <v>93</v>
      </c>
      <c r="E43">
        <v>1</v>
      </c>
      <c r="F43">
        <v>1</v>
      </c>
      <c r="G43" t="s">
        <v>76</v>
      </c>
      <c r="H43" t="s">
        <v>77</v>
      </c>
      <c r="I43">
        <v>0.93400000000000005</v>
      </c>
      <c r="J43">
        <v>20</v>
      </c>
      <c r="K43">
        <v>447</v>
      </c>
      <c r="L43" t="s">
        <v>78</v>
      </c>
      <c r="M43" t="s">
        <v>79</v>
      </c>
      <c r="N43">
        <v>1.68</v>
      </c>
      <c r="O43">
        <v>23.4</v>
      </c>
      <c r="P43">
        <v>634</v>
      </c>
      <c r="Q43" t="s">
        <v>80</v>
      </c>
      <c r="R43" t="s">
        <v>77</v>
      </c>
      <c r="S43">
        <v>0.64600000000000002</v>
      </c>
      <c r="T43">
        <v>8.77</v>
      </c>
      <c r="U43">
        <v>436</v>
      </c>
      <c r="W43" s="2">
        <v>1</v>
      </c>
      <c r="Y43" s="2">
        <f t="shared" si="2"/>
        <v>447</v>
      </c>
      <c r="AF43">
        <v>1</v>
      </c>
      <c r="AH43" s="4">
        <f t="shared" si="0"/>
        <v>634</v>
      </c>
      <c r="AO43">
        <v>1</v>
      </c>
      <c r="AQ43" s="4">
        <f t="shared" si="1"/>
        <v>436</v>
      </c>
    </row>
    <row r="44" spans="1:49" x14ac:dyDescent="0.35">
      <c r="A44" s="1">
        <v>43731</v>
      </c>
      <c r="B44" t="s">
        <v>73</v>
      </c>
      <c r="C44" t="s">
        <v>71</v>
      </c>
      <c r="D44" t="s">
        <v>11</v>
      </c>
      <c r="E44">
        <v>1</v>
      </c>
      <c r="F44">
        <v>1</v>
      </c>
      <c r="G44" t="s">
        <v>76</v>
      </c>
      <c r="H44" t="s">
        <v>77</v>
      </c>
      <c r="I44">
        <v>2.1800000000000002</v>
      </c>
      <c r="J44">
        <v>46.6</v>
      </c>
      <c r="K44">
        <v>987</v>
      </c>
      <c r="L44" t="s">
        <v>78</v>
      </c>
      <c r="M44" t="s">
        <v>79</v>
      </c>
      <c r="N44">
        <v>2.64</v>
      </c>
      <c r="O44">
        <v>36.200000000000003</v>
      </c>
      <c r="P44">
        <v>982</v>
      </c>
      <c r="Q44" t="s">
        <v>80</v>
      </c>
      <c r="R44" t="s">
        <v>77</v>
      </c>
      <c r="S44">
        <v>1.45</v>
      </c>
      <c r="T44">
        <v>19.600000000000001</v>
      </c>
      <c r="U44">
        <v>999</v>
      </c>
      <c r="W44" s="2">
        <v>1</v>
      </c>
      <c r="Y44" s="2">
        <f t="shared" si="2"/>
        <v>987</v>
      </c>
      <c r="AB44" s="3"/>
      <c r="AC44" s="3"/>
      <c r="AD44" s="3"/>
      <c r="AE44" s="3"/>
      <c r="AF44">
        <v>1</v>
      </c>
      <c r="AH44" s="4">
        <f t="shared" si="0"/>
        <v>982</v>
      </c>
      <c r="AK44" s="3"/>
      <c r="AL44" s="3"/>
      <c r="AM44" s="3"/>
      <c r="AN44" s="3"/>
      <c r="AO44">
        <v>1</v>
      </c>
      <c r="AQ44" s="4">
        <f t="shared" si="1"/>
        <v>999</v>
      </c>
      <c r="AT44" s="3"/>
      <c r="AU44" s="3"/>
      <c r="AV44" s="3"/>
      <c r="AW44" s="3"/>
    </row>
    <row r="45" spans="1:49" x14ac:dyDescent="0.35">
      <c r="A45" s="1">
        <v>43731</v>
      </c>
      <c r="B45" t="s">
        <v>73</v>
      </c>
      <c r="C45" t="s">
        <v>72</v>
      </c>
      <c r="D45" t="s">
        <v>81</v>
      </c>
      <c r="E45">
        <v>1</v>
      </c>
      <c r="F45">
        <v>1</v>
      </c>
      <c r="G45" t="s">
        <v>76</v>
      </c>
      <c r="H45" t="s">
        <v>77</v>
      </c>
      <c r="I45">
        <v>2.29E-2</v>
      </c>
      <c r="J45">
        <v>0.55800000000000005</v>
      </c>
      <c r="K45">
        <v>13.7</v>
      </c>
      <c r="L45" t="s">
        <v>78</v>
      </c>
      <c r="M45" t="s">
        <v>79</v>
      </c>
      <c r="N45">
        <v>1.5800000000000002E-2</v>
      </c>
      <c r="O45">
        <v>0.24099999999999999</v>
      </c>
      <c r="P45">
        <v>2.44</v>
      </c>
      <c r="Q45" t="s">
        <v>80</v>
      </c>
      <c r="R45" t="s">
        <v>77</v>
      </c>
      <c r="S45">
        <v>1.48</v>
      </c>
      <c r="T45">
        <v>20.100000000000001</v>
      </c>
      <c r="U45">
        <v>1020</v>
      </c>
      <c r="V45">
        <f>100*T44/T45</f>
        <v>97.512437810945272</v>
      </c>
      <c r="W45" s="2">
        <v>1</v>
      </c>
      <c r="Y45" s="2">
        <f t="shared" si="2"/>
        <v>13.7</v>
      </c>
      <c r="AB45" s="3"/>
      <c r="AC45" s="3"/>
      <c r="AF45">
        <v>1</v>
      </c>
      <c r="AH45" s="4">
        <f t="shared" si="0"/>
        <v>2.44</v>
      </c>
      <c r="AK45" s="3"/>
      <c r="AL45" s="3"/>
      <c r="AO45">
        <v>1</v>
      </c>
      <c r="AQ45" s="4">
        <f t="shared" si="1"/>
        <v>1020</v>
      </c>
      <c r="AT45" s="3"/>
      <c r="AU45" s="3"/>
    </row>
    <row r="46" spans="1:49" x14ac:dyDescent="0.35">
      <c r="A46" s="1">
        <v>43731</v>
      </c>
      <c r="B46" t="s">
        <v>73</v>
      </c>
      <c r="C46" t="s">
        <v>74</v>
      </c>
      <c r="D46" t="s">
        <v>75</v>
      </c>
      <c r="E46">
        <v>10</v>
      </c>
      <c r="F46">
        <v>1</v>
      </c>
      <c r="G46" t="s">
        <v>76</v>
      </c>
      <c r="H46" t="s">
        <v>77</v>
      </c>
      <c r="I46">
        <v>7.79</v>
      </c>
      <c r="J46">
        <v>195</v>
      </c>
      <c r="K46">
        <v>2840</v>
      </c>
      <c r="L46" t="s">
        <v>78</v>
      </c>
      <c r="M46" t="s">
        <v>79</v>
      </c>
      <c r="N46">
        <v>1.38E-2</v>
      </c>
      <c r="O46">
        <v>0.26700000000000002</v>
      </c>
      <c r="P46">
        <v>3.15</v>
      </c>
      <c r="Q46" t="s">
        <v>80</v>
      </c>
      <c r="R46" t="s">
        <v>77</v>
      </c>
      <c r="S46">
        <v>4.3800000000000002E-3</v>
      </c>
      <c r="T46">
        <v>9.6699999999999994E-2</v>
      </c>
      <c r="U46">
        <v>2.3199999999999998</v>
      </c>
      <c r="W46" s="2">
        <v>1</v>
      </c>
      <c r="Y46" s="2">
        <f t="shared" si="2"/>
        <v>2840</v>
      </c>
      <c r="AD46" s="3"/>
      <c r="AE46" s="3"/>
      <c r="AF46">
        <v>1</v>
      </c>
      <c r="AH46" s="4">
        <f t="shared" si="0"/>
        <v>3.15</v>
      </c>
      <c r="AM46" s="3"/>
      <c r="AN46" s="3"/>
      <c r="AO46">
        <v>1</v>
      </c>
      <c r="AQ46" s="4">
        <f t="shared" si="1"/>
        <v>2.3199999999999998</v>
      </c>
      <c r="AV46" s="3"/>
      <c r="AW46" s="3"/>
    </row>
    <row r="47" spans="1:49" x14ac:dyDescent="0.35">
      <c r="A47" s="1">
        <v>43731</v>
      </c>
      <c r="B47" t="s">
        <v>94</v>
      </c>
      <c r="C47" t="s">
        <v>71</v>
      </c>
      <c r="D47" t="s">
        <v>11</v>
      </c>
      <c r="E47">
        <v>1</v>
      </c>
      <c r="F47">
        <v>1</v>
      </c>
      <c r="G47" t="s">
        <v>76</v>
      </c>
      <c r="H47" t="s">
        <v>77</v>
      </c>
      <c r="I47">
        <v>2.14</v>
      </c>
      <c r="J47">
        <v>46.2</v>
      </c>
      <c r="K47">
        <v>978</v>
      </c>
      <c r="L47" t="s">
        <v>78</v>
      </c>
      <c r="M47" t="s">
        <v>79</v>
      </c>
      <c r="N47">
        <v>2.85</v>
      </c>
      <c r="O47">
        <v>35.700000000000003</v>
      </c>
      <c r="P47">
        <v>969</v>
      </c>
      <c r="Q47" t="s">
        <v>80</v>
      </c>
      <c r="R47" t="s">
        <v>77</v>
      </c>
      <c r="S47">
        <v>1.49</v>
      </c>
      <c r="T47">
        <v>20.100000000000001</v>
      </c>
      <c r="U47">
        <v>1020</v>
      </c>
      <c r="W47" s="2">
        <v>1</v>
      </c>
      <c r="Y47" s="2">
        <f t="shared" si="2"/>
        <v>978</v>
      </c>
      <c r="Z47" s="3"/>
      <c r="AA47" s="3"/>
      <c r="AB47" s="3"/>
      <c r="AC47" s="3"/>
      <c r="AF47">
        <v>1</v>
      </c>
      <c r="AH47" s="4">
        <f t="shared" si="0"/>
        <v>969</v>
      </c>
      <c r="AI47" s="3"/>
      <c r="AJ47" s="3"/>
      <c r="AK47" s="3"/>
      <c r="AL47" s="3"/>
      <c r="AO47">
        <v>3</v>
      </c>
      <c r="AQ47" s="4">
        <f t="shared" si="1"/>
        <v>1020</v>
      </c>
      <c r="AR47" s="3"/>
      <c r="AS47" s="3"/>
      <c r="AT47" s="3"/>
      <c r="AU47" s="3"/>
    </row>
    <row r="48" spans="1:49" x14ac:dyDescent="0.35">
      <c r="A48" s="1">
        <v>43731</v>
      </c>
      <c r="B48" t="s">
        <v>94</v>
      </c>
      <c r="C48" t="s">
        <v>72</v>
      </c>
      <c r="D48" t="s">
        <v>81</v>
      </c>
      <c r="E48">
        <v>1</v>
      </c>
      <c r="F48">
        <v>1</v>
      </c>
      <c r="G48" t="s">
        <v>76</v>
      </c>
      <c r="H48" t="s">
        <v>77</v>
      </c>
      <c r="I48">
        <v>2.52E-2</v>
      </c>
      <c r="J48">
        <v>0.54</v>
      </c>
      <c r="K48">
        <v>13.3</v>
      </c>
      <c r="L48" t="s">
        <v>78</v>
      </c>
      <c r="M48" t="s">
        <v>79</v>
      </c>
      <c r="N48">
        <v>-9.2999999999999992E-3</v>
      </c>
      <c r="O48">
        <v>-5.8700000000000002E-2</v>
      </c>
      <c r="P48">
        <v>-5.71</v>
      </c>
      <c r="Q48" t="s">
        <v>80</v>
      </c>
      <c r="R48" t="s">
        <v>77</v>
      </c>
      <c r="S48">
        <v>1.5</v>
      </c>
      <c r="T48">
        <v>20.3</v>
      </c>
      <c r="U48">
        <v>1030</v>
      </c>
      <c r="W48" s="2">
        <v>1</v>
      </c>
      <c r="Y48" s="2">
        <f t="shared" si="2"/>
        <v>13.3</v>
      </c>
      <c r="AD48" s="3"/>
      <c r="AE48" s="3"/>
      <c r="AF48">
        <v>1</v>
      </c>
      <c r="AH48" s="4">
        <f t="shared" si="0"/>
        <v>-5.71</v>
      </c>
      <c r="AM48" s="3"/>
      <c r="AN48" s="3"/>
      <c r="AO48">
        <v>1</v>
      </c>
      <c r="AQ48" s="4">
        <f t="shared" si="1"/>
        <v>1030</v>
      </c>
      <c r="AV48" s="3"/>
      <c r="AW48" s="3"/>
    </row>
    <row r="49" spans="1:49" x14ac:dyDescent="0.35">
      <c r="A49" s="1">
        <v>43731</v>
      </c>
      <c r="B49" t="s">
        <v>94</v>
      </c>
      <c r="C49" t="s">
        <v>16</v>
      </c>
      <c r="D49" t="s">
        <v>13</v>
      </c>
      <c r="E49">
        <v>1</v>
      </c>
      <c r="F49">
        <v>1</v>
      </c>
      <c r="G49" t="s">
        <v>76</v>
      </c>
      <c r="H49" t="s">
        <v>77</v>
      </c>
      <c r="I49">
        <v>5.3100000000000001E-2</v>
      </c>
      <c r="J49">
        <v>1.1200000000000001</v>
      </c>
      <c r="K49">
        <v>26.7</v>
      </c>
      <c r="L49" t="s">
        <v>78</v>
      </c>
      <c r="M49" t="s">
        <v>79</v>
      </c>
      <c r="N49">
        <v>7.6100000000000001E-2</v>
      </c>
      <c r="O49">
        <v>1.1200000000000001</v>
      </c>
      <c r="P49">
        <v>26.3</v>
      </c>
      <c r="Q49" t="s">
        <v>80</v>
      </c>
      <c r="R49" t="s">
        <v>77</v>
      </c>
      <c r="S49">
        <v>4.2700000000000002E-2</v>
      </c>
      <c r="T49">
        <v>0.63200000000000001</v>
      </c>
      <c r="U49">
        <v>28.6</v>
      </c>
      <c r="W49" s="2">
        <v>1</v>
      </c>
      <c r="Y49" s="2">
        <f t="shared" si="2"/>
        <v>26.7</v>
      </c>
      <c r="Z49" s="3">
        <f>100*(Y49-25)/25</f>
        <v>6.799999999999998</v>
      </c>
      <c r="AA49" s="3" t="str">
        <f>IF((ABS(Z49))&lt;=20,"PASS","FAIL")</f>
        <v>PASS</v>
      </c>
      <c r="AF49">
        <v>1</v>
      </c>
      <c r="AH49" s="4">
        <f t="shared" si="0"/>
        <v>26.3</v>
      </c>
      <c r="AI49" s="3">
        <f>100*(AH49-25)/25</f>
        <v>5.200000000000002</v>
      </c>
      <c r="AJ49" s="3" t="str">
        <f>IF((ABS(AI49))&lt;=20,"PASS","FAIL")</f>
        <v>PASS</v>
      </c>
      <c r="AO49">
        <v>1</v>
      </c>
      <c r="AQ49" s="4">
        <f t="shared" si="1"/>
        <v>28.6</v>
      </c>
      <c r="AR49" s="3">
        <f>100*(AQ49-25)/25</f>
        <v>14.400000000000004</v>
      </c>
      <c r="AS49" s="3" t="str">
        <f>IF((ABS(AR49))&lt;=20,"PASS","FAIL")</f>
        <v>PASS</v>
      </c>
    </row>
    <row r="50" spans="1:49" x14ac:dyDescent="0.35">
      <c r="A50" s="1">
        <v>43731</v>
      </c>
      <c r="B50" t="s">
        <v>94</v>
      </c>
      <c r="C50" t="s">
        <v>95</v>
      </c>
      <c r="D50">
        <v>1</v>
      </c>
      <c r="E50">
        <v>1</v>
      </c>
      <c r="F50">
        <v>1</v>
      </c>
      <c r="G50" t="s">
        <v>76</v>
      </c>
      <c r="H50" t="s">
        <v>77</v>
      </c>
      <c r="I50">
        <v>8.6099999999999996E-2</v>
      </c>
      <c r="J50">
        <v>2.0099999999999998</v>
      </c>
      <c r="K50">
        <v>47.2</v>
      </c>
      <c r="L50" t="s">
        <v>78</v>
      </c>
      <c r="M50" t="s">
        <v>79</v>
      </c>
      <c r="N50">
        <v>2.1299999999999999E-2</v>
      </c>
      <c r="O50">
        <v>0.36599999999999999</v>
      </c>
      <c r="P50">
        <v>5.84</v>
      </c>
      <c r="Q50" t="s">
        <v>80</v>
      </c>
      <c r="R50" t="s">
        <v>77</v>
      </c>
      <c r="S50">
        <v>1.34E-2</v>
      </c>
      <c r="T50">
        <v>0.2</v>
      </c>
      <c r="U50">
        <v>7.38</v>
      </c>
      <c r="W50" s="2">
        <v>1</v>
      </c>
      <c r="Y50" s="2">
        <f t="shared" si="2"/>
        <v>47.2</v>
      </c>
      <c r="AF50">
        <v>1</v>
      </c>
      <c r="AH50" s="4">
        <f t="shared" si="0"/>
        <v>5.84</v>
      </c>
      <c r="AO50">
        <v>1</v>
      </c>
      <c r="AQ50" s="4">
        <f t="shared" si="1"/>
        <v>7.38</v>
      </c>
    </row>
    <row r="51" spans="1:49" x14ac:dyDescent="0.35">
      <c r="A51" s="1">
        <v>43731</v>
      </c>
      <c r="B51" t="s">
        <v>94</v>
      </c>
      <c r="C51" t="s">
        <v>96</v>
      </c>
      <c r="D51">
        <v>2</v>
      </c>
      <c r="E51">
        <v>1</v>
      </c>
      <c r="F51">
        <v>1</v>
      </c>
      <c r="G51" t="s">
        <v>76</v>
      </c>
      <c r="H51" t="s">
        <v>77</v>
      </c>
      <c r="I51">
        <v>8.9099999999999999E-2</v>
      </c>
      <c r="J51">
        <v>2.06</v>
      </c>
      <c r="K51">
        <v>48.4</v>
      </c>
      <c r="L51" t="s">
        <v>78</v>
      </c>
      <c r="M51" t="s">
        <v>79</v>
      </c>
      <c r="N51">
        <v>2.2499999999999999E-2</v>
      </c>
      <c r="O51">
        <v>0.36399999999999999</v>
      </c>
      <c r="P51">
        <v>5.76</v>
      </c>
      <c r="Q51" t="s">
        <v>80</v>
      </c>
      <c r="R51" t="s">
        <v>77</v>
      </c>
      <c r="S51">
        <v>5.8900000000000001E-2</v>
      </c>
      <c r="T51">
        <v>0.81</v>
      </c>
      <c r="U51">
        <v>37.4</v>
      </c>
      <c r="W51" s="2">
        <v>1</v>
      </c>
      <c r="Y51" s="2">
        <f t="shared" si="2"/>
        <v>48.4</v>
      </c>
      <c r="AB51" s="3"/>
      <c r="AC51" s="3"/>
      <c r="AD51" s="3"/>
      <c r="AE51" s="3"/>
      <c r="AF51">
        <v>1</v>
      </c>
      <c r="AH51" s="4">
        <f t="shared" si="0"/>
        <v>5.76</v>
      </c>
      <c r="AK51" s="3"/>
      <c r="AL51" s="3"/>
      <c r="AM51" s="3"/>
      <c r="AN51" s="3"/>
      <c r="AO51">
        <v>1</v>
      </c>
      <c r="AQ51" s="4">
        <f t="shared" si="1"/>
        <v>37.4</v>
      </c>
      <c r="AT51" s="3"/>
      <c r="AU51" s="3"/>
      <c r="AV51" s="3"/>
      <c r="AW51" s="3"/>
    </row>
    <row r="52" spans="1:49" x14ac:dyDescent="0.35">
      <c r="A52" s="1">
        <v>43731</v>
      </c>
      <c r="B52" t="s">
        <v>94</v>
      </c>
      <c r="C52" t="s">
        <v>97</v>
      </c>
      <c r="D52">
        <v>3</v>
      </c>
      <c r="E52">
        <v>1</v>
      </c>
      <c r="F52">
        <v>1</v>
      </c>
      <c r="G52" t="s">
        <v>76</v>
      </c>
      <c r="H52" t="s">
        <v>77</v>
      </c>
      <c r="I52">
        <v>1.7100000000000001E-2</v>
      </c>
      <c r="J52">
        <v>0.38</v>
      </c>
      <c r="K52">
        <v>9.61</v>
      </c>
      <c r="L52" t="s">
        <v>78</v>
      </c>
      <c r="M52" t="s">
        <v>79</v>
      </c>
      <c r="N52">
        <v>2.1499999999999998E-2</v>
      </c>
      <c r="O52">
        <v>0.35099999999999998</v>
      </c>
      <c r="P52">
        <v>5.41</v>
      </c>
      <c r="Q52" t="s">
        <v>80</v>
      </c>
      <c r="R52" t="s">
        <v>77</v>
      </c>
      <c r="S52">
        <v>5.7800000000000004E-3</v>
      </c>
      <c r="T52">
        <v>0.111</v>
      </c>
      <c r="U52">
        <v>3</v>
      </c>
      <c r="W52" s="2">
        <v>1</v>
      </c>
      <c r="Y52" s="2">
        <f t="shared" si="2"/>
        <v>9.61</v>
      </c>
      <c r="AB52" s="3"/>
      <c r="AC52" s="3"/>
      <c r="AF52">
        <v>1</v>
      </c>
      <c r="AH52" s="4">
        <f t="shared" si="0"/>
        <v>5.41</v>
      </c>
      <c r="AK52" s="3"/>
      <c r="AL52" s="3"/>
      <c r="AO52">
        <v>1</v>
      </c>
      <c r="AQ52" s="4">
        <f t="shared" si="1"/>
        <v>3</v>
      </c>
      <c r="AT52" s="3"/>
      <c r="AU52" s="3"/>
    </row>
    <row r="53" spans="1:49" x14ac:dyDescent="0.35">
      <c r="A53" s="1">
        <v>43731</v>
      </c>
      <c r="B53" t="s">
        <v>94</v>
      </c>
      <c r="C53" t="s">
        <v>98</v>
      </c>
      <c r="D53">
        <v>4</v>
      </c>
      <c r="E53">
        <v>1</v>
      </c>
      <c r="F53">
        <v>1</v>
      </c>
      <c r="G53" t="s">
        <v>76</v>
      </c>
      <c r="H53" t="s">
        <v>77</v>
      </c>
      <c r="I53">
        <v>1.7399999999999999E-2</v>
      </c>
      <c r="J53">
        <v>0.443</v>
      </c>
      <c r="K53">
        <v>11.1</v>
      </c>
      <c r="L53" t="s">
        <v>78</v>
      </c>
      <c r="M53" t="s">
        <v>79</v>
      </c>
      <c r="N53">
        <v>2.2700000000000001E-2</v>
      </c>
      <c r="O53">
        <v>0.33800000000000002</v>
      </c>
      <c r="P53">
        <v>5.07</v>
      </c>
      <c r="Q53" t="s">
        <v>80</v>
      </c>
      <c r="R53" t="s">
        <v>77</v>
      </c>
      <c r="S53">
        <v>5.3600000000000002E-3</v>
      </c>
      <c r="T53">
        <v>6.1199999999999997E-2</v>
      </c>
      <c r="U53">
        <v>0.57699999999999996</v>
      </c>
      <c r="W53" s="2">
        <v>1</v>
      </c>
      <c r="Y53" s="2">
        <f t="shared" si="2"/>
        <v>11.1</v>
      </c>
      <c r="AD53" s="3"/>
      <c r="AE53" s="3"/>
      <c r="AF53">
        <v>1</v>
      </c>
      <c r="AH53" s="4">
        <f t="shared" si="0"/>
        <v>5.07</v>
      </c>
      <c r="AM53" s="3"/>
      <c r="AN53" s="3"/>
      <c r="AO53">
        <v>1</v>
      </c>
      <c r="AQ53" s="4">
        <f t="shared" si="1"/>
        <v>0.57699999999999996</v>
      </c>
      <c r="AV53" s="3"/>
      <c r="AW53" s="3"/>
    </row>
    <row r="54" spans="1:49" x14ac:dyDescent="0.35">
      <c r="A54" s="1">
        <v>43731</v>
      </c>
      <c r="B54" t="s">
        <v>94</v>
      </c>
      <c r="C54" t="s">
        <v>99</v>
      </c>
      <c r="D54">
        <v>5</v>
      </c>
      <c r="E54">
        <v>1</v>
      </c>
      <c r="F54">
        <v>1</v>
      </c>
      <c r="G54" t="s">
        <v>76</v>
      </c>
      <c r="H54" t="s">
        <v>77</v>
      </c>
      <c r="I54">
        <v>2.3599999999999999E-2</v>
      </c>
      <c r="J54">
        <v>0.46700000000000003</v>
      </c>
      <c r="K54">
        <v>11.6</v>
      </c>
      <c r="L54" t="s">
        <v>78</v>
      </c>
      <c r="M54" t="s">
        <v>79</v>
      </c>
      <c r="N54">
        <v>2.0199999999999999E-2</v>
      </c>
      <c r="O54">
        <v>0.317</v>
      </c>
      <c r="P54">
        <v>4.49</v>
      </c>
      <c r="Q54" t="s">
        <v>80</v>
      </c>
      <c r="R54" t="s">
        <v>77</v>
      </c>
      <c r="S54">
        <v>6.7000000000000002E-3</v>
      </c>
      <c r="T54">
        <v>9.7699999999999995E-2</v>
      </c>
      <c r="U54">
        <v>2.37</v>
      </c>
      <c r="W54" s="2">
        <v>1</v>
      </c>
      <c r="Y54" s="2">
        <f t="shared" si="2"/>
        <v>11.6</v>
      </c>
      <c r="Z54" s="3"/>
      <c r="AA54" s="3"/>
      <c r="AD54" s="3"/>
      <c r="AE54" s="3"/>
      <c r="AF54">
        <v>1</v>
      </c>
      <c r="AH54" s="4">
        <f t="shared" si="0"/>
        <v>4.49</v>
      </c>
      <c r="AI54" s="3"/>
      <c r="AJ54" s="3"/>
      <c r="AM54" s="3"/>
      <c r="AN54" s="3"/>
      <c r="AO54">
        <v>1</v>
      </c>
      <c r="AQ54" s="4">
        <f t="shared" si="1"/>
        <v>2.37</v>
      </c>
      <c r="AR54" s="3"/>
      <c r="AS54" s="3"/>
      <c r="AV54" s="3"/>
      <c r="AW54" s="3"/>
    </row>
    <row r="55" spans="1:49" x14ac:dyDescent="0.35">
      <c r="A55" s="1">
        <v>43731</v>
      </c>
      <c r="B55" t="s">
        <v>94</v>
      </c>
      <c r="C55" t="s">
        <v>100</v>
      </c>
      <c r="D55">
        <v>6</v>
      </c>
      <c r="E55">
        <v>1</v>
      </c>
      <c r="F55">
        <v>1</v>
      </c>
      <c r="G55" t="s">
        <v>76</v>
      </c>
      <c r="H55" t="s">
        <v>77</v>
      </c>
      <c r="I55">
        <v>6.93E-2</v>
      </c>
      <c r="J55">
        <v>1.77</v>
      </c>
      <c r="K55">
        <v>41.6</v>
      </c>
      <c r="L55" t="s">
        <v>78</v>
      </c>
      <c r="M55" t="s">
        <v>79</v>
      </c>
      <c r="N55">
        <v>2.0400000000000001E-2</v>
      </c>
      <c r="O55">
        <v>0.32700000000000001</v>
      </c>
      <c r="P55">
        <v>4.78</v>
      </c>
      <c r="Q55" t="s">
        <v>80</v>
      </c>
      <c r="R55" t="s">
        <v>77</v>
      </c>
      <c r="S55">
        <v>4.7199999999999999E-2</v>
      </c>
      <c r="T55">
        <v>0.67800000000000005</v>
      </c>
      <c r="U55">
        <v>30.9</v>
      </c>
      <c r="W55" s="2">
        <v>1</v>
      </c>
      <c r="Y55" s="2">
        <f t="shared" si="2"/>
        <v>41.6</v>
      </c>
      <c r="AF55">
        <v>1</v>
      </c>
      <c r="AH55" s="4">
        <f t="shared" si="0"/>
        <v>4.78</v>
      </c>
      <c r="AO55">
        <v>1</v>
      </c>
      <c r="AQ55" s="4">
        <f t="shared" si="1"/>
        <v>30.9</v>
      </c>
    </row>
    <row r="56" spans="1:49" x14ac:dyDescent="0.35">
      <c r="A56" s="1">
        <v>43731</v>
      </c>
      <c r="B56" t="s">
        <v>94</v>
      </c>
      <c r="C56" t="s">
        <v>101</v>
      </c>
      <c r="D56">
        <v>7</v>
      </c>
      <c r="E56">
        <v>1</v>
      </c>
      <c r="F56">
        <v>1</v>
      </c>
      <c r="G56" t="s">
        <v>76</v>
      </c>
      <c r="H56" t="s">
        <v>77</v>
      </c>
      <c r="I56">
        <v>0.33400000000000002</v>
      </c>
      <c r="J56">
        <v>7.15</v>
      </c>
      <c r="K56">
        <v>164</v>
      </c>
      <c r="L56" t="s">
        <v>78</v>
      </c>
      <c r="M56" t="s">
        <v>79</v>
      </c>
      <c r="N56">
        <v>2.5499999999999998E-2</v>
      </c>
      <c r="O56">
        <v>0.40699999999999997</v>
      </c>
      <c r="P56">
        <v>6.95</v>
      </c>
      <c r="Q56" t="s">
        <v>80</v>
      </c>
      <c r="R56" t="s">
        <v>77</v>
      </c>
      <c r="S56">
        <v>1.6400000000000001E-2</v>
      </c>
      <c r="T56">
        <v>0.22600000000000001</v>
      </c>
      <c r="U56">
        <v>8.65</v>
      </c>
      <c r="W56" s="2">
        <v>1</v>
      </c>
      <c r="Y56" s="2">
        <f t="shared" si="2"/>
        <v>164</v>
      </c>
      <c r="AF56">
        <v>1</v>
      </c>
      <c r="AH56" s="4">
        <f t="shared" si="0"/>
        <v>6.95</v>
      </c>
      <c r="AO56">
        <v>1</v>
      </c>
      <c r="AQ56" s="4">
        <f t="shared" si="1"/>
        <v>8.65</v>
      </c>
    </row>
    <row r="57" spans="1:49" x14ac:dyDescent="0.35">
      <c r="A57" s="1">
        <v>43731</v>
      </c>
      <c r="B57" t="s">
        <v>94</v>
      </c>
      <c r="C57" t="s">
        <v>102</v>
      </c>
      <c r="D57">
        <v>8</v>
      </c>
      <c r="E57">
        <v>1</v>
      </c>
      <c r="F57">
        <v>1</v>
      </c>
      <c r="G57" t="s">
        <v>76</v>
      </c>
      <c r="H57" t="s">
        <v>77</v>
      </c>
      <c r="I57">
        <v>5.57E-2</v>
      </c>
      <c r="J57">
        <v>1.21</v>
      </c>
      <c r="K57">
        <v>28.9</v>
      </c>
      <c r="L57" t="s">
        <v>78</v>
      </c>
      <c r="M57" t="s">
        <v>79</v>
      </c>
      <c r="N57">
        <v>3.3399999999999999E-2</v>
      </c>
      <c r="O57">
        <v>0.52700000000000002</v>
      </c>
      <c r="P57">
        <v>10.199999999999999</v>
      </c>
      <c r="Q57" t="s">
        <v>80</v>
      </c>
      <c r="R57" t="s">
        <v>77</v>
      </c>
      <c r="S57">
        <v>4.0800000000000003E-2</v>
      </c>
      <c r="T57">
        <v>0.55500000000000005</v>
      </c>
      <c r="U57">
        <v>24.8</v>
      </c>
      <c r="W57" s="2">
        <v>1</v>
      </c>
      <c r="Y57" s="2">
        <f t="shared" si="2"/>
        <v>28.9</v>
      </c>
      <c r="AF57">
        <v>1</v>
      </c>
      <c r="AH57" s="4">
        <f t="shared" si="0"/>
        <v>10.199999999999999</v>
      </c>
      <c r="AO57">
        <v>1</v>
      </c>
      <c r="AQ57" s="4">
        <f t="shared" si="1"/>
        <v>24.8</v>
      </c>
    </row>
    <row r="58" spans="1:49" x14ac:dyDescent="0.35">
      <c r="A58" s="1">
        <v>43731</v>
      </c>
      <c r="B58" t="s">
        <v>94</v>
      </c>
      <c r="C58" t="s">
        <v>103</v>
      </c>
      <c r="D58">
        <v>9</v>
      </c>
      <c r="E58">
        <v>1</v>
      </c>
      <c r="F58">
        <v>1</v>
      </c>
      <c r="G58" t="s">
        <v>76</v>
      </c>
      <c r="H58" t="s">
        <v>77</v>
      </c>
      <c r="I58">
        <v>1.7600000000000001E-2</v>
      </c>
      <c r="J58">
        <v>0.379</v>
      </c>
      <c r="K58">
        <v>9.59</v>
      </c>
      <c r="L58" t="s">
        <v>78</v>
      </c>
      <c r="M58" t="s">
        <v>79</v>
      </c>
      <c r="N58">
        <v>2.41E-2</v>
      </c>
      <c r="O58">
        <v>0.38600000000000001</v>
      </c>
      <c r="P58">
        <v>6.38</v>
      </c>
      <c r="Q58" t="s">
        <v>80</v>
      </c>
      <c r="R58" t="s">
        <v>77</v>
      </c>
      <c r="S58">
        <v>4.2500000000000003E-2</v>
      </c>
      <c r="T58">
        <v>0.60199999999999998</v>
      </c>
      <c r="U58">
        <v>27.2</v>
      </c>
      <c r="W58" s="2">
        <v>1</v>
      </c>
      <c r="Y58" s="2">
        <f t="shared" si="2"/>
        <v>9.59</v>
      </c>
      <c r="AB58" s="3"/>
      <c r="AC58" s="3"/>
      <c r="AD58" s="3"/>
      <c r="AE58" s="3"/>
      <c r="AF58">
        <v>1</v>
      </c>
      <c r="AH58" s="4">
        <f t="shared" si="0"/>
        <v>6.38</v>
      </c>
      <c r="AK58" s="3"/>
      <c r="AL58" s="3"/>
      <c r="AM58" s="3"/>
      <c r="AN58" s="3"/>
      <c r="AO58">
        <v>1</v>
      </c>
      <c r="AQ58" s="4">
        <f t="shared" si="1"/>
        <v>27.2</v>
      </c>
      <c r="AT58" s="3"/>
      <c r="AU58" s="3"/>
      <c r="AV58" s="3"/>
      <c r="AW58" s="3"/>
    </row>
    <row r="59" spans="1:49" x14ac:dyDescent="0.35">
      <c r="A59" s="1">
        <v>43731</v>
      </c>
      <c r="B59" t="s">
        <v>94</v>
      </c>
      <c r="C59" t="s">
        <v>104</v>
      </c>
      <c r="D59">
        <v>10</v>
      </c>
      <c r="E59">
        <v>1</v>
      </c>
      <c r="F59">
        <v>1</v>
      </c>
      <c r="G59" t="s">
        <v>76</v>
      </c>
      <c r="H59" t="s">
        <v>77</v>
      </c>
      <c r="I59">
        <v>4.1700000000000001E-2</v>
      </c>
      <c r="J59">
        <v>0.67200000000000004</v>
      </c>
      <c r="K59">
        <v>16.399999999999999</v>
      </c>
      <c r="L59" t="s">
        <v>78</v>
      </c>
      <c r="M59" t="s">
        <v>79</v>
      </c>
      <c r="N59">
        <v>3.2300000000000002E-2</v>
      </c>
      <c r="O59">
        <v>0.505</v>
      </c>
      <c r="P59">
        <v>9.59</v>
      </c>
      <c r="Q59" t="s">
        <v>80</v>
      </c>
      <c r="R59" t="s">
        <v>77</v>
      </c>
      <c r="S59">
        <v>0.193</v>
      </c>
      <c r="T59">
        <v>2.64</v>
      </c>
      <c r="U59">
        <v>128</v>
      </c>
      <c r="W59" s="2">
        <v>1</v>
      </c>
      <c r="Y59" s="2">
        <f t="shared" si="2"/>
        <v>16.399999999999999</v>
      </c>
      <c r="AB59" s="3"/>
      <c r="AC59" s="3"/>
      <c r="AF59">
        <v>1</v>
      </c>
      <c r="AH59" s="4">
        <f t="shared" si="0"/>
        <v>9.59</v>
      </c>
      <c r="AK59" s="3"/>
      <c r="AL59" s="3"/>
      <c r="AO59">
        <v>1</v>
      </c>
      <c r="AQ59" s="4">
        <f t="shared" si="1"/>
        <v>128</v>
      </c>
      <c r="AT59" s="3"/>
      <c r="AU59" s="3"/>
    </row>
    <row r="60" spans="1:49" x14ac:dyDescent="0.35">
      <c r="A60" s="1">
        <v>43731</v>
      </c>
      <c r="B60" t="s">
        <v>94</v>
      </c>
      <c r="C60" t="s">
        <v>105</v>
      </c>
      <c r="D60">
        <v>14</v>
      </c>
      <c r="E60">
        <v>1</v>
      </c>
      <c r="F60">
        <v>1</v>
      </c>
      <c r="G60" t="s">
        <v>76</v>
      </c>
      <c r="H60" t="s">
        <v>77</v>
      </c>
      <c r="I60">
        <v>1.6899999999999998E-2</v>
      </c>
      <c r="J60">
        <v>0.46800000000000003</v>
      </c>
      <c r="K60">
        <v>11.7</v>
      </c>
      <c r="L60" t="s">
        <v>78</v>
      </c>
      <c r="M60" t="s">
        <v>79</v>
      </c>
      <c r="N60">
        <v>1.83E-2</v>
      </c>
      <c r="O60">
        <v>0.30399999999999999</v>
      </c>
      <c r="P60">
        <v>4.16</v>
      </c>
      <c r="Q60" t="s">
        <v>80</v>
      </c>
      <c r="R60" t="s">
        <v>77</v>
      </c>
      <c r="S60">
        <v>5.8999999999999999E-3</v>
      </c>
      <c r="T60">
        <v>9.4E-2</v>
      </c>
      <c r="U60">
        <v>2.1800000000000002</v>
      </c>
      <c r="W60" s="2">
        <v>1</v>
      </c>
      <c r="Y60" s="2">
        <f t="shared" si="2"/>
        <v>11.7</v>
      </c>
      <c r="Z60" s="3"/>
      <c r="AA60" s="3"/>
      <c r="AB60" s="3">
        <f>ABS(100*ABS(Y60-Y54)/AVERAGE(Y60,Y54))</f>
        <v>0.85836909871244338</v>
      </c>
      <c r="AC60" s="3" t="str">
        <f>IF(Y60&gt;10, (IF((AND(AB60&gt;=0,AB60&lt;=20)=TRUE),"PASS","FAIL")),(IF((AND(AB60&gt;=0,AB60&lt;=50)=TRUE),"PASS","FAIL")))</f>
        <v>PASS</v>
      </c>
      <c r="AF60">
        <v>1</v>
      </c>
      <c r="AH60" s="4">
        <f t="shared" si="0"/>
        <v>4.16</v>
      </c>
      <c r="AI60" s="3"/>
      <c r="AJ60" s="3"/>
      <c r="AK60" s="3">
        <f>ABS(100*ABS(AH60-AH54)/AVERAGE(AH60,AH54))</f>
        <v>7.6300578034682092</v>
      </c>
      <c r="AL60" s="3" t="str">
        <f>IF(AH60&gt;10, (IF((AND(AK60&gt;=0,AK60&lt;=20)=TRUE),"PASS","FAIL")),(IF((AND(AK60&gt;=0,AK60&lt;=50)=TRUE),"PASS","FAIL")))</f>
        <v>PASS</v>
      </c>
      <c r="AO60">
        <v>1</v>
      </c>
      <c r="AQ60" s="4">
        <f t="shared" si="1"/>
        <v>2.1800000000000002</v>
      </c>
      <c r="AR60" s="3"/>
      <c r="AS60" s="3"/>
      <c r="AT60" s="3">
        <f>ABS(100*ABS(AQ60-AQ54)/AVERAGE(AQ60,AQ54))</f>
        <v>8.3516483516483468</v>
      </c>
      <c r="AU60" s="3" t="str">
        <f>IF(AQ60&gt;10, (IF((AND(AT60&gt;=0,AT60&lt;=20)=TRUE),"PASS","FAIL")),(IF((AND(AT60&gt;=0,AT60&lt;=50)=TRUE),"PASS","FAIL")))</f>
        <v>PASS</v>
      </c>
    </row>
    <row r="61" spans="1:49" x14ac:dyDescent="0.35">
      <c r="A61" s="1">
        <v>43731</v>
      </c>
      <c r="B61" t="s">
        <v>94</v>
      </c>
      <c r="C61" t="s">
        <v>106</v>
      </c>
      <c r="D61">
        <v>15</v>
      </c>
      <c r="E61">
        <v>1</v>
      </c>
      <c r="F61">
        <v>1</v>
      </c>
      <c r="G61" t="s">
        <v>76</v>
      </c>
      <c r="H61" t="s">
        <v>77</v>
      </c>
      <c r="I61">
        <v>0.11600000000000001</v>
      </c>
      <c r="J61">
        <v>2.35</v>
      </c>
      <c r="K61">
        <v>55</v>
      </c>
      <c r="L61" t="s">
        <v>78</v>
      </c>
      <c r="M61" t="s">
        <v>79</v>
      </c>
      <c r="N61">
        <v>8.0500000000000002E-2</v>
      </c>
      <c r="O61">
        <v>1.17</v>
      </c>
      <c r="P61">
        <v>27.8</v>
      </c>
      <c r="Q61" t="s">
        <v>80</v>
      </c>
      <c r="R61" t="s">
        <v>77</v>
      </c>
      <c r="S61">
        <v>0.22</v>
      </c>
      <c r="T61">
        <v>3.03</v>
      </c>
      <c r="U61">
        <v>147</v>
      </c>
      <c r="W61" s="2">
        <v>1</v>
      </c>
      <c r="Y61" s="2">
        <f t="shared" si="2"/>
        <v>55</v>
      </c>
      <c r="AD61" s="3">
        <f>100*((Y61*4080)-(Y59*4000))/(1000*80)</f>
        <v>198.5</v>
      </c>
      <c r="AE61" s="3" t="str">
        <f>IF(Y60&gt;10, (IF((AND(AD61&gt;=80,AD61&lt;=120)=TRUE),"PASS","FAIL")),(IF((AND(AD61&gt;=50,AD61&lt;=150)=TRUE),"PASS","FAIL")))</f>
        <v>FAIL</v>
      </c>
      <c r="AF61">
        <v>1</v>
      </c>
      <c r="AH61" s="4">
        <f t="shared" si="0"/>
        <v>27.8</v>
      </c>
      <c r="AM61" s="3">
        <f>100*((AH61*4080)-(AH59*4000))/(1000*80)</f>
        <v>93.83</v>
      </c>
      <c r="AN61" s="3" t="str">
        <f>IF(AH60&gt;10, (IF((AND(AM61&gt;=80,AM61&lt;=120)=TRUE),"PASS","FAIL")),(IF((AND(AM61&gt;=50,AM61&lt;=150)=TRUE),"PASS","FAIL")))</f>
        <v>PASS</v>
      </c>
      <c r="AO61">
        <v>1</v>
      </c>
      <c r="AQ61" s="4">
        <f t="shared" si="1"/>
        <v>147</v>
      </c>
      <c r="AV61" s="3">
        <f>100*((AQ61*4080)-(AQ59*4000))/(1000*80)</f>
        <v>109.7</v>
      </c>
      <c r="AW61" s="3" t="str">
        <f>IF(AQ60&gt;10, (IF((AND(AV61&gt;=80,AV61&lt;=120)=TRUE),"PASS","FAIL")),(IF((AND(AV61&gt;=50,AV61&lt;=150)=TRUE),"PASS","FAIL")))</f>
        <v>PASS</v>
      </c>
    </row>
    <row r="62" spans="1:49" x14ac:dyDescent="0.35">
      <c r="A62" s="1">
        <v>43731</v>
      </c>
      <c r="B62" t="s">
        <v>94</v>
      </c>
      <c r="C62" t="s">
        <v>16</v>
      </c>
      <c r="D62" t="s">
        <v>13</v>
      </c>
      <c r="E62">
        <v>1</v>
      </c>
      <c r="F62">
        <v>1</v>
      </c>
      <c r="G62" t="s">
        <v>76</v>
      </c>
      <c r="H62" t="s">
        <v>77</v>
      </c>
      <c r="I62">
        <v>5.7799999999999997E-2</v>
      </c>
      <c r="J62">
        <v>1.3</v>
      </c>
      <c r="K62">
        <v>30.8</v>
      </c>
      <c r="L62" t="s">
        <v>78</v>
      </c>
      <c r="M62" t="s">
        <v>79</v>
      </c>
      <c r="N62">
        <v>7.6100000000000001E-2</v>
      </c>
      <c r="O62">
        <v>1.02</v>
      </c>
      <c r="P62">
        <v>23.6</v>
      </c>
      <c r="Q62" t="s">
        <v>80</v>
      </c>
      <c r="R62" t="s">
        <v>77</v>
      </c>
      <c r="S62">
        <v>3.9E-2</v>
      </c>
      <c r="T62">
        <v>0.53100000000000003</v>
      </c>
      <c r="U62">
        <v>23.6</v>
      </c>
      <c r="W62" s="2">
        <v>1</v>
      </c>
      <c r="Y62" s="2">
        <f t="shared" si="2"/>
        <v>30.8</v>
      </c>
      <c r="Z62" s="3">
        <f>100*(Y62-25)/25</f>
        <v>23.200000000000003</v>
      </c>
      <c r="AA62" s="3" t="str">
        <f>IF((ABS(Z62))&lt;=20,"PASS","FAIL")</f>
        <v>FAIL</v>
      </c>
      <c r="AF62">
        <v>1</v>
      </c>
      <c r="AH62" s="4">
        <f t="shared" si="0"/>
        <v>23.6</v>
      </c>
      <c r="AI62" s="3">
        <f>100*(AH62-25)/25</f>
        <v>-5.5999999999999943</v>
      </c>
      <c r="AJ62" s="3" t="str">
        <f>IF((ABS(AI62))&lt;=20,"PASS","FAIL")</f>
        <v>PASS</v>
      </c>
      <c r="AO62">
        <v>1</v>
      </c>
      <c r="AQ62" s="4">
        <f t="shared" si="1"/>
        <v>23.6</v>
      </c>
      <c r="AR62" s="3">
        <f>100*(AQ62-25)/25</f>
        <v>-5.5999999999999943</v>
      </c>
      <c r="AS62" s="3" t="str">
        <f>IF((ABS(AR62))&lt;=20,"PASS","FAIL")</f>
        <v>PASS</v>
      </c>
    </row>
    <row r="63" spans="1:49" x14ac:dyDescent="0.35">
      <c r="A63" s="1">
        <v>43731</v>
      </c>
      <c r="B63" t="s">
        <v>94</v>
      </c>
      <c r="C63" t="s">
        <v>38</v>
      </c>
      <c r="D63" t="s">
        <v>70</v>
      </c>
      <c r="E63">
        <v>1</v>
      </c>
      <c r="F63">
        <v>1</v>
      </c>
      <c r="G63" t="s">
        <v>76</v>
      </c>
      <c r="H63" t="s">
        <v>77</v>
      </c>
      <c r="I63">
        <v>-2.96E-3</v>
      </c>
      <c r="J63">
        <v>-3.4000000000000002E-2</v>
      </c>
      <c r="K63">
        <v>2.7300000000000001E-2</v>
      </c>
      <c r="L63" t="s">
        <v>78</v>
      </c>
      <c r="M63" t="s">
        <v>79</v>
      </c>
      <c r="N63">
        <v>-8.9099999999999995E-3</v>
      </c>
      <c r="O63">
        <v>-5.3699999999999998E-2</v>
      </c>
      <c r="P63">
        <v>-5.57</v>
      </c>
      <c r="Q63" t="s">
        <v>80</v>
      </c>
      <c r="R63" t="s">
        <v>77</v>
      </c>
      <c r="S63">
        <v>-2.66E-3</v>
      </c>
      <c r="T63">
        <v>-4.1099999999999998E-2</v>
      </c>
      <c r="U63">
        <v>-4.4400000000000004</v>
      </c>
      <c r="W63" s="2">
        <v>1</v>
      </c>
      <c r="Y63" s="2">
        <f t="shared" si="2"/>
        <v>2.7300000000000001E-2</v>
      </c>
      <c r="AF63">
        <v>1</v>
      </c>
      <c r="AH63" s="4">
        <f t="shared" si="0"/>
        <v>-5.57</v>
      </c>
      <c r="AO63">
        <v>1</v>
      </c>
      <c r="AQ63" s="4">
        <f t="shared" si="1"/>
        <v>-4.4400000000000004</v>
      </c>
    </row>
    <row r="64" spans="1:49" x14ac:dyDescent="0.35">
      <c r="A64" s="1">
        <v>43731</v>
      </c>
      <c r="B64" t="s">
        <v>94</v>
      </c>
      <c r="C64" t="s">
        <v>107</v>
      </c>
      <c r="D64">
        <v>16</v>
      </c>
      <c r="E64">
        <v>1</v>
      </c>
      <c r="F64">
        <v>1</v>
      </c>
      <c r="G64" t="s">
        <v>76</v>
      </c>
      <c r="H64" t="s">
        <v>77</v>
      </c>
      <c r="I64">
        <v>1.8800000000000001E-2</v>
      </c>
      <c r="J64">
        <v>0.44</v>
      </c>
      <c r="K64">
        <v>11</v>
      </c>
      <c r="L64" t="s">
        <v>78</v>
      </c>
      <c r="M64" t="s">
        <v>79</v>
      </c>
      <c r="N64">
        <v>2.4799999999999999E-2</v>
      </c>
      <c r="O64">
        <v>0.38200000000000001</v>
      </c>
      <c r="P64">
        <v>6.26</v>
      </c>
      <c r="Q64" t="s">
        <v>80</v>
      </c>
      <c r="R64" t="s">
        <v>77</v>
      </c>
      <c r="S64">
        <v>6.9899999999999997E-3</v>
      </c>
      <c r="T64">
        <v>0.106</v>
      </c>
      <c r="U64">
        <v>2.78</v>
      </c>
      <c r="W64" s="2">
        <v>1</v>
      </c>
      <c r="Y64" s="2">
        <f t="shared" si="2"/>
        <v>11</v>
      </c>
      <c r="AF64">
        <v>1</v>
      </c>
      <c r="AH64" s="4">
        <f t="shared" si="0"/>
        <v>6.26</v>
      </c>
      <c r="AO64">
        <v>1</v>
      </c>
      <c r="AQ64" s="4">
        <f t="shared" si="1"/>
        <v>2.78</v>
      </c>
    </row>
    <row r="65" spans="1:49" x14ac:dyDescent="0.35">
      <c r="A65" s="1">
        <v>43731</v>
      </c>
      <c r="B65" t="s">
        <v>94</v>
      </c>
      <c r="C65" t="s">
        <v>108</v>
      </c>
      <c r="D65">
        <v>17</v>
      </c>
      <c r="E65">
        <v>1</v>
      </c>
      <c r="F65">
        <v>1</v>
      </c>
      <c r="G65" t="s">
        <v>76</v>
      </c>
      <c r="H65" t="s">
        <v>77</v>
      </c>
      <c r="I65">
        <v>3.05</v>
      </c>
      <c r="J65">
        <v>65.5</v>
      </c>
      <c r="K65">
        <v>1330</v>
      </c>
      <c r="L65" t="s">
        <v>78</v>
      </c>
      <c r="M65" t="s">
        <v>79</v>
      </c>
      <c r="N65">
        <v>7.5200000000000003E-2</v>
      </c>
      <c r="O65">
        <v>1.03</v>
      </c>
      <c r="P65">
        <v>23.8</v>
      </c>
      <c r="Q65" t="s">
        <v>80</v>
      </c>
      <c r="R65" t="s">
        <v>77</v>
      </c>
      <c r="S65">
        <v>6.28E-3</v>
      </c>
      <c r="T65">
        <v>0.11600000000000001</v>
      </c>
      <c r="U65">
        <v>3.26</v>
      </c>
      <c r="W65" s="2">
        <v>1</v>
      </c>
      <c r="Y65" s="2">
        <f t="shared" si="2"/>
        <v>1330</v>
      </c>
      <c r="AB65" s="3"/>
      <c r="AC65" s="3"/>
      <c r="AD65" s="3"/>
      <c r="AE65" s="3"/>
      <c r="AF65">
        <v>1</v>
      </c>
      <c r="AH65" s="4">
        <f t="shared" si="0"/>
        <v>23.8</v>
      </c>
      <c r="AK65" s="3"/>
      <c r="AL65" s="3"/>
      <c r="AM65" s="3"/>
      <c r="AN65" s="3"/>
      <c r="AO65">
        <v>1</v>
      </c>
      <c r="AQ65" s="4">
        <f t="shared" si="1"/>
        <v>3.26</v>
      </c>
      <c r="AT65" s="3"/>
      <c r="AU65" s="3"/>
      <c r="AV65" s="3"/>
      <c r="AW65" s="3"/>
    </row>
    <row r="66" spans="1:49" x14ac:dyDescent="0.35">
      <c r="A66" s="1">
        <v>43731</v>
      </c>
      <c r="B66" t="s">
        <v>94</v>
      </c>
      <c r="C66" t="s">
        <v>109</v>
      </c>
      <c r="D66">
        <v>18</v>
      </c>
      <c r="E66">
        <v>1</v>
      </c>
      <c r="F66">
        <v>1</v>
      </c>
      <c r="G66" t="s">
        <v>76</v>
      </c>
      <c r="H66" t="s">
        <v>77</v>
      </c>
      <c r="I66">
        <v>1.9099999999999999E-2</v>
      </c>
      <c r="J66">
        <v>0.43099999999999999</v>
      </c>
      <c r="K66">
        <v>10.8</v>
      </c>
      <c r="L66" t="s">
        <v>78</v>
      </c>
      <c r="M66" t="s">
        <v>79</v>
      </c>
      <c r="N66">
        <v>0.04</v>
      </c>
      <c r="O66">
        <v>0.625</v>
      </c>
      <c r="P66">
        <v>12.9</v>
      </c>
      <c r="Q66" t="s">
        <v>80</v>
      </c>
      <c r="R66" t="s">
        <v>77</v>
      </c>
      <c r="S66">
        <v>4.4200000000000003E-3</v>
      </c>
      <c r="T66">
        <v>9.0300000000000005E-2</v>
      </c>
      <c r="U66">
        <v>2</v>
      </c>
      <c r="W66" s="2">
        <v>1</v>
      </c>
      <c r="Y66" s="2">
        <f t="shared" si="2"/>
        <v>10.8</v>
      </c>
      <c r="AB66" s="3"/>
      <c r="AC66" s="3"/>
      <c r="AF66">
        <v>1</v>
      </c>
      <c r="AH66" s="4">
        <f t="shared" si="0"/>
        <v>12.9</v>
      </c>
      <c r="AK66" s="3"/>
      <c r="AL66" s="3"/>
      <c r="AO66">
        <v>1</v>
      </c>
      <c r="AQ66" s="4">
        <f t="shared" si="1"/>
        <v>2</v>
      </c>
      <c r="AT66" s="3"/>
      <c r="AU66" s="3"/>
    </row>
    <row r="67" spans="1:49" x14ac:dyDescent="0.35">
      <c r="A67" s="1">
        <v>43731</v>
      </c>
      <c r="B67" t="s">
        <v>94</v>
      </c>
      <c r="C67" t="s">
        <v>110</v>
      </c>
      <c r="D67">
        <v>19</v>
      </c>
      <c r="E67">
        <v>1</v>
      </c>
      <c r="F67">
        <v>1</v>
      </c>
      <c r="G67" t="s">
        <v>76</v>
      </c>
      <c r="H67" t="s">
        <v>77</v>
      </c>
      <c r="I67">
        <v>2.29E-2</v>
      </c>
      <c r="J67">
        <v>0.51200000000000001</v>
      </c>
      <c r="K67">
        <v>12.7</v>
      </c>
      <c r="L67" t="s">
        <v>78</v>
      </c>
      <c r="M67" t="s">
        <v>79</v>
      </c>
      <c r="N67">
        <v>2.3300000000000001E-2</v>
      </c>
      <c r="O67">
        <v>0.36299999999999999</v>
      </c>
      <c r="P67">
        <v>5.75</v>
      </c>
      <c r="Q67" t="s">
        <v>80</v>
      </c>
      <c r="R67" t="s">
        <v>77</v>
      </c>
      <c r="S67">
        <v>5.4699999999999999E-2</v>
      </c>
      <c r="T67">
        <v>0.77900000000000003</v>
      </c>
      <c r="U67">
        <v>35.799999999999997</v>
      </c>
      <c r="W67" s="2">
        <v>1</v>
      </c>
      <c r="Y67" s="2">
        <f t="shared" si="2"/>
        <v>12.7</v>
      </c>
      <c r="AD67" s="3"/>
      <c r="AE67" s="3"/>
      <c r="AF67">
        <v>1</v>
      </c>
      <c r="AH67" s="4">
        <f t="shared" ref="AH67:AH118" si="3">P67</f>
        <v>5.75</v>
      </c>
      <c r="AM67" s="3"/>
      <c r="AN67" s="3"/>
      <c r="AO67">
        <v>1</v>
      </c>
      <c r="AQ67" s="4">
        <f t="shared" ref="AQ67:AQ121" si="4">U67</f>
        <v>35.799999999999997</v>
      </c>
      <c r="AV67" s="3"/>
      <c r="AW67" s="3"/>
    </row>
    <row r="68" spans="1:49" x14ac:dyDescent="0.35">
      <c r="A68" s="1">
        <v>43731</v>
      </c>
      <c r="B68" t="s">
        <v>94</v>
      </c>
      <c r="C68" t="s">
        <v>111</v>
      </c>
      <c r="D68">
        <v>20</v>
      </c>
      <c r="E68">
        <v>1</v>
      </c>
      <c r="F68">
        <v>1</v>
      </c>
      <c r="G68" t="s">
        <v>76</v>
      </c>
      <c r="H68" t="s">
        <v>77</v>
      </c>
      <c r="I68">
        <v>1.53</v>
      </c>
      <c r="J68">
        <v>32.799999999999997</v>
      </c>
      <c r="K68">
        <v>713</v>
      </c>
      <c r="L68" t="s">
        <v>78</v>
      </c>
      <c r="M68" t="s">
        <v>79</v>
      </c>
      <c r="N68">
        <v>3.09E-2</v>
      </c>
      <c r="O68">
        <v>0.42799999999999999</v>
      </c>
      <c r="P68">
        <v>7.52</v>
      </c>
      <c r="Q68" t="s">
        <v>80</v>
      </c>
      <c r="R68" t="s">
        <v>77</v>
      </c>
      <c r="S68">
        <v>6.2500000000000003E-3</v>
      </c>
      <c r="T68">
        <v>0.13100000000000001</v>
      </c>
      <c r="U68">
        <v>3.99</v>
      </c>
      <c r="W68" s="2">
        <v>1</v>
      </c>
      <c r="Y68" s="2">
        <f t="shared" ref="Y68:Y75" si="5">K68</f>
        <v>713</v>
      </c>
      <c r="Z68" s="3"/>
      <c r="AA68" s="3"/>
      <c r="AD68" s="3"/>
      <c r="AE68" s="3"/>
      <c r="AF68">
        <v>1</v>
      </c>
      <c r="AH68" s="4">
        <f t="shared" si="3"/>
        <v>7.52</v>
      </c>
      <c r="AI68" s="3"/>
      <c r="AJ68" s="3"/>
      <c r="AM68" s="3"/>
      <c r="AN68" s="3"/>
      <c r="AO68">
        <v>1</v>
      </c>
      <c r="AQ68" s="4">
        <f t="shared" si="4"/>
        <v>3.99</v>
      </c>
      <c r="AR68" s="3"/>
      <c r="AS68" s="3"/>
      <c r="AV68" s="3"/>
      <c r="AW68" s="3"/>
    </row>
    <row r="69" spans="1:49" x14ac:dyDescent="0.35">
      <c r="A69" s="1">
        <v>43731</v>
      </c>
      <c r="B69" t="s">
        <v>94</v>
      </c>
      <c r="C69" t="s">
        <v>112</v>
      </c>
      <c r="D69">
        <v>21</v>
      </c>
      <c r="E69">
        <v>1</v>
      </c>
      <c r="F69">
        <v>1</v>
      </c>
      <c r="G69" t="s">
        <v>76</v>
      </c>
      <c r="H69" t="s">
        <v>77</v>
      </c>
      <c r="I69">
        <v>4.2599999999999999E-2</v>
      </c>
      <c r="J69">
        <v>0.66900000000000004</v>
      </c>
      <c r="K69">
        <v>16.3</v>
      </c>
      <c r="L69" t="s">
        <v>78</v>
      </c>
      <c r="M69" t="s">
        <v>79</v>
      </c>
      <c r="N69">
        <v>2.3E-2</v>
      </c>
      <c r="O69">
        <v>0.36199999999999999</v>
      </c>
      <c r="P69">
        <v>5.73</v>
      </c>
      <c r="Q69" t="s">
        <v>80</v>
      </c>
      <c r="R69" t="s">
        <v>77</v>
      </c>
      <c r="S69">
        <v>1.66E-2</v>
      </c>
      <c r="T69">
        <v>0.24</v>
      </c>
      <c r="U69">
        <v>9.3699999999999992</v>
      </c>
      <c r="W69" s="2">
        <v>1</v>
      </c>
      <c r="Y69" s="2">
        <f t="shared" si="5"/>
        <v>16.3</v>
      </c>
      <c r="AF69">
        <v>1</v>
      </c>
      <c r="AH69" s="4">
        <f t="shared" si="3"/>
        <v>5.73</v>
      </c>
      <c r="AO69">
        <v>1</v>
      </c>
      <c r="AQ69" s="4">
        <f t="shared" si="4"/>
        <v>9.3699999999999992</v>
      </c>
    </row>
    <row r="70" spans="1:49" x14ac:dyDescent="0.35">
      <c r="A70" s="1">
        <v>43731</v>
      </c>
      <c r="B70" t="s">
        <v>94</v>
      </c>
      <c r="C70" t="s">
        <v>113</v>
      </c>
      <c r="D70">
        <v>22</v>
      </c>
      <c r="E70">
        <v>1</v>
      </c>
      <c r="F70">
        <v>1</v>
      </c>
      <c r="G70" t="s">
        <v>76</v>
      </c>
      <c r="H70" t="s">
        <v>77</v>
      </c>
      <c r="I70">
        <v>2.2800000000000001E-2</v>
      </c>
      <c r="J70">
        <v>0.251</v>
      </c>
      <c r="K70">
        <v>6.63</v>
      </c>
      <c r="L70" t="s">
        <v>78</v>
      </c>
      <c r="M70" t="s">
        <v>79</v>
      </c>
      <c r="N70">
        <v>2.3699999999999999E-2</v>
      </c>
      <c r="O70">
        <v>0.371</v>
      </c>
      <c r="P70">
        <v>5.98</v>
      </c>
      <c r="Q70" t="s">
        <v>80</v>
      </c>
      <c r="R70" t="s">
        <v>77</v>
      </c>
      <c r="S70">
        <v>2.9499999999999999E-3</v>
      </c>
      <c r="T70">
        <v>3.7699999999999997E-2</v>
      </c>
      <c r="U70">
        <v>-0.57799999999999996</v>
      </c>
      <c r="W70" s="2">
        <v>1</v>
      </c>
      <c r="Y70" s="2">
        <f t="shared" si="5"/>
        <v>6.63</v>
      </c>
      <c r="AF70">
        <v>1</v>
      </c>
      <c r="AH70" s="4">
        <f t="shared" si="3"/>
        <v>5.98</v>
      </c>
      <c r="AO70">
        <v>3</v>
      </c>
      <c r="AQ70" s="4">
        <f t="shared" si="4"/>
        <v>-0.57799999999999996</v>
      </c>
    </row>
    <row r="71" spans="1:49" x14ac:dyDescent="0.35">
      <c r="A71" s="1">
        <v>43731</v>
      </c>
      <c r="B71" t="s">
        <v>94</v>
      </c>
      <c r="C71" t="s">
        <v>114</v>
      </c>
      <c r="D71">
        <v>23</v>
      </c>
      <c r="E71">
        <v>1</v>
      </c>
      <c r="F71">
        <v>1</v>
      </c>
      <c r="G71" t="s">
        <v>76</v>
      </c>
      <c r="H71" t="s">
        <v>77</v>
      </c>
      <c r="I71">
        <v>2.6800000000000001E-2</v>
      </c>
      <c r="J71">
        <v>0.55300000000000005</v>
      </c>
      <c r="K71">
        <v>13.6</v>
      </c>
      <c r="L71" t="s">
        <v>78</v>
      </c>
      <c r="M71" t="s">
        <v>79</v>
      </c>
      <c r="N71">
        <v>3.5099999999999999E-2</v>
      </c>
      <c r="O71">
        <v>0.54900000000000004</v>
      </c>
      <c r="P71">
        <v>10.8</v>
      </c>
      <c r="Q71" t="s">
        <v>80</v>
      </c>
      <c r="R71" t="s">
        <v>77</v>
      </c>
      <c r="S71">
        <v>0.26</v>
      </c>
      <c r="T71">
        <v>3.52</v>
      </c>
      <c r="U71">
        <v>172</v>
      </c>
      <c r="W71" s="2">
        <v>1</v>
      </c>
      <c r="Y71" s="2">
        <f t="shared" si="5"/>
        <v>13.6</v>
      </c>
      <c r="AF71">
        <v>1</v>
      </c>
      <c r="AH71" s="4">
        <f t="shared" si="3"/>
        <v>10.8</v>
      </c>
      <c r="AO71">
        <v>1</v>
      </c>
      <c r="AQ71" s="4">
        <f t="shared" si="4"/>
        <v>172</v>
      </c>
    </row>
    <row r="72" spans="1:49" x14ac:dyDescent="0.35">
      <c r="A72" s="1">
        <v>43731</v>
      </c>
      <c r="B72" t="s">
        <v>94</v>
      </c>
      <c r="C72" t="s">
        <v>115</v>
      </c>
      <c r="D72">
        <v>24</v>
      </c>
      <c r="E72">
        <v>1</v>
      </c>
      <c r="F72">
        <v>1</v>
      </c>
      <c r="G72" t="s">
        <v>76</v>
      </c>
      <c r="H72" t="s">
        <v>77</v>
      </c>
      <c r="I72">
        <v>8.7800000000000003E-2</v>
      </c>
      <c r="J72">
        <v>1.35</v>
      </c>
      <c r="K72">
        <v>31.9</v>
      </c>
      <c r="L72" t="s">
        <v>78</v>
      </c>
      <c r="M72" t="s">
        <v>79</v>
      </c>
      <c r="N72">
        <v>2.06E-2</v>
      </c>
      <c r="O72">
        <v>0.32200000000000001</v>
      </c>
      <c r="P72">
        <v>4.63</v>
      </c>
      <c r="Q72" t="s">
        <v>80</v>
      </c>
      <c r="R72" t="s">
        <v>77</v>
      </c>
      <c r="S72">
        <v>3.9600000000000003E-2</v>
      </c>
      <c r="T72">
        <v>0.58199999999999996</v>
      </c>
      <c r="U72">
        <v>26.1</v>
      </c>
      <c r="W72" s="2">
        <v>1</v>
      </c>
      <c r="Y72" s="2">
        <f t="shared" si="5"/>
        <v>31.9</v>
      </c>
      <c r="AB72" s="3"/>
      <c r="AC72" s="3"/>
      <c r="AD72" s="3"/>
      <c r="AE72" s="3"/>
      <c r="AF72">
        <v>1</v>
      </c>
      <c r="AH72" s="4">
        <f t="shared" si="3"/>
        <v>4.63</v>
      </c>
      <c r="AK72" s="3"/>
      <c r="AL72" s="3"/>
      <c r="AM72" s="3"/>
      <c r="AN72" s="3"/>
      <c r="AO72">
        <v>1</v>
      </c>
      <c r="AQ72" s="4">
        <f t="shared" si="4"/>
        <v>26.1</v>
      </c>
      <c r="AT72" s="3"/>
      <c r="AU72" s="3"/>
      <c r="AV72" s="3"/>
      <c r="AW72" s="3"/>
    </row>
    <row r="73" spans="1:49" x14ac:dyDescent="0.35">
      <c r="A73" s="1">
        <v>43731</v>
      </c>
      <c r="B73" t="s">
        <v>94</v>
      </c>
      <c r="C73" t="s">
        <v>116</v>
      </c>
      <c r="D73">
        <v>25</v>
      </c>
      <c r="E73">
        <v>1</v>
      </c>
      <c r="F73">
        <v>1</v>
      </c>
      <c r="G73" t="s">
        <v>76</v>
      </c>
      <c r="H73" t="s">
        <v>77</v>
      </c>
      <c r="I73">
        <v>1.55E-2</v>
      </c>
      <c r="J73">
        <v>0.34499999999999997</v>
      </c>
      <c r="K73">
        <v>8.81</v>
      </c>
      <c r="L73" t="s">
        <v>78</v>
      </c>
      <c r="M73" t="s">
        <v>79</v>
      </c>
      <c r="N73">
        <v>1.9900000000000001E-2</v>
      </c>
      <c r="O73">
        <v>0.34399999999999997</v>
      </c>
      <c r="P73">
        <v>5.22</v>
      </c>
      <c r="Q73" t="s">
        <v>80</v>
      </c>
      <c r="R73" t="s">
        <v>77</v>
      </c>
      <c r="S73">
        <v>7.8100000000000001E-3</v>
      </c>
      <c r="T73">
        <v>0.113</v>
      </c>
      <c r="U73">
        <v>3.1</v>
      </c>
      <c r="W73" s="2">
        <v>1</v>
      </c>
      <c r="Y73" s="2">
        <f t="shared" si="5"/>
        <v>8.81</v>
      </c>
      <c r="AB73" s="3"/>
      <c r="AC73" s="3"/>
      <c r="AF73">
        <v>1</v>
      </c>
      <c r="AH73" s="4">
        <f t="shared" si="3"/>
        <v>5.22</v>
      </c>
      <c r="AK73" s="3"/>
      <c r="AL73" s="3"/>
      <c r="AO73">
        <v>1</v>
      </c>
      <c r="AQ73" s="4">
        <f t="shared" si="4"/>
        <v>3.1</v>
      </c>
      <c r="AT73" s="3"/>
      <c r="AU73" s="3"/>
    </row>
    <row r="74" spans="1:49" x14ac:dyDescent="0.35">
      <c r="A74" s="1">
        <v>43731</v>
      </c>
      <c r="B74" t="s">
        <v>94</v>
      </c>
      <c r="C74" t="s">
        <v>117</v>
      </c>
      <c r="D74">
        <v>29</v>
      </c>
      <c r="E74">
        <v>1</v>
      </c>
      <c r="F74">
        <v>1</v>
      </c>
      <c r="G74" t="s">
        <v>76</v>
      </c>
      <c r="H74" t="s">
        <v>77</v>
      </c>
      <c r="I74">
        <v>1.52</v>
      </c>
      <c r="J74">
        <v>32.6</v>
      </c>
      <c r="K74">
        <v>710</v>
      </c>
      <c r="L74" t="s">
        <v>78</v>
      </c>
      <c r="M74" t="s">
        <v>79</v>
      </c>
      <c r="N74">
        <v>2.5399999999999999E-2</v>
      </c>
      <c r="O74">
        <v>0.373</v>
      </c>
      <c r="P74">
        <v>6.01</v>
      </c>
      <c r="Q74" t="s">
        <v>80</v>
      </c>
      <c r="R74" t="s">
        <v>77</v>
      </c>
      <c r="S74">
        <v>6.1599999999999997E-3</v>
      </c>
      <c r="T74">
        <v>0.10199999999999999</v>
      </c>
      <c r="U74">
        <v>2.58</v>
      </c>
      <c r="W74" s="2">
        <v>1</v>
      </c>
      <c r="Y74" s="2">
        <f t="shared" si="5"/>
        <v>710</v>
      </c>
      <c r="Z74" s="3"/>
      <c r="AA74" s="3"/>
      <c r="AB74" s="3">
        <f>ABS(100*ABS(Y74-Y68)/AVERAGE(Y74,Y68))</f>
        <v>0.42164441321152496</v>
      </c>
      <c r="AC74" s="3" t="str">
        <f>IF(Y74&gt;10, (IF((AND(AB74&gt;=0,AB74&lt;=20)=TRUE),"PASS","FAIL")),(IF((AND(AB74&gt;=0,AB74&lt;=50)=TRUE),"PASS","FAIL")))</f>
        <v>PASS</v>
      </c>
      <c r="AF74">
        <v>1</v>
      </c>
      <c r="AH74" s="4">
        <f t="shared" si="3"/>
        <v>6.01</v>
      </c>
      <c r="AI74" s="3"/>
      <c r="AJ74" s="3"/>
      <c r="AK74" s="3">
        <f>ABS(100*ABS(AH74-AH68)/AVERAGE(AH74,AH68))</f>
        <v>22.320768662232073</v>
      </c>
      <c r="AL74" s="3" t="str">
        <f>IF(AH74&gt;10, (IF((AND(AK74&gt;=0,AK74&lt;=20)=TRUE),"PASS","FAIL")),(IF((AND(AK74&gt;=0,AK74&lt;=50)=TRUE),"PASS","FAIL")))</f>
        <v>PASS</v>
      </c>
      <c r="AO74">
        <v>1</v>
      </c>
      <c r="AQ74" s="4">
        <f t="shared" si="4"/>
        <v>2.58</v>
      </c>
      <c r="AR74" s="3"/>
      <c r="AS74" s="3"/>
      <c r="AT74" s="3">
        <f>ABS(100*ABS(AQ74-AQ68)/AVERAGE(AQ74,AQ68))</f>
        <v>42.922374429223744</v>
      </c>
      <c r="AU74" s="3" t="str">
        <f>IF(AQ74&gt;10, (IF((AND(AT74&gt;=0,AT74&lt;=20)=TRUE),"PASS","FAIL")),(IF((AND(AT74&gt;=0,AT74&lt;=50)=TRUE),"PASS","FAIL")))</f>
        <v>PASS</v>
      </c>
    </row>
    <row r="75" spans="1:49" x14ac:dyDescent="0.35">
      <c r="A75" s="1">
        <v>43731</v>
      </c>
      <c r="B75" t="s">
        <v>94</v>
      </c>
      <c r="C75" t="s">
        <v>118</v>
      </c>
      <c r="D75">
        <v>30</v>
      </c>
      <c r="E75">
        <v>1</v>
      </c>
      <c r="F75">
        <v>1</v>
      </c>
      <c r="G75" t="s">
        <v>76</v>
      </c>
      <c r="H75" t="s">
        <v>77</v>
      </c>
      <c r="I75">
        <v>6.7900000000000002E-2</v>
      </c>
      <c r="J75">
        <v>1.33</v>
      </c>
      <c r="K75">
        <v>31.7</v>
      </c>
      <c r="L75" t="s">
        <v>78</v>
      </c>
      <c r="M75" t="s">
        <v>79</v>
      </c>
      <c r="N75">
        <v>7.0599999999999996E-2</v>
      </c>
      <c r="O75">
        <v>1.07</v>
      </c>
      <c r="P75">
        <v>24.9</v>
      </c>
      <c r="Q75" t="s">
        <v>80</v>
      </c>
      <c r="R75" t="s">
        <v>77</v>
      </c>
      <c r="S75">
        <v>3.6700000000000003E-2</v>
      </c>
      <c r="T75">
        <v>0.51</v>
      </c>
      <c r="U75">
        <v>22.6</v>
      </c>
      <c r="W75" s="2">
        <v>1</v>
      </c>
      <c r="Y75" s="2">
        <f t="shared" si="5"/>
        <v>31.7</v>
      </c>
      <c r="AD75" s="3">
        <f>100*((Y75*4080)-(Y73*4000))/(1000*80)</f>
        <v>117.62</v>
      </c>
      <c r="AE75" s="3" t="str">
        <f>IF(Y74&gt;10, (IF((AND(AD75&gt;=80,AD75&lt;=120)=TRUE),"PASS","FAIL")),(IF((AND(AD75&gt;=50,AD75&lt;=150)=TRUE),"PASS","FAIL")))</f>
        <v>PASS</v>
      </c>
      <c r="AF75">
        <v>1</v>
      </c>
      <c r="AH75" s="4">
        <f t="shared" si="3"/>
        <v>24.9</v>
      </c>
      <c r="AM75" s="3">
        <f>100*((AH75*4080)-(AH73*4000))/(1000*80)</f>
        <v>100.89</v>
      </c>
      <c r="AN75" s="3" t="str">
        <f>IF(AH74&gt;10, (IF((AND(AM75&gt;=80,AM75&lt;=120)=TRUE),"PASS","FAIL")),(IF((AND(AM75&gt;=50,AM75&lt;=150)=TRUE),"PASS","FAIL")))</f>
        <v>PASS</v>
      </c>
      <c r="AO75">
        <v>1</v>
      </c>
      <c r="AQ75" s="4">
        <f t="shared" si="4"/>
        <v>22.6</v>
      </c>
      <c r="AV75" s="3">
        <f>100*((AQ75*4080)-(AQ73*4000))/(1000*80)</f>
        <v>99.76</v>
      </c>
      <c r="AW75" s="3" t="str">
        <f>IF(AQ74&gt;10, (IF((AND(AV75&gt;=80,AV75&lt;=120)=TRUE),"PASS","FAIL")),(IF((AND(AV75&gt;=50,AV75&lt;=150)=TRUE),"PASS","FAIL")))</f>
        <v>PASS</v>
      </c>
    </row>
    <row r="76" spans="1:49" x14ac:dyDescent="0.35">
      <c r="A76" s="1">
        <v>43731</v>
      </c>
      <c r="B76" t="s">
        <v>94</v>
      </c>
      <c r="C76" t="s">
        <v>16</v>
      </c>
      <c r="D76" t="s">
        <v>13</v>
      </c>
      <c r="E76">
        <v>1</v>
      </c>
      <c r="F76">
        <v>1</v>
      </c>
      <c r="G76" t="s">
        <v>76</v>
      </c>
      <c r="H76" t="s">
        <v>77</v>
      </c>
      <c r="I76">
        <v>6.08E-2</v>
      </c>
      <c r="J76">
        <v>1.24</v>
      </c>
      <c r="K76">
        <v>29.5</v>
      </c>
      <c r="L76" t="s">
        <v>78</v>
      </c>
      <c r="M76" t="s">
        <v>79</v>
      </c>
      <c r="N76">
        <v>7.2700000000000001E-2</v>
      </c>
      <c r="O76">
        <v>1.08</v>
      </c>
      <c r="P76">
        <v>25.2</v>
      </c>
      <c r="Q76" t="s">
        <v>80</v>
      </c>
      <c r="R76" t="s">
        <v>77</v>
      </c>
      <c r="S76">
        <v>3.8800000000000001E-2</v>
      </c>
      <c r="T76">
        <v>0.56299999999999994</v>
      </c>
      <c r="U76">
        <v>25.2</v>
      </c>
      <c r="W76" s="2">
        <v>1</v>
      </c>
      <c r="Y76" s="2">
        <f t="shared" ref="Y76:Y139" si="6">K76</f>
        <v>29.5</v>
      </c>
      <c r="Z76" s="3">
        <f>100*(Y76-25)/25</f>
        <v>18</v>
      </c>
      <c r="AA76" s="3" t="str">
        <f>IF((ABS(Z76))&lt;=20,"PASS","FAIL")</f>
        <v>PASS</v>
      </c>
      <c r="AF76">
        <v>1</v>
      </c>
      <c r="AH76" s="4">
        <f t="shared" si="3"/>
        <v>25.2</v>
      </c>
      <c r="AI76" s="3">
        <f>100*(AH76-25)/25</f>
        <v>0.79999999999999716</v>
      </c>
      <c r="AJ76" s="3" t="str">
        <f>IF((ABS(AI76))&lt;=20,"PASS","FAIL")</f>
        <v>PASS</v>
      </c>
      <c r="AO76">
        <v>1</v>
      </c>
      <c r="AQ76" s="4">
        <f t="shared" si="4"/>
        <v>25.2</v>
      </c>
      <c r="AR76" s="3">
        <f>100*(AQ76-25)/25</f>
        <v>0.79999999999999716</v>
      </c>
      <c r="AS76" s="3" t="str">
        <f>IF((ABS(AR76))&lt;=20,"PASS","FAIL")</f>
        <v>PASS</v>
      </c>
    </row>
    <row r="77" spans="1:49" x14ac:dyDescent="0.35">
      <c r="A77" s="1">
        <v>43731</v>
      </c>
      <c r="B77" t="s">
        <v>94</v>
      </c>
      <c r="C77" t="s">
        <v>38</v>
      </c>
      <c r="D77" t="s">
        <v>70</v>
      </c>
      <c r="E77">
        <v>1</v>
      </c>
      <c r="F77">
        <v>1</v>
      </c>
      <c r="G77" t="s">
        <v>76</v>
      </c>
      <c r="H77" t="s">
        <v>77</v>
      </c>
      <c r="I77">
        <v>1.49E-2</v>
      </c>
      <c r="J77">
        <v>0.221</v>
      </c>
      <c r="K77">
        <v>5.95</v>
      </c>
      <c r="L77" t="s">
        <v>78</v>
      </c>
      <c r="M77" t="s">
        <v>79</v>
      </c>
      <c r="N77">
        <v>-7.7400000000000004E-3</v>
      </c>
      <c r="O77">
        <v>-4.6899999999999997E-2</v>
      </c>
      <c r="P77">
        <v>-5.38</v>
      </c>
      <c r="Q77" t="s">
        <v>80</v>
      </c>
      <c r="R77" t="s">
        <v>77</v>
      </c>
      <c r="S77">
        <v>3.4099999999999998E-3</v>
      </c>
      <c r="T77">
        <v>6.8400000000000002E-2</v>
      </c>
      <c r="U77">
        <v>0.93100000000000005</v>
      </c>
      <c r="W77" s="2">
        <v>1</v>
      </c>
      <c r="Y77" s="2">
        <f t="shared" si="6"/>
        <v>5.95</v>
      </c>
      <c r="AF77">
        <v>1</v>
      </c>
      <c r="AH77" s="4">
        <f t="shared" si="3"/>
        <v>-5.38</v>
      </c>
      <c r="AO77">
        <v>1</v>
      </c>
      <c r="AQ77" s="4">
        <f t="shared" si="4"/>
        <v>0.93100000000000005</v>
      </c>
    </row>
    <row r="78" spans="1:49" x14ac:dyDescent="0.35">
      <c r="A78" s="1">
        <v>43731</v>
      </c>
      <c r="B78" t="s">
        <v>94</v>
      </c>
      <c r="C78" t="s">
        <v>119</v>
      </c>
      <c r="D78">
        <v>31</v>
      </c>
      <c r="E78">
        <v>1</v>
      </c>
      <c r="F78">
        <v>1</v>
      </c>
      <c r="G78" t="s">
        <v>76</v>
      </c>
      <c r="H78" t="s">
        <v>77</v>
      </c>
      <c r="I78">
        <v>1.32E-2</v>
      </c>
      <c r="J78">
        <v>0.29899999999999999</v>
      </c>
      <c r="K78">
        <v>7.74</v>
      </c>
      <c r="L78" t="s">
        <v>78</v>
      </c>
      <c r="M78" t="s">
        <v>79</v>
      </c>
      <c r="N78">
        <v>0.02</v>
      </c>
      <c r="O78">
        <v>0.33700000000000002</v>
      </c>
      <c r="P78">
        <v>5.03</v>
      </c>
      <c r="Q78" t="s">
        <v>80</v>
      </c>
      <c r="R78" t="s">
        <v>77</v>
      </c>
      <c r="S78">
        <v>3.0099999999999998E-2</v>
      </c>
      <c r="T78">
        <v>0.46200000000000002</v>
      </c>
      <c r="U78">
        <v>20.2</v>
      </c>
      <c r="W78" s="2">
        <v>1</v>
      </c>
      <c r="Y78" s="2">
        <f t="shared" si="6"/>
        <v>7.74</v>
      </c>
      <c r="AF78">
        <v>1</v>
      </c>
      <c r="AH78" s="4">
        <f t="shared" si="3"/>
        <v>5.03</v>
      </c>
      <c r="AO78">
        <v>1</v>
      </c>
      <c r="AQ78" s="4">
        <f t="shared" si="4"/>
        <v>20.2</v>
      </c>
    </row>
    <row r="79" spans="1:49" x14ac:dyDescent="0.35">
      <c r="A79" s="1">
        <v>43731</v>
      </c>
      <c r="B79" t="s">
        <v>94</v>
      </c>
      <c r="C79" t="s">
        <v>120</v>
      </c>
      <c r="D79">
        <v>32</v>
      </c>
      <c r="E79">
        <v>1</v>
      </c>
      <c r="F79">
        <v>1</v>
      </c>
      <c r="G79" t="s">
        <v>76</v>
      </c>
      <c r="H79" t="s">
        <v>77</v>
      </c>
      <c r="I79">
        <v>4.1000000000000002E-2</v>
      </c>
      <c r="J79">
        <v>0.95399999999999996</v>
      </c>
      <c r="K79">
        <v>22.9</v>
      </c>
      <c r="L79" t="s">
        <v>78</v>
      </c>
      <c r="M79" t="s">
        <v>79</v>
      </c>
      <c r="N79">
        <v>2.6700000000000002E-2</v>
      </c>
      <c r="O79">
        <v>0.42299999999999999</v>
      </c>
      <c r="P79">
        <v>7.37</v>
      </c>
      <c r="Q79" t="s">
        <v>80</v>
      </c>
      <c r="R79" t="s">
        <v>77</v>
      </c>
      <c r="S79">
        <v>7.0800000000000004E-3</v>
      </c>
      <c r="T79">
        <v>0.13700000000000001</v>
      </c>
      <c r="U79">
        <v>4.3099999999999996</v>
      </c>
      <c r="W79" s="2">
        <v>1</v>
      </c>
      <c r="Y79" s="2">
        <f t="shared" si="6"/>
        <v>22.9</v>
      </c>
      <c r="AB79" s="3"/>
      <c r="AC79" s="3"/>
      <c r="AD79" s="3"/>
      <c r="AE79" s="3"/>
      <c r="AF79">
        <v>1</v>
      </c>
      <c r="AH79" s="4">
        <f t="shared" si="3"/>
        <v>7.37</v>
      </c>
      <c r="AK79" s="3"/>
      <c r="AL79" s="3"/>
      <c r="AM79" s="3"/>
      <c r="AN79" s="3"/>
      <c r="AO79">
        <v>1</v>
      </c>
      <c r="AQ79" s="4">
        <f t="shared" si="4"/>
        <v>4.3099999999999996</v>
      </c>
      <c r="AT79" s="3"/>
      <c r="AU79" s="3"/>
      <c r="AV79" s="3"/>
      <c r="AW79" s="3"/>
    </row>
    <row r="80" spans="1:49" x14ac:dyDescent="0.35">
      <c r="A80" s="1">
        <v>43731</v>
      </c>
      <c r="B80" t="s">
        <v>94</v>
      </c>
      <c r="C80" t="s">
        <v>121</v>
      </c>
      <c r="D80">
        <v>33</v>
      </c>
      <c r="E80">
        <v>1</v>
      </c>
      <c r="F80">
        <v>1</v>
      </c>
      <c r="G80" t="s">
        <v>76</v>
      </c>
      <c r="H80" t="s">
        <v>77</v>
      </c>
      <c r="I80">
        <v>2.2700000000000001E-2</v>
      </c>
      <c r="J80">
        <v>0.17199999999999999</v>
      </c>
      <c r="K80">
        <v>4.79</v>
      </c>
      <c r="L80" t="s">
        <v>78</v>
      </c>
      <c r="M80" t="s">
        <v>79</v>
      </c>
      <c r="N80">
        <v>3.2099999999999997E-2</v>
      </c>
      <c r="O80">
        <v>0.501</v>
      </c>
      <c r="P80">
        <v>9.49</v>
      </c>
      <c r="Q80" t="s">
        <v>80</v>
      </c>
      <c r="R80" t="s">
        <v>77</v>
      </c>
      <c r="S80">
        <v>4.0000000000000001E-3</v>
      </c>
      <c r="T80">
        <v>4.2299999999999997E-2</v>
      </c>
      <c r="U80">
        <v>-0.35099999999999998</v>
      </c>
      <c r="W80" s="2">
        <v>1</v>
      </c>
      <c r="Y80" s="2">
        <f t="shared" si="6"/>
        <v>4.79</v>
      </c>
      <c r="AB80" s="3"/>
      <c r="AC80" s="3"/>
      <c r="AF80">
        <v>1</v>
      </c>
      <c r="AH80" s="4">
        <f t="shared" si="3"/>
        <v>9.49</v>
      </c>
      <c r="AK80" s="3"/>
      <c r="AL80" s="3"/>
      <c r="AO80">
        <v>1</v>
      </c>
      <c r="AQ80" s="4">
        <f t="shared" si="4"/>
        <v>-0.35099999999999998</v>
      </c>
      <c r="AT80" s="3"/>
      <c r="AU80" s="3"/>
    </row>
    <row r="81" spans="1:49" x14ac:dyDescent="0.35">
      <c r="A81" s="1">
        <v>43731</v>
      </c>
      <c r="B81" t="s">
        <v>94</v>
      </c>
      <c r="C81" t="s">
        <v>122</v>
      </c>
      <c r="D81">
        <v>34</v>
      </c>
      <c r="E81">
        <v>1</v>
      </c>
      <c r="F81">
        <v>1</v>
      </c>
      <c r="G81" t="s">
        <v>76</v>
      </c>
      <c r="H81" t="s">
        <v>77</v>
      </c>
      <c r="I81">
        <v>0.27800000000000002</v>
      </c>
      <c r="J81">
        <v>6.07</v>
      </c>
      <c r="K81">
        <v>140</v>
      </c>
      <c r="L81" t="s">
        <v>78</v>
      </c>
      <c r="M81" t="s">
        <v>79</v>
      </c>
      <c r="N81">
        <v>2.3699999999999999E-2</v>
      </c>
      <c r="O81">
        <v>0.372</v>
      </c>
      <c r="P81">
        <v>6</v>
      </c>
      <c r="Q81" t="s">
        <v>80</v>
      </c>
      <c r="R81" t="s">
        <v>77</v>
      </c>
      <c r="S81">
        <v>1.1299999999999999E-2</v>
      </c>
      <c r="T81">
        <v>0.16800000000000001</v>
      </c>
      <c r="U81">
        <v>5.83</v>
      </c>
      <c r="W81" s="2">
        <v>1</v>
      </c>
      <c r="Y81" s="2">
        <f t="shared" si="6"/>
        <v>140</v>
      </c>
      <c r="AD81" s="3"/>
      <c r="AE81" s="3"/>
      <c r="AF81">
        <v>1</v>
      </c>
      <c r="AH81" s="4">
        <f t="shared" si="3"/>
        <v>6</v>
      </c>
      <c r="AM81" s="3"/>
      <c r="AN81" s="3"/>
      <c r="AO81">
        <v>1</v>
      </c>
      <c r="AQ81" s="4">
        <f t="shared" si="4"/>
        <v>5.83</v>
      </c>
      <c r="AV81" s="3"/>
      <c r="AW81" s="3"/>
    </row>
    <row r="82" spans="1:49" x14ac:dyDescent="0.35">
      <c r="A82" s="1">
        <v>43731</v>
      </c>
      <c r="B82" t="s">
        <v>94</v>
      </c>
      <c r="C82" t="s">
        <v>123</v>
      </c>
      <c r="D82">
        <v>35</v>
      </c>
      <c r="E82">
        <v>1</v>
      </c>
      <c r="F82">
        <v>1</v>
      </c>
      <c r="G82" t="s">
        <v>76</v>
      </c>
      <c r="H82" t="s">
        <v>77</v>
      </c>
      <c r="I82">
        <v>0.69799999999999995</v>
      </c>
      <c r="J82">
        <v>14.7</v>
      </c>
      <c r="K82">
        <v>333</v>
      </c>
      <c r="L82" t="s">
        <v>78</v>
      </c>
      <c r="M82" t="s">
        <v>79</v>
      </c>
      <c r="N82">
        <v>1.77E-2</v>
      </c>
      <c r="O82">
        <v>0.28999999999999998</v>
      </c>
      <c r="P82">
        <v>3.77</v>
      </c>
      <c r="Q82" t="s">
        <v>80</v>
      </c>
      <c r="R82" t="s">
        <v>77</v>
      </c>
      <c r="S82">
        <v>1.06E-2</v>
      </c>
      <c r="T82">
        <v>0.193</v>
      </c>
      <c r="U82">
        <v>7.04</v>
      </c>
      <c r="W82" s="2">
        <v>1</v>
      </c>
      <c r="Y82" s="2">
        <f t="shared" si="6"/>
        <v>333</v>
      </c>
      <c r="Z82" s="3"/>
      <c r="AA82" s="3"/>
      <c r="AD82" s="3"/>
      <c r="AE82" s="3"/>
      <c r="AF82">
        <v>1</v>
      </c>
      <c r="AH82" s="4">
        <f t="shared" si="3"/>
        <v>3.77</v>
      </c>
      <c r="AI82" s="3"/>
      <c r="AJ82" s="3"/>
      <c r="AM82" s="3"/>
      <c r="AN82" s="3"/>
      <c r="AO82">
        <v>1</v>
      </c>
      <c r="AQ82" s="4">
        <f t="shared" si="4"/>
        <v>7.04</v>
      </c>
      <c r="AR82" s="3"/>
      <c r="AS82" s="3"/>
      <c r="AV82" s="3"/>
      <c r="AW82" s="3"/>
    </row>
    <row r="83" spans="1:49" x14ac:dyDescent="0.35">
      <c r="A83" s="1">
        <v>43731</v>
      </c>
      <c r="B83" t="s">
        <v>94</v>
      </c>
      <c r="C83" t="s">
        <v>124</v>
      </c>
      <c r="D83">
        <v>36</v>
      </c>
      <c r="E83">
        <v>1</v>
      </c>
      <c r="F83">
        <v>1</v>
      </c>
      <c r="G83" t="s">
        <v>76</v>
      </c>
      <c r="H83" t="s">
        <v>77</v>
      </c>
      <c r="I83">
        <v>5.8099999999999999E-2</v>
      </c>
      <c r="J83">
        <v>0.67</v>
      </c>
      <c r="K83">
        <v>16.3</v>
      </c>
      <c r="L83" t="s">
        <v>78</v>
      </c>
      <c r="M83" t="s">
        <v>79</v>
      </c>
      <c r="N83">
        <v>2.93E-2</v>
      </c>
      <c r="O83">
        <v>0.438</v>
      </c>
      <c r="P83">
        <v>7.78</v>
      </c>
      <c r="Q83" t="s">
        <v>80</v>
      </c>
      <c r="R83" t="s">
        <v>77</v>
      </c>
      <c r="S83">
        <v>3.8300000000000001E-3</v>
      </c>
      <c r="T83">
        <v>6.6500000000000004E-2</v>
      </c>
      <c r="U83">
        <v>0.83399999999999996</v>
      </c>
      <c r="W83" s="2">
        <v>1</v>
      </c>
      <c r="Y83" s="2">
        <f t="shared" si="6"/>
        <v>16.3</v>
      </c>
      <c r="AF83">
        <v>1</v>
      </c>
      <c r="AH83" s="4">
        <f t="shared" si="3"/>
        <v>7.78</v>
      </c>
      <c r="AO83">
        <v>1</v>
      </c>
      <c r="AQ83" s="4">
        <f t="shared" si="4"/>
        <v>0.83399999999999996</v>
      </c>
    </row>
    <row r="84" spans="1:49" x14ac:dyDescent="0.35">
      <c r="A84" s="1">
        <v>43731</v>
      </c>
      <c r="B84" t="s">
        <v>94</v>
      </c>
      <c r="C84" t="s">
        <v>125</v>
      </c>
      <c r="D84">
        <v>37</v>
      </c>
      <c r="E84">
        <v>1</v>
      </c>
      <c r="F84">
        <v>1</v>
      </c>
      <c r="G84" t="s">
        <v>76</v>
      </c>
      <c r="H84" t="s">
        <v>77</v>
      </c>
      <c r="I84">
        <v>2.4500000000000001E-2</v>
      </c>
      <c r="J84">
        <v>9.7699999999999995E-2</v>
      </c>
      <c r="K84">
        <v>3.08</v>
      </c>
      <c r="L84" t="s">
        <v>78</v>
      </c>
      <c r="M84" t="s">
        <v>79</v>
      </c>
      <c r="N84">
        <v>3.2099999999999997E-2</v>
      </c>
      <c r="O84">
        <v>0.48199999999999998</v>
      </c>
      <c r="P84">
        <v>8.99</v>
      </c>
      <c r="Q84" t="s">
        <v>80</v>
      </c>
      <c r="R84" t="s">
        <v>77</v>
      </c>
      <c r="S84">
        <v>4.4999999999999997E-3</v>
      </c>
      <c r="T84">
        <v>8.2699999999999996E-2</v>
      </c>
      <c r="U84">
        <v>1.63</v>
      </c>
      <c r="W84" s="2">
        <v>1</v>
      </c>
      <c r="Y84" s="2">
        <f t="shared" si="6"/>
        <v>3.08</v>
      </c>
      <c r="AF84">
        <v>1</v>
      </c>
      <c r="AH84" s="4">
        <f t="shared" si="3"/>
        <v>8.99</v>
      </c>
      <c r="AO84">
        <v>1</v>
      </c>
      <c r="AQ84" s="4">
        <f t="shared" si="4"/>
        <v>1.63</v>
      </c>
    </row>
    <row r="85" spans="1:49" x14ac:dyDescent="0.35">
      <c r="A85" s="1">
        <v>43731</v>
      </c>
      <c r="B85" t="s">
        <v>94</v>
      </c>
      <c r="C85" t="s">
        <v>126</v>
      </c>
      <c r="D85">
        <v>38</v>
      </c>
      <c r="E85">
        <v>1</v>
      </c>
      <c r="F85">
        <v>1</v>
      </c>
      <c r="G85" t="s">
        <v>76</v>
      </c>
      <c r="H85" t="s">
        <v>77</v>
      </c>
      <c r="I85">
        <v>6.5199999999999994E-2</v>
      </c>
      <c r="J85">
        <v>1.39</v>
      </c>
      <c r="K85">
        <v>33</v>
      </c>
      <c r="L85" t="s">
        <v>78</v>
      </c>
      <c r="M85" t="s">
        <v>79</v>
      </c>
      <c r="N85">
        <v>2.8199999999999999E-2</v>
      </c>
      <c r="O85">
        <v>0.44</v>
      </c>
      <c r="P85">
        <v>7.83</v>
      </c>
      <c r="Q85" t="s">
        <v>80</v>
      </c>
      <c r="R85" t="s">
        <v>77</v>
      </c>
      <c r="S85">
        <v>3.7600000000000001E-2</v>
      </c>
      <c r="T85">
        <v>0.54700000000000004</v>
      </c>
      <c r="U85">
        <v>24.4</v>
      </c>
      <c r="W85" s="2">
        <v>1</v>
      </c>
      <c r="Y85" s="2">
        <f t="shared" si="6"/>
        <v>33</v>
      </c>
      <c r="AF85">
        <v>1</v>
      </c>
      <c r="AH85" s="4">
        <f t="shared" si="3"/>
        <v>7.83</v>
      </c>
      <c r="AO85">
        <v>1</v>
      </c>
      <c r="AQ85" s="4">
        <f t="shared" si="4"/>
        <v>24.4</v>
      </c>
    </row>
    <row r="86" spans="1:49" x14ac:dyDescent="0.35">
      <c r="A86" s="1">
        <v>43731</v>
      </c>
      <c r="B86" t="s">
        <v>94</v>
      </c>
      <c r="C86" t="s">
        <v>127</v>
      </c>
      <c r="D86">
        <v>39</v>
      </c>
      <c r="E86">
        <v>1</v>
      </c>
      <c r="F86">
        <v>1</v>
      </c>
      <c r="G86" t="s">
        <v>76</v>
      </c>
      <c r="H86" t="s">
        <v>77</v>
      </c>
      <c r="I86">
        <v>3.7699999999999997E-2</v>
      </c>
      <c r="J86">
        <v>0.59</v>
      </c>
      <c r="K86">
        <v>14.5</v>
      </c>
      <c r="L86" t="s">
        <v>78</v>
      </c>
      <c r="M86" t="s">
        <v>79</v>
      </c>
      <c r="N86">
        <v>3.4099999999999998E-2</v>
      </c>
      <c r="O86">
        <v>0.51700000000000002</v>
      </c>
      <c r="P86">
        <v>9.92</v>
      </c>
      <c r="Q86" t="s">
        <v>80</v>
      </c>
      <c r="R86" t="s">
        <v>77</v>
      </c>
      <c r="S86">
        <v>8.77E-3</v>
      </c>
      <c r="T86">
        <v>0.14199999999999999</v>
      </c>
      <c r="U86">
        <v>4.53</v>
      </c>
      <c r="W86" s="2">
        <v>1</v>
      </c>
      <c r="Y86" s="2">
        <f t="shared" si="6"/>
        <v>14.5</v>
      </c>
      <c r="AB86" s="3"/>
      <c r="AC86" s="3"/>
      <c r="AD86" s="3"/>
      <c r="AE86" s="3"/>
      <c r="AF86">
        <v>1</v>
      </c>
      <c r="AH86" s="4">
        <f t="shared" si="3"/>
        <v>9.92</v>
      </c>
      <c r="AK86" s="3"/>
      <c r="AL86" s="3"/>
      <c r="AM86" s="3"/>
      <c r="AN86" s="3"/>
      <c r="AO86">
        <v>1</v>
      </c>
      <c r="AQ86" s="4">
        <f t="shared" si="4"/>
        <v>4.53</v>
      </c>
      <c r="AT86" s="3"/>
      <c r="AU86" s="3"/>
      <c r="AV86" s="3"/>
      <c r="AW86" s="3"/>
    </row>
    <row r="87" spans="1:49" x14ac:dyDescent="0.35">
      <c r="A87" s="1">
        <v>43731</v>
      </c>
      <c r="B87" t="s">
        <v>94</v>
      </c>
      <c r="C87" t="s">
        <v>128</v>
      </c>
      <c r="D87">
        <v>40</v>
      </c>
      <c r="E87">
        <v>1</v>
      </c>
      <c r="F87">
        <v>1</v>
      </c>
      <c r="G87" t="s">
        <v>76</v>
      </c>
      <c r="H87" t="s">
        <v>77</v>
      </c>
      <c r="I87">
        <v>6.1400000000000003E-2</v>
      </c>
      <c r="J87">
        <v>1.36</v>
      </c>
      <c r="K87">
        <v>32.200000000000003</v>
      </c>
      <c r="L87" t="s">
        <v>78</v>
      </c>
      <c r="M87" t="s">
        <v>79</v>
      </c>
      <c r="N87">
        <v>0.02</v>
      </c>
      <c r="O87">
        <v>0.311</v>
      </c>
      <c r="P87">
        <v>4.33</v>
      </c>
      <c r="Q87" t="s">
        <v>80</v>
      </c>
      <c r="R87" t="s">
        <v>77</v>
      </c>
      <c r="S87">
        <v>5.7500000000000002E-2</v>
      </c>
      <c r="T87">
        <v>0.81100000000000005</v>
      </c>
      <c r="U87">
        <v>37.4</v>
      </c>
      <c r="W87" s="2">
        <v>1</v>
      </c>
      <c r="Y87" s="2">
        <f t="shared" si="6"/>
        <v>32.200000000000003</v>
      </c>
      <c r="AB87" s="3"/>
      <c r="AC87" s="3"/>
      <c r="AF87">
        <v>1</v>
      </c>
      <c r="AH87" s="4">
        <f t="shared" si="3"/>
        <v>4.33</v>
      </c>
      <c r="AK87" s="3"/>
      <c r="AL87" s="3"/>
      <c r="AO87">
        <v>1</v>
      </c>
      <c r="AQ87" s="4">
        <f t="shared" si="4"/>
        <v>37.4</v>
      </c>
      <c r="AT87" s="3"/>
      <c r="AU87" s="3"/>
    </row>
    <row r="88" spans="1:49" x14ac:dyDescent="0.35">
      <c r="A88" s="1">
        <v>43731</v>
      </c>
      <c r="B88" t="s">
        <v>94</v>
      </c>
      <c r="C88" t="s">
        <v>129</v>
      </c>
      <c r="D88">
        <v>44</v>
      </c>
      <c r="E88">
        <v>1</v>
      </c>
      <c r="F88">
        <v>1</v>
      </c>
      <c r="G88" t="s">
        <v>76</v>
      </c>
      <c r="H88" t="s">
        <v>77</v>
      </c>
      <c r="I88">
        <v>0.71499999999999997</v>
      </c>
      <c r="J88">
        <v>15.3</v>
      </c>
      <c r="K88">
        <v>345</v>
      </c>
      <c r="L88" t="s">
        <v>78</v>
      </c>
      <c r="M88" t="s">
        <v>79</v>
      </c>
      <c r="N88">
        <v>-1.0200000000000001E-2</v>
      </c>
      <c r="O88">
        <v>-5.8799999999999998E-2</v>
      </c>
      <c r="P88">
        <v>-5.71</v>
      </c>
      <c r="Q88" t="s">
        <v>80</v>
      </c>
      <c r="R88" t="s">
        <v>77</v>
      </c>
      <c r="S88">
        <v>1.1299999999999999E-2</v>
      </c>
      <c r="T88">
        <v>0.183</v>
      </c>
      <c r="U88">
        <v>6.56</v>
      </c>
      <c r="W88" s="2">
        <v>1</v>
      </c>
      <c r="Y88" s="2">
        <f t="shared" si="6"/>
        <v>345</v>
      </c>
      <c r="Z88" s="3"/>
      <c r="AA88" s="3"/>
      <c r="AB88" s="3">
        <f>ABS(100*ABS(Y88-Y82)/AVERAGE(Y88,Y82))</f>
        <v>3.5398230088495577</v>
      </c>
      <c r="AC88" s="3" t="str">
        <f>IF(Y88&gt;10, (IF((AND(AB88&gt;=0,AB88&lt;=20)=TRUE),"PASS","FAIL")),(IF((AND(AB88&gt;=0,AB88&lt;=50)=TRUE),"PASS","FAIL")))</f>
        <v>PASS</v>
      </c>
      <c r="AF88">
        <v>1</v>
      </c>
      <c r="AH88" s="4">
        <f t="shared" si="3"/>
        <v>-5.71</v>
      </c>
      <c r="AI88" s="3"/>
      <c r="AJ88" s="3"/>
      <c r="AK88" s="3">
        <f>ABS(100*ABS(AH88-AH82)/AVERAGE(AH88,AH82))</f>
        <v>977.31958762886597</v>
      </c>
      <c r="AL88" s="3" t="str">
        <f>IF(AH88&gt;10, (IF((AND(AK88&gt;=0,AK88&lt;=20)=TRUE),"PASS","FAIL")),(IF((AND(AK88&gt;=0,AK88&lt;=50)=TRUE),"PASS","FAIL")))</f>
        <v>FAIL</v>
      </c>
      <c r="AO88">
        <v>1</v>
      </c>
      <c r="AQ88" s="4">
        <f t="shared" si="4"/>
        <v>6.56</v>
      </c>
      <c r="AR88" s="3"/>
      <c r="AS88" s="3"/>
      <c r="AT88" s="3">
        <f>ABS(100*ABS(AQ88-AQ82)/AVERAGE(AQ88,AQ82))</f>
        <v>7.0588235294117716</v>
      </c>
      <c r="AU88" s="3" t="str">
        <f>IF(AQ88&gt;10, (IF((AND(AT88&gt;=0,AT88&lt;=20)=TRUE),"PASS","FAIL")),(IF((AND(AT88&gt;=0,AT88&lt;=50)=TRUE),"PASS","FAIL")))</f>
        <v>PASS</v>
      </c>
    </row>
    <row r="89" spans="1:49" x14ac:dyDescent="0.35">
      <c r="A89" s="1">
        <v>43731</v>
      </c>
      <c r="B89" t="s">
        <v>94</v>
      </c>
      <c r="C89" t="s">
        <v>130</v>
      </c>
      <c r="D89">
        <v>45</v>
      </c>
      <c r="E89">
        <v>1</v>
      </c>
      <c r="F89">
        <v>1</v>
      </c>
      <c r="G89" t="s">
        <v>76</v>
      </c>
      <c r="H89" t="s">
        <v>77</v>
      </c>
      <c r="I89">
        <v>0.27100000000000002</v>
      </c>
      <c r="J89">
        <v>2.79</v>
      </c>
      <c r="K89">
        <v>65.2</v>
      </c>
      <c r="L89" t="s">
        <v>78</v>
      </c>
      <c r="M89" t="s">
        <v>79</v>
      </c>
      <c r="N89">
        <v>7.0199999999999999E-2</v>
      </c>
      <c r="O89">
        <v>1.02</v>
      </c>
      <c r="P89">
        <v>23.5</v>
      </c>
      <c r="Q89" t="s">
        <v>80</v>
      </c>
      <c r="R89" t="s">
        <v>77</v>
      </c>
      <c r="S89">
        <v>8.5599999999999996E-2</v>
      </c>
      <c r="T89">
        <v>1.17</v>
      </c>
      <c r="U89">
        <v>55.1</v>
      </c>
      <c r="W89" s="2">
        <v>1</v>
      </c>
      <c r="Y89" s="2">
        <f t="shared" si="6"/>
        <v>65.2</v>
      </c>
      <c r="AD89" s="3">
        <f>100*((Y89*4080)-(Y87*4000))/(1000*80)</f>
        <v>171.52</v>
      </c>
      <c r="AE89" s="3" t="str">
        <f>IF(Y88&gt;10, (IF((AND(AD89&gt;=80,AD89&lt;=120)=TRUE),"PASS","FAIL")),(IF((AND(AD89&gt;=50,AD89&lt;=150)=TRUE),"PASS","FAIL")))</f>
        <v>FAIL</v>
      </c>
      <c r="AF89">
        <v>1</v>
      </c>
      <c r="AH89" s="4">
        <f t="shared" si="3"/>
        <v>23.5</v>
      </c>
      <c r="AM89" s="3">
        <f>100*((AH89*4080)-(AH87*4000))/(1000*80)</f>
        <v>98.2</v>
      </c>
      <c r="AN89" s="3" t="str">
        <f>IF(AH88&gt;10, (IF((AND(AM89&gt;=80,AM89&lt;=120)=TRUE),"PASS","FAIL")),(IF((AND(AM89&gt;=50,AM89&lt;=150)=TRUE),"PASS","FAIL")))</f>
        <v>PASS</v>
      </c>
      <c r="AO89">
        <v>1</v>
      </c>
      <c r="AQ89" s="4">
        <f t="shared" si="4"/>
        <v>55.1</v>
      </c>
      <c r="AV89" s="3">
        <f>100*((AQ89*4080)-(AQ87*4000))/(1000*80)</f>
        <v>94.01</v>
      </c>
      <c r="AW89" s="3" t="str">
        <f>IF(AQ88&gt;10, (IF((AND(AV89&gt;=80,AV89&lt;=120)=TRUE),"PASS","FAIL")),(IF((AND(AV89&gt;=50,AV89&lt;=150)=TRUE),"PASS","FAIL")))</f>
        <v>PASS</v>
      </c>
    </row>
    <row r="90" spans="1:49" x14ac:dyDescent="0.35">
      <c r="A90" s="1">
        <v>43731</v>
      </c>
      <c r="B90" t="s">
        <v>94</v>
      </c>
      <c r="C90" t="s">
        <v>16</v>
      </c>
      <c r="D90" t="s">
        <v>13</v>
      </c>
      <c r="E90">
        <v>1</v>
      </c>
      <c r="F90">
        <v>1</v>
      </c>
      <c r="G90" t="s">
        <v>76</v>
      </c>
      <c r="H90" t="s">
        <v>77</v>
      </c>
      <c r="I90">
        <v>5.79E-2</v>
      </c>
      <c r="J90">
        <v>1.32</v>
      </c>
      <c r="K90">
        <v>31.3</v>
      </c>
      <c r="L90" t="s">
        <v>78</v>
      </c>
      <c r="M90" t="s">
        <v>79</v>
      </c>
      <c r="N90">
        <v>7.6600000000000001E-2</v>
      </c>
      <c r="O90">
        <v>1.06</v>
      </c>
      <c r="P90">
        <v>24.6</v>
      </c>
      <c r="Q90" t="s">
        <v>80</v>
      </c>
      <c r="R90" t="s">
        <v>77</v>
      </c>
      <c r="S90">
        <v>3.5299999999999998E-2</v>
      </c>
      <c r="T90">
        <v>0.51700000000000002</v>
      </c>
      <c r="U90">
        <v>23</v>
      </c>
      <c r="W90" s="2">
        <v>1</v>
      </c>
      <c r="Y90" s="2">
        <f t="shared" si="6"/>
        <v>31.3</v>
      </c>
      <c r="Z90" s="3">
        <f>100*(Y90-25)/25</f>
        <v>25.200000000000003</v>
      </c>
      <c r="AA90" s="3" t="str">
        <f>IF((ABS(Z90))&lt;=20,"PASS","FAIL")</f>
        <v>FAIL</v>
      </c>
      <c r="AF90">
        <v>1</v>
      </c>
      <c r="AH90" s="4">
        <f t="shared" si="3"/>
        <v>24.6</v>
      </c>
      <c r="AI90" s="3">
        <f>100*(AH90-25)/25</f>
        <v>-1.5999999999999943</v>
      </c>
      <c r="AJ90" s="3" t="str">
        <f>IF((ABS(AI90))&lt;=20,"PASS","FAIL")</f>
        <v>PASS</v>
      </c>
      <c r="AO90">
        <v>1</v>
      </c>
      <c r="AQ90" s="4">
        <f t="shared" si="4"/>
        <v>23</v>
      </c>
      <c r="AR90" s="3">
        <f>100*(AQ90-25)/25</f>
        <v>-8</v>
      </c>
      <c r="AS90" s="3" t="str">
        <f>IF((ABS(AR90))&lt;=20,"PASS","FAIL")</f>
        <v>PASS</v>
      </c>
    </row>
    <row r="91" spans="1:49" x14ac:dyDescent="0.35">
      <c r="A91" s="1">
        <v>43731</v>
      </c>
      <c r="B91" t="s">
        <v>94</v>
      </c>
      <c r="C91" t="s">
        <v>38</v>
      </c>
      <c r="D91" t="s">
        <v>70</v>
      </c>
      <c r="E91">
        <v>1</v>
      </c>
      <c r="F91">
        <v>1</v>
      </c>
      <c r="G91" t="s">
        <v>76</v>
      </c>
      <c r="H91" t="s">
        <v>77</v>
      </c>
      <c r="I91">
        <v>-4.8799999999999998E-3</v>
      </c>
      <c r="J91">
        <v>7.6499999999999999E-2</v>
      </c>
      <c r="K91">
        <v>2.59</v>
      </c>
      <c r="L91" t="s">
        <v>78</v>
      </c>
      <c r="M91" t="s">
        <v>79</v>
      </c>
      <c r="N91">
        <v>-8.9499999999999996E-3</v>
      </c>
      <c r="O91">
        <v>-5.6800000000000003E-2</v>
      </c>
      <c r="P91">
        <v>-5.65</v>
      </c>
      <c r="Q91" t="s">
        <v>80</v>
      </c>
      <c r="R91" t="s">
        <v>77</v>
      </c>
      <c r="S91">
        <v>-2.7399999999999998E-3</v>
      </c>
      <c r="T91">
        <v>-4.6699999999999998E-2</v>
      </c>
      <c r="U91">
        <v>-4.72</v>
      </c>
      <c r="W91" s="2">
        <v>1</v>
      </c>
      <c r="Y91" s="2">
        <f t="shared" si="6"/>
        <v>2.59</v>
      </c>
      <c r="AF91">
        <v>1</v>
      </c>
      <c r="AH91" s="4">
        <f t="shared" si="3"/>
        <v>-5.65</v>
      </c>
      <c r="AO91">
        <v>1</v>
      </c>
      <c r="AQ91" s="4">
        <f t="shared" si="4"/>
        <v>-4.72</v>
      </c>
    </row>
    <row r="92" spans="1:49" x14ac:dyDescent="0.35">
      <c r="A92" s="1">
        <v>43731</v>
      </c>
      <c r="B92" t="s">
        <v>94</v>
      </c>
      <c r="C92" t="s">
        <v>131</v>
      </c>
      <c r="D92">
        <v>46</v>
      </c>
      <c r="E92">
        <v>1</v>
      </c>
      <c r="F92">
        <v>1</v>
      </c>
      <c r="G92" t="s">
        <v>76</v>
      </c>
      <c r="H92" t="s">
        <v>77</v>
      </c>
      <c r="I92">
        <v>5.1400000000000001E-2</v>
      </c>
      <c r="J92">
        <v>0.63600000000000001</v>
      </c>
      <c r="K92">
        <v>15.5</v>
      </c>
      <c r="L92" t="s">
        <v>78</v>
      </c>
      <c r="M92" t="s">
        <v>79</v>
      </c>
      <c r="N92">
        <v>2.0299999999999999E-2</v>
      </c>
      <c r="O92">
        <v>0.34300000000000003</v>
      </c>
      <c r="P92">
        <v>5.21</v>
      </c>
      <c r="Q92" t="s">
        <v>80</v>
      </c>
      <c r="R92" t="s">
        <v>77</v>
      </c>
      <c r="S92">
        <v>5.3200000000000001E-3</v>
      </c>
      <c r="T92">
        <v>5.8200000000000002E-2</v>
      </c>
      <c r="U92">
        <v>0.43099999999999999</v>
      </c>
      <c r="W92" s="2">
        <v>1</v>
      </c>
      <c r="Y92" s="2">
        <f t="shared" si="6"/>
        <v>15.5</v>
      </c>
      <c r="AF92">
        <v>1</v>
      </c>
      <c r="AH92" s="4">
        <f t="shared" si="3"/>
        <v>5.21</v>
      </c>
      <c r="AO92">
        <v>1</v>
      </c>
      <c r="AQ92" s="4">
        <f t="shared" si="4"/>
        <v>0.43099999999999999</v>
      </c>
    </row>
    <row r="93" spans="1:49" x14ac:dyDescent="0.35">
      <c r="A93" s="1">
        <v>43731</v>
      </c>
      <c r="B93" t="s">
        <v>94</v>
      </c>
      <c r="C93" t="s">
        <v>132</v>
      </c>
      <c r="D93">
        <v>47</v>
      </c>
      <c r="E93">
        <v>1</v>
      </c>
      <c r="F93">
        <v>1</v>
      </c>
      <c r="G93" t="s">
        <v>76</v>
      </c>
      <c r="H93" t="s">
        <v>77</v>
      </c>
      <c r="I93">
        <v>3.4700000000000002E-2</v>
      </c>
      <c r="J93">
        <v>0.752</v>
      </c>
      <c r="K93">
        <v>18.2</v>
      </c>
      <c r="L93" t="s">
        <v>78</v>
      </c>
      <c r="M93" t="s">
        <v>79</v>
      </c>
      <c r="N93">
        <v>3.0099999999999998E-2</v>
      </c>
      <c r="O93">
        <v>0.45200000000000001</v>
      </c>
      <c r="P93">
        <v>8.17</v>
      </c>
      <c r="Q93" t="s">
        <v>80</v>
      </c>
      <c r="R93" t="s">
        <v>77</v>
      </c>
      <c r="S93">
        <v>9.6000000000000002E-2</v>
      </c>
      <c r="T93">
        <v>1.33</v>
      </c>
      <c r="U93">
        <v>63</v>
      </c>
      <c r="W93" s="2">
        <v>1</v>
      </c>
      <c r="Y93" s="2">
        <f t="shared" si="6"/>
        <v>18.2</v>
      </c>
      <c r="AB93" s="3"/>
      <c r="AC93" s="3"/>
      <c r="AD93" s="3"/>
      <c r="AE93" s="3"/>
      <c r="AF93">
        <v>1</v>
      </c>
      <c r="AH93" s="4">
        <f t="shared" si="3"/>
        <v>8.17</v>
      </c>
      <c r="AK93" s="3"/>
      <c r="AL93" s="3"/>
      <c r="AM93" s="3"/>
      <c r="AN93" s="3"/>
      <c r="AO93">
        <v>1</v>
      </c>
      <c r="AQ93" s="4">
        <f t="shared" si="4"/>
        <v>63</v>
      </c>
      <c r="AT93" s="3"/>
      <c r="AU93" s="3"/>
      <c r="AV93" s="3"/>
      <c r="AW93" s="3"/>
    </row>
    <row r="94" spans="1:49" x14ac:dyDescent="0.35">
      <c r="A94" s="1">
        <v>43731</v>
      </c>
      <c r="B94" t="s">
        <v>94</v>
      </c>
      <c r="C94" t="s">
        <v>133</v>
      </c>
      <c r="D94">
        <v>48</v>
      </c>
      <c r="E94">
        <v>1</v>
      </c>
      <c r="F94">
        <v>1</v>
      </c>
      <c r="G94" t="s">
        <v>76</v>
      </c>
      <c r="H94" t="s">
        <v>77</v>
      </c>
      <c r="I94">
        <v>1.14E-2</v>
      </c>
      <c r="J94">
        <v>0.29299999999999998</v>
      </c>
      <c r="K94">
        <v>7.6</v>
      </c>
      <c r="L94" t="s">
        <v>78</v>
      </c>
      <c r="M94" t="s">
        <v>79</v>
      </c>
      <c r="N94">
        <v>2.5700000000000001E-2</v>
      </c>
      <c r="O94">
        <v>0.42099999999999999</v>
      </c>
      <c r="P94">
        <v>7.32</v>
      </c>
      <c r="Q94" t="s">
        <v>80</v>
      </c>
      <c r="R94" t="s">
        <v>77</v>
      </c>
      <c r="S94">
        <v>3.3799999999999997E-2</v>
      </c>
      <c r="T94">
        <v>0.50700000000000001</v>
      </c>
      <c r="U94">
        <v>22.5</v>
      </c>
      <c r="W94" s="2">
        <v>1</v>
      </c>
      <c r="Y94" s="2">
        <f t="shared" si="6"/>
        <v>7.6</v>
      </c>
      <c r="AB94" s="3"/>
      <c r="AC94" s="3"/>
      <c r="AF94">
        <v>1</v>
      </c>
      <c r="AH94" s="4">
        <f t="shared" si="3"/>
        <v>7.32</v>
      </c>
      <c r="AK94" s="3"/>
      <c r="AL94" s="3"/>
      <c r="AO94">
        <v>1</v>
      </c>
      <c r="AQ94" s="4">
        <f t="shared" si="4"/>
        <v>22.5</v>
      </c>
      <c r="AT94" s="3"/>
      <c r="AU94" s="3"/>
    </row>
    <row r="95" spans="1:49" x14ac:dyDescent="0.35">
      <c r="A95" s="1">
        <v>43731</v>
      </c>
      <c r="B95" t="s">
        <v>94</v>
      </c>
      <c r="C95" t="s">
        <v>134</v>
      </c>
      <c r="D95">
        <v>49</v>
      </c>
      <c r="E95">
        <v>1</v>
      </c>
      <c r="F95">
        <v>1</v>
      </c>
      <c r="G95" t="s">
        <v>76</v>
      </c>
      <c r="H95" t="s">
        <v>77</v>
      </c>
      <c r="I95">
        <v>5.2699999999999997E-2</v>
      </c>
      <c r="J95">
        <v>1.21</v>
      </c>
      <c r="K95">
        <v>28.8</v>
      </c>
      <c r="L95" t="s">
        <v>78</v>
      </c>
      <c r="M95" t="s">
        <v>79</v>
      </c>
      <c r="N95">
        <v>1.84E-2</v>
      </c>
      <c r="O95">
        <v>0.28999999999999998</v>
      </c>
      <c r="P95">
        <v>3.76</v>
      </c>
      <c r="Q95" t="s">
        <v>80</v>
      </c>
      <c r="R95" t="s">
        <v>77</v>
      </c>
      <c r="S95">
        <v>3.85E-2</v>
      </c>
      <c r="T95">
        <v>0.56899999999999995</v>
      </c>
      <c r="U95">
        <v>25.5</v>
      </c>
      <c r="W95" s="2">
        <v>1</v>
      </c>
      <c r="Y95" s="2">
        <f t="shared" si="6"/>
        <v>28.8</v>
      </c>
      <c r="AD95" s="3"/>
      <c r="AE95" s="3"/>
      <c r="AF95">
        <v>1</v>
      </c>
      <c r="AH95" s="4">
        <f t="shared" si="3"/>
        <v>3.76</v>
      </c>
      <c r="AM95" s="3"/>
      <c r="AN95" s="3"/>
      <c r="AO95">
        <v>1</v>
      </c>
      <c r="AQ95" s="4">
        <f t="shared" si="4"/>
        <v>25.5</v>
      </c>
      <c r="AV95" s="3"/>
      <c r="AW95" s="3"/>
    </row>
    <row r="96" spans="1:49" x14ac:dyDescent="0.35">
      <c r="A96" s="1">
        <v>43731</v>
      </c>
      <c r="B96" t="s">
        <v>94</v>
      </c>
      <c r="C96" t="s">
        <v>135</v>
      </c>
      <c r="D96">
        <v>50</v>
      </c>
      <c r="E96">
        <v>1</v>
      </c>
      <c r="F96">
        <v>1</v>
      </c>
      <c r="G96" t="s">
        <v>76</v>
      </c>
      <c r="H96" t="s">
        <v>77</v>
      </c>
      <c r="I96">
        <v>1.7399999999999999E-2</v>
      </c>
      <c r="J96">
        <v>0.36199999999999999</v>
      </c>
      <c r="K96">
        <v>9.1999999999999993</v>
      </c>
      <c r="L96" t="s">
        <v>78</v>
      </c>
      <c r="M96" t="s">
        <v>79</v>
      </c>
      <c r="N96">
        <v>2.5700000000000001E-2</v>
      </c>
      <c r="O96">
        <v>0.41799999999999998</v>
      </c>
      <c r="P96">
        <v>7.23</v>
      </c>
      <c r="Q96" t="s">
        <v>80</v>
      </c>
      <c r="R96" t="s">
        <v>77</v>
      </c>
      <c r="S96">
        <v>1.8100000000000002E-2</v>
      </c>
      <c r="T96">
        <v>0.26400000000000001</v>
      </c>
      <c r="U96">
        <v>10.6</v>
      </c>
      <c r="W96" s="2">
        <v>1</v>
      </c>
      <c r="Y96" s="2">
        <f t="shared" si="6"/>
        <v>9.1999999999999993</v>
      </c>
      <c r="Z96" s="3"/>
      <c r="AA96" s="3"/>
      <c r="AD96" s="3"/>
      <c r="AE96" s="3"/>
      <c r="AF96">
        <v>1</v>
      </c>
      <c r="AH96" s="4">
        <f t="shared" si="3"/>
        <v>7.23</v>
      </c>
      <c r="AI96" s="3"/>
      <c r="AJ96" s="3"/>
      <c r="AM96" s="3"/>
      <c r="AN96" s="3"/>
      <c r="AO96">
        <v>1</v>
      </c>
      <c r="AQ96" s="4">
        <f t="shared" si="4"/>
        <v>10.6</v>
      </c>
      <c r="AR96" s="3"/>
      <c r="AS96" s="3"/>
      <c r="AV96" s="3"/>
      <c r="AW96" s="3"/>
    </row>
    <row r="97" spans="1:49" x14ac:dyDescent="0.35">
      <c r="A97" s="1">
        <v>43731</v>
      </c>
      <c r="B97" t="s">
        <v>94</v>
      </c>
      <c r="C97" t="s">
        <v>136</v>
      </c>
      <c r="D97">
        <v>51</v>
      </c>
      <c r="E97">
        <v>1</v>
      </c>
      <c r="F97">
        <v>1</v>
      </c>
      <c r="G97" t="s">
        <v>76</v>
      </c>
      <c r="H97" t="s">
        <v>77</v>
      </c>
      <c r="I97">
        <v>2.81E-2</v>
      </c>
      <c r="J97">
        <v>0.42599999999999999</v>
      </c>
      <c r="K97">
        <v>10.7</v>
      </c>
      <c r="L97" t="s">
        <v>78</v>
      </c>
      <c r="M97" t="s">
        <v>79</v>
      </c>
      <c r="N97">
        <v>2.1999999999999999E-2</v>
      </c>
      <c r="O97">
        <v>0.377</v>
      </c>
      <c r="P97">
        <v>6.13</v>
      </c>
      <c r="Q97" t="s">
        <v>80</v>
      </c>
      <c r="R97" t="s">
        <v>77</v>
      </c>
      <c r="S97">
        <v>-4.6699999999999997E-3</v>
      </c>
      <c r="T97">
        <v>-2.5600000000000001E-2</v>
      </c>
      <c r="U97">
        <v>-3.68</v>
      </c>
      <c r="W97" s="2">
        <v>1</v>
      </c>
      <c r="Y97" s="2">
        <f t="shared" si="6"/>
        <v>10.7</v>
      </c>
      <c r="AF97">
        <v>1</v>
      </c>
      <c r="AH97" s="4">
        <f t="shared" si="3"/>
        <v>6.13</v>
      </c>
      <c r="AO97">
        <v>1</v>
      </c>
      <c r="AQ97" s="4">
        <f t="shared" si="4"/>
        <v>-3.68</v>
      </c>
    </row>
    <row r="98" spans="1:49" x14ac:dyDescent="0.35">
      <c r="A98" s="1">
        <v>43731</v>
      </c>
      <c r="B98" t="s">
        <v>94</v>
      </c>
      <c r="C98" t="s">
        <v>137</v>
      </c>
      <c r="D98">
        <v>52</v>
      </c>
      <c r="E98">
        <v>1</v>
      </c>
      <c r="F98">
        <v>1</v>
      </c>
      <c r="G98" t="s">
        <v>76</v>
      </c>
      <c r="H98" t="s">
        <v>77</v>
      </c>
      <c r="I98">
        <v>0.12</v>
      </c>
      <c r="J98">
        <v>2.62</v>
      </c>
      <c r="K98">
        <v>61.3</v>
      </c>
      <c r="L98" t="s">
        <v>78</v>
      </c>
      <c r="M98" t="s">
        <v>79</v>
      </c>
      <c r="N98">
        <v>1.9400000000000001E-2</v>
      </c>
      <c r="O98">
        <v>0.30599999999999999</v>
      </c>
      <c r="P98">
        <v>4.21</v>
      </c>
      <c r="Q98" t="s">
        <v>80</v>
      </c>
      <c r="R98" t="s">
        <v>77</v>
      </c>
      <c r="S98">
        <v>8.8699999999999994E-3</v>
      </c>
      <c r="T98">
        <v>0.13500000000000001</v>
      </c>
      <c r="U98">
        <v>4.2</v>
      </c>
      <c r="W98" s="2">
        <v>1</v>
      </c>
      <c r="Y98" s="2">
        <f t="shared" si="6"/>
        <v>61.3</v>
      </c>
      <c r="AF98">
        <v>1</v>
      </c>
      <c r="AH98" s="4">
        <f t="shared" si="3"/>
        <v>4.21</v>
      </c>
      <c r="AO98">
        <v>1</v>
      </c>
      <c r="AQ98" s="4">
        <f t="shared" si="4"/>
        <v>4.2</v>
      </c>
    </row>
    <row r="99" spans="1:49" x14ac:dyDescent="0.35">
      <c r="A99" s="1">
        <v>43731</v>
      </c>
      <c r="B99" t="s">
        <v>94</v>
      </c>
      <c r="C99" t="s">
        <v>138</v>
      </c>
      <c r="D99">
        <v>53</v>
      </c>
      <c r="E99">
        <v>1</v>
      </c>
      <c r="F99">
        <v>1</v>
      </c>
      <c r="G99" t="s">
        <v>76</v>
      </c>
      <c r="H99" t="s">
        <v>77</v>
      </c>
      <c r="I99">
        <v>9.3399999999999997E-2</v>
      </c>
      <c r="J99">
        <v>2.1</v>
      </c>
      <c r="K99">
        <v>49.2</v>
      </c>
      <c r="L99" t="s">
        <v>78</v>
      </c>
      <c r="M99" t="s">
        <v>79</v>
      </c>
      <c r="N99">
        <v>1.7600000000000001E-2</v>
      </c>
      <c r="O99">
        <v>0.26600000000000001</v>
      </c>
      <c r="P99">
        <v>3.1</v>
      </c>
      <c r="Q99" t="s">
        <v>80</v>
      </c>
      <c r="R99" t="s">
        <v>77</v>
      </c>
      <c r="S99">
        <v>4.02E-2</v>
      </c>
      <c r="T99">
        <v>0.58099999999999996</v>
      </c>
      <c r="U99">
        <v>26.1</v>
      </c>
      <c r="W99" s="2">
        <v>1</v>
      </c>
      <c r="Y99" s="2">
        <f t="shared" si="6"/>
        <v>49.2</v>
      </c>
      <c r="AF99">
        <v>1</v>
      </c>
      <c r="AH99" s="4">
        <f t="shared" si="3"/>
        <v>3.1</v>
      </c>
      <c r="AO99">
        <v>1</v>
      </c>
      <c r="AQ99" s="4">
        <f t="shared" si="4"/>
        <v>26.1</v>
      </c>
    </row>
    <row r="100" spans="1:49" x14ac:dyDescent="0.35">
      <c r="A100" s="1">
        <v>43731</v>
      </c>
      <c r="B100" t="s">
        <v>94</v>
      </c>
      <c r="C100" t="s">
        <v>139</v>
      </c>
      <c r="D100">
        <v>54</v>
      </c>
      <c r="E100">
        <v>1</v>
      </c>
      <c r="F100">
        <v>1</v>
      </c>
      <c r="G100" t="s">
        <v>76</v>
      </c>
      <c r="H100" t="s">
        <v>77</v>
      </c>
      <c r="I100">
        <v>1.1900000000000001E-2</v>
      </c>
      <c r="J100">
        <v>0.26</v>
      </c>
      <c r="K100">
        <v>6.84</v>
      </c>
      <c r="L100" t="s">
        <v>78</v>
      </c>
      <c r="M100" t="s">
        <v>79</v>
      </c>
      <c r="N100">
        <v>2.1399999999999999E-2</v>
      </c>
      <c r="O100">
        <v>0.36199999999999999</v>
      </c>
      <c r="P100">
        <v>5.73</v>
      </c>
      <c r="Q100" t="s">
        <v>80</v>
      </c>
      <c r="R100" t="s">
        <v>77</v>
      </c>
      <c r="S100">
        <v>4.6100000000000004E-3</v>
      </c>
      <c r="T100">
        <v>5.0099999999999999E-2</v>
      </c>
      <c r="U100">
        <v>3.2000000000000001E-2</v>
      </c>
      <c r="W100" s="2">
        <v>1</v>
      </c>
      <c r="Y100" s="2">
        <f t="shared" si="6"/>
        <v>6.84</v>
      </c>
      <c r="AB100" s="3"/>
      <c r="AC100" s="3"/>
      <c r="AD100" s="3"/>
      <c r="AE100" s="3"/>
      <c r="AF100">
        <v>1</v>
      </c>
      <c r="AH100" s="4">
        <f t="shared" si="3"/>
        <v>5.73</v>
      </c>
      <c r="AK100" s="3"/>
      <c r="AL100" s="3"/>
      <c r="AM100" s="3"/>
      <c r="AN100" s="3"/>
      <c r="AO100">
        <v>1</v>
      </c>
      <c r="AQ100" s="4">
        <f t="shared" si="4"/>
        <v>3.2000000000000001E-2</v>
      </c>
      <c r="AT100" s="3"/>
      <c r="AU100" s="3"/>
      <c r="AV100" s="3"/>
      <c r="AW100" s="3"/>
    </row>
    <row r="101" spans="1:49" x14ac:dyDescent="0.35">
      <c r="A101" s="1">
        <v>43731</v>
      </c>
      <c r="B101" t="s">
        <v>94</v>
      </c>
      <c r="C101" t="s">
        <v>140</v>
      </c>
      <c r="D101">
        <v>55</v>
      </c>
      <c r="E101">
        <v>1</v>
      </c>
      <c r="F101">
        <v>1</v>
      </c>
      <c r="G101" t="s">
        <v>76</v>
      </c>
      <c r="H101" t="s">
        <v>77</v>
      </c>
      <c r="I101">
        <v>4.2799999999999998E-2</v>
      </c>
      <c r="J101">
        <v>0.66800000000000004</v>
      </c>
      <c r="K101">
        <v>16.3</v>
      </c>
      <c r="L101" t="s">
        <v>78</v>
      </c>
      <c r="M101" t="s">
        <v>79</v>
      </c>
      <c r="N101">
        <v>2.2499999999999999E-2</v>
      </c>
      <c r="O101">
        <v>0.38600000000000001</v>
      </c>
      <c r="P101">
        <v>6.38</v>
      </c>
      <c r="Q101" t="s">
        <v>80</v>
      </c>
      <c r="R101" t="s">
        <v>77</v>
      </c>
      <c r="S101">
        <v>1.66E-2</v>
      </c>
      <c r="T101">
        <v>0.254</v>
      </c>
      <c r="U101">
        <v>10.1</v>
      </c>
      <c r="W101" s="2">
        <v>1</v>
      </c>
      <c r="Y101" s="2">
        <f t="shared" si="6"/>
        <v>16.3</v>
      </c>
      <c r="AB101" s="3"/>
      <c r="AC101" s="3"/>
      <c r="AF101">
        <v>1</v>
      </c>
      <c r="AH101" s="4">
        <f t="shared" si="3"/>
        <v>6.38</v>
      </c>
      <c r="AK101" s="3"/>
      <c r="AL101" s="3"/>
      <c r="AO101">
        <v>1</v>
      </c>
      <c r="AQ101" s="4">
        <f t="shared" si="4"/>
        <v>10.1</v>
      </c>
      <c r="AT101" s="3"/>
      <c r="AU101" s="3"/>
    </row>
    <row r="102" spans="1:49" x14ac:dyDescent="0.35">
      <c r="A102" s="1">
        <v>43731</v>
      </c>
      <c r="B102" t="s">
        <v>94</v>
      </c>
      <c r="C102" t="s">
        <v>141</v>
      </c>
      <c r="D102">
        <v>59</v>
      </c>
      <c r="E102">
        <v>1</v>
      </c>
      <c r="F102">
        <v>1</v>
      </c>
      <c r="G102" t="s">
        <v>76</v>
      </c>
      <c r="H102" t="s">
        <v>77</v>
      </c>
      <c r="I102">
        <v>1.24E-2</v>
      </c>
      <c r="J102">
        <v>0.27200000000000002</v>
      </c>
      <c r="K102">
        <v>7.12</v>
      </c>
      <c r="L102" t="s">
        <v>78</v>
      </c>
      <c r="M102" t="s">
        <v>79</v>
      </c>
      <c r="N102">
        <v>2.4500000000000001E-2</v>
      </c>
      <c r="O102">
        <v>0.434</v>
      </c>
      <c r="P102">
        <v>7.67</v>
      </c>
      <c r="Q102" t="s">
        <v>80</v>
      </c>
      <c r="R102" t="s">
        <v>77</v>
      </c>
      <c r="S102">
        <v>9.7599999999999996E-3</v>
      </c>
      <c r="T102">
        <v>0.13100000000000001</v>
      </c>
      <c r="U102">
        <v>4</v>
      </c>
      <c r="W102" s="2">
        <v>1</v>
      </c>
      <c r="Y102" s="2">
        <f t="shared" si="6"/>
        <v>7.12</v>
      </c>
      <c r="Z102" s="3"/>
      <c r="AA102" s="3"/>
      <c r="AB102" s="3">
        <f>ABS(100*ABS(Y102-Y96)/AVERAGE(Y102,Y96))</f>
        <v>25.49019607843136</v>
      </c>
      <c r="AC102" s="3" t="str">
        <f>IF(Y102&gt;10, (IF((AND(AB102&gt;=0,AB102&lt;=20)=TRUE),"PASS","FAIL")),(IF((AND(AB102&gt;=0,AB102&lt;=50)=TRUE),"PASS","FAIL")))</f>
        <v>PASS</v>
      </c>
      <c r="AF102">
        <v>1</v>
      </c>
      <c r="AH102" s="4">
        <f t="shared" si="3"/>
        <v>7.67</v>
      </c>
      <c r="AI102" s="3"/>
      <c r="AJ102" s="3"/>
      <c r="AK102" s="3">
        <f>ABS(100*ABS(AH102-AH96)/AVERAGE(AH102,AH96))</f>
        <v>5.9060402684563691</v>
      </c>
      <c r="AL102" s="3" t="str">
        <f>IF(AH102&gt;10, (IF((AND(AK102&gt;=0,AK102&lt;=20)=TRUE),"PASS","FAIL")),(IF((AND(AK102&gt;=0,AK102&lt;=50)=TRUE),"PASS","FAIL")))</f>
        <v>PASS</v>
      </c>
      <c r="AO102">
        <v>1</v>
      </c>
      <c r="AQ102" s="4">
        <f t="shared" si="4"/>
        <v>4</v>
      </c>
      <c r="AR102" s="3"/>
      <c r="AS102" s="3"/>
      <c r="AT102" s="3">
        <f>ABS(100*ABS(AQ102-AQ96)/AVERAGE(AQ102,AQ96))</f>
        <v>90.410958904109592</v>
      </c>
      <c r="AU102" s="3" t="str">
        <f>IF(AQ102&gt;10, (IF((AND(AT102&gt;=0,AT102&lt;=20)=TRUE),"PASS","FAIL")),(IF((AND(AT102&gt;=0,AT102&lt;=50)=TRUE),"PASS","FAIL")))</f>
        <v>FAIL</v>
      </c>
    </row>
    <row r="103" spans="1:49" x14ac:dyDescent="0.35">
      <c r="A103" s="1">
        <v>43731</v>
      </c>
      <c r="B103" t="s">
        <v>94</v>
      </c>
      <c r="C103" t="s">
        <v>142</v>
      </c>
      <c r="D103">
        <v>60</v>
      </c>
      <c r="E103">
        <v>1</v>
      </c>
      <c r="F103">
        <v>1</v>
      </c>
      <c r="G103" t="s">
        <v>76</v>
      </c>
      <c r="H103" t="s">
        <v>77</v>
      </c>
      <c r="I103">
        <v>6.6500000000000004E-2</v>
      </c>
      <c r="J103">
        <v>1.47</v>
      </c>
      <c r="K103">
        <v>34.799999999999997</v>
      </c>
      <c r="L103" t="s">
        <v>78</v>
      </c>
      <c r="M103" t="s">
        <v>79</v>
      </c>
      <c r="N103">
        <v>7.7499999999999999E-2</v>
      </c>
      <c r="O103">
        <v>1.0900000000000001</v>
      </c>
      <c r="P103">
        <v>25.5</v>
      </c>
      <c r="Q103" t="s">
        <v>80</v>
      </c>
      <c r="R103" t="s">
        <v>77</v>
      </c>
      <c r="S103">
        <v>4.4900000000000002E-2</v>
      </c>
      <c r="T103">
        <v>0.65400000000000003</v>
      </c>
      <c r="U103">
        <v>29.7</v>
      </c>
      <c r="W103" s="2">
        <v>1</v>
      </c>
      <c r="Y103" s="2">
        <f t="shared" si="6"/>
        <v>34.799999999999997</v>
      </c>
      <c r="AD103" s="3">
        <f>100*((Y103*4080)-(Y101*4000))/(1000*80)</f>
        <v>95.98</v>
      </c>
      <c r="AE103" s="3" t="str">
        <f>IF(Y102&gt;10, (IF((AND(AD103&gt;=80,AD103&lt;=120)=TRUE),"PASS","FAIL")),(IF((AND(AD103&gt;=50,AD103&lt;=150)=TRUE),"PASS","FAIL")))</f>
        <v>PASS</v>
      </c>
      <c r="AF103">
        <v>1</v>
      </c>
      <c r="AH103" s="4">
        <f t="shared" si="3"/>
        <v>25.5</v>
      </c>
      <c r="AM103" s="3">
        <f>100*((AH103*4080)-(AH101*4000))/(1000*80)</f>
        <v>98.15</v>
      </c>
      <c r="AN103" s="3" t="str">
        <f>IF(AH102&gt;10, (IF((AND(AM103&gt;=80,AM103&lt;=120)=TRUE),"PASS","FAIL")),(IF((AND(AM103&gt;=50,AM103&lt;=150)=TRUE),"PASS","FAIL")))</f>
        <v>PASS</v>
      </c>
      <c r="AO103">
        <v>1</v>
      </c>
      <c r="AQ103" s="4">
        <f t="shared" si="4"/>
        <v>29.7</v>
      </c>
      <c r="AV103" s="3">
        <f>100*((AQ103*4080)-(AQ101*4000))/(1000*80)</f>
        <v>100.97</v>
      </c>
      <c r="AW103" s="3" t="str">
        <f>IF(AQ102&gt;10, (IF((AND(AV103&gt;=80,AV103&lt;=120)=TRUE),"PASS","FAIL")),(IF((AND(AV103&gt;=50,AV103&lt;=150)=TRUE),"PASS","FAIL")))</f>
        <v>PASS</v>
      </c>
    </row>
    <row r="104" spans="1:49" x14ac:dyDescent="0.35">
      <c r="A104" s="1">
        <v>43731</v>
      </c>
      <c r="B104" t="s">
        <v>94</v>
      </c>
      <c r="C104" t="s">
        <v>16</v>
      </c>
      <c r="D104" t="s">
        <v>13</v>
      </c>
      <c r="E104">
        <v>1</v>
      </c>
      <c r="F104">
        <v>1</v>
      </c>
      <c r="G104" t="s">
        <v>76</v>
      </c>
      <c r="H104" t="s">
        <v>77</v>
      </c>
      <c r="I104">
        <v>6.6000000000000003E-2</v>
      </c>
      <c r="J104">
        <v>1.57</v>
      </c>
      <c r="K104">
        <v>37</v>
      </c>
      <c r="L104" t="s">
        <v>78</v>
      </c>
      <c r="M104" t="s">
        <v>79</v>
      </c>
      <c r="N104">
        <v>7.1400000000000005E-2</v>
      </c>
      <c r="O104">
        <v>1.06</v>
      </c>
      <c r="P104">
        <v>24.7</v>
      </c>
      <c r="Q104" t="s">
        <v>80</v>
      </c>
      <c r="R104" t="s">
        <v>77</v>
      </c>
      <c r="S104">
        <v>3.8699999999999998E-2</v>
      </c>
      <c r="T104">
        <v>0.56100000000000005</v>
      </c>
      <c r="U104">
        <v>25.1</v>
      </c>
      <c r="W104" s="2">
        <v>1</v>
      </c>
      <c r="Y104" s="2">
        <f t="shared" si="6"/>
        <v>37</v>
      </c>
      <c r="Z104" s="3">
        <f>100*(Y104-25)/25</f>
        <v>48</v>
      </c>
      <c r="AA104" s="3" t="str">
        <f>IF((ABS(Z104))&lt;=20,"PASS","FAIL")</f>
        <v>FAIL</v>
      </c>
      <c r="AF104">
        <v>1</v>
      </c>
      <c r="AH104" s="4">
        <f t="shared" si="3"/>
        <v>24.7</v>
      </c>
      <c r="AI104" s="3">
        <f>100*(AH104-25)/25</f>
        <v>-1.2000000000000028</v>
      </c>
      <c r="AJ104" s="3" t="str">
        <f>IF((ABS(AI104))&lt;=20,"PASS","FAIL")</f>
        <v>PASS</v>
      </c>
      <c r="AO104">
        <v>1</v>
      </c>
      <c r="AQ104" s="4">
        <f t="shared" si="4"/>
        <v>25.1</v>
      </c>
      <c r="AR104" s="3">
        <f>100*(AQ104-25)/25</f>
        <v>0.40000000000000568</v>
      </c>
      <c r="AS104" s="3" t="str">
        <f>IF((ABS(AR104))&lt;=20,"PASS","FAIL")</f>
        <v>PASS</v>
      </c>
    </row>
    <row r="105" spans="1:49" x14ac:dyDescent="0.35">
      <c r="A105" s="1">
        <v>43731</v>
      </c>
      <c r="B105" t="s">
        <v>94</v>
      </c>
      <c r="C105" t="s">
        <v>38</v>
      </c>
      <c r="D105" t="s">
        <v>70</v>
      </c>
      <c r="E105">
        <v>1</v>
      </c>
      <c r="F105">
        <v>1</v>
      </c>
      <c r="G105" t="s">
        <v>76</v>
      </c>
      <c r="H105" t="s">
        <v>77</v>
      </c>
      <c r="I105">
        <v>3.5999999999999999E-3</v>
      </c>
      <c r="J105">
        <v>5.8299999999999998E-2</v>
      </c>
      <c r="K105">
        <v>2.17</v>
      </c>
      <c r="L105" t="s">
        <v>78</v>
      </c>
      <c r="M105" t="s">
        <v>79</v>
      </c>
      <c r="N105">
        <v>2.97E-3</v>
      </c>
      <c r="O105">
        <v>-7.2199999999999999E-3</v>
      </c>
      <c r="P105">
        <v>-4.3099999999999996</v>
      </c>
      <c r="Q105" t="s">
        <v>80</v>
      </c>
      <c r="R105" t="s">
        <v>77</v>
      </c>
      <c r="S105">
        <v>2.8999999999999998E-3</v>
      </c>
      <c r="T105">
        <v>-1.2200000000000001E-2</v>
      </c>
      <c r="U105">
        <v>-3.02</v>
      </c>
      <c r="W105" s="2">
        <v>1</v>
      </c>
      <c r="Y105" s="2">
        <f t="shared" si="6"/>
        <v>2.17</v>
      </c>
      <c r="AF105">
        <v>1</v>
      </c>
      <c r="AH105" s="4">
        <f t="shared" si="3"/>
        <v>-4.3099999999999996</v>
      </c>
      <c r="AO105">
        <v>1</v>
      </c>
      <c r="AQ105" s="4">
        <f t="shared" si="4"/>
        <v>-3.02</v>
      </c>
    </row>
    <row r="106" spans="1:49" x14ac:dyDescent="0.35">
      <c r="A106" s="1">
        <v>43731</v>
      </c>
      <c r="B106" t="s">
        <v>94</v>
      </c>
      <c r="C106" t="s">
        <v>143</v>
      </c>
      <c r="D106">
        <v>61</v>
      </c>
      <c r="E106">
        <v>1</v>
      </c>
      <c r="F106">
        <v>1</v>
      </c>
      <c r="G106" t="s">
        <v>76</v>
      </c>
      <c r="H106" t="s">
        <v>77</v>
      </c>
      <c r="I106">
        <v>1.77E-2</v>
      </c>
      <c r="J106">
        <v>0.40699999999999997</v>
      </c>
      <c r="K106">
        <v>10.199999999999999</v>
      </c>
      <c r="L106" t="s">
        <v>78</v>
      </c>
      <c r="M106" t="s">
        <v>79</v>
      </c>
      <c r="N106">
        <v>5.6800000000000003E-2</v>
      </c>
      <c r="O106">
        <v>0.872</v>
      </c>
      <c r="P106">
        <v>19.600000000000001</v>
      </c>
      <c r="Q106" t="s">
        <v>80</v>
      </c>
      <c r="R106" t="s">
        <v>77</v>
      </c>
      <c r="S106">
        <v>0.249</v>
      </c>
      <c r="T106">
        <v>3.41</v>
      </c>
      <c r="U106">
        <v>166</v>
      </c>
      <c r="W106" s="2">
        <v>1</v>
      </c>
      <c r="Y106" s="2">
        <f t="shared" si="6"/>
        <v>10.199999999999999</v>
      </c>
      <c r="AF106">
        <v>1</v>
      </c>
      <c r="AH106" s="4">
        <f t="shared" si="3"/>
        <v>19.600000000000001</v>
      </c>
      <c r="AO106">
        <v>1</v>
      </c>
      <c r="AQ106" s="4">
        <f t="shared" si="4"/>
        <v>166</v>
      </c>
    </row>
    <row r="107" spans="1:49" x14ac:dyDescent="0.35">
      <c r="A107" s="1">
        <v>43731</v>
      </c>
      <c r="B107" t="s">
        <v>94</v>
      </c>
      <c r="C107" t="s">
        <v>144</v>
      </c>
      <c r="D107">
        <v>62</v>
      </c>
      <c r="E107">
        <v>1</v>
      </c>
      <c r="F107">
        <v>1</v>
      </c>
      <c r="G107" t="s">
        <v>76</v>
      </c>
      <c r="H107" t="s">
        <v>77</v>
      </c>
      <c r="I107">
        <v>3.0700000000000002E-2</v>
      </c>
      <c r="J107">
        <v>0.70099999999999996</v>
      </c>
      <c r="K107">
        <v>17</v>
      </c>
      <c r="L107" t="s">
        <v>78</v>
      </c>
      <c r="M107" t="s">
        <v>79</v>
      </c>
      <c r="N107">
        <v>2.1000000000000001E-2</v>
      </c>
      <c r="O107">
        <v>0.33300000000000002</v>
      </c>
      <c r="P107">
        <v>4.9400000000000004</v>
      </c>
      <c r="Q107" t="s">
        <v>80</v>
      </c>
      <c r="R107" t="s">
        <v>77</v>
      </c>
      <c r="S107">
        <v>6.0600000000000001E-2</v>
      </c>
      <c r="T107">
        <v>0.85399999999999998</v>
      </c>
      <c r="U107">
        <v>39.5</v>
      </c>
      <c r="W107" s="2">
        <v>1</v>
      </c>
      <c r="Y107" s="2">
        <f t="shared" si="6"/>
        <v>17</v>
      </c>
      <c r="AB107" s="3"/>
      <c r="AC107" s="3"/>
      <c r="AD107" s="3"/>
      <c r="AE107" s="3"/>
      <c r="AF107">
        <v>1</v>
      </c>
      <c r="AH107" s="4">
        <f t="shared" si="3"/>
        <v>4.9400000000000004</v>
      </c>
      <c r="AK107" s="3"/>
      <c r="AL107" s="3"/>
      <c r="AM107" s="3"/>
      <c r="AN107" s="3"/>
      <c r="AO107">
        <v>1</v>
      </c>
      <c r="AQ107" s="4">
        <f t="shared" si="4"/>
        <v>39.5</v>
      </c>
      <c r="AT107" s="3"/>
      <c r="AU107" s="3"/>
      <c r="AV107" s="3"/>
      <c r="AW107" s="3"/>
    </row>
    <row r="108" spans="1:49" x14ac:dyDescent="0.35">
      <c r="A108" s="1">
        <v>43731</v>
      </c>
      <c r="B108" t="s">
        <v>94</v>
      </c>
      <c r="C108" t="s">
        <v>145</v>
      </c>
      <c r="D108">
        <v>63</v>
      </c>
      <c r="E108">
        <v>1</v>
      </c>
      <c r="F108">
        <v>1</v>
      </c>
      <c r="G108" t="s">
        <v>76</v>
      </c>
      <c r="H108" t="s">
        <v>77</v>
      </c>
      <c r="I108">
        <v>9.7099999999999999E-3</v>
      </c>
      <c r="J108">
        <v>0.27200000000000002</v>
      </c>
      <c r="K108">
        <v>7.13</v>
      </c>
      <c r="L108" t="s">
        <v>78</v>
      </c>
      <c r="M108" t="s">
        <v>79</v>
      </c>
      <c r="N108">
        <v>3.0700000000000002E-2</v>
      </c>
      <c r="O108">
        <v>0.47499999999999998</v>
      </c>
      <c r="P108">
        <v>8.7899999999999991</v>
      </c>
      <c r="Q108" t="s">
        <v>80</v>
      </c>
      <c r="R108" t="s">
        <v>77</v>
      </c>
      <c r="S108">
        <v>5.5300000000000002E-3</v>
      </c>
      <c r="T108">
        <v>9.5600000000000004E-2</v>
      </c>
      <c r="U108">
        <v>2.27</v>
      </c>
      <c r="W108" s="2">
        <v>1</v>
      </c>
      <c r="Y108" s="2">
        <f t="shared" si="6"/>
        <v>7.13</v>
      </c>
      <c r="AB108" s="3"/>
      <c r="AC108" s="3"/>
      <c r="AF108">
        <v>1</v>
      </c>
      <c r="AH108" s="4">
        <f t="shared" si="3"/>
        <v>8.7899999999999991</v>
      </c>
      <c r="AK108" s="3"/>
      <c r="AL108" s="3"/>
      <c r="AO108">
        <v>1</v>
      </c>
      <c r="AQ108" s="4">
        <f t="shared" si="4"/>
        <v>2.27</v>
      </c>
      <c r="AT108" s="3"/>
      <c r="AU108" s="3"/>
    </row>
    <row r="109" spans="1:49" x14ac:dyDescent="0.35">
      <c r="A109" s="1">
        <v>43731</v>
      </c>
      <c r="B109" t="s">
        <v>94</v>
      </c>
      <c r="C109" t="s">
        <v>146</v>
      </c>
      <c r="D109">
        <v>64</v>
      </c>
      <c r="E109">
        <v>1</v>
      </c>
      <c r="F109">
        <v>1</v>
      </c>
      <c r="G109" t="s">
        <v>76</v>
      </c>
      <c r="H109" t="s">
        <v>77</v>
      </c>
      <c r="I109">
        <v>1.18</v>
      </c>
      <c r="J109">
        <v>25.4</v>
      </c>
      <c r="K109">
        <v>562</v>
      </c>
      <c r="L109" t="s">
        <v>78</v>
      </c>
      <c r="M109" t="s">
        <v>79</v>
      </c>
      <c r="N109">
        <v>3.95E-2</v>
      </c>
      <c r="O109">
        <v>0.55700000000000005</v>
      </c>
      <c r="P109">
        <v>11</v>
      </c>
      <c r="Q109" t="s">
        <v>80</v>
      </c>
      <c r="R109" t="s">
        <v>77</v>
      </c>
      <c r="S109">
        <v>6.6699999999999997E-3</v>
      </c>
      <c r="T109">
        <v>0.123</v>
      </c>
      <c r="U109">
        <v>3.63</v>
      </c>
      <c r="W109" s="2">
        <v>1</v>
      </c>
      <c r="Y109" s="2">
        <f t="shared" si="6"/>
        <v>562</v>
      </c>
      <c r="AD109" s="3"/>
      <c r="AE109" s="3"/>
      <c r="AF109">
        <v>1</v>
      </c>
      <c r="AH109" s="4">
        <f t="shared" si="3"/>
        <v>11</v>
      </c>
      <c r="AM109" s="3"/>
      <c r="AN109" s="3"/>
      <c r="AO109">
        <v>1</v>
      </c>
      <c r="AQ109" s="4">
        <f t="shared" si="4"/>
        <v>3.63</v>
      </c>
      <c r="AV109" s="3"/>
      <c r="AW109" s="3"/>
    </row>
    <row r="110" spans="1:49" x14ac:dyDescent="0.35">
      <c r="A110" s="1">
        <v>43731</v>
      </c>
      <c r="B110" t="s">
        <v>94</v>
      </c>
      <c r="C110" t="s">
        <v>147</v>
      </c>
      <c r="D110">
        <v>65</v>
      </c>
      <c r="E110">
        <v>1</v>
      </c>
      <c r="F110">
        <v>1</v>
      </c>
      <c r="G110" t="s">
        <v>76</v>
      </c>
      <c r="H110" t="s">
        <v>77</v>
      </c>
      <c r="I110">
        <v>0.14199999999999999</v>
      </c>
      <c r="J110">
        <v>3.02</v>
      </c>
      <c r="K110">
        <v>70.400000000000006</v>
      </c>
      <c r="L110" t="s">
        <v>78</v>
      </c>
      <c r="M110" t="s">
        <v>79</v>
      </c>
      <c r="N110">
        <v>1.9199999999999998E-2</v>
      </c>
      <c r="O110">
        <v>0.33500000000000002</v>
      </c>
      <c r="P110">
        <v>4.99</v>
      </c>
      <c r="Q110" t="s">
        <v>80</v>
      </c>
      <c r="R110" t="s">
        <v>77</v>
      </c>
      <c r="S110">
        <v>4.9799999999999997E-2</v>
      </c>
      <c r="T110">
        <v>0.71899999999999997</v>
      </c>
      <c r="U110">
        <v>32.9</v>
      </c>
      <c r="V110" s="2"/>
      <c r="W110" s="2">
        <v>1</v>
      </c>
      <c r="Y110" s="2">
        <f t="shared" si="6"/>
        <v>70.400000000000006</v>
      </c>
      <c r="Z110" s="3"/>
      <c r="AA110" s="3"/>
      <c r="AD110" s="3"/>
      <c r="AE110" s="3"/>
      <c r="AF110">
        <v>1</v>
      </c>
      <c r="AH110" s="4">
        <f t="shared" si="3"/>
        <v>4.99</v>
      </c>
      <c r="AI110" s="3"/>
      <c r="AJ110" s="3"/>
      <c r="AM110" s="3"/>
      <c r="AN110" s="3"/>
      <c r="AO110">
        <v>1</v>
      </c>
      <c r="AQ110" s="4">
        <f t="shared" si="4"/>
        <v>32.9</v>
      </c>
      <c r="AR110" s="3"/>
      <c r="AS110" s="3"/>
      <c r="AV110" s="3"/>
      <c r="AW110" s="3"/>
    </row>
    <row r="111" spans="1:49" x14ac:dyDescent="0.35">
      <c r="A111" s="1">
        <v>43731</v>
      </c>
      <c r="B111" t="s">
        <v>94</v>
      </c>
      <c r="C111" t="s">
        <v>148</v>
      </c>
      <c r="D111">
        <v>66</v>
      </c>
      <c r="E111">
        <v>1</v>
      </c>
      <c r="F111">
        <v>1</v>
      </c>
      <c r="G111" t="s">
        <v>76</v>
      </c>
      <c r="H111" t="s">
        <v>77</v>
      </c>
      <c r="I111">
        <v>4.7899999999999998E-2</v>
      </c>
      <c r="J111">
        <v>1.1299999999999999</v>
      </c>
      <c r="K111">
        <v>27</v>
      </c>
      <c r="L111" t="s">
        <v>78</v>
      </c>
      <c r="M111" t="s">
        <v>79</v>
      </c>
      <c r="N111">
        <v>2.9899999999999999E-2</v>
      </c>
      <c r="O111">
        <v>0.48299999999999998</v>
      </c>
      <c r="P111">
        <v>9.01</v>
      </c>
      <c r="Q111" t="s">
        <v>80</v>
      </c>
      <c r="R111" t="s">
        <v>77</v>
      </c>
      <c r="S111">
        <v>3.78E-2</v>
      </c>
      <c r="T111">
        <v>0.52400000000000002</v>
      </c>
      <c r="U111">
        <v>23.3</v>
      </c>
      <c r="W111" s="2">
        <v>1</v>
      </c>
      <c r="Y111" s="2">
        <f t="shared" si="6"/>
        <v>27</v>
      </c>
      <c r="AF111">
        <v>1</v>
      </c>
      <c r="AH111" s="4">
        <f t="shared" si="3"/>
        <v>9.01</v>
      </c>
      <c r="AO111">
        <v>1</v>
      </c>
      <c r="AQ111" s="4">
        <f t="shared" si="4"/>
        <v>23.3</v>
      </c>
    </row>
    <row r="112" spans="1:49" x14ac:dyDescent="0.35">
      <c r="A112" s="1">
        <v>43731</v>
      </c>
      <c r="B112" t="s">
        <v>94</v>
      </c>
      <c r="C112" t="s">
        <v>149</v>
      </c>
      <c r="D112">
        <v>67</v>
      </c>
      <c r="E112">
        <v>1</v>
      </c>
      <c r="F112">
        <v>1</v>
      </c>
      <c r="G112" t="s">
        <v>76</v>
      </c>
      <c r="H112" t="s">
        <v>77</v>
      </c>
      <c r="I112">
        <v>1.2200000000000001E-2</v>
      </c>
      <c r="J112">
        <v>0.26100000000000001</v>
      </c>
      <c r="K112">
        <v>6.87</v>
      </c>
      <c r="L112" t="s">
        <v>78</v>
      </c>
      <c r="M112" t="s">
        <v>79</v>
      </c>
      <c r="N112">
        <v>2.1399999999999999E-2</v>
      </c>
      <c r="O112">
        <v>0.379</v>
      </c>
      <c r="P112">
        <v>6.17</v>
      </c>
      <c r="Q112" t="s">
        <v>80</v>
      </c>
      <c r="R112" t="s">
        <v>77</v>
      </c>
      <c r="S112">
        <v>4.79E-3</v>
      </c>
      <c r="T112">
        <v>9.2999999999999999E-2</v>
      </c>
      <c r="U112">
        <v>2.14</v>
      </c>
      <c r="W112" s="2">
        <v>1</v>
      </c>
      <c r="Y112" s="2">
        <f t="shared" si="6"/>
        <v>6.87</v>
      </c>
      <c r="AF112">
        <v>1</v>
      </c>
      <c r="AH112" s="4">
        <f t="shared" si="3"/>
        <v>6.17</v>
      </c>
      <c r="AO112">
        <v>3</v>
      </c>
      <c r="AQ112" s="4">
        <f t="shared" si="4"/>
        <v>2.14</v>
      </c>
    </row>
    <row r="113" spans="1:49" x14ac:dyDescent="0.35">
      <c r="A113" s="1">
        <v>43731</v>
      </c>
      <c r="B113" t="s">
        <v>94</v>
      </c>
      <c r="C113" t="s">
        <v>150</v>
      </c>
      <c r="D113">
        <v>68</v>
      </c>
      <c r="E113">
        <v>1</v>
      </c>
      <c r="F113">
        <v>1</v>
      </c>
      <c r="G113" t="s">
        <v>76</v>
      </c>
      <c r="H113" t="s">
        <v>77</v>
      </c>
      <c r="I113">
        <v>1.7999999999999999E-2</v>
      </c>
      <c r="J113">
        <v>0.27500000000000002</v>
      </c>
      <c r="K113">
        <v>7.18</v>
      </c>
      <c r="L113" t="s">
        <v>78</v>
      </c>
      <c r="M113" t="s">
        <v>79</v>
      </c>
      <c r="N113">
        <v>2.75E-2</v>
      </c>
      <c r="O113">
        <v>0.48</v>
      </c>
      <c r="P113">
        <v>8.93</v>
      </c>
      <c r="Q113" t="s">
        <v>80</v>
      </c>
      <c r="R113" t="s">
        <v>77</v>
      </c>
      <c r="S113">
        <v>1.29E-2</v>
      </c>
      <c r="T113">
        <v>0.20899999999999999</v>
      </c>
      <c r="U113">
        <v>7.82</v>
      </c>
      <c r="W113" s="2">
        <v>1</v>
      </c>
      <c r="Y113" s="2">
        <f t="shared" si="6"/>
        <v>7.18</v>
      </c>
      <c r="AF113">
        <v>1</v>
      </c>
      <c r="AH113" s="4">
        <f t="shared" si="3"/>
        <v>8.93</v>
      </c>
      <c r="AO113">
        <v>1</v>
      </c>
      <c r="AQ113" s="4">
        <f t="shared" si="4"/>
        <v>7.82</v>
      </c>
    </row>
    <row r="114" spans="1:49" x14ac:dyDescent="0.35">
      <c r="A114" s="1">
        <v>43731</v>
      </c>
      <c r="B114" t="s">
        <v>94</v>
      </c>
      <c r="C114" t="s">
        <v>151</v>
      </c>
      <c r="D114">
        <v>69</v>
      </c>
      <c r="E114">
        <v>1</v>
      </c>
      <c r="F114">
        <v>1</v>
      </c>
      <c r="G114" t="s">
        <v>76</v>
      </c>
      <c r="H114" t="s">
        <v>77</v>
      </c>
      <c r="I114">
        <v>1.3299999999999999E-2</v>
      </c>
      <c r="J114">
        <v>0.33300000000000002</v>
      </c>
      <c r="K114">
        <v>8.5299999999999994</v>
      </c>
      <c r="L114" t="s">
        <v>78</v>
      </c>
      <c r="M114" t="s">
        <v>79</v>
      </c>
      <c r="N114">
        <v>5.5899999999999998E-2</v>
      </c>
      <c r="O114">
        <v>0.85499999999999998</v>
      </c>
      <c r="P114">
        <v>19.100000000000001</v>
      </c>
      <c r="Q114" t="s">
        <v>80</v>
      </c>
      <c r="R114" t="s">
        <v>77</v>
      </c>
      <c r="S114">
        <v>0.249</v>
      </c>
      <c r="T114">
        <v>3.4</v>
      </c>
      <c r="U114">
        <v>165</v>
      </c>
      <c r="W114" s="2">
        <v>1</v>
      </c>
      <c r="Y114" s="2">
        <f t="shared" si="6"/>
        <v>8.5299999999999994</v>
      </c>
      <c r="AB114" s="3"/>
      <c r="AC114" s="3"/>
      <c r="AD114" s="3"/>
      <c r="AE114" s="3"/>
      <c r="AF114">
        <v>1</v>
      </c>
      <c r="AH114" s="4">
        <f t="shared" si="3"/>
        <v>19.100000000000001</v>
      </c>
      <c r="AK114" s="3"/>
      <c r="AL114" s="3"/>
      <c r="AM114" s="3"/>
      <c r="AN114" s="3"/>
      <c r="AO114">
        <v>1</v>
      </c>
      <c r="AQ114" s="4">
        <f t="shared" si="4"/>
        <v>165</v>
      </c>
      <c r="AT114" s="3"/>
      <c r="AU114" s="3"/>
      <c r="AV114" s="3"/>
      <c r="AW114" s="3"/>
    </row>
    <row r="115" spans="1:49" x14ac:dyDescent="0.35">
      <c r="A115" s="1">
        <v>43731</v>
      </c>
      <c r="B115" t="s">
        <v>94</v>
      </c>
      <c r="C115" t="s">
        <v>152</v>
      </c>
      <c r="D115">
        <v>70</v>
      </c>
      <c r="E115">
        <v>1</v>
      </c>
      <c r="F115">
        <v>1</v>
      </c>
      <c r="G115" t="s">
        <v>76</v>
      </c>
      <c r="H115" t="s">
        <v>77</v>
      </c>
      <c r="I115">
        <v>1.67E-2</v>
      </c>
      <c r="J115">
        <v>0.36299999999999999</v>
      </c>
      <c r="K115">
        <v>9.2200000000000006</v>
      </c>
      <c r="L115" t="s">
        <v>78</v>
      </c>
      <c r="M115" t="s">
        <v>79</v>
      </c>
      <c r="N115">
        <v>2.7799999999999998E-2</v>
      </c>
      <c r="O115">
        <v>0.46899999999999997</v>
      </c>
      <c r="P115">
        <v>8.6199999999999992</v>
      </c>
      <c r="Q115" t="s">
        <v>80</v>
      </c>
      <c r="R115" t="s">
        <v>77</v>
      </c>
      <c r="S115">
        <v>3.2000000000000001E-2</v>
      </c>
      <c r="T115">
        <v>0.47799999999999998</v>
      </c>
      <c r="U115">
        <v>21</v>
      </c>
      <c r="W115" s="2">
        <v>1</v>
      </c>
      <c r="Y115" s="2">
        <f t="shared" si="6"/>
        <v>9.2200000000000006</v>
      </c>
      <c r="AB115" s="3"/>
      <c r="AC115" s="3"/>
      <c r="AF115">
        <v>1</v>
      </c>
      <c r="AH115" s="4">
        <f t="shared" si="3"/>
        <v>8.6199999999999992</v>
      </c>
      <c r="AK115" s="3"/>
      <c r="AL115" s="3"/>
      <c r="AO115">
        <v>1</v>
      </c>
      <c r="AQ115" s="4">
        <f t="shared" si="4"/>
        <v>21</v>
      </c>
      <c r="AT115" s="3"/>
      <c r="AU115" s="3"/>
    </row>
    <row r="116" spans="1:49" x14ac:dyDescent="0.35">
      <c r="A116" s="1">
        <v>43731</v>
      </c>
      <c r="B116" t="s">
        <v>94</v>
      </c>
      <c r="C116" t="s">
        <v>153</v>
      </c>
      <c r="D116">
        <v>74</v>
      </c>
      <c r="E116">
        <v>1</v>
      </c>
      <c r="F116">
        <v>1</v>
      </c>
      <c r="G116" t="s">
        <v>76</v>
      </c>
      <c r="H116" t="s">
        <v>77</v>
      </c>
      <c r="I116">
        <v>0.13700000000000001</v>
      </c>
      <c r="J116">
        <v>2.83</v>
      </c>
      <c r="K116">
        <v>66</v>
      </c>
      <c r="L116" t="s">
        <v>78</v>
      </c>
      <c r="M116" t="s">
        <v>79</v>
      </c>
      <c r="N116">
        <v>1.9199999999999998E-2</v>
      </c>
      <c r="O116">
        <v>0.32100000000000001</v>
      </c>
      <c r="P116">
        <v>4.62</v>
      </c>
      <c r="Q116" t="s">
        <v>80</v>
      </c>
      <c r="R116" t="s">
        <v>77</v>
      </c>
      <c r="S116">
        <v>5.1499999999999997E-2</v>
      </c>
      <c r="T116">
        <v>0.72</v>
      </c>
      <c r="U116">
        <v>32.9</v>
      </c>
      <c r="W116" s="2">
        <v>1</v>
      </c>
      <c r="Y116" s="2">
        <f t="shared" si="6"/>
        <v>66</v>
      </c>
      <c r="Z116" s="3"/>
      <c r="AA116" s="3"/>
      <c r="AB116" s="3">
        <f>ABS(100*ABS(Y116-Y110)/AVERAGE(Y116,Y110))</f>
        <v>6.4516129032258149</v>
      </c>
      <c r="AC116" s="3" t="str">
        <f>IF(Y116&gt;10, (IF((AND(AB116&gt;=0,AB116&lt;=20)=TRUE),"PASS","FAIL")),(IF((AND(AB116&gt;=0,AB116&lt;=50)=TRUE),"PASS","FAIL")))</f>
        <v>PASS</v>
      </c>
      <c r="AF116">
        <v>1</v>
      </c>
      <c r="AH116" s="4">
        <f t="shared" si="3"/>
        <v>4.62</v>
      </c>
      <c r="AI116" s="3"/>
      <c r="AJ116" s="3"/>
      <c r="AK116" s="3">
        <f>ABS(100*ABS(AH116-AH110)/AVERAGE(AH116,AH110))</f>
        <v>7.7003121748179018</v>
      </c>
      <c r="AL116" s="3" t="str">
        <f>IF(AH116&gt;10, (IF((AND(AK116&gt;=0,AK116&lt;=20)=TRUE),"PASS","FAIL")),(IF((AND(AK116&gt;=0,AK116&lt;=50)=TRUE),"PASS","FAIL")))</f>
        <v>PASS</v>
      </c>
      <c r="AO116">
        <v>1</v>
      </c>
      <c r="AQ116" s="4">
        <f t="shared" si="4"/>
        <v>32.9</v>
      </c>
      <c r="AR116" s="3"/>
      <c r="AS116" s="3"/>
      <c r="AT116" s="3">
        <f>ABS(100*ABS(AQ116-AQ110)/AVERAGE(AQ116,AQ110))</f>
        <v>0</v>
      </c>
      <c r="AU116" s="3" t="str">
        <f>IF(AQ116&gt;10, (IF((AND(AT116&gt;=0,AT116&lt;=20)=TRUE),"PASS","FAIL")),(IF((AND(AT116&gt;=0,AT116&lt;=50)=TRUE),"PASS","FAIL")))</f>
        <v>PASS</v>
      </c>
    </row>
    <row r="117" spans="1:49" x14ac:dyDescent="0.35">
      <c r="A117" s="1">
        <v>43731</v>
      </c>
      <c r="B117" t="s">
        <v>94</v>
      </c>
      <c r="C117" t="s">
        <v>154</v>
      </c>
      <c r="D117">
        <v>75</v>
      </c>
      <c r="E117">
        <v>1</v>
      </c>
      <c r="F117">
        <v>1</v>
      </c>
      <c r="G117" t="s">
        <v>76</v>
      </c>
      <c r="H117" t="s">
        <v>77</v>
      </c>
      <c r="I117">
        <v>5.0599999999999999E-2</v>
      </c>
      <c r="J117">
        <v>1.07</v>
      </c>
      <c r="K117">
        <v>25.6</v>
      </c>
      <c r="L117" t="s">
        <v>78</v>
      </c>
      <c r="M117" t="s">
        <v>79</v>
      </c>
      <c r="N117">
        <v>7.6100000000000001E-2</v>
      </c>
      <c r="O117">
        <v>1.1299999999999999</v>
      </c>
      <c r="P117">
        <v>26.6</v>
      </c>
      <c r="Q117" t="s">
        <v>80</v>
      </c>
      <c r="R117" t="s">
        <v>77</v>
      </c>
      <c r="S117">
        <v>5.6300000000000003E-2</v>
      </c>
      <c r="T117">
        <v>0.80900000000000005</v>
      </c>
      <c r="U117">
        <v>37.299999999999997</v>
      </c>
      <c r="V117" s="2"/>
      <c r="W117" s="2">
        <v>1</v>
      </c>
      <c r="Y117" s="2">
        <f t="shared" si="6"/>
        <v>25.6</v>
      </c>
      <c r="AD117" s="3">
        <f>100*((Y117*4080)-(Y115*4000))/(1000*80)</f>
        <v>84.46</v>
      </c>
      <c r="AE117" s="3" t="str">
        <f>IF(Y116&gt;10, (IF((AND(AD117&gt;=80,AD117&lt;=120)=TRUE),"PASS","FAIL")),(IF((AND(AD117&gt;=50,AD117&lt;=150)=TRUE),"PASS","FAIL")))</f>
        <v>PASS</v>
      </c>
      <c r="AF117">
        <v>1</v>
      </c>
      <c r="AH117" s="4">
        <f t="shared" si="3"/>
        <v>26.6</v>
      </c>
      <c r="AM117" s="3">
        <f>100*((AH117*4080)-(AH115*4000))/(1000*80)</f>
        <v>92.56</v>
      </c>
      <c r="AN117" s="3" t="str">
        <f>IF(AH116&gt;10, (IF((AND(AM117&gt;=80,AM117&lt;=120)=TRUE),"PASS","FAIL")),(IF((AND(AM117&gt;=50,AM117&lt;=150)=TRUE),"PASS","FAIL")))</f>
        <v>PASS</v>
      </c>
      <c r="AO117">
        <v>1</v>
      </c>
      <c r="AQ117" s="4">
        <f t="shared" si="4"/>
        <v>37.299999999999997</v>
      </c>
      <c r="AV117" s="3">
        <f>100*((AQ117*4080)-(AQ115*4000))/(1000*80)</f>
        <v>85.23</v>
      </c>
      <c r="AW117" s="3" t="str">
        <f>IF(AQ116&gt;10, (IF((AND(AV117&gt;=80,AV117&lt;=120)=TRUE),"PASS","FAIL")),(IF((AND(AV117&gt;=50,AV117&lt;=150)=TRUE),"PASS","FAIL")))</f>
        <v>PASS</v>
      </c>
    </row>
    <row r="118" spans="1:49" x14ac:dyDescent="0.35">
      <c r="A118" s="1">
        <v>43731</v>
      </c>
      <c r="B118" t="s">
        <v>94</v>
      </c>
      <c r="C118" t="s">
        <v>16</v>
      </c>
      <c r="D118" t="s">
        <v>13</v>
      </c>
      <c r="E118">
        <v>1</v>
      </c>
      <c r="F118">
        <v>1</v>
      </c>
      <c r="G118" t="s">
        <v>76</v>
      </c>
      <c r="H118" t="s">
        <v>77</v>
      </c>
      <c r="I118">
        <v>5.6300000000000003E-2</v>
      </c>
      <c r="J118">
        <v>1.27</v>
      </c>
      <c r="K118">
        <v>30.1</v>
      </c>
      <c r="L118" t="s">
        <v>78</v>
      </c>
      <c r="M118" t="s">
        <v>79</v>
      </c>
      <c r="N118">
        <v>7.0900000000000005E-2</v>
      </c>
      <c r="O118">
        <v>1.01</v>
      </c>
      <c r="P118">
        <v>23.4</v>
      </c>
      <c r="Q118" t="s">
        <v>80</v>
      </c>
      <c r="R118" t="s">
        <v>77</v>
      </c>
      <c r="S118">
        <v>3.6999999999999998E-2</v>
      </c>
      <c r="T118">
        <v>0.52900000000000003</v>
      </c>
      <c r="U118">
        <v>23.5</v>
      </c>
      <c r="W118" s="2">
        <v>1</v>
      </c>
      <c r="Y118" s="2">
        <f t="shared" si="6"/>
        <v>30.1</v>
      </c>
      <c r="Z118" s="3">
        <f>100*(Y118-25)/25</f>
        <v>20.400000000000006</v>
      </c>
      <c r="AA118" s="3" t="str">
        <f>IF((ABS(Z118))&lt;=20,"PASS","FAIL")</f>
        <v>FAIL</v>
      </c>
      <c r="AF118">
        <v>1</v>
      </c>
      <c r="AH118" s="4">
        <f t="shared" si="3"/>
        <v>23.4</v>
      </c>
      <c r="AI118" s="3">
        <f>100*(AH118-25)/25</f>
        <v>-6.4000000000000057</v>
      </c>
      <c r="AJ118" s="3" t="str">
        <f>IF((ABS(AI118))&lt;=20,"PASS","FAIL")</f>
        <v>PASS</v>
      </c>
      <c r="AO118">
        <v>1</v>
      </c>
      <c r="AQ118" s="4">
        <f t="shared" si="4"/>
        <v>23.5</v>
      </c>
      <c r="AR118" s="3">
        <f>100*(AQ118-25)/25</f>
        <v>-6</v>
      </c>
      <c r="AS118" s="3" t="str">
        <f>IF((ABS(AR118))&lt;=20,"PASS","FAIL")</f>
        <v>PASS</v>
      </c>
    </row>
    <row r="119" spans="1:49" x14ac:dyDescent="0.35">
      <c r="A119" s="1">
        <v>43731</v>
      </c>
      <c r="B119" t="s">
        <v>94</v>
      </c>
      <c r="C119" t="s">
        <v>38</v>
      </c>
      <c r="D119" t="s">
        <v>70</v>
      </c>
      <c r="E119">
        <v>1</v>
      </c>
      <c r="F119">
        <v>1</v>
      </c>
      <c r="G119" t="s">
        <v>76</v>
      </c>
      <c r="H119" t="s">
        <v>77</v>
      </c>
      <c r="I119">
        <v>-3.9500000000000004E-3</v>
      </c>
      <c r="J119">
        <v>-4.1700000000000001E-2</v>
      </c>
      <c r="K119">
        <v>-0.152</v>
      </c>
      <c r="L119" t="s">
        <v>78</v>
      </c>
      <c r="M119" t="s">
        <v>79</v>
      </c>
      <c r="N119">
        <v>-9.7199999999999995E-3</v>
      </c>
      <c r="O119">
        <v>-6.0499999999999998E-2</v>
      </c>
      <c r="P119">
        <v>-5.76</v>
      </c>
      <c r="Q119" t="s">
        <v>80</v>
      </c>
      <c r="R119" t="s">
        <v>77</v>
      </c>
      <c r="S119">
        <v>-2.8600000000000001E-3</v>
      </c>
      <c r="T119">
        <v>-2.23E-2</v>
      </c>
      <c r="U119">
        <v>-3.52</v>
      </c>
      <c r="W119" s="2">
        <v>1</v>
      </c>
      <c r="Y119" s="2">
        <f t="shared" si="6"/>
        <v>-0.152</v>
      </c>
      <c r="AF119">
        <v>1</v>
      </c>
      <c r="AH119" s="4">
        <f t="shared" ref="AH119:AH143" si="7">P119</f>
        <v>-5.76</v>
      </c>
      <c r="AO119">
        <v>1</v>
      </c>
      <c r="AQ119" s="4">
        <f t="shared" si="4"/>
        <v>-3.52</v>
      </c>
    </row>
    <row r="120" spans="1:49" x14ac:dyDescent="0.35">
      <c r="A120" s="1">
        <v>43731</v>
      </c>
      <c r="B120" t="s">
        <v>94</v>
      </c>
      <c r="C120" t="s">
        <v>155</v>
      </c>
      <c r="D120">
        <v>76</v>
      </c>
      <c r="E120">
        <v>1</v>
      </c>
      <c r="F120">
        <v>1</v>
      </c>
      <c r="G120" t="s">
        <v>76</v>
      </c>
      <c r="H120" t="s">
        <v>77</v>
      </c>
      <c r="I120">
        <v>2.5399999999999999E-2</v>
      </c>
      <c r="J120">
        <v>0.57599999999999996</v>
      </c>
      <c r="K120">
        <v>14.2</v>
      </c>
      <c r="L120" t="s">
        <v>78</v>
      </c>
      <c r="M120" t="s">
        <v>79</v>
      </c>
      <c r="N120">
        <v>3.5999999999999997E-2</v>
      </c>
      <c r="O120">
        <v>0.56499999999999995</v>
      </c>
      <c r="P120">
        <v>11.2</v>
      </c>
      <c r="Q120" t="s">
        <v>80</v>
      </c>
      <c r="R120" t="s">
        <v>77</v>
      </c>
      <c r="S120">
        <v>0.19400000000000001</v>
      </c>
      <c r="T120">
        <v>2.63</v>
      </c>
      <c r="U120">
        <v>127</v>
      </c>
      <c r="V120" s="2"/>
      <c r="W120" s="2">
        <v>1</v>
      </c>
      <c r="Y120" s="2">
        <f t="shared" si="6"/>
        <v>14.2</v>
      </c>
      <c r="AF120">
        <v>1</v>
      </c>
      <c r="AH120" s="4">
        <f t="shared" si="7"/>
        <v>11.2</v>
      </c>
      <c r="AO120">
        <v>1</v>
      </c>
      <c r="AQ120" s="4">
        <f t="shared" si="4"/>
        <v>127</v>
      </c>
    </row>
    <row r="121" spans="1:49" x14ac:dyDescent="0.35">
      <c r="A121" s="1">
        <v>43731</v>
      </c>
      <c r="B121" t="s">
        <v>94</v>
      </c>
      <c r="C121" t="s">
        <v>156</v>
      </c>
      <c r="D121">
        <v>77</v>
      </c>
      <c r="E121">
        <v>1</v>
      </c>
      <c r="F121">
        <v>1</v>
      </c>
      <c r="G121" t="s">
        <v>76</v>
      </c>
      <c r="H121" t="s">
        <v>77</v>
      </c>
      <c r="I121">
        <v>9.6399999999999993E-3</v>
      </c>
      <c r="J121">
        <v>0.23499999999999999</v>
      </c>
      <c r="K121">
        <v>6.27</v>
      </c>
      <c r="L121" t="s">
        <v>78</v>
      </c>
      <c r="M121" t="s">
        <v>79</v>
      </c>
      <c r="N121">
        <v>2.06E-2</v>
      </c>
      <c r="O121">
        <v>0.33300000000000002</v>
      </c>
      <c r="P121">
        <v>4.93</v>
      </c>
      <c r="Q121" t="s">
        <v>80</v>
      </c>
      <c r="R121" t="s">
        <v>77</v>
      </c>
      <c r="S121">
        <v>5.8500000000000002E-3</v>
      </c>
      <c r="T121">
        <v>9.06E-2</v>
      </c>
      <c r="U121">
        <v>2.02</v>
      </c>
      <c r="W121" s="2">
        <v>1</v>
      </c>
      <c r="Y121" s="2">
        <f t="shared" si="6"/>
        <v>6.27</v>
      </c>
      <c r="AB121" s="3"/>
      <c r="AC121" s="3"/>
      <c r="AD121" s="3"/>
      <c r="AE121" s="3"/>
      <c r="AF121">
        <v>1</v>
      </c>
      <c r="AH121" s="4">
        <f t="shared" si="7"/>
        <v>4.93</v>
      </c>
      <c r="AK121" s="3"/>
      <c r="AL121" s="3"/>
      <c r="AM121" s="3"/>
      <c r="AN121" s="3"/>
      <c r="AO121">
        <v>1</v>
      </c>
      <c r="AQ121" s="4">
        <f t="shared" si="4"/>
        <v>2.02</v>
      </c>
      <c r="AT121" s="3"/>
      <c r="AU121" s="3"/>
      <c r="AV121" s="3"/>
      <c r="AW121" s="3"/>
    </row>
    <row r="122" spans="1:49" x14ac:dyDescent="0.35">
      <c r="A122" s="1">
        <v>43731</v>
      </c>
      <c r="B122" t="s">
        <v>94</v>
      </c>
      <c r="C122" t="s">
        <v>157</v>
      </c>
      <c r="D122">
        <v>78</v>
      </c>
      <c r="E122">
        <v>1</v>
      </c>
      <c r="F122">
        <v>1</v>
      </c>
      <c r="G122" t="s">
        <v>76</v>
      </c>
      <c r="H122" t="s">
        <v>77</v>
      </c>
      <c r="I122">
        <v>2.0199999999999999E-2</v>
      </c>
      <c r="J122">
        <v>0.45700000000000002</v>
      </c>
      <c r="K122">
        <v>11.4</v>
      </c>
      <c r="L122" t="s">
        <v>78</v>
      </c>
      <c r="M122" t="s">
        <v>79</v>
      </c>
      <c r="N122">
        <v>1.8800000000000001E-2</v>
      </c>
      <c r="O122">
        <v>0.31900000000000001</v>
      </c>
      <c r="P122">
        <v>4.5599999999999996</v>
      </c>
      <c r="Q122" t="s">
        <v>80</v>
      </c>
      <c r="R122" t="s">
        <v>77</v>
      </c>
      <c r="S122">
        <v>4.9800000000000001E-3</v>
      </c>
      <c r="T122">
        <v>9.5299999999999996E-2</v>
      </c>
      <c r="U122">
        <v>2.25</v>
      </c>
      <c r="V122" s="2"/>
      <c r="W122" s="2">
        <v>1</v>
      </c>
      <c r="Y122" s="2">
        <f t="shared" si="6"/>
        <v>11.4</v>
      </c>
      <c r="AB122" s="3"/>
      <c r="AC122" s="3"/>
      <c r="AF122">
        <v>1</v>
      </c>
      <c r="AH122" s="4">
        <f t="shared" si="7"/>
        <v>4.5599999999999996</v>
      </c>
      <c r="AK122" s="3"/>
      <c r="AL122" s="3"/>
      <c r="AO122">
        <v>1</v>
      </c>
      <c r="AQ122" s="4">
        <f t="shared" ref="AQ122:AQ143" si="8">U122</f>
        <v>2.25</v>
      </c>
      <c r="AT122" s="3"/>
      <c r="AU122" s="3"/>
    </row>
    <row r="123" spans="1:49" ht="14.25" customHeight="1" x14ac:dyDescent="0.35">
      <c r="A123" s="1">
        <v>43731</v>
      </c>
      <c r="B123" t="s">
        <v>94</v>
      </c>
      <c r="C123" t="s">
        <v>158</v>
      </c>
      <c r="D123">
        <v>79</v>
      </c>
      <c r="E123">
        <v>1</v>
      </c>
      <c r="F123">
        <v>1</v>
      </c>
      <c r="G123" t="s">
        <v>76</v>
      </c>
      <c r="H123" t="s">
        <v>77</v>
      </c>
      <c r="I123">
        <v>9.7800000000000005E-3</v>
      </c>
      <c r="J123">
        <v>0.13400000000000001</v>
      </c>
      <c r="K123">
        <v>3.93</v>
      </c>
      <c r="L123" t="s">
        <v>78</v>
      </c>
      <c r="M123" t="s">
        <v>79</v>
      </c>
      <c r="N123">
        <v>2.0400000000000001E-2</v>
      </c>
      <c r="O123">
        <v>0.35899999999999999</v>
      </c>
      <c r="P123">
        <v>5.63</v>
      </c>
      <c r="Q123" t="s">
        <v>80</v>
      </c>
      <c r="R123" t="s">
        <v>77</v>
      </c>
      <c r="S123">
        <v>6.1999999999999998E-3</v>
      </c>
      <c r="T123">
        <v>0.11600000000000001</v>
      </c>
      <c r="U123">
        <v>3.29</v>
      </c>
      <c r="W123" s="2">
        <v>1</v>
      </c>
      <c r="Y123" s="2">
        <f t="shared" si="6"/>
        <v>3.93</v>
      </c>
      <c r="AD123" s="3"/>
      <c r="AE123" s="3"/>
      <c r="AF123">
        <v>1</v>
      </c>
      <c r="AH123" s="4">
        <f t="shared" si="7"/>
        <v>5.63</v>
      </c>
      <c r="AM123" s="3"/>
      <c r="AN123" s="3"/>
      <c r="AO123">
        <v>1</v>
      </c>
      <c r="AQ123" s="4">
        <f t="shared" si="8"/>
        <v>3.29</v>
      </c>
      <c r="AV123" s="3"/>
      <c r="AW123" s="3"/>
    </row>
    <row r="124" spans="1:49" x14ac:dyDescent="0.35">
      <c r="A124" s="1">
        <v>43731</v>
      </c>
      <c r="B124" t="s">
        <v>94</v>
      </c>
      <c r="C124" t="s">
        <v>159</v>
      </c>
      <c r="D124">
        <v>80</v>
      </c>
      <c r="E124">
        <v>1</v>
      </c>
      <c r="F124">
        <v>1</v>
      </c>
      <c r="G124" t="s">
        <v>76</v>
      </c>
      <c r="H124" t="s">
        <v>77</v>
      </c>
      <c r="I124">
        <v>0.23300000000000001</v>
      </c>
      <c r="J124">
        <v>5.01</v>
      </c>
      <c r="K124">
        <v>116</v>
      </c>
      <c r="L124" t="s">
        <v>78</v>
      </c>
      <c r="M124" t="s">
        <v>79</v>
      </c>
      <c r="N124">
        <v>2.1700000000000001E-2</v>
      </c>
      <c r="O124">
        <v>0.35899999999999999</v>
      </c>
      <c r="P124">
        <v>5.64</v>
      </c>
      <c r="Q124" t="s">
        <v>80</v>
      </c>
      <c r="R124" t="s">
        <v>77</v>
      </c>
      <c r="S124">
        <v>9.9000000000000008E-3</v>
      </c>
      <c r="T124">
        <v>0.188</v>
      </c>
      <c r="U124">
        <v>6.79</v>
      </c>
      <c r="W124" s="2">
        <v>1</v>
      </c>
      <c r="Y124" s="2">
        <f t="shared" si="6"/>
        <v>116</v>
      </c>
      <c r="Z124" s="3"/>
      <c r="AA124" s="3"/>
      <c r="AD124" s="3"/>
      <c r="AE124" s="3"/>
      <c r="AF124">
        <v>1</v>
      </c>
      <c r="AH124" s="4">
        <f t="shared" si="7"/>
        <v>5.64</v>
      </c>
      <c r="AI124" s="3"/>
      <c r="AJ124" s="3"/>
      <c r="AM124" s="3"/>
      <c r="AN124" s="3"/>
      <c r="AO124">
        <v>1</v>
      </c>
      <c r="AQ124" s="4">
        <f t="shared" si="8"/>
        <v>6.79</v>
      </c>
      <c r="AR124" s="3"/>
      <c r="AS124" s="3"/>
      <c r="AV124" s="3"/>
      <c r="AW124" s="3"/>
    </row>
    <row r="125" spans="1:49" x14ac:dyDescent="0.35">
      <c r="A125" s="1">
        <v>43731</v>
      </c>
      <c r="B125" t="s">
        <v>94</v>
      </c>
      <c r="C125" t="s">
        <v>160</v>
      </c>
      <c r="D125">
        <v>81</v>
      </c>
      <c r="E125">
        <v>1</v>
      </c>
      <c r="F125">
        <v>1</v>
      </c>
      <c r="G125" t="s">
        <v>76</v>
      </c>
      <c r="H125" t="s">
        <v>77</v>
      </c>
      <c r="I125">
        <v>6.4600000000000005E-2</v>
      </c>
      <c r="J125">
        <v>1.44</v>
      </c>
      <c r="K125">
        <v>34.1</v>
      </c>
      <c r="L125" t="s">
        <v>78</v>
      </c>
      <c r="M125" t="s">
        <v>79</v>
      </c>
      <c r="N125">
        <v>1.9300000000000001E-2</v>
      </c>
      <c r="O125">
        <v>0.30499999999999999</v>
      </c>
      <c r="P125">
        <v>4.16</v>
      </c>
      <c r="Q125" t="s">
        <v>80</v>
      </c>
      <c r="R125" t="s">
        <v>77</v>
      </c>
      <c r="S125">
        <v>3.0599999999999999E-2</v>
      </c>
      <c r="T125">
        <v>0.46700000000000003</v>
      </c>
      <c r="U125">
        <v>20.5</v>
      </c>
      <c r="W125" s="2">
        <v>1</v>
      </c>
      <c r="Y125" s="2">
        <f t="shared" si="6"/>
        <v>34.1</v>
      </c>
      <c r="AF125">
        <v>1</v>
      </c>
      <c r="AH125" s="4">
        <f t="shared" si="7"/>
        <v>4.16</v>
      </c>
      <c r="AO125">
        <v>1</v>
      </c>
      <c r="AQ125" s="4">
        <f t="shared" si="8"/>
        <v>20.5</v>
      </c>
    </row>
    <row r="126" spans="1:49" x14ac:dyDescent="0.35">
      <c r="A126" s="1">
        <v>43731</v>
      </c>
      <c r="B126" t="s">
        <v>94</v>
      </c>
      <c r="C126" t="s">
        <v>161</v>
      </c>
      <c r="D126">
        <v>82</v>
      </c>
      <c r="E126">
        <v>1</v>
      </c>
      <c r="F126">
        <v>1</v>
      </c>
      <c r="G126" t="s">
        <v>76</v>
      </c>
      <c r="H126" t="s">
        <v>77</v>
      </c>
      <c r="I126">
        <v>9.8700000000000003E-3</v>
      </c>
      <c r="J126">
        <v>0.23</v>
      </c>
      <c r="K126">
        <v>6.14</v>
      </c>
      <c r="L126" t="s">
        <v>78</v>
      </c>
      <c r="M126" t="s">
        <v>79</v>
      </c>
      <c r="N126">
        <v>3.0700000000000002E-2</v>
      </c>
      <c r="O126">
        <v>0.45700000000000002</v>
      </c>
      <c r="P126">
        <v>8.3000000000000007</v>
      </c>
      <c r="Q126" t="s">
        <v>80</v>
      </c>
      <c r="R126" t="s">
        <v>77</v>
      </c>
      <c r="S126">
        <v>-2.8E-3</v>
      </c>
      <c r="T126">
        <v>-1.35E-2</v>
      </c>
      <c r="U126">
        <v>-3.09</v>
      </c>
      <c r="W126" s="2">
        <v>1</v>
      </c>
      <c r="Y126" s="2">
        <f t="shared" si="6"/>
        <v>6.14</v>
      </c>
      <c r="AF126">
        <v>1</v>
      </c>
      <c r="AH126" s="4">
        <f t="shared" si="7"/>
        <v>8.3000000000000007</v>
      </c>
      <c r="AO126">
        <v>1</v>
      </c>
      <c r="AQ126" s="4">
        <f t="shared" si="8"/>
        <v>-3.09</v>
      </c>
    </row>
    <row r="127" spans="1:49" x14ac:dyDescent="0.35">
      <c r="A127" s="1">
        <v>43731</v>
      </c>
      <c r="B127" t="s">
        <v>94</v>
      </c>
      <c r="C127" t="s">
        <v>162</v>
      </c>
      <c r="D127">
        <v>83</v>
      </c>
      <c r="E127">
        <v>1</v>
      </c>
      <c r="F127">
        <v>1</v>
      </c>
      <c r="G127" t="s">
        <v>76</v>
      </c>
      <c r="H127" t="s">
        <v>77</v>
      </c>
      <c r="I127">
        <v>1.72E-2</v>
      </c>
      <c r="J127">
        <v>0.38700000000000001</v>
      </c>
      <c r="K127">
        <v>9.7799999999999994</v>
      </c>
      <c r="L127" t="s">
        <v>78</v>
      </c>
      <c r="M127" t="s">
        <v>79</v>
      </c>
      <c r="N127">
        <v>2.24E-2</v>
      </c>
      <c r="O127">
        <v>0.34300000000000003</v>
      </c>
      <c r="P127">
        <v>5.22</v>
      </c>
      <c r="Q127" t="s">
        <v>80</v>
      </c>
      <c r="R127" t="s">
        <v>77</v>
      </c>
      <c r="S127">
        <v>3.85E-2</v>
      </c>
      <c r="T127">
        <v>0.55100000000000005</v>
      </c>
      <c r="U127">
        <v>24.6</v>
      </c>
      <c r="W127" s="2">
        <v>1</v>
      </c>
      <c r="Y127" s="2">
        <f t="shared" si="6"/>
        <v>9.7799999999999994</v>
      </c>
      <c r="AF127">
        <v>1</v>
      </c>
      <c r="AH127" s="4">
        <f t="shared" si="7"/>
        <v>5.22</v>
      </c>
      <c r="AO127">
        <v>1</v>
      </c>
      <c r="AQ127" s="4">
        <f t="shared" si="8"/>
        <v>24.6</v>
      </c>
    </row>
    <row r="128" spans="1:49" x14ac:dyDescent="0.35">
      <c r="A128" s="1">
        <v>43731</v>
      </c>
      <c r="B128" t="s">
        <v>94</v>
      </c>
      <c r="C128" t="s">
        <v>163</v>
      </c>
      <c r="D128">
        <v>84</v>
      </c>
      <c r="E128">
        <v>1</v>
      </c>
      <c r="F128">
        <v>1</v>
      </c>
      <c r="G128" t="s">
        <v>76</v>
      </c>
      <c r="H128" t="s">
        <v>77</v>
      </c>
      <c r="I128">
        <v>1.54E-2</v>
      </c>
      <c r="J128">
        <v>0.33200000000000002</v>
      </c>
      <c r="K128">
        <v>8.51</v>
      </c>
      <c r="L128" t="s">
        <v>78</v>
      </c>
      <c r="M128" t="s">
        <v>79</v>
      </c>
      <c r="N128">
        <v>2.0799999999999999E-2</v>
      </c>
      <c r="O128">
        <v>0.32400000000000001</v>
      </c>
      <c r="P128">
        <v>4.68</v>
      </c>
      <c r="Q128" t="s">
        <v>80</v>
      </c>
      <c r="R128" t="s">
        <v>77</v>
      </c>
      <c r="S128">
        <v>7.6699999999999997E-3</v>
      </c>
      <c r="T128">
        <v>0.10299999999999999</v>
      </c>
      <c r="U128">
        <v>2.65</v>
      </c>
      <c r="W128" s="2">
        <v>1</v>
      </c>
      <c r="Y128" s="2">
        <f t="shared" si="6"/>
        <v>8.51</v>
      </c>
      <c r="AF128">
        <v>1</v>
      </c>
      <c r="AH128" s="4">
        <f t="shared" si="7"/>
        <v>4.68</v>
      </c>
      <c r="AO128">
        <v>1</v>
      </c>
      <c r="AQ128" s="4">
        <f t="shared" si="8"/>
        <v>2.65</v>
      </c>
    </row>
    <row r="129" spans="1:49" x14ac:dyDescent="0.35">
      <c r="A129" s="1">
        <v>43731</v>
      </c>
      <c r="B129" t="s">
        <v>94</v>
      </c>
      <c r="C129" t="s">
        <v>164</v>
      </c>
      <c r="D129">
        <v>85</v>
      </c>
      <c r="E129">
        <v>1</v>
      </c>
      <c r="F129">
        <v>1</v>
      </c>
      <c r="G129" t="s">
        <v>76</v>
      </c>
      <c r="H129" t="s">
        <v>77</v>
      </c>
      <c r="I129">
        <v>2.1299999999999999E-2</v>
      </c>
      <c r="J129">
        <v>0.48099999999999998</v>
      </c>
      <c r="K129">
        <v>12</v>
      </c>
      <c r="L129" t="s">
        <v>78</v>
      </c>
      <c r="M129" t="s">
        <v>79</v>
      </c>
      <c r="N129">
        <v>2.12E-2</v>
      </c>
      <c r="O129">
        <v>0.33200000000000002</v>
      </c>
      <c r="P129">
        <v>4.91</v>
      </c>
      <c r="Q129" t="s">
        <v>80</v>
      </c>
      <c r="R129" t="s">
        <v>77</v>
      </c>
      <c r="S129">
        <v>6.8199999999999997E-3</v>
      </c>
      <c r="T129">
        <v>0.104</v>
      </c>
      <c r="U129">
        <v>2.68</v>
      </c>
      <c r="W129" s="2">
        <v>1</v>
      </c>
      <c r="Y129" s="2">
        <f t="shared" si="6"/>
        <v>12</v>
      </c>
      <c r="AF129">
        <v>1</v>
      </c>
      <c r="AH129" s="4">
        <f t="shared" si="7"/>
        <v>4.91</v>
      </c>
      <c r="AO129">
        <v>1</v>
      </c>
      <c r="AQ129" s="4">
        <f t="shared" si="8"/>
        <v>2.68</v>
      </c>
    </row>
    <row r="130" spans="1:49" x14ac:dyDescent="0.35">
      <c r="A130" s="1">
        <v>43731</v>
      </c>
      <c r="B130" t="s">
        <v>94</v>
      </c>
      <c r="C130" t="s">
        <v>165</v>
      </c>
      <c r="D130">
        <v>89</v>
      </c>
      <c r="E130">
        <v>1</v>
      </c>
      <c r="F130">
        <v>1</v>
      </c>
      <c r="G130" t="s">
        <v>76</v>
      </c>
      <c r="H130" t="s">
        <v>77</v>
      </c>
      <c r="I130">
        <v>0.216</v>
      </c>
      <c r="J130">
        <v>4.75</v>
      </c>
      <c r="K130">
        <v>110</v>
      </c>
      <c r="L130" t="s">
        <v>78</v>
      </c>
      <c r="M130" t="s">
        <v>79</v>
      </c>
      <c r="N130">
        <v>1.9800000000000002E-2</v>
      </c>
      <c r="O130">
        <v>0.32800000000000001</v>
      </c>
      <c r="P130">
        <v>4.8099999999999996</v>
      </c>
      <c r="Q130" t="s">
        <v>80</v>
      </c>
      <c r="R130" t="s">
        <v>77</v>
      </c>
      <c r="S130">
        <v>5.1900000000000002E-3</v>
      </c>
      <c r="T130">
        <v>0.10100000000000001</v>
      </c>
      <c r="U130">
        <v>2.52</v>
      </c>
      <c r="W130" s="2">
        <v>1</v>
      </c>
      <c r="Y130" s="2">
        <f t="shared" si="6"/>
        <v>110</v>
      </c>
      <c r="Z130" s="3"/>
      <c r="AA130" s="3"/>
      <c r="AB130" s="3">
        <f>ABS(100*ABS(Y130-Y124)/AVERAGE(Y130,Y124))</f>
        <v>5.3097345132743365</v>
      </c>
      <c r="AC130" s="3" t="str">
        <f>IF(Y130&gt;10, (IF((AND(AB130&gt;=0,AB130&lt;=20)=TRUE),"PASS","FAIL")),(IF((AND(AB130&gt;=0,AB130&lt;=50)=TRUE),"PASS","FAIL")))</f>
        <v>PASS</v>
      </c>
      <c r="AF130">
        <v>1</v>
      </c>
      <c r="AH130" s="4">
        <f t="shared" si="7"/>
        <v>4.8099999999999996</v>
      </c>
      <c r="AI130" s="3"/>
      <c r="AJ130" s="3"/>
      <c r="AK130" s="3">
        <f>ABS(100*ABS(AH130-AH124)/AVERAGE(AH130,AH124))</f>
        <v>15.885167464114833</v>
      </c>
      <c r="AL130" s="3" t="str">
        <f>IF(AH130&gt;10, (IF((AND(AK130&gt;=0,AK130&lt;=20)=TRUE),"PASS","FAIL")),(IF((AND(AK130&gt;=0,AK130&lt;=50)=TRUE),"PASS","FAIL")))</f>
        <v>PASS</v>
      </c>
      <c r="AO130">
        <v>1</v>
      </c>
      <c r="AQ130" s="4">
        <f t="shared" si="8"/>
        <v>2.52</v>
      </c>
      <c r="AR130" s="3"/>
      <c r="AS130" s="3"/>
      <c r="AT130" s="3">
        <f>ABS(100*ABS(AQ130-AQ124)/AVERAGE(AQ130,AQ124))</f>
        <v>91.729323308270665</v>
      </c>
      <c r="AU130" s="3" t="str">
        <f>IF(AQ130&gt;10, (IF((AND(AT130&gt;=0,AT130&lt;=20)=TRUE),"PASS","FAIL")),(IF((AND(AT130&gt;=0,AT130&lt;=50)=TRUE),"PASS","FAIL")))</f>
        <v>FAIL</v>
      </c>
    </row>
    <row r="131" spans="1:49" x14ac:dyDescent="0.35">
      <c r="A131" s="1">
        <v>43731</v>
      </c>
      <c r="B131" t="s">
        <v>94</v>
      </c>
      <c r="C131" t="s">
        <v>166</v>
      </c>
      <c r="D131">
        <v>90</v>
      </c>
      <c r="E131">
        <v>1</v>
      </c>
      <c r="F131">
        <v>1</v>
      </c>
      <c r="G131" t="s">
        <v>76</v>
      </c>
      <c r="H131" t="s">
        <v>77</v>
      </c>
      <c r="I131">
        <v>7.0800000000000002E-2</v>
      </c>
      <c r="J131">
        <v>1.38</v>
      </c>
      <c r="K131">
        <v>32.700000000000003</v>
      </c>
      <c r="L131" t="s">
        <v>78</v>
      </c>
      <c r="M131" t="s">
        <v>79</v>
      </c>
      <c r="N131">
        <v>6.8400000000000002E-2</v>
      </c>
      <c r="O131">
        <v>1.02</v>
      </c>
      <c r="P131">
        <v>23.6</v>
      </c>
      <c r="Q131" t="s">
        <v>80</v>
      </c>
      <c r="R131" t="s">
        <v>77</v>
      </c>
      <c r="S131">
        <v>3.2300000000000002E-2</v>
      </c>
      <c r="T131">
        <v>0.501</v>
      </c>
      <c r="U131">
        <v>22.2</v>
      </c>
      <c r="W131" s="2">
        <v>1</v>
      </c>
      <c r="Y131" s="2">
        <f t="shared" si="6"/>
        <v>32.700000000000003</v>
      </c>
      <c r="AD131" s="3">
        <f>100*((Y131*4080)-(Y129*4000))/(1000*80)</f>
        <v>106.77</v>
      </c>
      <c r="AE131" s="3" t="str">
        <f>IF(Y130&gt;10, (IF((AND(AD131&gt;=80,AD131&lt;=120)=TRUE),"PASS","FAIL")),(IF((AND(AD131&gt;=50,AD131&lt;=150)=TRUE),"PASS","FAIL")))</f>
        <v>PASS</v>
      </c>
      <c r="AF131">
        <v>1</v>
      </c>
      <c r="AH131" s="4">
        <f t="shared" si="7"/>
        <v>23.6</v>
      </c>
      <c r="AM131" s="3">
        <f>100*((AH131*4080)-(AH129*4000))/(1000*80)</f>
        <v>95.81</v>
      </c>
      <c r="AN131" s="3" t="str">
        <f>IF(AH130&gt;10, (IF((AND(AM131&gt;=80,AM131&lt;=120)=TRUE),"PASS","FAIL")),(IF((AND(AM131&gt;=50,AM131&lt;=150)=TRUE),"PASS","FAIL")))</f>
        <v>PASS</v>
      </c>
      <c r="AO131">
        <v>1</v>
      </c>
      <c r="AQ131" s="4">
        <f t="shared" si="8"/>
        <v>22.2</v>
      </c>
      <c r="AV131" s="3">
        <f>100*((AQ131*4080)-(AQ129*4000))/(1000*80)</f>
        <v>99.82</v>
      </c>
      <c r="AW131" s="3" t="str">
        <f>IF(AQ130&gt;10, (IF((AND(AV131&gt;=80,AV131&lt;=120)=TRUE),"PASS","FAIL")),(IF((AND(AV131&gt;=50,AV131&lt;=150)=TRUE),"PASS","FAIL")))</f>
        <v>PASS</v>
      </c>
    </row>
    <row r="132" spans="1:49" x14ac:dyDescent="0.35">
      <c r="A132" s="1">
        <v>43731</v>
      </c>
      <c r="B132" t="s">
        <v>94</v>
      </c>
      <c r="C132" t="s">
        <v>72</v>
      </c>
      <c r="D132" t="s">
        <v>81</v>
      </c>
      <c r="E132">
        <v>1</v>
      </c>
      <c r="F132">
        <v>1</v>
      </c>
      <c r="G132" t="s">
        <v>76</v>
      </c>
      <c r="H132" t="s">
        <v>77</v>
      </c>
      <c r="I132">
        <v>1.52E-2</v>
      </c>
      <c r="J132">
        <v>0.25</v>
      </c>
      <c r="K132">
        <v>6.6</v>
      </c>
      <c r="L132" t="s">
        <v>78</v>
      </c>
      <c r="M132" t="s">
        <v>79</v>
      </c>
      <c r="N132">
        <v>1.2500000000000001E-2</v>
      </c>
      <c r="O132">
        <v>0.217</v>
      </c>
      <c r="P132">
        <v>1.78</v>
      </c>
      <c r="Q132" t="s">
        <v>80</v>
      </c>
      <c r="R132" t="s">
        <v>77</v>
      </c>
      <c r="S132">
        <v>1.48</v>
      </c>
      <c r="T132">
        <v>20.100000000000001</v>
      </c>
      <c r="U132">
        <v>1020</v>
      </c>
      <c r="V132" s="2">
        <f>100*(T133/T132)</f>
        <v>98.009950248756212</v>
      </c>
      <c r="W132" s="2">
        <v>1</v>
      </c>
      <c r="Y132" s="2">
        <f t="shared" si="6"/>
        <v>6.6</v>
      </c>
      <c r="Z132" s="3"/>
      <c r="AA132" s="3"/>
      <c r="AF132">
        <v>1</v>
      </c>
      <c r="AH132" s="4">
        <f t="shared" si="7"/>
        <v>1.78</v>
      </c>
      <c r="AI132" s="3"/>
      <c r="AJ132" s="3"/>
      <c r="AO132">
        <v>1</v>
      </c>
      <c r="AQ132" s="4">
        <f t="shared" si="8"/>
        <v>1020</v>
      </c>
      <c r="AR132" s="3"/>
      <c r="AS132" s="3"/>
    </row>
    <row r="133" spans="1:49" x14ac:dyDescent="0.35">
      <c r="A133" s="1">
        <v>43731</v>
      </c>
      <c r="B133" t="s">
        <v>94</v>
      </c>
      <c r="C133" t="s">
        <v>12</v>
      </c>
      <c r="D133" t="s">
        <v>11</v>
      </c>
      <c r="E133">
        <v>1</v>
      </c>
      <c r="F133">
        <v>1</v>
      </c>
      <c r="G133" t="s">
        <v>76</v>
      </c>
      <c r="H133" t="s">
        <v>77</v>
      </c>
      <c r="I133">
        <v>2.16</v>
      </c>
      <c r="J133">
        <v>46.4</v>
      </c>
      <c r="K133">
        <v>981</v>
      </c>
      <c r="L133" t="s">
        <v>78</v>
      </c>
      <c r="M133" t="s">
        <v>79</v>
      </c>
      <c r="N133">
        <v>2.62</v>
      </c>
      <c r="O133">
        <v>36.1</v>
      </c>
      <c r="P133">
        <v>981</v>
      </c>
      <c r="Q133" t="s">
        <v>80</v>
      </c>
      <c r="R133" t="s">
        <v>77</v>
      </c>
      <c r="S133">
        <v>1.45</v>
      </c>
      <c r="T133">
        <v>19.7</v>
      </c>
      <c r="U133">
        <v>1000</v>
      </c>
      <c r="W133" s="2">
        <v>1</v>
      </c>
      <c r="Y133" s="2">
        <f t="shared" si="6"/>
        <v>981</v>
      </c>
      <c r="AF133">
        <v>1</v>
      </c>
      <c r="AH133" s="4">
        <f t="shared" si="7"/>
        <v>981</v>
      </c>
      <c r="AO133">
        <v>1</v>
      </c>
      <c r="AQ133" s="4">
        <f t="shared" si="8"/>
        <v>1000</v>
      </c>
    </row>
    <row r="134" spans="1:49" x14ac:dyDescent="0.35">
      <c r="A134" s="1">
        <v>43731</v>
      </c>
      <c r="B134" t="s">
        <v>94</v>
      </c>
      <c r="C134" t="s">
        <v>39</v>
      </c>
      <c r="D134" t="s">
        <v>11</v>
      </c>
      <c r="E134">
        <v>2</v>
      </c>
      <c r="F134">
        <v>1</v>
      </c>
      <c r="G134" t="s">
        <v>76</v>
      </c>
      <c r="H134" t="s">
        <v>77</v>
      </c>
      <c r="I134">
        <v>1.07</v>
      </c>
      <c r="J134">
        <v>23</v>
      </c>
      <c r="K134">
        <v>510</v>
      </c>
      <c r="L134" t="s">
        <v>78</v>
      </c>
      <c r="M134" t="s">
        <v>79</v>
      </c>
      <c r="N134">
        <v>1.35</v>
      </c>
      <c r="O134">
        <v>18.5</v>
      </c>
      <c r="P134">
        <v>500</v>
      </c>
      <c r="Q134" t="s">
        <v>80</v>
      </c>
      <c r="R134" t="s">
        <v>77</v>
      </c>
      <c r="S134">
        <v>0.77100000000000002</v>
      </c>
      <c r="T134">
        <v>10.5</v>
      </c>
      <c r="U134">
        <v>524</v>
      </c>
      <c r="W134" s="2">
        <v>1</v>
      </c>
      <c r="Y134" s="2">
        <f t="shared" si="6"/>
        <v>510</v>
      </c>
      <c r="AF134">
        <v>1</v>
      </c>
      <c r="AH134" s="4">
        <f t="shared" si="7"/>
        <v>500</v>
      </c>
      <c r="AO134">
        <v>1</v>
      </c>
      <c r="AQ134" s="4">
        <f t="shared" si="8"/>
        <v>524</v>
      </c>
    </row>
    <row r="135" spans="1:49" x14ac:dyDescent="0.35">
      <c r="A135" s="1">
        <v>43731</v>
      </c>
      <c r="B135" t="s">
        <v>94</v>
      </c>
      <c r="C135" t="s">
        <v>40</v>
      </c>
      <c r="D135" t="s">
        <v>11</v>
      </c>
      <c r="E135">
        <v>4</v>
      </c>
      <c r="F135">
        <v>1</v>
      </c>
      <c r="G135" t="s">
        <v>76</v>
      </c>
      <c r="H135" t="s">
        <v>77</v>
      </c>
      <c r="I135">
        <v>0.56399999999999995</v>
      </c>
      <c r="J135">
        <v>11</v>
      </c>
      <c r="K135">
        <v>252</v>
      </c>
      <c r="L135" t="s">
        <v>78</v>
      </c>
      <c r="M135" t="s">
        <v>79</v>
      </c>
      <c r="N135">
        <v>0.70099999999999996</v>
      </c>
      <c r="O135">
        <v>9.11</v>
      </c>
      <c r="P135">
        <v>243</v>
      </c>
      <c r="Q135" t="s">
        <v>80</v>
      </c>
      <c r="R135" t="s">
        <v>77</v>
      </c>
      <c r="S135">
        <v>0.375</v>
      </c>
      <c r="T135">
        <v>5.1100000000000003</v>
      </c>
      <c r="U135">
        <v>251</v>
      </c>
      <c r="W135" s="2">
        <v>1</v>
      </c>
      <c r="Y135" s="2">
        <f t="shared" si="6"/>
        <v>252</v>
      </c>
      <c r="AF135">
        <v>1</v>
      </c>
      <c r="AH135" s="4">
        <f t="shared" si="7"/>
        <v>243</v>
      </c>
      <c r="AO135">
        <v>1</v>
      </c>
      <c r="AQ135" s="4">
        <f t="shared" si="8"/>
        <v>251</v>
      </c>
    </row>
    <row r="136" spans="1:49" x14ac:dyDescent="0.35">
      <c r="A136" s="1">
        <v>43731</v>
      </c>
      <c r="B136" t="s">
        <v>94</v>
      </c>
      <c r="C136" t="s">
        <v>14</v>
      </c>
      <c r="D136" t="s">
        <v>11</v>
      </c>
      <c r="E136">
        <v>10</v>
      </c>
      <c r="F136">
        <v>1</v>
      </c>
      <c r="G136" t="s">
        <v>76</v>
      </c>
      <c r="H136" t="s">
        <v>77</v>
      </c>
      <c r="I136">
        <v>0.19400000000000001</v>
      </c>
      <c r="J136">
        <v>4.16</v>
      </c>
      <c r="K136">
        <v>96.5</v>
      </c>
      <c r="L136" t="s">
        <v>78</v>
      </c>
      <c r="M136" t="s">
        <v>79</v>
      </c>
      <c r="N136">
        <v>0.28199999999999997</v>
      </c>
      <c r="O136">
        <v>3.76</v>
      </c>
      <c r="P136">
        <v>98.1</v>
      </c>
      <c r="Q136" t="s">
        <v>80</v>
      </c>
      <c r="R136" t="s">
        <v>77</v>
      </c>
      <c r="S136">
        <v>0.151</v>
      </c>
      <c r="T136">
        <v>2.0499999999999998</v>
      </c>
      <c r="U136">
        <v>98.6</v>
      </c>
      <c r="V136" s="2"/>
      <c r="W136" s="2">
        <v>1</v>
      </c>
      <c r="Y136" s="2">
        <f t="shared" si="6"/>
        <v>96.5</v>
      </c>
      <c r="AF136">
        <v>1</v>
      </c>
      <c r="AH136" s="4">
        <f t="shared" si="7"/>
        <v>98.1</v>
      </c>
      <c r="AO136">
        <v>1</v>
      </c>
      <c r="AQ136" s="4">
        <f t="shared" si="8"/>
        <v>98.6</v>
      </c>
    </row>
    <row r="137" spans="1:49" x14ac:dyDescent="0.35">
      <c r="A137" s="1">
        <v>43731</v>
      </c>
      <c r="B137" t="s">
        <v>94</v>
      </c>
      <c r="C137" t="s">
        <v>41</v>
      </c>
      <c r="D137" t="s">
        <v>11</v>
      </c>
      <c r="E137">
        <v>20</v>
      </c>
      <c r="F137">
        <v>1</v>
      </c>
      <c r="G137" t="s">
        <v>76</v>
      </c>
      <c r="H137" t="s">
        <v>77</v>
      </c>
      <c r="I137">
        <v>8.5699999999999998E-2</v>
      </c>
      <c r="J137">
        <v>1.83</v>
      </c>
      <c r="K137">
        <v>43.1</v>
      </c>
      <c r="L137" t="s">
        <v>78</v>
      </c>
      <c r="M137" t="s">
        <v>79</v>
      </c>
      <c r="N137">
        <v>0.13300000000000001</v>
      </c>
      <c r="O137">
        <v>1.83</v>
      </c>
      <c r="P137">
        <v>45.5</v>
      </c>
      <c r="Q137" t="s">
        <v>80</v>
      </c>
      <c r="R137" t="s">
        <v>77</v>
      </c>
      <c r="S137">
        <v>7.3999999999999996E-2</v>
      </c>
      <c r="T137">
        <v>1.03</v>
      </c>
      <c r="U137">
        <v>48.3</v>
      </c>
      <c r="W137" s="2">
        <v>1</v>
      </c>
      <c r="Y137" s="2">
        <f t="shared" si="6"/>
        <v>43.1</v>
      </c>
      <c r="AF137">
        <v>1</v>
      </c>
      <c r="AH137" s="4">
        <f t="shared" si="7"/>
        <v>45.5</v>
      </c>
      <c r="AO137">
        <v>1</v>
      </c>
      <c r="AQ137" s="4">
        <f t="shared" si="8"/>
        <v>48.3</v>
      </c>
    </row>
    <row r="138" spans="1:49" x14ac:dyDescent="0.35">
      <c r="A138" s="1">
        <v>43731</v>
      </c>
      <c r="B138" t="s">
        <v>94</v>
      </c>
      <c r="C138" t="s">
        <v>16</v>
      </c>
      <c r="D138" t="s">
        <v>11</v>
      </c>
      <c r="E138">
        <v>40</v>
      </c>
      <c r="F138">
        <v>1</v>
      </c>
      <c r="G138" t="s">
        <v>76</v>
      </c>
      <c r="H138" t="s">
        <v>77</v>
      </c>
      <c r="I138">
        <v>3.6600000000000001E-2</v>
      </c>
      <c r="J138">
        <v>0.77600000000000002</v>
      </c>
      <c r="K138">
        <v>18.8</v>
      </c>
      <c r="L138" t="s">
        <v>78</v>
      </c>
      <c r="M138" t="s">
        <v>79</v>
      </c>
      <c r="N138">
        <v>7.2700000000000001E-2</v>
      </c>
      <c r="O138">
        <v>1.05</v>
      </c>
      <c r="P138">
        <v>24.3</v>
      </c>
      <c r="Q138" t="s">
        <v>80</v>
      </c>
      <c r="R138" t="s">
        <v>77</v>
      </c>
      <c r="S138">
        <v>3.85E-2</v>
      </c>
      <c r="T138">
        <v>0.58099999999999996</v>
      </c>
      <c r="U138">
        <v>26.1</v>
      </c>
      <c r="W138" s="2">
        <v>1</v>
      </c>
      <c r="Y138" s="2">
        <f t="shared" si="6"/>
        <v>18.8</v>
      </c>
      <c r="Z138" s="3">
        <f>100*(Y138-25)/25</f>
        <v>-24.799999999999997</v>
      </c>
      <c r="AA138" s="3" t="str">
        <f>IF((ABS(Z138))&lt;=20,"PASS","FAIL")</f>
        <v>FAIL</v>
      </c>
      <c r="AF138">
        <v>1</v>
      </c>
      <c r="AH138" s="4">
        <f t="shared" si="7"/>
        <v>24.3</v>
      </c>
      <c r="AO138">
        <v>1</v>
      </c>
      <c r="AQ138" s="4">
        <f t="shared" si="8"/>
        <v>26.1</v>
      </c>
    </row>
    <row r="139" spans="1:49" x14ac:dyDescent="0.35">
      <c r="A139" s="1">
        <v>43731</v>
      </c>
      <c r="B139" t="s">
        <v>94</v>
      </c>
      <c r="C139" t="s">
        <v>42</v>
      </c>
      <c r="D139" t="s">
        <v>11</v>
      </c>
      <c r="E139">
        <v>100</v>
      </c>
      <c r="F139">
        <v>1</v>
      </c>
      <c r="G139" t="s">
        <v>76</v>
      </c>
      <c r="H139" t="s">
        <v>77</v>
      </c>
      <c r="I139">
        <v>-9.4199999999999996E-3</v>
      </c>
      <c r="J139">
        <v>-4.7199999999999999E-2</v>
      </c>
      <c r="K139">
        <v>-0.27900000000000003</v>
      </c>
      <c r="L139" t="s">
        <v>78</v>
      </c>
      <c r="M139" t="s">
        <v>79</v>
      </c>
      <c r="N139">
        <v>-8.3300000000000006E-3</v>
      </c>
      <c r="O139">
        <v>-4.8599999999999997E-2</v>
      </c>
      <c r="P139">
        <v>-5.43</v>
      </c>
      <c r="Q139" t="s">
        <v>80</v>
      </c>
      <c r="R139" t="s">
        <v>77</v>
      </c>
      <c r="S139">
        <v>2.7599999999999999E-3</v>
      </c>
      <c r="T139">
        <v>3.2399999999999998E-2</v>
      </c>
      <c r="U139">
        <v>-0.83899999999999997</v>
      </c>
      <c r="W139" s="2">
        <v>3</v>
      </c>
      <c r="X139" t="s">
        <v>167</v>
      </c>
      <c r="Y139" s="2">
        <f t="shared" si="6"/>
        <v>-0.27900000000000003</v>
      </c>
      <c r="AF139" s="2">
        <v>3</v>
      </c>
      <c r="AG139" t="s">
        <v>167</v>
      </c>
      <c r="AH139" s="4">
        <f t="shared" si="7"/>
        <v>-5.43</v>
      </c>
      <c r="AO139" s="2">
        <v>3</v>
      </c>
      <c r="AP139" t="s">
        <v>167</v>
      </c>
      <c r="AQ139" s="4">
        <f t="shared" si="8"/>
        <v>-0.83899999999999997</v>
      </c>
    </row>
    <row r="140" spans="1:49" x14ac:dyDescent="0.35">
      <c r="A140" s="1">
        <v>43731</v>
      </c>
      <c r="B140" t="s">
        <v>94</v>
      </c>
      <c r="C140" t="s">
        <v>43</v>
      </c>
      <c r="D140" t="s">
        <v>11</v>
      </c>
      <c r="E140">
        <v>200</v>
      </c>
      <c r="F140">
        <v>1</v>
      </c>
      <c r="G140" t="s">
        <v>76</v>
      </c>
      <c r="H140" t="s">
        <v>77</v>
      </c>
      <c r="I140">
        <v>1.1299999999999999E-2</v>
      </c>
      <c r="J140">
        <v>8.4099999999999994E-2</v>
      </c>
      <c r="K140">
        <v>2.77</v>
      </c>
      <c r="L140" t="s">
        <v>78</v>
      </c>
      <c r="M140" t="s">
        <v>79</v>
      </c>
      <c r="N140">
        <v>-7.9299999999999995E-3</v>
      </c>
      <c r="O140">
        <v>-4.7399999999999998E-2</v>
      </c>
      <c r="P140">
        <v>-5.4</v>
      </c>
      <c r="Q140" t="s">
        <v>80</v>
      </c>
      <c r="R140" t="s">
        <v>77</v>
      </c>
      <c r="S140">
        <v>-2.3800000000000002E-3</v>
      </c>
      <c r="T140">
        <v>-1.1299999999999999E-2</v>
      </c>
      <c r="U140">
        <v>-2.98</v>
      </c>
      <c r="W140" s="2">
        <v>3</v>
      </c>
      <c r="X140" t="s">
        <v>167</v>
      </c>
      <c r="Y140" s="2">
        <f t="shared" ref="Y140:Y143" si="9">K140</f>
        <v>2.77</v>
      </c>
      <c r="AF140" s="2">
        <v>3</v>
      </c>
      <c r="AG140" t="s">
        <v>167</v>
      </c>
      <c r="AH140" s="4">
        <f t="shared" si="7"/>
        <v>-5.4</v>
      </c>
      <c r="AO140" s="2">
        <v>3</v>
      </c>
      <c r="AP140" t="s">
        <v>167</v>
      </c>
      <c r="AQ140" s="4">
        <f t="shared" si="8"/>
        <v>-2.98</v>
      </c>
    </row>
    <row r="141" spans="1:49" x14ac:dyDescent="0.35">
      <c r="A141" s="1">
        <v>43731</v>
      </c>
      <c r="B141" t="s">
        <v>94</v>
      </c>
      <c r="C141" t="s">
        <v>44</v>
      </c>
      <c r="D141" t="s">
        <v>11</v>
      </c>
      <c r="E141">
        <v>400</v>
      </c>
      <c r="F141">
        <v>1</v>
      </c>
      <c r="G141" t="s">
        <v>76</v>
      </c>
      <c r="H141" t="s">
        <v>77</v>
      </c>
      <c r="I141">
        <v>3.47E-3</v>
      </c>
      <c r="J141">
        <v>4.7300000000000002E-2</v>
      </c>
      <c r="K141">
        <v>1.91</v>
      </c>
      <c r="L141" t="s">
        <v>78</v>
      </c>
      <c r="M141" t="s">
        <v>79</v>
      </c>
      <c r="N141">
        <v>-6.8799999999999998E-3</v>
      </c>
      <c r="O141">
        <v>-4.1300000000000003E-2</v>
      </c>
      <c r="P141">
        <v>-5.23</v>
      </c>
      <c r="Q141" t="s">
        <v>80</v>
      </c>
      <c r="R141" t="s">
        <v>77</v>
      </c>
      <c r="S141">
        <v>2.7200000000000002E-3</v>
      </c>
      <c r="T141">
        <v>4.7199999999999999E-2</v>
      </c>
      <c r="U141">
        <v>-0.113</v>
      </c>
      <c r="W141" s="2">
        <v>3</v>
      </c>
      <c r="X141" t="s">
        <v>167</v>
      </c>
      <c r="Y141" s="2">
        <f t="shared" si="9"/>
        <v>1.91</v>
      </c>
      <c r="AF141" s="2">
        <v>3</v>
      </c>
      <c r="AG141" t="s">
        <v>167</v>
      </c>
      <c r="AH141" s="4">
        <f t="shared" si="7"/>
        <v>-5.23</v>
      </c>
      <c r="AO141" s="2">
        <v>3</v>
      </c>
      <c r="AP141" t="s">
        <v>167</v>
      </c>
      <c r="AQ141" s="4">
        <f t="shared" si="8"/>
        <v>-0.113</v>
      </c>
    </row>
    <row r="142" spans="1:49" x14ac:dyDescent="0.35">
      <c r="A142" s="1">
        <v>43731</v>
      </c>
      <c r="B142" t="s">
        <v>94</v>
      </c>
      <c r="C142" t="s">
        <v>45</v>
      </c>
      <c r="D142" t="s">
        <v>70</v>
      </c>
      <c r="E142">
        <v>1</v>
      </c>
      <c r="F142">
        <v>1</v>
      </c>
      <c r="G142" t="s">
        <v>76</v>
      </c>
      <c r="H142" t="s">
        <v>77</v>
      </c>
      <c r="I142">
        <v>-1.23E-2</v>
      </c>
      <c r="J142">
        <v>-6.3399999999999998E-2</v>
      </c>
      <c r="K142">
        <v>-0.65400000000000003</v>
      </c>
      <c r="L142" t="s">
        <v>78</v>
      </c>
      <c r="M142" t="s">
        <v>79</v>
      </c>
      <c r="N142">
        <v>-7.7400000000000004E-3</v>
      </c>
      <c r="O142">
        <v>-4.3900000000000002E-2</v>
      </c>
      <c r="P142">
        <v>-5.3</v>
      </c>
      <c r="Q142" t="s">
        <v>80</v>
      </c>
      <c r="R142" t="s">
        <v>77</v>
      </c>
      <c r="S142">
        <v>2.5600000000000002E-3</v>
      </c>
      <c r="T142">
        <v>2.2100000000000002E-2</v>
      </c>
      <c r="U142">
        <v>-1.34</v>
      </c>
      <c r="W142" s="2">
        <v>3</v>
      </c>
      <c r="X142" t="s">
        <v>167</v>
      </c>
      <c r="Y142" s="2">
        <f t="shared" si="9"/>
        <v>-0.65400000000000003</v>
      </c>
      <c r="AF142" s="2">
        <v>3</v>
      </c>
      <c r="AG142" t="s">
        <v>167</v>
      </c>
      <c r="AH142" s="4">
        <f t="shared" si="7"/>
        <v>-5.3</v>
      </c>
      <c r="AO142" s="2">
        <v>3</v>
      </c>
      <c r="AP142" t="s">
        <v>167</v>
      </c>
      <c r="AQ142" s="4">
        <f t="shared" si="8"/>
        <v>-1.34</v>
      </c>
    </row>
    <row r="143" spans="1:49" x14ac:dyDescent="0.35">
      <c r="A143" s="1">
        <v>43731</v>
      </c>
      <c r="B143" t="s">
        <v>94</v>
      </c>
      <c r="C143" t="s">
        <v>108</v>
      </c>
      <c r="D143">
        <v>17</v>
      </c>
      <c r="E143">
        <v>10</v>
      </c>
      <c r="F143">
        <v>1</v>
      </c>
      <c r="G143" t="s">
        <v>76</v>
      </c>
      <c r="H143" t="s">
        <v>77</v>
      </c>
      <c r="I143">
        <v>0.29799999999999999</v>
      </c>
      <c r="J143">
        <v>6.6</v>
      </c>
      <c r="K143">
        <v>152</v>
      </c>
      <c r="L143" t="s">
        <v>78</v>
      </c>
      <c r="M143" t="s">
        <v>79</v>
      </c>
      <c r="N143">
        <v>1.5100000000000001E-2</v>
      </c>
      <c r="O143">
        <v>0.249</v>
      </c>
      <c r="P143">
        <v>2.64</v>
      </c>
      <c r="Q143" t="s">
        <v>80</v>
      </c>
      <c r="R143" t="s">
        <v>77</v>
      </c>
      <c r="S143">
        <v>3.0999999999999999E-3</v>
      </c>
      <c r="T143">
        <v>4.4200000000000003E-2</v>
      </c>
      <c r="U143">
        <v>-0.25900000000000001</v>
      </c>
      <c r="W143" s="2">
        <v>1</v>
      </c>
      <c r="Y143" s="2">
        <f t="shared" si="9"/>
        <v>152</v>
      </c>
      <c r="AF143" s="2">
        <v>1</v>
      </c>
      <c r="AH143" s="4">
        <f t="shared" si="7"/>
        <v>2.64</v>
      </c>
      <c r="AO143" s="2">
        <v>1</v>
      </c>
      <c r="AQ143" s="4">
        <f t="shared" si="8"/>
        <v>-0.25900000000000001</v>
      </c>
    </row>
    <row r="144" spans="1:49" x14ac:dyDescent="0.35">
      <c r="W144" s="2"/>
      <c r="Y144" s="2"/>
      <c r="AH144" s="4"/>
      <c r="AQ144" s="4"/>
    </row>
    <row r="145" spans="23:43" x14ac:dyDescent="0.35">
      <c r="W145" s="2"/>
      <c r="Y145" s="2"/>
      <c r="AH145" s="4"/>
      <c r="AQ145" s="4"/>
    </row>
    <row r="146" spans="23:43" x14ac:dyDescent="0.35">
      <c r="W146" s="2"/>
      <c r="Y146" s="2"/>
      <c r="AH146" s="4"/>
      <c r="AQ146" s="4"/>
    </row>
    <row r="147" spans="23:43" x14ac:dyDescent="0.35">
      <c r="W147" s="2"/>
      <c r="Y147" s="2"/>
      <c r="AH147" s="4"/>
      <c r="AQ147" s="4"/>
    </row>
    <row r="148" spans="23:43" x14ac:dyDescent="0.35">
      <c r="W148" s="2"/>
      <c r="Y148" s="2"/>
      <c r="AH148" s="4"/>
      <c r="AQ148" s="4"/>
    </row>
    <row r="149" spans="23:43" x14ac:dyDescent="0.35">
      <c r="W149" s="2"/>
      <c r="Y149" s="2"/>
      <c r="AH149" s="4"/>
      <c r="AQ149" s="4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1"/>
  <sheetViews>
    <sheetView tabSelected="1" topLeftCell="K1" workbookViewId="0">
      <selection activeCell="I37" sqref="I37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43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3" s="2" customFormat="1" x14ac:dyDescent="0.35">
      <c r="A2" s="1">
        <v>43731</v>
      </c>
      <c r="B2" t="s">
        <v>73</v>
      </c>
      <c r="C2" t="s">
        <v>46</v>
      </c>
      <c r="D2" t="s">
        <v>15</v>
      </c>
      <c r="E2">
        <v>1</v>
      </c>
      <c r="F2">
        <v>1</v>
      </c>
      <c r="G2" t="s">
        <v>76</v>
      </c>
      <c r="H2" t="s">
        <v>77</v>
      </c>
      <c r="I2">
        <v>1.0800000000000001E-2</v>
      </c>
      <c r="J2">
        <v>0.248</v>
      </c>
      <c r="K2">
        <v>6.57</v>
      </c>
      <c r="L2" t="s">
        <v>78</v>
      </c>
      <c r="M2" t="s">
        <v>79</v>
      </c>
      <c r="N2">
        <v>2.0400000000000001E-2</v>
      </c>
      <c r="O2">
        <v>0.316</v>
      </c>
      <c r="P2">
        <v>4.46</v>
      </c>
      <c r="Q2" t="s">
        <v>80</v>
      </c>
      <c r="R2" t="s">
        <v>77</v>
      </c>
      <c r="S2">
        <v>8.0999999999999996E-3</v>
      </c>
      <c r="T2">
        <v>0.11</v>
      </c>
      <c r="U2">
        <v>2.97</v>
      </c>
      <c r="AF2"/>
      <c r="AG2"/>
      <c r="AH2" s="4"/>
      <c r="AO2"/>
      <c r="AP2"/>
      <c r="AQ2" s="4"/>
    </row>
    <row r="3" spans="1:43" s="2" customFormat="1" x14ac:dyDescent="0.35">
      <c r="A3" s="1">
        <v>43731</v>
      </c>
      <c r="B3" t="s">
        <v>73</v>
      </c>
      <c r="C3" t="s">
        <v>46</v>
      </c>
      <c r="D3" t="s">
        <v>15</v>
      </c>
      <c r="E3">
        <v>1</v>
      </c>
      <c r="F3">
        <v>1</v>
      </c>
      <c r="G3" t="s">
        <v>76</v>
      </c>
      <c r="H3" t="s">
        <v>77</v>
      </c>
      <c r="I3">
        <v>1.6E-2</v>
      </c>
      <c r="J3">
        <v>0.316</v>
      </c>
      <c r="K3">
        <v>8.15</v>
      </c>
      <c r="L3" t="s">
        <v>78</v>
      </c>
      <c r="M3" t="s">
        <v>79</v>
      </c>
      <c r="N3">
        <v>2.2200000000000001E-2</v>
      </c>
      <c r="O3">
        <v>0.375</v>
      </c>
      <c r="P3">
        <v>6.07</v>
      </c>
      <c r="Q3" t="s">
        <v>80</v>
      </c>
      <c r="R3" t="s">
        <v>77</v>
      </c>
      <c r="S3">
        <v>8.2500000000000004E-3</v>
      </c>
      <c r="T3">
        <v>9.8199999999999996E-2</v>
      </c>
      <c r="U3">
        <v>2.39</v>
      </c>
      <c r="AF3"/>
      <c r="AG3"/>
      <c r="AH3" s="4"/>
      <c r="AO3"/>
      <c r="AP3"/>
      <c r="AQ3" s="4"/>
    </row>
    <row r="4" spans="1:43" s="2" customFormat="1" x14ac:dyDescent="0.35">
      <c r="A4" s="1">
        <v>43731</v>
      </c>
      <c r="B4" t="s">
        <v>73</v>
      </c>
      <c r="C4" t="s">
        <v>46</v>
      </c>
      <c r="D4" t="s">
        <v>15</v>
      </c>
      <c r="E4">
        <v>1</v>
      </c>
      <c r="F4">
        <v>1</v>
      </c>
      <c r="G4" t="s">
        <v>76</v>
      </c>
      <c r="H4" t="s">
        <v>77</v>
      </c>
      <c r="I4">
        <v>1.6299999999999999E-2</v>
      </c>
      <c r="J4">
        <v>0.33500000000000002</v>
      </c>
      <c r="K4">
        <v>8.58</v>
      </c>
      <c r="L4" t="s">
        <v>78</v>
      </c>
      <c r="M4" t="s">
        <v>79</v>
      </c>
      <c r="N4">
        <v>2.12E-2</v>
      </c>
      <c r="O4">
        <v>0.34399999999999997</v>
      </c>
      <c r="P4">
        <v>5.22</v>
      </c>
      <c r="Q4" t="s">
        <v>80</v>
      </c>
      <c r="R4" t="s">
        <v>77</v>
      </c>
      <c r="S4">
        <v>8.8299999999999993E-3</v>
      </c>
      <c r="T4">
        <v>0.14099999999999999</v>
      </c>
      <c r="U4">
        <v>4.51</v>
      </c>
      <c r="AF4"/>
      <c r="AG4"/>
      <c r="AH4" s="4"/>
      <c r="AO4"/>
      <c r="AP4"/>
      <c r="AQ4" s="4"/>
    </row>
    <row r="5" spans="1:43" s="2" customFormat="1" x14ac:dyDescent="0.35">
      <c r="A5" s="1">
        <v>43731</v>
      </c>
      <c r="B5" t="s">
        <v>73</v>
      </c>
      <c r="C5" t="s">
        <v>46</v>
      </c>
      <c r="D5" t="s">
        <v>15</v>
      </c>
      <c r="E5">
        <v>1</v>
      </c>
      <c r="F5">
        <v>1</v>
      </c>
      <c r="G5" t="s">
        <v>76</v>
      </c>
      <c r="H5" t="s">
        <v>77</v>
      </c>
      <c r="I5">
        <v>1.17E-2</v>
      </c>
      <c r="J5">
        <v>0.28399999999999997</v>
      </c>
      <c r="K5">
        <v>7.39</v>
      </c>
      <c r="L5" t="s">
        <v>78</v>
      </c>
      <c r="M5" t="s">
        <v>79</v>
      </c>
      <c r="N5">
        <v>2.1499999999999998E-2</v>
      </c>
      <c r="O5">
        <v>0.36799999999999999</v>
      </c>
      <c r="P5">
        <v>5.89</v>
      </c>
      <c r="Q5" t="s">
        <v>80</v>
      </c>
      <c r="R5" t="s">
        <v>77</v>
      </c>
      <c r="S5">
        <v>1.06E-2</v>
      </c>
      <c r="T5">
        <v>0.14399999999999999</v>
      </c>
      <c r="U5">
        <v>4.66</v>
      </c>
      <c r="AF5"/>
      <c r="AG5"/>
      <c r="AH5" s="4"/>
      <c r="AO5"/>
      <c r="AP5"/>
      <c r="AQ5" s="4"/>
    </row>
    <row r="6" spans="1:43" s="2" customFormat="1" x14ac:dyDescent="0.35">
      <c r="A6" s="1">
        <v>43731</v>
      </c>
      <c r="B6" t="s">
        <v>73</v>
      </c>
      <c r="C6" t="s">
        <v>46</v>
      </c>
      <c r="D6" t="s">
        <v>15</v>
      </c>
      <c r="E6">
        <v>1</v>
      </c>
      <c r="F6">
        <v>1</v>
      </c>
      <c r="G6" t="s">
        <v>76</v>
      </c>
      <c r="H6" t="s">
        <v>77</v>
      </c>
      <c r="I6">
        <v>2.6499999999999999E-2</v>
      </c>
      <c r="J6">
        <v>8.9300000000000004E-2</v>
      </c>
      <c r="K6"/>
      <c r="L6" t="s">
        <v>78</v>
      </c>
      <c r="M6" t="s">
        <v>79</v>
      </c>
      <c r="N6">
        <v>2.1999999999999999E-2</v>
      </c>
      <c r="O6">
        <v>0.36</v>
      </c>
      <c r="P6">
        <v>5.68</v>
      </c>
      <c r="Q6" t="s">
        <v>80</v>
      </c>
      <c r="R6" t="s">
        <v>77</v>
      </c>
      <c r="S6">
        <v>9.9799999999999993E-3</v>
      </c>
      <c r="T6">
        <v>0.14799999999999999</v>
      </c>
      <c r="U6">
        <v>4.84</v>
      </c>
      <c r="AF6"/>
      <c r="AG6"/>
      <c r="AH6" s="4"/>
      <c r="AO6"/>
      <c r="AP6"/>
      <c r="AQ6" s="4"/>
    </row>
    <row r="7" spans="1:43" s="2" customFormat="1" x14ac:dyDescent="0.35">
      <c r="A7" s="1">
        <v>43731</v>
      </c>
      <c r="B7" t="s">
        <v>73</v>
      </c>
      <c r="C7" t="s">
        <v>46</v>
      </c>
      <c r="D7" t="s">
        <v>15</v>
      </c>
      <c r="E7">
        <v>1</v>
      </c>
      <c r="F7">
        <v>1</v>
      </c>
      <c r="G7" t="s">
        <v>76</v>
      </c>
      <c r="H7" t="s">
        <v>77</v>
      </c>
      <c r="I7">
        <v>1.1599999999999999E-2</v>
      </c>
      <c r="J7">
        <v>0.32100000000000001</v>
      </c>
      <c r="K7">
        <v>8.25</v>
      </c>
      <c r="L7" t="s">
        <v>78</v>
      </c>
      <c r="M7" t="s">
        <v>79</v>
      </c>
      <c r="N7">
        <v>2.1399999999999999E-2</v>
      </c>
      <c r="O7">
        <v>0.34300000000000003</v>
      </c>
      <c r="P7">
        <v>5.21</v>
      </c>
      <c r="Q7" t="s">
        <v>80</v>
      </c>
      <c r="R7" t="s">
        <v>77</v>
      </c>
      <c r="S7">
        <v>9.2499999999999995E-3</v>
      </c>
      <c r="T7">
        <v>0.14699999999999999</v>
      </c>
      <c r="U7">
        <v>4.8</v>
      </c>
      <c r="AF7"/>
      <c r="AG7"/>
      <c r="AH7" s="4"/>
      <c r="AO7"/>
      <c r="AP7"/>
      <c r="AQ7" s="4"/>
    </row>
    <row r="8" spans="1:43" s="2" customFormat="1" x14ac:dyDescent="0.35">
      <c r="A8" s="1">
        <v>43731</v>
      </c>
      <c r="B8" t="s">
        <v>73</v>
      </c>
      <c r="C8" t="s">
        <v>46</v>
      </c>
      <c r="D8" t="s">
        <v>15</v>
      </c>
      <c r="E8">
        <v>1</v>
      </c>
      <c r="F8">
        <v>1</v>
      </c>
      <c r="G8" t="s">
        <v>76</v>
      </c>
      <c r="H8" t="s">
        <v>77</v>
      </c>
      <c r="I8">
        <v>1.0800000000000001E-2</v>
      </c>
      <c r="J8">
        <v>0.214</v>
      </c>
      <c r="K8">
        <v>5.78</v>
      </c>
      <c r="L8" t="s">
        <v>78</v>
      </c>
      <c r="M8" t="s">
        <v>79</v>
      </c>
      <c r="N8">
        <v>2.2100000000000002E-2</v>
      </c>
      <c r="O8">
        <v>0.34</v>
      </c>
      <c r="P8">
        <v>5.13</v>
      </c>
      <c r="Q8" t="s">
        <v>80</v>
      </c>
      <c r="R8" t="s">
        <v>77</v>
      </c>
      <c r="S8">
        <v>8.9200000000000008E-3</v>
      </c>
      <c r="T8">
        <v>8.8200000000000001E-2</v>
      </c>
      <c r="U8">
        <v>1.9</v>
      </c>
      <c r="AF8"/>
      <c r="AG8"/>
      <c r="AH8" s="4"/>
      <c r="AO8"/>
      <c r="AP8"/>
      <c r="AQ8" s="4"/>
    </row>
    <row r="9" spans="1:43" x14ac:dyDescent="0.35">
      <c r="A9" s="1">
        <v>43731</v>
      </c>
      <c r="B9" t="s">
        <v>73</v>
      </c>
      <c r="C9" t="s">
        <v>46</v>
      </c>
      <c r="D9" t="s">
        <v>15</v>
      </c>
      <c r="E9">
        <v>1</v>
      </c>
      <c r="F9">
        <v>1</v>
      </c>
      <c r="G9" t="s">
        <v>76</v>
      </c>
      <c r="H9" t="s">
        <v>77</v>
      </c>
      <c r="I9">
        <v>1.0500000000000001E-2</v>
      </c>
      <c r="J9">
        <v>0.24099999999999999</v>
      </c>
      <c r="K9">
        <v>6.4</v>
      </c>
      <c r="L9" t="s">
        <v>78</v>
      </c>
      <c r="M9" t="s">
        <v>79</v>
      </c>
      <c r="N9">
        <v>2.24E-2</v>
      </c>
      <c r="O9">
        <v>0.33300000000000002</v>
      </c>
      <c r="P9">
        <v>4.93</v>
      </c>
      <c r="Q9" t="s">
        <v>80</v>
      </c>
      <c r="R9" t="s">
        <v>77</v>
      </c>
      <c r="S9">
        <v>7.7799999999999996E-3</v>
      </c>
      <c r="T9">
        <v>0.107</v>
      </c>
      <c r="U9">
        <v>2.82</v>
      </c>
      <c r="W9" s="2"/>
      <c r="Y9" s="2"/>
      <c r="AH9" s="4"/>
      <c r="AQ9" s="4"/>
    </row>
    <row r="11" spans="1:43" x14ac:dyDescent="0.35">
      <c r="J11" t="s">
        <v>32</v>
      </c>
      <c r="K11">
        <v>5</v>
      </c>
      <c r="O11" t="s">
        <v>32</v>
      </c>
      <c r="P11">
        <v>5</v>
      </c>
      <c r="T11" t="s">
        <v>32</v>
      </c>
      <c r="U11">
        <v>5</v>
      </c>
    </row>
    <row r="12" spans="1:43" x14ac:dyDescent="0.35">
      <c r="J12" t="s">
        <v>33</v>
      </c>
      <c r="K12" s="5">
        <f>AVERAGE(K2:K9)</f>
        <v>7.3028571428571425</v>
      </c>
      <c r="O12" t="s">
        <v>33</v>
      </c>
      <c r="P12" s="5">
        <f>AVERAGE(P2:P9)</f>
        <v>5.3237500000000004</v>
      </c>
      <c r="R12" s="4"/>
      <c r="T12" t="s">
        <v>33</v>
      </c>
      <c r="U12" s="5">
        <f>AVERAGE(U2:U9)</f>
        <v>3.6112500000000001</v>
      </c>
    </row>
    <row r="13" spans="1:43" x14ac:dyDescent="0.35">
      <c r="J13" t="s">
        <v>34</v>
      </c>
      <c r="K13" s="5">
        <f>STDEV(K2:K9)</f>
        <v>1.0743015449694837</v>
      </c>
      <c r="O13" t="s">
        <v>34</v>
      </c>
      <c r="P13" s="5">
        <f>STDEV(P2:P9)</f>
        <v>0.53006569673686943</v>
      </c>
      <c r="T13" t="s">
        <v>34</v>
      </c>
      <c r="U13" s="5">
        <f>STDEV(U2:U9)</f>
        <v>1.2122993206535848</v>
      </c>
    </row>
    <row r="14" spans="1:43" x14ac:dyDescent="0.35">
      <c r="J14" t="s">
        <v>58</v>
      </c>
      <c r="K14" s="5">
        <f>100*K13/K12</f>
        <v>14.710701906859128</v>
      </c>
      <c r="O14" t="s">
        <v>58</v>
      </c>
      <c r="P14" s="5">
        <f>100*P13/P12</f>
        <v>9.9566226200867689</v>
      </c>
      <c r="T14" t="s">
        <v>58</v>
      </c>
      <c r="U14" s="5">
        <f>100*U13/U12</f>
        <v>33.570074645997501</v>
      </c>
    </row>
    <row r="15" spans="1:43" x14ac:dyDescent="0.35">
      <c r="J15" t="s">
        <v>35</v>
      </c>
      <c r="K15" s="5">
        <f>TINV(0.02,6)</f>
        <v>3.1426684032909828</v>
      </c>
      <c r="O15" t="s">
        <v>35</v>
      </c>
      <c r="P15" s="5">
        <f>TINV(0.02,6)</f>
        <v>3.1426684032909828</v>
      </c>
      <c r="T15" t="s">
        <v>35</v>
      </c>
      <c r="U15" s="5">
        <f>TINV(0.02,6)</f>
        <v>3.1426684032909828</v>
      </c>
    </row>
    <row r="16" spans="1:43" s="2" customFormat="1" x14ac:dyDescent="0.35">
      <c r="J16" t="s">
        <v>36</v>
      </c>
      <c r="K16" s="6">
        <f>K13*K15</f>
        <v>3.3761735209822832</v>
      </c>
      <c r="O16" t="s">
        <v>36</v>
      </c>
      <c r="P16" s="6">
        <f>P13*P15</f>
        <v>1.6658207168033798</v>
      </c>
      <c r="Q16"/>
      <c r="R16"/>
      <c r="T16" t="s">
        <v>36</v>
      </c>
      <c r="U16" s="6">
        <f>U13*U15</f>
        <v>3.8098547703491445</v>
      </c>
    </row>
    <row r="17" spans="10:23" x14ac:dyDescent="0.35">
      <c r="J17" t="s">
        <v>37</v>
      </c>
      <c r="K17" s="6">
        <f>10*K13</f>
        <v>10.743015449694838</v>
      </c>
      <c r="O17" t="s">
        <v>37</v>
      </c>
      <c r="P17" s="6">
        <f>10*P13</f>
        <v>5.3006569673686945</v>
      </c>
      <c r="T17" t="s">
        <v>37</v>
      </c>
      <c r="U17" s="6">
        <f>10*U13</f>
        <v>12.122993206535849</v>
      </c>
    </row>
    <row r="18" spans="10:23" x14ac:dyDescent="0.35">
      <c r="J18" t="s">
        <v>59</v>
      </c>
      <c r="K18" s="6">
        <f>100*(K12-K11)/K11</f>
        <v>46.05714285714285</v>
      </c>
      <c r="O18" t="s">
        <v>59</v>
      </c>
      <c r="P18" s="6">
        <f>100*(P12-P11)/P11</f>
        <v>6.4750000000000085</v>
      </c>
      <c r="T18" t="s">
        <v>59</v>
      </c>
      <c r="U18" s="6">
        <f>100*(U12-U11)/U11</f>
        <v>-27.774999999999999</v>
      </c>
    </row>
    <row r="19" spans="10:23" x14ac:dyDescent="0.35">
      <c r="J19" t="s">
        <v>60</v>
      </c>
      <c r="K19" s="6">
        <f>K11/K16</f>
        <v>1.4809665347251677</v>
      </c>
      <c r="O19" t="s">
        <v>60</v>
      </c>
      <c r="P19" s="6">
        <f>P11/P16</f>
        <v>3.0015234830280719</v>
      </c>
      <c r="T19" t="s">
        <v>60</v>
      </c>
      <c r="U19" s="6">
        <f>U11/U16</f>
        <v>1.3123859835585774</v>
      </c>
    </row>
    <row r="20" spans="10:23" x14ac:dyDescent="0.35">
      <c r="J20" t="s">
        <v>61</v>
      </c>
      <c r="K20" s="6">
        <f>100*K12/K11</f>
        <v>146.05714285714285</v>
      </c>
      <c r="O20" t="s">
        <v>61</v>
      </c>
      <c r="P20" s="6">
        <f>100*P12/P11</f>
        <v>106.47499999999999</v>
      </c>
      <c r="T20" t="s">
        <v>61</v>
      </c>
      <c r="U20" s="6">
        <f>100*U12/U11</f>
        <v>72.224999999999994</v>
      </c>
    </row>
    <row r="21" spans="10:23" x14ac:dyDescent="0.35">
      <c r="J21" t="s">
        <v>62</v>
      </c>
      <c r="K21" s="6">
        <f>K12/K13</f>
        <v>6.7977721683948475</v>
      </c>
      <c r="O21" t="s">
        <v>62</v>
      </c>
      <c r="P21" s="6">
        <f>P12/P13</f>
        <v>10.043566359365393</v>
      </c>
      <c r="T21" t="s">
        <v>62</v>
      </c>
      <c r="U21" s="6">
        <f>U12/U13</f>
        <v>2.9788435401028464</v>
      </c>
    </row>
    <row r="22" spans="10:23" x14ac:dyDescent="0.35">
      <c r="L22" s="4"/>
      <c r="W22" s="4"/>
    </row>
    <row r="23" spans="10:23" x14ac:dyDescent="0.35">
      <c r="J23" t="s">
        <v>63</v>
      </c>
    </row>
    <row r="25" spans="10:23" x14ac:dyDescent="0.35">
      <c r="J25" t="s">
        <v>64</v>
      </c>
    </row>
    <row r="26" spans="10:23" x14ac:dyDescent="0.35">
      <c r="K26" t="s">
        <v>65</v>
      </c>
    </row>
    <row r="27" spans="10:23" x14ac:dyDescent="0.35">
      <c r="K27" t="s">
        <v>66</v>
      </c>
    </row>
    <row r="28" spans="10:23" x14ac:dyDescent="0.35">
      <c r="K28" t="s">
        <v>67</v>
      </c>
    </row>
    <row r="30" spans="10:23" x14ac:dyDescent="0.35">
      <c r="J30" t="s">
        <v>68</v>
      </c>
    </row>
    <row r="31" spans="10:23" x14ac:dyDescent="0.35">
      <c r="K31" t="s">
        <v>69</v>
      </c>
    </row>
  </sheetData>
  <printOptions gridLines="1"/>
  <pageMargins left="0.7" right="0.7" top="0.75" bottom="0.75" header="0.3" footer="0.3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2"/>
  <sheetViews>
    <sheetView topLeftCell="B1" workbookViewId="0">
      <selection activeCell="V23" sqref="V23:W25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90625" customWidth="1"/>
  </cols>
  <sheetData>
    <row r="1" spans="1:24" s="2" customFormat="1" ht="5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W1" s="2" t="s">
        <v>9</v>
      </c>
      <c r="X1" s="2" t="s">
        <v>168</v>
      </c>
    </row>
    <row r="2" spans="1:24" s="2" customFormat="1" x14ac:dyDescent="0.35">
      <c r="A2" s="1">
        <v>43731</v>
      </c>
      <c r="B2" t="s">
        <v>73</v>
      </c>
      <c r="C2" t="s">
        <v>82</v>
      </c>
      <c r="D2" t="s">
        <v>11</v>
      </c>
      <c r="E2">
        <v>1</v>
      </c>
      <c r="F2">
        <v>1</v>
      </c>
      <c r="G2" t="s">
        <v>76</v>
      </c>
      <c r="H2" t="s">
        <v>77</v>
      </c>
      <c r="I2">
        <v>2.1800000000000002</v>
      </c>
      <c r="J2">
        <v>46.7</v>
      </c>
      <c r="K2">
        <v>1000</v>
      </c>
      <c r="L2" t="s">
        <v>78</v>
      </c>
      <c r="M2" t="s">
        <v>79</v>
      </c>
      <c r="N2">
        <v>2.71</v>
      </c>
      <c r="O2">
        <v>36.4</v>
      </c>
      <c r="P2">
        <v>1000</v>
      </c>
      <c r="Q2" t="s">
        <v>80</v>
      </c>
      <c r="R2" t="s">
        <v>77</v>
      </c>
      <c r="S2">
        <v>1.47</v>
      </c>
      <c r="T2">
        <v>19.5</v>
      </c>
      <c r="U2">
        <v>1000</v>
      </c>
      <c r="V2"/>
      <c r="W2" s="2">
        <v>46.7</v>
      </c>
      <c r="X2">
        <v>1000</v>
      </c>
    </row>
    <row r="3" spans="1:24" s="2" customFormat="1" x14ac:dyDescent="0.35">
      <c r="A3" s="1">
        <v>43731</v>
      </c>
      <c r="B3" t="s">
        <v>73</v>
      </c>
      <c r="C3" t="s">
        <v>82</v>
      </c>
      <c r="D3" t="s">
        <v>11</v>
      </c>
      <c r="E3">
        <v>1</v>
      </c>
      <c r="F3">
        <v>1</v>
      </c>
      <c r="G3" t="s">
        <v>76</v>
      </c>
      <c r="H3" t="s">
        <v>77</v>
      </c>
      <c r="I3">
        <v>2.2000000000000002</v>
      </c>
      <c r="J3">
        <v>47.2</v>
      </c>
      <c r="K3">
        <v>1000</v>
      </c>
      <c r="L3" t="s">
        <v>78</v>
      </c>
      <c r="M3" t="s">
        <v>79</v>
      </c>
      <c r="N3">
        <v>2.72</v>
      </c>
      <c r="O3">
        <v>36.9</v>
      </c>
      <c r="P3">
        <v>1000</v>
      </c>
      <c r="Q3" t="s">
        <v>80</v>
      </c>
      <c r="R3" t="s">
        <v>77</v>
      </c>
      <c r="S3">
        <v>1.47</v>
      </c>
      <c r="T3">
        <v>19.600000000000001</v>
      </c>
      <c r="U3">
        <v>1000</v>
      </c>
      <c r="V3"/>
      <c r="W3" s="2">
        <v>47.2</v>
      </c>
      <c r="X3">
        <v>1000</v>
      </c>
    </row>
    <row r="4" spans="1:24" s="2" customFormat="1" x14ac:dyDescent="0.35">
      <c r="A4" s="1">
        <v>43731</v>
      </c>
      <c r="B4" t="s">
        <v>73</v>
      </c>
      <c r="C4" t="s">
        <v>82</v>
      </c>
      <c r="D4" t="s">
        <v>11</v>
      </c>
      <c r="E4">
        <v>1</v>
      </c>
      <c r="F4">
        <v>1</v>
      </c>
      <c r="G4" t="s">
        <v>76</v>
      </c>
      <c r="H4" t="s">
        <v>77</v>
      </c>
      <c r="I4">
        <v>2.21</v>
      </c>
      <c r="J4">
        <v>47.3</v>
      </c>
      <c r="K4">
        <v>1000</v>
      </c>
      <c r="L4" t="s">
        <v>78</v>
      </c>
      <c r="M4" t="s">
        <v>79</v>
      </c>
      <c r="N4">
        <v>2.73</v>
      </c>
      <c r="O4">
        <v>37</v>
      </c>
      <c r="P4">
        <v>1000</v>
      </c>
      <c r="Q4" t="s">
        <v>80</v>
      </c>
      <c r="R4" t="s">
        <v>77</v>
      </c>
      <c r="S4">
        <v>1.48</v>
      </c>
      <c r="T4">
        <v>19.600000000000001</v>
      </c>
      <c r="U4">
        <v>1000</v>
      </c>
      <c r="V4"/>
      <c r="W4" s="2">
        <v>47.3</v>
      </c>
      <c r="X4">
        <v>1000</v>
      </c>
    </row>
    <row r="5" spans="1:24" s="2" customFormat="1" x14ac:dyDescent="0.35">
      <c r="A5" s="1">
        <v>43731</v>
      </c>
      <c r="B5" t="s">
        <v>73</v>
      </c>
      <c r="C5" t="s">
        <v>83</v>
      </c>
      <c r="D5" t="s">
        <v>11</v>
      </c>
      <c r="E5">
        <v>2</v>
      </c>
      <c r="F5">
        <v>1</v>
      </c>
      <c r="G5" t="s">
        <v>76</v>
      </c>
      <c r="H5" t="s">
        <v>77</v>
      </c>
      <c r="I5">
        <v>1.1299999999999999</v>
      </c>
      <c r="J5">
        <v>23.1</v>
      </c>
      <c r="K5">
        <v>500</v>
      </c>
      <c r="L5" t="s">
        <v>78</v>
      </c>
      <c r="M5" t="s">
        <v>79</v>
      </c>
      <c r="N5">
        <v>1.45</v>
      </c>
      <c r="O5">
        <v>18.7</v>
      </c>
      <c r="P5">
        <v>500</v>
      </c>
      <c r="Q5" t="s">
        <v>80</v>
      </c>
      <c r="R5" t="s">
        <v>77</v>
      </c>
      <c r="S5">
        <v>0.76400000000000001</v>
      </c>
      <c r="T5">
        <v>10.3</v>
      </c>
      <c r="U5">
        <v>500</v>
      </c>
      <c r="V5"/>
      <c r="W5" s="2">
        <v>23.1</v>
      </c>
      <c r="X5">
        <v>500</v>
      </c>
    </row>
    <row r="6" spans="1:24" s="2" customFormat="1" x14ac:dyDescent="0.35">
      <c r="A6" s="1">
        <v>43731</v>
      </c>
      <c r="B6" t="s">
        <v>73</v>
      </c>
      <c r="C6" t="s">
        <v>83</v>
      </c>
      <c r="D6" t="s">
        <v>11</v>
      </c>
      <c r="E6">
        <v>2</v>
      </c>
      <c r="F6">
        <v>1</v>
      </c>
      <c r="G6" t="s">
        <v>76</v>
      </c>
      <c r="H6" t="s">
        <v>77</v>
      </c>
      <c r="I6">
        <v>1.07</v>
      </c>
      <c r="J6">
        <v>23</v>
      </c>
      <c r="K6">
        <v>500</v>
      </c>
      <c r="L6" t="s">
        <v>78</v>
      </c>
      <c r="M6" t="s">
        <v>79</v>
      </c>
      <c r="N6">
        <v>1.37</v>
      </c>
      <c r="O6">
        <v>18.600000000000001</v>
      </c>
      <c r="P6">
        <v>500</v>
      </c>
      <c r="Q6" t="s">
        <v>80</v>
      </c>
      <c r="R6" t="s">
        <v>77</v>
      </c>
      <c r="S6">
        <v>0.76400000000000001</v>
      </c>
      <c r="T6">
        <v>10.199999999999999</v>
      </c>
      <c r="U6">
        <v>500</v>
      </c>
      <c r="V6"/>
      <c r="W6" s="2">
        <v>23</v>
      </c>
      <c r="X6">
        <v>500</v>
      </c>
    </row>
    <row r="7" spans="1:24" s="2" customFormat="1" x14ac:dyDescent="0.35">
      <c r="A7" s="1">
        <v>43731</v>
      </c>
      <c r="B7" t="s">
        <v>73</v>
      </c>
      <c r="C7" t="s">
        <v>83</v>
      </c>
      <c r="D7" t="s">
        <v>11</v>
      </c>
      <c r="E7">
        <v>2</v>
      </c>
      <c r="F7">
        <v>1</v>
      </c>
      <c r="G7" t="s">
        <v>76</v>
      </c>
      <c r="H7" t="s">
        <v>77</v>
      </c>
      <c r="I7">
        <v>1.07</v>
      </c>
      <c r="J7">
        <v>23</v>
      </c>
      <c r="K7">
        <v>500</v>
      </c>
      <c r="L7" t="s">
        <v>78</v>
      </c>
      <c r="M7" t="s">
        <v>79</v>
      </c>
      <c r="N7">
        <v>1.37</v>
      </c>
      <c r="O7">
        <v>18.8</v>
      </c>
      <c r="P7">
        <v>500</v>
      </c>
      <c r="Q7" t="s">
        <v>80</v>
      </c>
      <c r="R7" t="s">
        <v>77</v>
      </c>
      <c r="S7">
        <v>0.76300000000000001</v>
      </c>
      <c r="T7">
        <v>10.199999999999999</v>
      </c>
      <c r="U7">
        <v>500</v>
      </c>
      <c r="V7"/>
      <c r="W7" s="2">
        <v>23</v>
      </c>
      <c r="X7">
        <v>500</v>
      </c>
    </row>
    <row r="8" spans="1:24" s="2" customFormat="1" x14ac:dyDescent="0.35">
      <c r="A8" s="1">
        <v>43731</v>
      </c>
      <c r="B8" t="s">
        <v>73</v>
      </c>
      <c r="C8" t="s">
        <v>84</v>
      </c>
      <c r="D8" t="s">
        <v>11</v>
      </c>
      <c r="E8">
        <v>4</v>
      </c>
      <c r="F8">
        <v>1</v>
      </c>
      <c r="G8" t="s">
        <v>76</v>
      </c>
      <c r="H8" t="s">
        <v>77</v>
      </c>
      <c r="I8">
        <v>0.52700000000000002</v>
      </c>
      <c r="J8">
        <v>11.3</v>
      </c>
      <c r="K8">
        <v>250</v>
      </c>
      <c r="L8" t="s">
        <v>78</v>
      </c>
      <c r="M8" t="s">
        <v>79</v>
      </c>
      <c r="N8">
        <v>0.67800000000000005</v>
      </c>
      <c r="O8">
        <v>9.1999999999999993</v>
      </c>
      <c r="P8">
        <v>250</v>
      </c>
      <c r="Q8" t="s">
        <v>80</v>
      </c>
      <c r="R8" t="s">
        <v>77</v>
      </c>
      <c r="S8">
        <v>0.372</v>
      </c>
      <c r="T8">
        <v>5.01</v>
      </c>
      <c r="U8">
        <v>250</v>
      </c>
      <c r="V8"/>
      <c r="W8" s="2">
        <v>11.3</v>
      </c>
      <c r="X8">
        <v>250</v>
      </c>
    </row>
    <row r="9" spans="1:24" s="2" customFormat="1" x14ac:dyDescent="0.35">
      <c r="A9" s="1">
        <v>43731</v>
      </c>
      <c r="B9" t="s">
        <v>73</v>
      </c>
      <c r="C9" t="s">
        <v>84</v>
      </c>
      <c r="D9" t="s">
        <v>11</v>
      </c>
      <c r="E9">
        <v>4</v>
      </c>
      <c r="F9">
        <v>1</v>
      </c>
      <c r="G9" t="s">
        <v>76</v>
      </c>
      <c r="H9" t="s">
        <v>77</v>
      </c>
      <c r="I9">
        <v>0.51300000000000001</v>
      </c>
      <c r="J9">
        <v>11</v>
      </c>
      <c r="K9">
        <v>250</v>
      </c>
      <c r="L9" t="s">
        <v>78</v>
      </c>
      <c r="M9" t="s">
        <v>79</v>
      </c>
      <c r="N9">
        <v>0.67500000000000004</v>
      </c>
      <c r="O9">
        <v>9.2899999999999991</v>
      </c>
      <c r="P9">
        <v>250</v>
      </c>
      <c r="Q9" t="s">
        <v>80</v>
      </c>
      <c r="R9" t="s">
        <v>77</v>
      </c>
      <c r="S9">
        <v>0.372</v>
      </c>
      <c r="T9">
        <v>5.03</v>
      </c>
      <c r="U9">
        <v>250</v>
      </c>
      <c r="V9"/>
      <c r="W9" s="2">
        <v>11</v>
      </c>
      <c r="X9">
        <v>250</v>
      </c>
    </row>
    <row r="10" spans="1:24" s="2" customFormat="1" x14ac:dyDescent="0.35">
      <c r="A10" s="1">
        <v>43731</v>
      </c>
      <c r="B10" t="s">
        <v>73</v>
      </c>
      <c r="C10" t="s">
        <v>84</v>
      </c>
      <c r="D10" t="s">
        <v>11</v>
      </c>
      <c r="E10">
        <v>4</v>
      </c>
      <c r="F10">
        <v>1</v>
      </c>
      <c r="G10" t="s">
        <v>76</v>
      </c>
      <c r="H10" t="s">
        <v>77</v>
      </c>
      <c r="I10">
        <v>0.51700000000000002</v>
      </c>
      <c r="J10">
        <v>11.2</v>
      </c>
      <c r="K10">
        <v>250</v>
      </c>
      <c r="L10" t="s">
        <v>78</v>
      </c>
      <c r="M10" t="s">
        <v>79</v>
      </c>
      <c r="N10">
        <v>0.68300000000000005</v>
      </c>
      <c r="O10">
        <v>9.34</v>
      </c>
      <c r="P10">
        <v>250</v>
      </c>
      <c r="Q10" t="s">
        <v>80</v>
      </c>
      <c r="R10" t="s">
        <v>77</v>
      </c>
      <c r="S10">
        <v>0.379</v>
      </c>
      <c r="T10">
        <v>5.04</v>
      </c>
      <c r="U10">
        <v>250</v>
      </c>
      <c r="V10"/>
      <c r="W10" s="2">
        <v>11.2</v>
      </c>
      <c r="X10">
        <v>250</v>
      </c>
    </row>
    <row r="11" spans="1:24" s="2" customFormat="1" x14ac:dyDescent="0.35">
      <c r="A11" s="1">
        <v>43731</v>
      </c>
      <c r="B11" t="s">
        <v>73</v>
      </c>
      <c r="C11" t="s">
        <v>85</v>
      </c>
      <c r="D11" t="s">
        <v>11</v>
      </c>
      <c r="E11">
        <v>10</v>
      </c>
      <c r="F11">
        <v>1</v>
      </c>
      <c r="G11" t="s">
        <v>76</v>
      </c>
      <c r="H11" t="s">
        <v>77</v>
      </c>
      <c r="I11">
        <v>0.189</v>
      </c>
      <c r="J11">
        <v>4.1399999999999997</v>
      </c>
      <c r="K11">
        <v>100</v>
      </c>
      <c r="L11" t="s">
        <v>78</v>
      </c>
      <c r="M11" t="s">
        <v>79</v>
      </c>
      <c r="N11">
        <v>0.27800000000000002</v>
      </c>
      <c r="O11">
        <v>3.86</v>
      </c>
      <c r="P11">
        <v>100</v>
      </c>
      <c r="Q11" t="s">
        <v>80</v>
      </c>
      <c r="R11" t="s">
        <v>77</v>
      </c>
      <c r="S11">
        <v>0.151</v>
      </c>
      <c r="T11">
        <v>2.08</v>
      </c>
      <c r="U11">
        <v>100</v>
      </c>
      <c r="V11"/>
      <c r="W11" s="2">
        <v>4.1399999999999997</v>
      </c>
      <c r="X11">
        <v>100</v>
      </c>
    </row>
    <row r="12" spans="1:24" s="2" customFormat="1" x14ac:dyDescent="0.35">
      <c r="A12" s="1">
        <v>43731</v>
      </c>
      <c r="B12" t="s">
        <v>73</v>
      </c>
      <c r="C12" t="s">
        <v>85</v>
      </c>
      <c r="D12" t="s">
        <v>11</v>
      </c>
      <c r="E12">
        <v>10</v>
      </c>
      <c r="F12">
        <v>1</v>
      </c>
      <c r="G12" t="s">
        <v>76</v>
      </c>
      <c r="H12" t="s">
        <v>77</v>
      </c>
      <c r="I12">
        <v>0.191</v>
      </c>
      <c r="J12">
        <v>4.16</v>
      </c>
      <c r="K12">
        <v>100</v>
      </c>
      <c r="L12" t="s">
        <v>78</v>
      </c>
      <c r="M12" t="s">
        <v>79</v>
      </c>
      <c r="N12">
        <v>0.28899999999999998</v>
      </c>
      <c r="O12">
        <v>3.76</v>
      </c>
      <c r="P12">
        <v>100</v>
      </c>
      <c r="Q12" t="s">
        <v>80</v>
      </c>
      <c r="R12" t="s">
        <v>77</v>
      </c>
      <c r="S12">
        <v>0.157</v>
      </c>
      <c r="T12">
        <v>2.0499999999999998</v>
      </c>
      <c r="U12">
        <v>100</v>
      </c>
      <c r="V12"/>
      <c r="W12" s="2">
        <v>4.16</v>
      </c>
      <c r="X12">
        <v>100</v>
      </c>
    </row>
    <row r="13" spans="1:24" s="2" customFormat="1" x14ac:dyDescent="0.35">
      <c r="A13" s="1">
        <v>43731</v>
      </c>
      <c r="B13" t="s">
        <v>73</v>
      </c>
      <c r="C13" t="s">
        <v>85</v>
      </c>
      <c r="D13" t="s">
        <v>11</v>
      </c>
      <c r="E13">
        <v>10</v>
      </c>
      <c r="F13">
        <v>1</v>
      </c>
      <c r="G13" t="s">
        <v>76</v>
      </c>
      <c r="H13" t="s">
        <v>77</v>
      </c>
      <c r="I13">
        <v>0.191</v>
      </c>
      <c r="J13">
        <v>4.18</v>
      </c>
      <c r="K13">
        <v>100</v>
      </c>
      <c r="L13" t="s">
        <v>78</v>
      </c>
      <c r="M13" t="s">
        <v>79</v>
      </c>
      <c r="N13">
        <v>0.27700000000000002</v>
      </c>
      <c r="O13">
        <v>3.83</v>
      </c>
      <c r="P13">
        <v>100</v>
      </c>
      <c r="Q13" t="s">
        <v>80</v>
      </c>
      <c r="R13" t="s">
        <v>77</v>
      </c>
      <c r="S13">
        <v>0.14899999999999999</v>
      </c>
      <c r="T13">
        <v>2.0699999999999998</v>
      </c>
      <c r="U13">
        <v>100</v>
      </c>
      <c r="V13"/>
      <c r="W13" s="2">
        <v>4.18</v>
      </c>
      <c r="X13">
        <v>100</v>
      </c>
    </row>
    <row r="14" spans="1:24" s="2" customFormat="1" x14ac:dyDescent="0.35">
      <c r="A14" s="1">
        <v>43731</v>
      </c>
      <c r="B14" t="s">
        <v>73</v>
      </c>
      <c r="C14" t="s">
        <v>86</v>
      </c>
      <c r="D14" t="s">
        <v>11</v>
      </c>
      <c r="E14">
        <v>20</v>
      </c>
      <c r="F14">
        <v>1</v>
      </c>
      <c r="G14" t="s">
        <v>76</v>
      </c>
      <c r="H14" t="s">
        <v>77</v>
      </c>
      <c r="I14">
        <v>8.5099999999999995E-2</v>
      </c>
      <c r="J14">
        <v>1.88</v>
      </c>
      <c r="K14">
        <v>50</v>
      </c>
      <c r="L14" t="s">
        <v>78</v>
      </c>
      <c r="M14" t="s">
        <v>79</v>
      </c>
      <c r="N14">
        <v>0.13700000000000001</v>
      </c>
      <c r="O14">
        <v>1.89</v>
      </c>
      <c r="P14">
        <v>50</v>
      </c>
      <c r="Q14" t="s">
        <v>80</v>
      </c>
      <c r="R14" t="s">
        <v>77</v>
      </c>
      <c r="S14">
        <v>7.3300000000000004E-2</v>
      </c>
      <c r="T14">
        <v>1.03</v>
      </c>
      <c r="U14">
        <v>50</v>
      </c>
      <c r="V14"/>
      <c r="W14" s="2">
        <v>1.88</v>
      </c>
      <c r="X14">
        <v>50</v>
      </c>
    </row>
    <row r="15" spans="1:24" s="2" customFormat="1" x14ac:dyDescent="0.35">
      <c r="A15" s="1">
        <v>43731</v>
      </c>
      <c r="B15" t="s">
        <v>73</v>
      </c>
      <c r="C15" t="s">
        <v>86</v>
      </c>
      <c r="D15" t="s">
        <v>11</v>
      </c>
      <c r="E15">
        <v>20</v>
      </c>
      <c r="F15">
        <v>1</v>
      </c>
      <c r="G15" t="s">
        <v>76</v>
      </c>
      <c r="H15" t="s">
        <v>77</v>
      </c>
      <c r="I15">
        <v>7.3499999999999996E-2</v>
      </c>
      <c r="J15">
        <v>1.97</v>
      </c>
      <c r="K15">
        <v>50</v>
      </c>
      <c r="L15" t="s">
        <v>78</v>
      </c>
      <c r="M15" t="s">
        <v>79</v>
      </c>
      <c r="N15">
        <v>0.13800000000000001</v>
      </c>
      <c r="O15">
        <v>1.9</v>
      </c>
      <c r="P15">
        <v>50</v>
      </c>
      <c r="Q15" t="s">
        <v>80</v>
      </c>
      <c r="R15" t="s">
        <v>77</v>
      </c>
      <c r="S15">
        <v>7.6499999999999999E-2</v>
      </c>
      <c r="T15">
        <v>1.04</v>
      </c>
      <c r="U15">
        <v>50</v>
      </c>
      <c r="V15"/>
      <c r="W15" s="2">
        <v>1.97</v>
      </c>
      <c r="X15">
        <v>50</v>
      </c>
    </row>
    <row r="16" spans="1:24" s="2" customFormat="1" x14ac:dyDescent="0.35">
      <c r="A16" s="1">
        <v>43731</v>
      </c>
      <c r="B16" t="s">
        <v>73</v>
      </c>
      <c r="C16" t="s">
        <v>86</v>
      </c>
      <c r="D16" t="s">
        <v>11</v>
      </c>
      <c r="E16">
        <v>20</v>
      </c>
      <c r="F16">
        <v>1</v>
      </c>
      <c r="G16" t="s">
        <v>76</v>
      </c>
      <c r="H16" t="s">
        <v>77</v>
      </c>
      <c r="I16">
        <v>8.48E-2</v>
      </c>
      <c r="J16">
        <v>1.83</v>
      </c>
      <c r="K16">
        <v>50</v>
      </c>
      <c r="L16" t="s">
        <v>78</v>
      </c>
      <c r="M16" t="s">
        <v>79</v>
      </c>
      <c r="N16">
        <v>0.13700000000000001</v>
      </c>
      <c r="O16">
        <v>1.91</v>
      </c>
      <c r="P16">
        <v>50</v>
      </c>
      <c r="Q16" t="s">
        <v>80</v>
      </c>
      <c r="R16" t="s">
        <v>77</v>
      </c>
      <c r="S16">
        <v>7.9799999999999996E-2</v>
      </c>
      <c r="T16">
        <v>1.1000000000000001</v>
      </c>
      <c r="U16">
        <v>50</v>
      </c>
      <c r="V16"/>
      <c r="W16" s="2">
        <v>1.83</v>
      </c>
      <c r="X16">
        <v>50</v>
      </c>
    </row>
    <row r="17" spans="1:24" s="2" customFormat="1" x14ac:dyDescent="0.35">
      <c r="A17" s="1">
        <v>43731</v>
      </c>
      <c r="B17" t="s">
        <v>73</v>
      </c>
      <c r="C17" t="s">
        <v>87</v>
      </c>
      <c r="D17" t="s">
        <v>11</v>
      </c>
      <c r="E17">
        <v>40</v>
      </c>
      <c r="F17">
        <v>1</v>
      </c>
      <c r="G17" t="s">
        <v>76</v>
      </c>
      <c r="H17" t="s">
        <v>77</v>
      </c>
      <c r="I17">
        <v>4.2700000000000002E-2</v>
      </c>
      <c r="J17">
        <v>0.91400000000000003</v>
      </c>
      <c r="K17">
        <v>25</v>
      </c>
      <c r="L17" t="s">
        <v>78</v>
      </c>
      <c r="M17" t="s">
        <v>79</v>
      </c>
      <c r="N17">
        <v>7.1599999999999997E-2</v>
      </c>
      <c r="O17">
        <v>1.03</v>
      </c>
      <c r="P17">
        <v>25</v>
      </c>
      <c r="Q17" t="s">
        <v>80</v>
      </c>
      <c r="R17" t="s">
        <v>77</v>
      </c>
      <c r="S17">
        <v>3.9699999999999999E-2</v>
      </c>
      <c r="T17">
        <v>0.54500000000000004</v>
      </c>
      <c r="U17">
        <v>25</v>
      </c>
      <c r="V17"/>
      <c r="W17" s="2">
        <v>0.91400000000000003</v>
      </c>
      <c r="X17">
        <v>25</v>
      </c>
    </row>
    <row r="18" spans="1:24" s="2" customFormat="1" x14ac:dyDescent="0.35">
      <c r="A18" s="1">
        <v>43731</v>
      </c>
      <c r="B18" t="s">
        <v>73</v>
      </c>
      <c r="C18" t="s">
        <v>87</v>
      </c>
      <c r="D18" t="s">
        <v>11</v>
      </c>
      <c r="E18">
        <v>40</v>
      </c>
      <c r="F18">
        <v>1</v>
      </c>
      <c r="G18" t="s">
        <v>76</v>
      </c>
      <c r="H18" t="s">
        <v>77</v>
      </c>
      <c r="I18">
        <v>3.8100000000000002E-2</v>
      </c>
      <c r="J18">
        <v>0.873</v>
      </c>
      <c r="K18">
        <v>25</v>
      </c>
      <c r="L18" t="s">
        <v>78</v>
      </c>
      <c r="M18" t="s">
        <v>79</v>
      </c>
      <c r="N18">
        <v>7.2400000000000006E-2</v>
      </c>
      <c r="O18">
        <v>1.06</v>
      </c>
      <c r="P18">
        <v>25</v>
      </c>
      <c r="Q18" t="s">
        <v>80</v>
      </c>
      <c r="R18" t="s">
        <v>77</v>
      </c>
      <c r="S18">
        <v>3.7100000000000001E-2</v>
      </c>
      <c r="T18">
        <v>0.51400000000000001</v>
      </c>
      <c r="U18">
        <v>25</v>
      </c>
      <c r="V18"/>
      <c r="W18" s="2">
        <v>0.873</v>
      </c>
      <c r="X18">
        <v>25</v>
      </c>
    </row>
    <row r="19" spans="1:24" s="2" customFormat="1" x14ac:dyDescent="0.35">
      <c r="A19" s="1">
        <v>43731</v>
      </c>
      <c r="B19" t="s">
        <v>73</v>
      </c>
      <c r="C19" t="s">
        <v>87</v>
      </c>
      <c r="D19" t="s">
        <v>11</v>
      </c>
      <c r="E19">
        <v>40</v>
      </c>
      <c r="F19">
        <v>1</v>
      </c>
      <c r="G19" t="s">
        <v>76</v>
      </c>
      <c r="H19" t="s">
        <v>77</v>
      </c>
      <c r="I19">
        <v>4.0300000000000002E-2</v>
      </c>
      <c r="J19">
        <v>0.85099999999999998</v>
      </c>
      <c r="K19">
        <v>25</v>
      </c>
      <c r="L19" t="s">
        <v>78</v>
      </c>
      <c r="M19" t="s">
        <v>79</v>
      </c>
      <c r="N19">
        <v>7.1300000000000002E-2</v>
      </c>
      <c r="O19">
        <v>1.05</v>
      </c>
      <c r="P19">
        <v>25</v>
      </c>
      <c r="Q19" t="s">
        <v>80</v>
      </c>
      <c r="R19" t="s">
        <v>77</v>
      </c>
      <c r="S19">
        <v>3.8300000000000001E-2</v>
      </c>
      <c r="T19">
        <v>0.52100000000000002</v>
      </c>
      <c r="U19">
        <v>25</v>
      </c>
      <c r="V19"/>
      <c r="W19" s="2">
        <v>0.85099999999999998</v>
      </c>
      <c r="X19">
        <v>25</v>
      </c>
    </row>
    <row r="20" spans="1:24" s="2" customFormat="1" x14ac:dyDescent="0.35">
      <c r="A20" s="1">
        <v>43731</v>
      </c>
      <c r="B20" t="s">
        <v>73</v>
      </c>
      <c r="C20" t="s">
        <v>88</v>
      </c>
      <c r="D20" t="s">
        <v>11</v>
      </c>
      <c r="E20">
        <v>100</v>
      </c>
      <c r="F20">
        <v>1</v>
      </c>
      <c r="G20" t="s">
        <v>76</v>
      </c>
      <c r="H20" t="s">
        <v>77</v>
      </c>
      <c r="I20">
        <v>1.4200000000000001E-2</v>
      </c>
      <c r="J20">
        <v>0.34200000000000003</v>
      </c>
      <c r="K20">
        <v>10</v>
      </c>
      <c r="L20" t="s">
        <v>78</v>
      </c>
      <c r="M20" t="s">
        <v>79</v>
      </c>
      <c r="N20">
        <v>3.5999999999999997E-2</v>
      </c>
      <c r="O20">
        <v>0.53800000000000003</v>
      </c>
      <c r="P20">
        <v>10</v>
      </c>
      <c r="Q20" t="s">
        <v>80</v>
      </c>
      <c r="R20" t="s">
        <v>77</v>
      </c>
      <c r="S20">
        <v>1.6799999999999999E-2</v>
      </c>
      <c r="T20">
        <v>0.22700000000000001</v>
      </c>
      <c r="U20">
        <v>10</v>
      </c>
      <c r="V20"/>
      <c r="W20" s="2">
        <v>0.34200000000000003</v>
      </c>
      <c r="X20">
        <v>10</v>
      </c>
    </row>
    <row r="21" spans="1:24" s="2" customFormat="1" x14ac:dyDescent="0.35">
      <c r="A21" s="1">
        <v>43731</v>
      </c>
      <c r="B21" t="s">
        <v>73</v>
      </c>
      <c r="C21" t="s">
        <v>88</v>
      </c>
      <c r="D21" t="s">
        <v>11</v>
      </c>
      <c r="E21">
        <v>100</v>
      </c>
      <c r="F21">
        <v>1</v>
      </c>
      <c r="G21" t="s">
        <v>76</v>
      </c>
      <c r="H21" t="s">
        <v>77</v>
      </c>
      <c r="I21">
        <v>1.55E-2</v>
      </c>
      <c r="J21">
        <v>0.375</v>
      </c>
      <c r="K21">
        <v>10</v>
      </c>
      <c r="L21" t="s">
        <v>78</v>
      </c>
      <c r="M21" t="s">
        <v>79</v>
      </c>
      <c r="N21">
        <v>3.4200000000000001E-2</v>
      </c>
      <c r="O21">
        <v>0.51100000000000001</v>
      </c>
      <c r="P21">
        <v>10</v>
      </c>
      <c r="Q21" t="s">
        <v>80</v>
      </c>
      <c r="R21" t="s">
        <v>77</v>
      </c>
      <c r="S21">
        <v>1.6899999999999998E-2</v>
      </c>
      <c r="T21">
        <v>0.224</v>
      </c>
      <c r="U21">
        <v>10</v>
      </c>
      <c r="V21"/>
      <c r="W21" s="2">
        <v>0.375</v>
      </c>
      <c r="X21">
        <v>10</v>
      </c>
    </row>
    <row r="22" spans="1:24" x14ac:dyDescent="0.35">
      <c r="A22" s="1">
        <v>43731</v>
      </c>
      <c r="B22" t="s">
        <v>73</v>
      </c>
      <c r="C22" t="s">
        <v>88</v>
      </c>
      <c r="D22" t="s">
        <v>11</v>
      </c>
      <c r="E22">
        <v>100</v>
      </c>
      <c r="F22">
        <v>1</v>
      </c>
      <c r="G22" t="s">
        <v>76</v>
      </c>
      <c r="H22" t="s">
        <v>77</v>
      </c>
      <c r="I22">
        <v>1.35E-2</v>
      </c>
      <c r="J22">
        <v>0.34499999999999997</v>
      </c>
      <c r="K22">
        <v>10</v>
      </c>
      <c r="L22" t="s">
        <v>78</v>
      </c>
      <c r="M22" t="s">
        <v>79</v>
      </c>
      <c r="N22">
        <v>3.7199999999999997E-2</v>
      </c>
      <c r="O22">
        <v>0.56399999999999995</v>
      </c>
      <c r="P22">
        <v>10</v>
      </c>
      <c r="Q22" t="s">
        <v>80</v>
      </c>
      <c r="R22" t="s">
        <v>77</v>
      </c>
      <c r="S22">
        <v>1.7500000000000002E-2</v>
      </c>
      <c r="T22">
        <v>0.252</v>
      </c>
      <c r="U22">
        <v>10</v>
      </c>
      <c r="W22">
        <v>0.34499999999999997</v>
      </c>
      <c r="X22">
        <v>10</v>
      </c>
    </row>
    <row r="23" spans="1:24" x14ac:dyDescent="0.35">
      <c r="A23" s="1">
        <v>43731</v>
      </c>
      <c r="B23" t="s">
        <v>73</v>
      </c>
      <c r="C23" t="s">
        <v>89</v>
      </c>
      <c r="D23" t="s">
        <v>11</v>
      </c>
      <c r="E23">
        <v>200</v>
      </c>
      <c r="F23">
        <v>1</v>
      </c>
      <c r="G23" t="s">
        <v>76</v>
      </c>
      <c r="H23" t="s">
        <v>77</v>
      </c>
      <c r="I23">
        <v>1.1299999999999999E-2</v>
      </c>
      <c r="J23">
        <v>4.8000000000000001E-2</v>
      </c>
      <c r="K23">
        <v>5</v>
      </c>
      <c r="L23" t="s">
        <v>78</v>
      </c>
      <c r="M23" t="s">
        <v>79</v>
      </c>
      <c r="N23">
        <v>2.35E-2</v>
      </c>
      <c r="O23">
        <v>0.37</v>
      </c>
      <c r="P23">
        <v>5</v>
      </c>
      <c r="Q23" t="s">
        <v>80</v>
      </c>
      <c r="R23" t="s">
        <v>77</v>
      </c>
      <c r="S23">
        <v>1.04E-2</v>
      </c>
      <c r="T23">
        <v>0.14099999999999999</v>
      </c>
      <c r="U23">
        <v>5</v>
      </c>
      <c r="X23">
        <v>5</v>
      </c>
    </row>
    <row r="24" spans="1:24" x14ac:dyDescent="0.35">
      <c r="A24" s="1">
        <v>43731</v>
      </c>
      <c r="B24" t="s">
        <v>73</v>
      </c>
      <c r="C24" t="s">
        <v>89</v>
      </c>
      <c r="D24" t="s">
        <v>11</v>
      </c>
      <c r="E24">
        <v>200</v>
      </c>
      <c r="F24">
        <v>1</v>
      </c>
      <c r="G24" t="s">
        <v>76</v>
      </c>
      <c r="H24" t="s">
        <v>77</v>
      </c>
      <c r="I24">
        <v>4.2999999999999997E-2</v>
      </c>
      <c r="J24">
        <v>0.42399999999999999</v>
      </c>
      <c r="K24">
        <v>5</v>
      </c>
      <c r="L24" t="s">
        <v>78</v>
      </c>
      <c r="M24" t="s">
        <v>79</v>
      </c>
      <c r="N24">
        <v>2.3099999999999999E-2</v>
      </c>
      <c r="O24">
        <v>0.34899999999999998</v>
      </c>
      <c r="P24">
        <v>5</v>
      </c>
      <c r="Q24" t="s">
        <v>80</v>
      </c>
      <c r="R24" t="s">
        <v>77</v>
      </c>
      <c r="S24">
        <v>1.09E-2</v>
      </c>
      <c r="T24">
        <v>0.17</v>
      </c>
      <c r="U24">
        <v>5</v>
      </c>
      <c r="X24">
        <v>5</v>
      </c>
    </row>
    <row r="25" spans="1:24" x14ac:dyDescent="0.35">
      <c r="A25" s="1">
        <v>43731</v>
      </c>
      <c r="B25" t="s">
        <v>73</v>
      </c>
      <c r="C25" t="s">
        <v>89</v>
      </c>
      <c r="D25" t="s">
        <v>11</v>
      </c>
      <c r="E25">
        <v>200</v>
      </c>
      <c r="F25">
        <v>1</v>
      </c>
      <c r="G25" t="s">
        <v>76</v>
      </c>
      <c r="H25" t="s">
        <v>77</v>
      </c>
      <c r="I25">
        <v>7.26E-3</v>
      </c>
      <c r="J25">
        <v>2.6499999999999999E-2</v>
      </c>
      <c r="K25">
        <v>5</v>
      </c>
      <c r="L25" t="s">
        <v>78</v>
      </c>
      <c r="M25" t="s">
        <v>79</v>
      </c>
      <c r="N25">
        <v>2.0500000000000001E-2</v>
      </c>
      <c r="O25">
        <v>0.34200000000000003</v>
      </c>
      <c r="P25">
        <v>5</v>
      </c>
      <c r="Q25" t="s">
        <v>80</v>
      </c>
      <c r="R25" t="s">
        <v>77</v>
      </c>
      <c r="S25">
        <v>9.9299999999999996E-3</v>
      </c>
      <c r="T25">
        <v>0.16</v>
      </c>
      <c r="U25">
        <v>5</v>
      </c>
      <c r="X25">
        <v>5</v>
      </c>
    </row>
    <row r="26" spans="1:24" x14ac:dyDescent="0.35">
      <c r="A26" s="1">
        <v>43731</v>
      </c>
      <c r="B26" t="s">
        <v>73</v>
      </c>
      <c r="C26" t="s">
        <v>90</v>
      </c>
      <c r="D26" t="s">
        <v>11</v>
      </c>
      <c r="E26">
        <v>400</v>
      </c>
      <c r="F26">
        <v>1</v>
      </c>
      <c r="G26" t="s">
        <v>76</v>
      </c>
      <c r="H26" t="s">
        <v>77</v>
      </c>
      <c r="I26">
        <v>6.6600000000000001E-3</v>
      </c>
      <c r="J26">
        <v>0.122</v>
      </c>
      <c r="K26">
        <v>2.5</v>
      </c>
      <c r="L26" t="s">
        <v>78</v>
      </c>
      <c r="M26" t="s">
        <v>79</v>
      </c>
      <c r="N26">
        <v>1.9099999999999999E-2</v>
      </c>
      <c r="O26">
        <v>0.32400000000000001</v>
      </c>
      <c r="P26">
        <v>2.5</v>
      </c>
      <c r="Q26" t="s">
        <v>80</v>
      </c>
      <c r="R26" t="s">
        <v>77</v>
      </c>
      <c r="S26">
        <v>9.6799999999999994E-3</v>
      </c>
      <c r="T26">
        <v>0.123</v>
      </c>
      <c r="U26">
        <v>2.5</v>
      </c>
      <c r="W26">
        <v>0.122</v>
      </c>
      <c r="X26">
        <v>2.5</v>
      </c>
    </row>
    <row r="27" spans="1:24" x14ac:dyDescent="0.35">
      <c r="A27" s="1">
        <v>43731</v>
      </c>
      <c r="B27" t="s">
        <v>73</v>
      </c>
      <c r="C27" t="s">
        <v>90</v>
      </c>
      <c r="D27" t="s">
        <v>11</v>
      </c>
      <c r="E27">
        <v>400</v>
      </c>
      <c r="F27">
        <v>1</v>
      </c>
      <c r="G27" t="s">
        <v>76</v>
      </c>
      <c r="H27" t="s">
        <v>77</v>
      </c>
      <c r="I27">
        <v>4.64E-3</v>
      </c>
      <c r="J27">
        <v>0.108</v>
      </c>
      <c r="K27">
        <v>2.5</v>
      </c>
      <c r="L27" t="s">
        <v>78</v>
      </c>
      <c r="M27" t="s">
        <v>79</v>
      </c>
      <c r="N27">
        <v>1.61E-2</v>
      </c>
      <c r="O27">
        <v>0.20899999999999999</v>
      </c>
      <c r="P27">
        <v>2.5</v>
      </c>
      <c r="Q27" t="s">
        <v>80</v>
      </c>
      <c r="R27" t="s">
        <v>77</v>
      </c>
      <c r="S27">
        <v>6.6100000000000004E-3</v>
      </c>
      <c r="T27">
        <v>8.9200000000000002E-2</v>
      </c>
      <c r="U27">
        <v>2.5</v>
      </c>
      <c r="W27">
        <v>0.108</v>
      </c>
      <c r="X27">
        <v>2.5</v>
      </c>
    </row>
    <row r="28" spans="1:24" x14ac:dyDescent="0.35">
      <c r="A28" s="1">
        <v>43731</v>
      </c>
      <c r="B28" t="s">
        <v>73</v>
      </c>
      <c r="C28" t="s">
        <v>90</v>
      </c>
      <c r="D28" t="s">
        <v>11</v>
      </c>
      <c r="E28">
        <v>400</v>
      </c>
      <c r="F28">
        <v>1</v>
      </c>
      <c r="G28" t="s">
        <v>76</v>
      </c>
      <c r="H28" t="s">
        <v>77</v>
      </c>
      <c r="I28">
        <v>4.0000000000000001E-3</v>
      </c>
      <c r="J28">
        <v>9.9699999999999997E-2</v>
      </c>
      <c r="K28">
        <v>2.5</v>
      </c>
      <c r="L28" t="s">
        <v>78</v>
      </c>
      <c r="M28" t="s">
        <v>79</v>
      </c>
      <c r="N28">
        <v>1.5599999999999999E-2</v>
      </c>
      <c r="O28">
        <v>0.26100000000000001</v>
      </c>
      <c r="P28">
        <v>2.5</v>
      </c>
      <c r="Q28" t="s">
        <v>80</v>
      </c>
      <c r="R28" t="s">
        <v>77</v>
      </c>
      <c r="S28">
        <v>7.0400000000000003E-3</v>
      </c>
      <c r="T28">
        <v>9.2899999999999996E-2</v>
      </c>
      <c r="U28">
        <v>2.5</v>
      </c>
      <c r="W28">
        <v>9.9699999999999997E-2</v>
      </c>
      <c r="X28">
        <v>2.5</v>
      </c>
    </row>
    <row r="29" spans="1:24" x14ac:dyDescent="0.35">
      <c r="A29" s="1">
        <v>43731</v>
      </c>
      <c r="B29" t="s">
        <v>73</v>
      </c>
      <c r="C29" t="s">
        <v>91</v>
      </c>
      <c r="D29" t="s">
        <v>70</v>
      </c>
      <c r="E29">
        <v>1</v>
      </c>
      <c r="F29">
        <v>1</v>
      </c>
      <c r="G29" t="s">
        <v>76</v>
      </c>
      <c r="H29" t="s">
        <v>77</v>
      </c>
      <c r="I29">
        <v>7.2100000000000003E-3</v>
      </c>
      <c r="J29">
        <v>0.125</v>
      </c>
      <c r="K29">
        <v>0</v>
      </c>
      <c r="L29" t="s">
        <v>78</v>
      </c>
      <c r="M29" t="s">
        <v>79</v>
      </c>
      <c r="N29">
        <v>9.3399999999999993E-3</v>
      </c>
      <c r="O29">
        <v>0.13600000000000001</v>
      </c>
      <c r="P29">
        <v>0</v>
      </c>
      <c r="Q29" t="s">
        <v>80</v>
      </c>
      <c r="R29" t="s">
        <v>77</v>
      </c>
      <c r="S29">
        <v>-6.1500000000000001E-3</v>
      </c>
      <c r="T29">
        <v>-1.09E-2</v>
      </c>
      <c r="U29">
        <v>0</v>
      </c>
      <c r="X29">
        <v>0</v>
      </c>
    </row>
    <row r="30" spans="1:24" x14ac:dyDescent="0.35">
      <c r="A30" s="1">
        <v>43731</v>
      </c>
      <c r="B30" t="s">
        <v>73</v>
      </c>
      <c r="C30" t="s">
        <v>91</v>
      </c>
      <c r="D30" t="s">
        <v>70</v>
      </c>
      <c r="E30">
        <v>1</v>
      </c>
      <c r="F30">
        <v>1</v>
      </c>
      <c r="G30" t="s">
        <v>76</v>
      </c>
      <c r="H30" t="s">
        <v>77</v>
      </c>
      <c r="I30">
        <v>5.0099999999999997E-3</v>
      </c>
      <c r="J30">
        <v>0.129</v>
      </c>
      <c r="K30">
        <v>0</v>
      </c>
      <c r="L30" t="s">
        <v>78</v>
      </c>
      <c r="M30" t="s">
        <v>79</v>
      </c>
      <c r="N30">
        <v>8.4399999999999996E-3</v>
      </c>
      <c r="O30">
        <v>0.114</v>
      </c>
      <c r="P30">
        <v>0</v>
      </c>
      <c r="Q30" t="s">
        <v>80</v>
      </c>
      <c r="R30" t="s">
        <v>77</v>
      </c>
      <c r="S30">
        <v>-1.5900000000000001E-3</v>
      </c>
      <c r="T30">
        <v>6.2500000000000003E-3</v>
      </c>
      <c r="U30">
        <v>0</v>
      </c>
      <c r="X30">
        <v>0</v>
      </c>
    </row>
    <row r="31" spans="1:24" x14ac:dyDescent="0.35">
      <c r="A31" s="1">
        <v>43731</v>
      </c>
      <c r="B31" t="s">
        <v>73</v>
      </c>
      <c r="C31" t="s">
        <v>91</v>
      </c>
      <c r="D31" t="s">
        <v>70</v>
      </c>
      <c r="E31">
        <v>1</v>
      </c>
      <c r="F31">
        <v>1</v>
      </c>
      <c r="G31" t="s">
        <v>76</v>
      </c>
      <c r="H31" t="s">
        <v>77</v>
      </c>
      <c r="I31">
        <v>5.9100000000000003E-3</v>
      </c>
      <c r="J31">
        <v>0.112</v>
      </c>
      <c r="K31">
        <v>0</v>
      </c>
      <c r="L31" t="s">
        <v>78</v>
      </c>
      <c r="M31" t="s">
        <v>79</v>
      </c>
      <c r="N31">
        <v>7.8100000000000001E-3</v>
      </c>
      <c r="O31">
        <v>0.1</v>
      </c>
      <c r="P31">
        <v>0</v>
      </c>
      <c r="Q31" t="s">
        <v>80</v>
      </c>
      <c r="R31" t="s">
        <v>77</v>
      </c>
      <c r="S31">
        <v>-4.4000000000000003E-3</v>
      </c>
      <c r="T31">
        <v>-2.52E-2</v>
      </c>
      <c r="U31">
        <v>0</v>
      </c>
      <c r="X31">
        <v>0</v>
      </c>
    </row>
    <row r="32" spans="1:24" x14ac:dyDescent="0.35">
      <c r="A32" s="1">
        <v>43731</v>
      </c>
      <c r="B32" t="s">
        <v>94</v>
      </c>
      <c r="C32" t="s">
        <v>12</v>
      </c>
      <c r="D32" t="s">
        <v>11</v>
      </c>
      <c r="E32">
        <v>1</v>
      </c>
      <c r="F32">
        <v>1</v>
      </c>
      <c r="G32" t="s">
        <v>76</v>
      </c>
      <c r="H32" t="s">
        <v>77</v>
      </c>
      <c r="I32">
        <v>2.16</v>
      </c>
      <c r="J32">
        <v>46.4</v>
      </c>
      <c r="K32">
        <v>981</v>
      </c>
      <c r="L32" t="s">
        <v>78</v>
      </c>
      <c r="M32" t="s">
        <v>79</v>
      </c>
      <c r="N32">
        <v>2.62</v>
      </c>
      <c r="O32">
        <v>36.1</v>
      </c>
      <c r="P32">
        <v>981</v>
      </c>
      <c r="Q32" t="s">
        <v>80</v>
      </c>
      <c r="R32" t="s">
        <v>77</v>
      </c>
      <c r="S32">
        <v>1.45</v>
      </c>
      <c r="T32">
        <v>19.7</v>
      </c>
      <c r="U32">
        <v>1000</v>
      </c>
      <c r="W32">
        <v>46.4</v>
      </c>
      <c r="X32">
        <v>1000</v>
      </c>
    </row>
    <row r="33" spans="1:24" x14ac:dyDescent="0.35">
      <c r="A33" s="1">
        <v>43731</v>
      </c>
      <c r="B33" t="s">
        <v>94</v>
      </c>
      <c r="C33" t="s">
        <v>39</v>
      </c>
      <c r="D33" t="s">
        <v>11</v>
      </c>
      <c r="E33">
        <v>2</v>
      </c>
      <c r="F33">
        <v>1</v>
      </c>
      <c r="G33" t="s">
        <v>76</v>
      </c>
      <c r="H33" t="s">
        <v>77</v>
      </c>
      <c r="I33">
        <v>1.07</v>
      </c>
      <c r="J33">
        <v>23</v>
      </c>
      <c r="K33">
        <v>510</v>
      </c>
      <c r="L33" t="s">
        <v>78</v>
      </c>
      <c r="M33" t="s">
        <v>79</v>
      </c>
      <c r="N33">
        <v>1.35</v>
      </c>
      <c r="O33">
        <v>18.5</v>
      </c>
      <c r="P33">
        <v>500</v>
      </c>
      <c r="Q33" t="s">
        <v>80</v>
      </c>
      <c r="R33" t="s">
        <v>77</v>
      </c>
      <c r="S33">
        <v>0.77100000000000002</v>
      </c>
      <c r="T33">
        <v>10.5</v>
      </c>
      <c r="U33">
        <v>524</v>
      </c>
      <c r="W33">
        <v>23</v>
      </c>
      <c r="X33">
        <v>500</v>
      </c>
    </row>
    <row r="34" spans="1:24" x14ac:dyDescent="0.35">
      <c r="A34" s="1">
        <v>43731</v>
      </c>
      <c r="B34" t="s">
        <v>94</v>
      </c>
      <c r="C34" t="s">
        <v>40</v>
      </c>
      <c r="D34" t="s">
        <v>11</v>
      </c>
      <c r="E34">
        <v>4</v>
      </c>
      <c r="F34">
        <v>1</v>
      </c>
      <c r="G34" t="s">
        <v>76</v>
      </c>
      <c r="H34" t="s">
        <v>77</v>
      </c>
      <c r="I34">
        <v>0.56399999999999995</v>
      </c>
      <c r="J34">
        <v>11</v>
      </c>
      <c r="K34">
        <v>252</v>
      </c>
      <c r="L34" t="s">
        <v>78</v>
      </c>
      <c r="M34" t="s">
        <v>79</v>
      </c>
      <c r="N34">
        <v>0.70099999999999996</v>
      </c>
      <c r="O34">
        <v>9.11</v>
      </c>
      <c r="P34">
        <v>243</v>
      </c>
      <c r="Q34" t="s">
        <v>80</v>
      </c>
      <c r="R34" t="s">
        <v>77</v>
      </c>
      <c r="S34">
        <v>0.375</v>
      </c>
      <c r="T34">
        <v>5.1100000000000003</v>
      </c>
      <c r="U34">
        <v>251</v>
      </c>
      <c r="W34">
        <v>11</v>
      </c>
      <c r="X34">
        <v>250</v>
      </c>
    </row>
    <row r="35" spans="1:24" x14ac:dyDescent="0.35">
      <c r="A35" s="1">
        <v>43731</v>
      </c>
      <c r="B35" t="s">
        <v>94</v>
      </c>
      <c r="C35" t="s">
        <v>14</v>
      </c>
      <c r="D35" t="s">
        <v>11</v>
      </c>
      <c r="E35">
        <v>10</v>
      </c>
      <c r="F35">
        <v>1</v>
      </c>
      <c r="G35" t="s">
        <v>76</v>
      </c>
      <c r="H35" t="s">
        <v>77</v>
      </c>
      <c r="I35">
        <v>0.19400000000000001</v>
      </c>
      <c r="J35">
        <v>4.16</v>
      </c>
      <c r="K35">
        <v>96.5</v>
      </c>
      <c r="L35" t="s">
        <v>78</v>
      </c>
      <c r="M35" t="s">
        <v>79</v>
      </c>
      <c r="N35">
        <v>0.28199999999999997</v>
      </c>
      <c r="O35">
        <v>3.76</v>
      </c>
      <c r="P35">
        <v>98.1</v>
      </c>
      <c r="Q35" t="s">
        <v>80</v>
      </c>
      <c r="R35" t="s">
        <v>77</v>
      </c>
      <c r="S35">
        <v>0.151</v>
      </c>
      <c r="T35">
        <v>2.0499999999999998</v>
      </c>
      <c r="U35">
        <v>98.6</v>
      </c>
      <c r="W35">
        <v>4.16</v>
      </c>
      <c r="X35">
        <v>100</v>
      </c>
    </row>
    <row r="36" spans="1:24" x14ac:dyDescent="0.35">
      <c r="A36" s="1">
        <v>43731</v>
      </c>
      <c r="B36" t="s">
        <v>94</v>
      </c>
      <c r="C36" t="s">
        <v>41</v>
      </c>
      <c r="D36" t="s">
        <v>11</v>
      </c>
      <c r="E36">
        <v>20</v>
      </c>
      <c r="F36">
        <v>1</v>
      </c>
      <c r="G36" t="s">
        <v>76</v>
      </c>
      <c r="H36" t="s">
        <v>77</v>
      </c>
      <c r="I36">
        <v>8.5699999999999998E-2</v>
      </c>
      <c r="J36">
        <v>1.83</v>
      </c>
      <c r="K36">
        <v>43.1</v>
      </c>
      <c r="L36" t="s">
        <v>78</v>
      </c>
      <c r="M36" t="s">
        <v>79</v>
      </c>
      <c r="N36">
        <v>0.13300000000000001</v>
      </c>
      <c r="O36">
        <v>1.83</v>
      </c>
      <c r="P36">
        <v>45.5</v>
      </c>
      <c r="Q36" t="s">
        <v>80</v>
      </c>
      <c r="R36" t="s">
        <v>77</v>
      </c>
      <c r="S36">
        <v>7.3999999999999996E-2</v>
      </c>
      <c r="T36">
        <v>1.03</v>
      </c>
      <c r="U36">
        <v>48.3</v>
      </c>
      <c r="W36">
        <v>1.83</v>
      </c>
      <c r="X36">
        <v>50</v>
      </c>
    </row>
    <row r="37" spans="1:24" x14ac:dyDescent="0.35">
      <c r="A37" s="1">
        <v>43731</v>
      </c>
      <c r="B37" t="s">
        <v>94</v>
      </c>
      <c r="C37" t="s">
        <v>16</v>
      </c>
      <c r="D37" t="s">
        <v>11</v>
      </c>
      <c r="E37">
        <v>40</v>
      </c>
      <c r="F37">
        <v>1</v>
      </c>
      <c r="G37" t="s">
        <v>76</v>
      </c>
      <c r="H37" t="s">
        <v>77</v>
      </c>
      <c r="I37">
        <v>3.6600000000000001E-2</v>
      </c>
      <c r="J37">
        <v>0.77600000000000002</v>
      </c>
      <c r="K37">
        <v>18.8</v>
      </c>
      <c r="L37" t="s">
        <v>78</v>
      </c>
      <c r="M37" t="s">
        <v>79</v>
      </c>
      <c r="N37">
        <v>7.2700000000000001E-2</v>
      </c>
      <c r="O37">
        <v>1.05</v>
      </c>
      <c r="P37">
        <v>24.3</v>
      </c>
      <c r="Q37" t="s">
        <v>80</v>
      </c>
      <c r="R37" t="s">
        <v>77</v>
      </c>
      <c r="S37">
        <v>3.85E-2</v>
      </c>
      <c r="T37">
        <v>0.58099999999999996</v>
      </c>
      <c r="U37">
        <v>26.1</v>
      </c>
      <c r="W37">
        <v>0.77600000000000002</v>
      </c>
      <c r="X37">
        <v>25</v>
      </c>
    </row>
    <row r="38" spans="1:24" x14ac:dyDescent="0.35">
      <c r="A38" s="1">
        <v>43731</v>
      </c>
      <c r="B38" t="s">
        <v>73</v>
      </c>
      <c r="C38" t="s">
        <v>46</v>
      </c>
      <c r="D38" t="s">
        <v>15</v>
      </c>
      <c r="E38">
        <v>1</v>
      </c>
      <c r="F38">
        <v>1</v>
      </c>
      <c r="G38" t="s">
        <v>76</v>
      </c>
      <c r="H38" t="s">
        <v>77</v>
      </c>
      <c r="I38">
        <v>1.0800000000000001E-2</v>
      </c>
      <c r="J38">
        <v>0.248</v>
      </c>
      <c r="K38">
        <v>6.57</v>
      </c>
      <c r="L38" t="s">
        <v>78</v>
      </c>
      <c r="M38" t="s">
        <v>79</v>
      </c>
      <c r="N38">
        <v>2.0400000000000001E-2</v>
      </c>
      <c r="O38">
        <v>0.316</v>
      </c>
      <c r="P38">
        <v>4.46</v>
      </c>
      <c r="Q38" t="s">
        <v>80</v>
      </c>
      <c r="R38" t="s">
        <v>77</v>
      </c>
      <c r="S38">
        <v>8.0999999999999996E-3</v>
      </c>
      <c r="T38">
        <v>0.11</v>
      </c>
      <c r="U38">
        <v>2.97</v>
      </c>
      <c r="W38">
        <v>0.248</v>
      </c>
      <c r="X38">
        <v>5</v>
      </c>
    </row>
    <row r="39" spans="1:24" x14ac:dyDescent="0.35">
      <c r="A39" s="1">
        <v>43731</v>
      </c>
      <c r="B39" t="s">
        <v>73</v>
      </c>
      <c r="C39" t="s">
        <v>46</v>
      </c>
      <c r="D39" t="s">
        <v>15</v>
      </c>
      <c r="E39">
        <v>1</v>
      </c>
      <c r="F39">
        <v>1</v>
      </c>
      <c r="G39" t="s">
        <v>76</v>
      </c>
      <c r="H39" t="s">
        <v>77</v>
      </c>
      <c r="I39">
        <v>1.6E-2</v>
      </c>
      <c r="J39">
        <v>0.316</v>
      </c>
      <c r="K39">
        <v>8.15</v>
      </c>
      <c r="L39" t="s">
        <v>78</v>
      </c>
      <c r="M39" t="s">
        <v>79</v>
      </c>
      <c r="N39">
        <v>2.2200000000000001E-2</v>
      </c>
      <c r="O39">
        <v>0.375</v>
      </c>
      <c r="P39">
        <v>6.07</v>
      </c>
      <c r="Q39" t="s">
        <v>80</v>
      </c>
      <c r="R39" t="s">
        <v>77</v>
      </c>
      <c r="S39">
        <v>8.2500000000000004E-3</v>
      </c>
      <c r="T39">
        <v>9.8199999999999996E-2</v>
      </c>
      <c r="U39">
        <v>2.39</v>
      </c>
      <c r="W39">
        <v>0.316</v>
      </c>
      <c r="X39">
        <v>5</v>
      </c>
    </row>
    <row r="40" spans="1:24" x14ac:dyDescent="0.35">
      <c r="A40" s="1">
        <v>43731</v>
      </c>
      <c r="B40" t="s">
        <v>73</v>
      </c>
      <c r="C40" t="s">
        <v>46</v>
      </c>
      <c r="D40" t="s">
        <v>15</v>
      </c>
      <c r="E40">
        <v>1</v>
      </c>
      <c r="F40">
        <v>1</v>
      </c>
      <c r="G40" t="s">
        <v>76</v>
      </c>
      <c r="H40" t="s">
        <v>77</v>
      </c>
      <c r="I40">
        <v>1.6299999999999999E-2</v>
      </c>
      <c r="J40">
        <v>0.33500000000000002</v>
      </c>
      <c r="K40">
        <v>8.58</v>
      </c>
      <c r="L40" t="s">
        <v>78</v>
      </c>
      <c r="M40" t="s">
        <v>79</v>
      </c>
      <c r="N40">
        <v>2.12E-2</v>
      </c>
      <c r="O40">
        <v>0.34399999999999997</v>
      </c>
      <c r="P40">
        <v>5.22</v>
      </c>
      <c r="Q40" t="s">
        <v>80</v>
      </c>
      <c r="R40" t="s">
        <v>77</v>
      </c>
      <c r="S40">
        <v>8.8299999999999993E-3</v>
      </c>
      <c r="T40">
        <v>0.14099999999999999</v>
      </c>
      <c r="U40">
        <v>4.51</v>
      </c>
      <c r="W40">
        <v>0.33500000000000002</v>
      </c>
      <c r="X40">
        <v>5</v>
      </c>
    </row>
    <row r="41" spans="1:24" x14ac:dyDescent="0.35">
      <c r="A41" s="1">
        <v>43731</v>
      </c>
      <c r="B41" t="s">
        <v>73</v>
      </c>
      <c r="C41" t="s">
        <v>46</v>
      </c>
      <c r="D41" t="s">
        <v>15</v>
      </c>
      <c r="E41">
        <v>1</v>
      </c>
      <c r="F41">
        <v>1</v>
      </c>
      <c r="G41" t="s">
        <v>76</v>
      </c>
      <c r="H41" t="s">
        <v>77</v>
      </c>
      <c r="I41">
        <v>1.17E-2</v>
      </c>
      <c r="J41">
        <v>0.28399999999999997</v>
      </c>
      <c r="K41">
        <v>7.39</v>
      </c>
      <c r="L41" t="s">
        <v>78</v>
      </c>
      <c r="M41" t="s">
        <v>79</v>
      </c>
      <c r="N41">
        <v>2.1499999999999998E-2</v>
      </c>
      <c r="O41">
        <v>0.36799999999999999</v>
      </c>
      <c r="P41">
        <v>5.89</v>
      </c>
      <c r="Q41" t="s">
        <v>80</v>
      </c>
      <c r="R41" t="s">
        <v>77</v>
      </c>
      <c r="S41">
        <v>1.06E-2</v>
      </c>
      <c r="T41">
        <v>0.14399999999999999</v>
      </c>
      <c r="U41">
        <v>4.66</v>
      </c>
      <c r="W41">
        <v>0.28399999999999997</v>
      </c>
      <c r="X41">
        <v>5</v>
      </c>
    </row>
    <row r="42" spans="1:24" x14ac:dyDescent="0.35">
      <c r="A42" s="1">
        <v>43731</v>
      </c>
      <c r="B42" t="s">
        <v>73</v>
      </c>
      <c r="C42" t="s">
        <v>46</v>
      </c>
      <c r="D42" t="s">
        <v>15</v>
      </c>
      <c r="E42">
        <v>1</v>
      </c>
      <c r="F42">
        <v>1</v>
      </c>
      <c r="G42" t="s">
        <v>76</v>
      </c>
      <c r="H42" t="s">
        <v>77</v>
      </c>
      <c r="I42">
        <v>2.6499999999999999E-2</v>
      </c>
      <c r="J42">
        <v>8.9300000000000004E-2</v>
      </c>
      <c r="K42">
        <v>2.89</v>
      </c>
      <c r="L42" t="s">
        <v>78</v>
      </c>
      <c r="M42" t="s">
        <v>79</v>
      </c>
      <c r="N42">
        <v>2.1999999999999999E-2</v>
      </c>
      <c r="O42">
        <v>0.36</v>
      </c>
      <c r="P42">
        <v>5.68</v>
      </c>
      <c r="Q42" t="s">
        <v>80</v>
      </c>
      <c r="R42" t="s">
        <v>77</v>
      </c>
      <c r="S42">
        <v>9.9799999999999993E-3</v>
      </c>
      <c r="T42">
        <v>0.14799999999999999</v>
      </c>
      <c r="U42">
        <v>4.84</v>
      </c>
      <c r="X42">
        <v>5</v>
      </c>
    </row>
    <row r="43" spans="1:24" x14ac:dyDescent="0.35">
      <c r="A43" s="1">
        <v>43731</v>
      </c>
      <c r="B43" t="s">
        <v>73</v>
      </c>
      <c r="C43" t="s">
        <v>46</v>
      </c>
      <c r="D43" t="s">
        <v>15</v>
      </c>
      <c r="E43">
        <v>1</v>
      </c>
      <c r="F43">
        <v>1</v>
      </c>
      <c r="G43" t="s">
        <v>76</v>
      </c>
      <c r="H43" t="s">
        <v>77</v>
      </c>
      <c r="I43">
        <v>1.1599999999999999E-2</v>
      </c>
      <c r="J43">
        <v>0.32100000000000001</v>
      </c>
      <c r="K43">
        <v>8.25</v>
      </c>
      <c r="L43" t="s">
        <v>78</v>
      </c>
      <c r="M43" t="s">
        <v>79</v>
      </c>
      <c r="N43">
        <v>2.1399999999999999E-2</v>
      </c>
      <c r="O43">
        <v>0.34300000000000003</v>
      </c>
      <c r="P43">
        <v>5.21</v>
      </c>
      <c r="Q43" t="s">
        <v>80</v>
      </c>
      <c r="R43" t="s">
        <v>77</v>
      </c>
      <c r="S43">
        <v>9.2499999999999995E-3</v>
      </c>
      <c r="T43">
        <v>0.14699999999999999</v>
      </c>
      <c r="U43">
        <v>4.8</v>
      </c>
      <c r="W43">
        <v>0.32100000000000001</v>
      </c>
      <c r="X43">
        <v>5</v>
      </c>
    </row>
    <row r="44" spans="1:24" x14ac:dyDescent="0.35">
      <c r="A44" s="1">
        <v>43731</v>
      </c>
      <c r="B44" t="s">
        <v>73</v>
      </c>
      <c r="C44" t="s">
        <v>46</v>
      </c>
      <c r="D44" t="s">
        <v>15</v>
      </c>
      <c r="E44">
        <v>1</v>
      </c>
      <c r="F44">
        <v>1</v>
      </c>
      <c r="G44" t="s">
        <v>76</v>
      </c>
      <c r="H44" t="s">
        <v>77</v>
      </c>
      <c r="I44">
        <v>1.0800000000000001E-2</v>
      </c>
      <c r="J44">
        <v>0.214</v>
      </c>
      <c r="K44">
        <v>5.78</v>
      </c>
      <c r="L44" t="s">
        <v>78</v>
      </c>
      <c r="M44" t="s">
        <v>79</v>
      </c>
      <c r="N44">
        <v>2.2100000000000002E-2</v>
      </c>
      <c r="O44">
        <v>0.34</v>
      </c>
      <c r="P44">
        <v>5.13</v>
      </c>
      <c r="Q44" t="s">
        <v>80</v>
      </c>
      <c r="R44" t="s">
        <v>77</v>
      </c>
      <c r="S44">
        <v>8.9200000000000008E-3</v>
      </c>
      <c r="T44">
        <v>8.8200000000000001E-2</v>
      </c>
      <c r="U44">
        <v>1.9</v>
      </c>
      <c r="W44">
        <v>0.214</v>
      </c>
      <c r="X44">
        <v>5</v>
      </c>
    </row>
    <row r="45" spans="1:24" x14ac:dyDescent="0.35">
      <c r="A45" s="1">
        <v>43731</v>
      </c>
      <c r="B45" t="s">
        <v>73</v>
      </c>
      <c r="C45" t="s">
        <v>46</v>
      </c>
      <c r="D45" t="s">
        <v>15</v>
      </c>
      <c r="E45">
        <v>1</v>
      </c>
      <c r="F45">
        <v>1</v>
      </c>
      <c r="G45" t="s">
        <v>76</v>
      </c>
      <c r="H45" t="s">
        <v>77</v>
      </c>
      <c r="I45">
        <v>1.0500000000000001E-2</v>
      </c>
      <c r="J45">
        <v>0.24099999999999999</v>
      </c>
      <c r="K45">
        <v>6.4</v>
      </c>
      <c r="L45" t="s">
        <v>78</v>
      </c>
      <c r="M45" t="s">
        <v>79</v>
      </c>
      <c r="N45">
        <v>2.24E-2</v>
      </c>
      <c r="O45">
        <v>0.33300000000000002</v>
      </c>
      <c r="P45">
        <v>4.93</v>
      </c>
      <c r="Q45" t="s">
        <v>80</v>
      </c>
      <c r="R45" t="s">
        <v>77</v>
      </c>
      <c r="S45">
        <v>7.7799999999999996E-3</v>
      </c>
      <c r="T45">
        <v>0.107</v>
      </c>
      <c r="U45">
        <v>2.82</v>
      </c>
      <c r="W45">
        <v>0.24099999999999999</v>
      </c>
      <c r="X45">
        <v>5</v>
      </c>
    </row>
    <row r="46" spans="1:24" x14ac:dyDescent="0.35">
      <c r="A46" s="1">
        <v>43731</v>
      </c>
      <c r="B46" t="s">
        <v>94</v>
      </c>
      <c r="C46" t="s">
        <v>16</v>
      </c>
      <c r="D46" t="s">
        <v>13</v>
      </c>
      <c r="E46">
        <v>1</v>
      </c>
      <c r="F46">
        <v>1</v>
      </c>
      <c r="G46" t="s">
        <v>76</v>
      </c>
      <c r="H46" t="s">
        <v>77</v>
      </c>
      <c r="I46">
        <v>5.3100000000000001E-2</v>
      </c>
      <c r="J46">
        <v>1.1200000000000001</v>
      </c>
      <c r="K46">
        <v>26.7</v>
      </c>
      <c r="L46" t="s">
        <v>78</v>
      </c>
      <c r="M46" t="s">
        <v>79</v>
      </c>
      <c r="N46">
        <v>7.6100000000000001E-2</v>
      </c>
      <c r="O46">
        <v>1.1200000000000001</v>
      </c>
      <c r="P46">
        <v>26.3</v>
      </c>
      <c r="Q46" t="s">
        <v>80</v>
      </c>
      <c r="R46" t="s">
        <v>77</v>
      </c>
      <c r="S46">
        <v>4.2700000000000002E-2</v>
      </c>
      <c r="T46">
        <v>0.63200000000000001</v>
      </c>
      <c r="U46">
        <v>28.6</v>
      </c>
      <c r="W46">
        <v>1.1200000000000001</v>
      </c>
      <c r="X46">
        <v>25</v>
      </c>
    </row>
    <row r="47" spans="1:24" x14ac:dyDescent="0.35">
      <c r="A47" s="1">
        <v>43731</v>
      </c>
      <c r="B47" t="s">
        <v>94</v>
      </c>
      <c r="C47" t="s">
        <v>16</v>
      </c>
      <c r="D47" t="s">
        <v>13</v>
      </c>
      <c r="E47">
        <v>1</v>
      </c>
      <c r="F47">
        <v>1</v>
      </c>
      <c r="G47" t="s">
        <v>76</v>
      </c>
      <c r="H47" t="s">
        <v>77</v>
      </c>
      <c r="I47">
        <v>5.7799999999999997E-2</v>
      </c>
      <c r="J47">
        <v>1.3</v>
      </c>
      <c r="K47">
        <v>30.8</v>
      </c>
      <c r="L47" t="s">
        <v>78</v>
      </c>
      <c r="M47" t="s">
        <v>79</v>
      </c>
      <c r="N47">
        <v>7.6100000000000001E-2</v>
      </c>
      <c r="O47">
        <v>1.02</v>
      </c>
      <c r="P47">
        <v>23.6</v>
      </c>
      <c r="Q47" t="s">
        <v>80</v>
      </c>
      <c r="R47" t="s">
        <v>77</v>
      </c>
      <c r="S47">
        <v>3.9E-2</v>
      </c>
      <c r="T47">
        <v>0.53100000000000003</v>
      </c>
      <c r="U47">
        <v>23.6</v>
      </c>
      <c r="W47">
        <v>1.3</v>
      </c>
      <c r="X47">
        <v>25</v>
      </c>
    </row>
    <row r="48" spans="1:24" x14ac:dyDescent="0.35">
      <c r="A48" s="1">
        <v>43731</v>
      </c>
      <c r="B48" t="s">
        <v>94</v>
      </c>
      <c r="C48" t="s">
        <v>16</v>
      </c>
      <c r="D48" t="s">
        <v>13</v>
      </c>
      <c r="E48">
        <v>1</v>
      </c>
      <c r="F48">
        <v>1</v>
      </c>
      <c r="G48" t="s">
        <v>76</v>
      </c>
      <c r="H48" t="s">
        <v>77</v>
      </c>
      <c r="I48">
        <v>6.08E-2</v>
      </c>
      <c r="J48">
        <v>1.24</v>
      </c>
      <c r="K48">
        <v>29.5</v>
      </c>
      <c r="L48" t="s">
        <v>78</v>
      </c>
      <c r="M48" t="s">
        <v>79</v>
      </c>
      <c r="N48">
        <v>7.2700000000000001E-2</v>
      </c>
      <c r="O48">
        <v>1.08</v>
      </c>
      <c r="P48">
        <v>25.2</v>
      </c>
      <c r="Q48" t="s">
        <v>80</v>
      </c>
      <c r="R48" t="s">
        <v>77</v>
      </c>
      <c r="S48">
        <v>3.8800000000000001E-2</v>
      </c>
      <c r="T48">
        <v>0.56299999999999994</v>
      </c>
      <c r="U48">
        <v>25.2</v>
      </c>
      <c r="W48">
        <v>1.24</v>
      </c>
      <c r="X48">
        <v>25</v>
      </c>
    </row>
    <row r="49" spans="1:29" x14ac:dyDescent="0.35">
      <c r="A49" s="1">
        <v>43731</v>
      </c>
      <c r="B49" t="s">
        <v>94</v>
      </c>
      <c r="C49" t="s">
        <v>16</v>
      </c>
      <c r="D49" t="s">
        <v>13</v>
      </c>
      <c r="E49">
        <v>1</v>
      </c>
      <c r="F49">
        <v>1</v>
      </c>
      <c r="G49" t="s">
        <v>76</v>
      </c>
      <c r="H49" t="s">
        <v>77</v>
      </c>
      <c r="I49">
        <v>5.79E-2</v>
      </c>
      <c r="J49">
        <v>1.32</v>
      </c>
      <c r="K49">
        <v>31.3</v>
      </c>
      <c r="L49" t="s">
        <v>78</v>
      </c>
      <c r="M49" t="s">
        <v>79</v>
      </c>
      <c r="N49">
        <v>7.6600000000000001E-2</v>
      </c>
      <c r="O49">
        <v>1.06</v>
      </c>
      <c r="P49">
        <v>24.6</v>
      </c>
      <c r="Q49" t="s">
        <v>80</v>
      </c>
      <c r="R49" t="s">
        <v>77</v>
      </c>
      <c r="S49">
        <v>3.5299999999999998E-2</v>
      </c>
      <c r="T49">
        <v>0.51700000000000002</v>
      </c>
      <c r="U49">
        <v>23</v>
      </c>
      <c r="W49">
        <v>1.32</v>
      </c>
      <c r="X49">
        <v>25</v>
      </c>
    </row>
    <row r="50" spans="1:29" x14ac:dyDescent="0.35">
      <c r="A50" s="1">
        <v>43731</v>
      </c>
      <c r="B50" t="s">
        <v>94</v>
      </c>
      <c r="C50" t="s">
        <v>16</v>
      </c>
      <c r="D50" t="s">
        <v>13</v>
      </c>
      <c r="E50">
        <v>1</v>
      </c>
      <c r="F50">
        <v>1</v>
      </c>
      <c r="G50" t="s">
        <v>76</v>
      </c>
      <c r="H50" t="s">
        <v>77</v>
      </c>
      <c r="I50">
        <v>6.6000000000000003E-2</v>
      </c>
      <c r="J50">
        <v>1.57</v>
      </c>
      <c r="K50">
        <v>37</v>
      </c>
      <c r="L50" t="s">
        <v>78</v>
      </c>
      <c r="M50" t="s">
        <v>79</v>
      </c>
      <c r="N50">
        <v>7.1400000000000005E-2</v>
      </c>
      <c r="O50">
        <v>1.06</v>
      </c>
      <c r="P50">
        <v>24.7</v>
      </c>
      <c r="Q50" t="s">
        <v>80</v>
      </c>
      <c r="R50" t="s">
        <v>77</v>
      </c>
      <c r="S50">
        <v>3.8699999999999998E-2</v>
      </c>
      <c r="T50">
        <v>0.56100000000000005</v>
      </c>
      <c r="U50">
        <v>25.1</v>
      </c>
      <c r="W50">
        <v>1.57</v>
      </c>
      <c r="X50">
        <v>25</v>
      </c>
    </row>
    <row r="51" spans="1:29" x14ac:dyDescent="0.35">
      <c r="A51" s="1">
        <v>43731</v>
      </c>
      <c r="B51" t="s">
        <v>94</v>
      </c>
      <c r="C51" t="s">
        <v>16</v>
      </c>
      <c r="D51" t="s">
        <v>13</v>
      </c>
      <c r="E51">
        <v>1</v>
      </c>
      <c r="F51">
        <v>1</v>
      </c>
      <c r="G51" t="s">
        <v>76</v>
      </c>
      <c r="H51" t="s">
        <v>77</v>
      </c>
      <c r="I51">
        <v>5.6300000000000003E-2</v>
      </c>
      <c r="J51">
        <v>1.27</v>
      </c>
      <c r="K51">
        <v>30.1</v>
      </c>
      <c r="L51" t="s">
        <v>78</v>
      </c>
      <c r="M51" t="s">
        <v>79</v>
      </c>
      <c r="N51">
        <v>7.0900000000000005E-2</v>
      </c>
      <c r="O51">
        <v>1.01</v>
      </c>
      <c r="P51">
        <v>23.4</v>
      </c>
      <c r="Q51" t="s">
        <v>80</v>
      </c>
      <c r="R51" t="s">
        <v>77</v>
      </c>
      <c r="S51">
        <v>3.6999999999999998E-2</v>
      </c>
      <c r="T51">
        <v>0.52900000000000003</v>
      </c>
      <c r="U51">
        <v>23.5</v>
      </c>
      <c r="W51">
        <v>1.27</v>
      </c>
      <c r="X51">
        <v>25</v>
      </c>
    </row>
    <row r="52" spans="1:29" x14ac:dyDescent="0.35">
      <c r="AC52" t="s">
        <v>169</v>
      </c>
    </row>
  </sheetData>
  <printOptions gridLines="1"/>
  <pageMargins left="0.7" right="0.7" top="0.75" bottom="0.75" header="0.3" footer="0.3"/>
  <pageSetup scale="31" fitToHeight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QAQC</vt:lpstr>
      <vt:lpstr>MDLs</vt:lpstr>
      <vt:lpstr>NH4 problems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2013-09-23T17:49:54Z</cp:lastPrinted>
  <dcterms:created xsi:type="dcterms:W3CDTF">2010-09-09T13:26:46Z</dcterms:created>
  <dcterms:modified xsi:type="dcterms:W3CDTF">2019-10-10T17:31:33Z</dcterms:modified>
</cp:coreProperties>
</file>