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 FIA 2019/"/>
    </mc:Choice>
  </mc:AlternateContent>
  <xr:revisionPtr revIDLastSave="0" documentId="13_ncr:1_{9623C380-8606-5943-A5C3-6C3E976AF1BC}" xr6:coauthVersionLast="36" xr6:coauthVersionMax="45" xr10:uidLastSave="{00000000-0000-0000-0000-000000000000}"/>
  <bookViews>
    <workbookView xWindow="8580" yWindow="460" windowWidth="17020" windowHeight="14220" xr2:uid="{00000000-000D-0000-FFFF-FFFF00000000}"/>
  </bookViews>
  <sheets>
    <sheet name="Data for Export" sheetId="110" r:id="rId1"/>
    <sheet name="Flags" sheetId="111" r:id="rId2"/>
    <sheet name="QAQC" sheetId="93" r:id="rId3"/>
    <sheet name="MDLs" sheetId="80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U15" i="80" l="1"/>
  <c r="U16" i="80" s="1"/>
  <c r="U13" i="80"/>
  <c r="U12" i="80"/>
  <c r="P14" i="80"/>
  <c r="P15" i="80"/>
  <c r="P13" i="80"/>
  <c r="P12" i="80"/>
  <c r="K20" i="80"/>
  <c r="K18" i="80"/>
  <c r="K17" i="80"/>
  <c r="K16" i="80"/>
  <c r="K15" i="80"/>
  <c r="K14" i="80"/>
  <c r="K13" i="80"/>
  <c r="K12" i="80"/>
  <c r="P16" i="80" l="1"/>
  <c r="AK11" i="93"/>
  <c r="AL11" i="93" s="1"/>
  <c r="AK9" i="93"/>
  <c r="AL9" i="93" s="1"/>
  <c r="AK7" i="93"/>
  <c r="AL7" i="93" s="1"/>
  <c r="AK6" i="93"/>
  <c r="AL6" i="93" s="1"/>
  <c r="AK5" i="93"/>
  <c r="AL5" i="93" s="1"/>
  <c r="AU8" i="93"/>
  <c r="AU7" i="93"/>
  <c r="AL2" i="93"/>
  <c r="AT10" i="93"/>
  <c r="AU10" i="93" s="1"/>
  <c r="AK3" i="93"/>
  <c r="AL3" i="93" s="1"/>
  <c r="AR14" i="93"/>
  <c r="AS14" i="93" s="1"/>
  <c r="AR13" i="93"/>
  <c r="AS13" i="93" s="1"/>
  <c r="AR12" i="93"/>
  <c r="AS12" i="93" s="1"/>
  <c r="AV11" i="93"/>
  <c r="AW11" i="93" s="1"/>
  <c r="AT11" i="93"/>
  <c r="AU11" i="93" s="1"/>
  <c r="AR11" i="93"/>
  <c r="AS11" i="93" s="1"/>
  <c r="AV10" i="93"/>
  <c r="AW10" i="93" s="1"/>
  <c r="AR10" i="93"/>
  <c r="AS10" i="93" s="1"/>
  <c r="AW9" i="93"/>
  <c r="AV9" i="93"/>
  <c r="AT9" i="93"/>
  <c r="AU9" i="93" s="1"/>
  <c r="AR9" i="93"/>
  <c r="AS9" i="93" s="1"/>
  <c r="AV8" i="93"/>
  <c r="AW8" i="93" s="1"/>
  <c r="AT8" i="93"/>
  <c r="AR8" i="93"/>
  <c r="AS8" i="93" s="1"/>
  <c r="AV7" i="93"/>
  <c r="AW7" i="93" s="1"/>
  <c r="AT7" i="93"/>
  <c r="AS7" i="93"/>
  <c r="AR7" i="93"/>
  <c r="AV6" i="93"/>
  <c r="AW6" i="93" s="1"/>
  <c r="AT6" i="93"/>
  <c r="AU6" i="93" s="1"/>
  <c r="AR6" i="93"/>
  <c r="AS6" i="93" s="1"/>
  <c r="AW5" i="93"/>
  <c r="AV5" i="93"/>
  <c r="AT5" i="93"/>
  <c r="AU5" i="93" s="1"/>
  <c r="AR5" i="93"/>
  <c r="AS5" i="93" s="1"/>
  <c r="AV4" i="93"/>
  <c r="AW4" i="93" s="1"/>
  <c r="AU4" i="93"/>
  <c r="AT4" i="93"/>
  <c r="AR4" i="93"/>
  <c r="AS4" i="93" s="1"/>
  <c r="AV3" i="93"/>
  <c r="AW3" i="93" s="1"/>
  <c r="AT3" i="93"/>
  <c r="AU3" i="93" s="1"/>
  <c r="AS3" i="93"/>
  <c r="AR3" i="93"/>
  <c r="AV2" i="93"/>
  <c r="AW2" i="93" s="1"/>
  <c r="AT2" i="93"/>
  <c r="AU2" i="93" s="1"/>
  <c r="AR2" i="93"/>
  <c r="AS2" i="93" s="1"/>
  <c r="AJ14" i="93"/>
  <c r="AI14" i="93"/>
  <c r="AJ13" i="93"/>
  <c r="AI13" i="93"/>
  <c r="AI12" i="93"/>
  <c r="AJ12" i="93" s="1"/>
  <c r="AM11" i="93"/>
  <c r="AN11" i="93" s="1"/>
  <c r="AJ11" i="93"/>
  <c r="AI11" i="93"/>
  <c r="AM10" i="93"/>
  <c r="AN10" i="93" s="1"/>
  <c r="AK10" i="93"/>
  <c r="AL10" i="93" s="1"/>
  <c r="AJ10" i="93"/>
  <c r="AI10" i="93"/>
  <c r="AN9" i="93"/>
  <c r="AM9" i="93"/>
  <c r="AI9" i="93"/>
  <c r="AJ9" i="93" s="1"/>
  <c r="AN8" i="93"/>
  <c r="AM8" i="93"/>
  <c r="AL8" i="93"/>
  <c r="AK8" i="93"/>
  <c r="AI8" i="93"/>
  <c r="AJ8" i="93" s="1"/>
  <c r="AM7" i="93"/>
  <c r="AN7" i="93" s="1"/>
  <c r="AJ7" i="93"/>
  <c r="AI7" i="93"/>
  <c r="AM6" i="93"/>
  <c r="AN6" i="93" s="1"/>
  <c r="AJ6" i="93"/>
  <c r="AI6" i="93"/>
  <c r="AN5" i="93"/>
  <c r="AM5" i="93"/>
  <c r="AI5" i="93"/>
  <c r="AJ5" i="93" s="1"/>
  <c r="AN4" i="93"/>
  <c r="AM4" i="93"/>
  <c r="AL4" i="93"/>
  <c r="AK4" i="93"/>
  <c r="AI4" i="93"/>
  <c r="AJ4" i="93" s="1"/>
  <c r="AM3" i="93"/>
  <c r="AN3" i="93" s="1"/>
  <c r="AJ3" i="93"/>
  <c r="AI3" i="93"/>
  <c r="AM2" i="93"/>
  <c r="AN2" i="93" s="1"/>
  <c r="AK2" i="93"/>
  <c r="AJ2" i="93"/>
  <c r="AI2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E11" i="93"/>
  <c r="AD11" i="93"/>
  <c r="AE10" i="93"/>
  <c r="AD10" i="93"/>
  <c r="AE9" i="93"/>
  <c r="AD9" i="93"/>
  <c r="AE8" i="93"/>
  <c r="AD8" i="93"/>
  <c r="AE7" i="93"/>
  <c r="AD7" i="93"/>
  <c r="AE6" i="93"/>
  <c r="AD6" i="93"/>
  <c r="AE5" i="93"/>
  <c r="AD5" i="93"/>
  <c r="AE4" i="93"/>
  <c r="AD4" i="93"/>
  <c r="AE3" i="93"/>
  <c r="AD3" i="93"/>
  <c r="AE2" i="93"/>
  <c r="AD2" i="93"/>
  <c r="AC11" i="93"/>
  <c r="AB11" i="93"/>
  <c r="AC10" i="93"/>
  <c r="AB10" i="93"/>
  <c r="AC9" i="93"/>
  <c r="AB9" i="93"/>
  <c r="AB8" i="93"/>
  <c r="AC8" i="93" s="1"/>
  <c r="AC7" i="93"/>
  <c r="AB7" i="93"/>
  <c r="AB6" i="93"/>
  <c r="AC6" i="93" s="1"/>
  <c r="AC4" i="93"/>
  <c r="AC5" i="93"/>
  <c r="AB5" i="93"/>
  <c r="AB4" i="93"/>
  <c r="AB2" i="93"/>
  <c r="AC2" i="93" s="1"/>
  <c r="AC3" i="93"/>
  <c r="AB3" i="93"/>
  <c r="Z10" i="93"/>
  <c r="Y138" i="93"/>
  <c r="Z13" i="93" s="1"/>
  <c r="AA13" i="93" s="1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Z14" i="93"/>
  <c r="AA14" i="93" s="1"/>
  <c r="Z12" i="93"/>
  <c r="AA12" i="93" s="1"/>
  <c r="Z11" i="93"/>
  <c r="AA11" i="93" s="1"/>
  <c r="AA10" i="93"/>
  <c r="Z9" i="93"/>
  <c r="AA9" i="93" s="1"/>
  <c r="Z8" i="93"/>
  <c r="AA8" i="93" s="1"/>
  <c r="Z7" i="93"/>
  <c r="Z6" i="93"/>
  <c r="Z5" i="93"/>
  <c r="Z4" i="93"/>
  <c r="Z3" i="93"/>
  <c r="Z2" i="93"/>
  <c r="V5" i="93"/>
  <c r="V4" i="93"/>
  <c r="AH3" i="93" l="1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2" i="93"/>
  <c r="AM81" i="93" l="1"/>
  <c r="AN81" i="93" s="1"/>
  <c r="AK89" i="93"/>
  <c r="AL89" i="93" s="1"/>
  <c r="AK117" i="93"/>
  <c r="AL117" i="93" s="1"/>
  <c r="AK61" i="93"/>
  <c r="AL61" i="93" s="1"/>
  <c r="AM53" i="93"/>
  <c r="AN53" i="93" s="1"/>
  <c r="AM109" i="93"/>
  <c r="AN109" i="93" s="1"/>
  <c r="AK33" i="93"/>
  <c r="AL33" i="93" s="1"/>
  <c r="AK103" i="93"/>
  <c r="AL103" i="93" s="1"/>
  <c r="AM95" i="93"/>
  <c r="AN95" i="93" s="1"/>
  <c r="AK75" i="93"/>
  <c r="AL75" i="93" s="1"/>
  <c r="AM67" i="93"/>
  <c r="AN67" i="93" s="1"/>
  <c r="AK47" i="93"/>
  <c r="AL47" i="93" s="1"/>
  <c r="AM39" i="93"/>
  <c r="AN39" i="93" s="1"/>
  <c r="U17" i="80"/>
  <c r="P17" i="80"/>
  <c r="K21" i="80" l="1"/>
  <c r="P21" i="80"/>
  <c r="U21" i="80"/>
  <c r="U14" i="80"/>
  <c r="U19" i="80"/>
  <c r="U18" i="80"/>
  <c r="U20" i="80"/>
  <c r="K19" i="80"/>
  <c r="P19" i="80"/>
  <c r="P18" i="80"/>
  <c r="P20" i="80"/>
  <c r="AQ3" i="93" l="1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R40" i="93" s="1"/>
  <c r="AS40" i="93" s="1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R54" i="93" s="1"/>
  <c r="AS54" i="93" s="1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R68" i="93" s="1"/>
  <c r="AS68" i="93" s="1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R82" i="93" s="1"/>
  <c r="AS82" i="93" s="1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R96" i="93" s="1"/>
  <c r="AS96" i="93" s="1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R110" i="93" s="1"/>
  <c r="AS110" i="93" s="1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AA2" i="93" s="1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AA3" i="93" s="1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AA4" i="93" s="1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AA5" i="93" s="1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AA6" i="93" s="1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AA7" i="93" s="1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2" i="93"/>
  <c r="Y3" i="93"/>
  <c r="AT117" i="93" l="1"/>
  <c r="AU117" i="93" s="1"/>
  <c r="AV109" i="93"/>
  <c r="AW109" i="93" s="1"/>
  <c r="AT103" i="93"/>
  <c r="AU103" i="93" s="1"/>
  <c r="AV95" i="93"/>
  <c r="AW95" i="93" s="1"/>
  <c r="AT89" i="93"/>
  <c r="AU89" i="93" s="1"/>
  <c r="AV81" i="93"/>
  <c r="AW81" i="93" s="1"/>
  <c r="AT75" i="93"/>
  <c r="AU75" i="93" s="1"/>
  <c r="AV67" i="93"/>
  <c r="AW67" i="93" s="1"/>
  <c r="AT61" i="93"/>
  <c r="AU61" i="93" s="1"/>
  <c r="AV53" i="93"/>
  <c r="AW53" i="93" s="1"/>
  <c r="AT47" i="93"/>
  <c r="AU47" i="93" s="1"/>
  <c r="AV39" i="93"/>
  <c r="AW39" i="93" s="1"/>
  <c r="AT33" i="93"/>
  <c r="AU33" i="93" s="1"/>
</calcChain>
</file>

<file path=xl/sharedStrings.xml><?xml version="1.0" encoding="utf-8"?>
<sst xmlns="http://schemas.openxmlformats.org/spreadsheetml/2006/main" count="1782" uniqueCount="223">
  <si>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</si>
  <si>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</si>
  <si>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</si>
  <si>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</si>
  <si>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</si>
  <si>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</si>
  <si>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</si>
  <si>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</si>
  <si>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</si>
  <si>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</si>
  <si>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</si>
  <si>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</si>
  <si>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chk std 1000</t>
  </si>
  <si>
    <t>S3</t>
  </si>
  <si>
    <t>chk std 100</t>
  </si>
  <si>
    <t>S4</t>
  </si>
  <si>
    <t>chk std 25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</si>
  <si>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</si>
  <si>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</si>
  <si>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</si>
  <si>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</si>
  <si>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</si>
  <si>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</si>
  <si>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</si>
  <si>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</si>
  <si>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</si>
  <si>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</si>
  <si>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</si>
  <si>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</si>
  <si>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</si>
  <si>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</si>
  <si>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</si>
  <si>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</si>
  <si>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</si>
  <si>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</si>
  <si>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</si>
  <si>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</si>
  <si>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</si>
  <si>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</si>
  <si>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chk std 500</t>
  </si>
  <si>
    <t>chk std 250</t>
  </si>
  <si>
    <t>chk std 50</t>
  </si>
  <si>
    <t>chk std 10</t>
  </si>
  <si>
    <t>chk std 5</t>
  </si>
  <si>
    <t>chk std 2.5</t>
  </si>
  <si>
    <t>chk std 0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</si>
  <si>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</si>
  <si>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</si>
  <si>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</si>
  <si>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</si>
  <si>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</si>
  <si>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</si>
  <si>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</si>
  <si>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</si>
  <si>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</si>
  <si>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</si>
  <si>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</si>
  <si>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</si>
  <si>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</si>
  <si>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</si>
  <si>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</si>
  <si>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</si>
  <si>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</si>
  <si>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</si>
  <si>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</si>
  <si>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</si>
  <si>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</si>
  <si>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</si>
  <si>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</si>
  <si>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</si>
  <si>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</si>
  <si>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</si>
  <si>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nitrite</t>
  </si>
  <si>
    <t>out of reagent</t>
  </si>
  <si>
    <t>PO4-P conc in ppb</t>
  </si>
  <si>
    <t>NH4-N conc in ppb</t>
  </si>
  <si>
    <t>NO3-N + NO2-N conc in ppb</t>
  </si>
  <si>
    <t>NH4-N</t>
  </si>
  <si>
    <t>ug N/L</t>
  </si>
  <si>
    <t>PO4-P</t>
  </si>
  <si>
    <t>ug P/L</t>
  </si>
  <si>
    <t>NO3-N+NO2-N</t>
  </si>
  <si>
    <t>S6</t>
  </si>
  <si>
    <t>11Nov2019 WW HW_edited2.omn</t>
  </si>
  <si>
    <t>F23Oct19_S_Inf</t>
  </si>
  <si>
    <t>F19Aug19_S9.0m</t>
  </si>
  <si>
    <t>B08Aug19_S0.1m</t>
  </si>
  <si>
    <t>F05Aug19_S_8.0m</t>
  </si>
  <si>
    <t>B22Aug19_B20_R1</t>
  </si>
  <si>
    <t>F30Oct19_3.8m</t>
  </si>
  <si>
    <t>F19Aug19_3.8m</t>
  </si>
  <si>
    <t>F04Oct19_F99_R1</t>
  </si>
  <si>
    <t>F22Aug19_F20_R1</t>
  </si>
  <si>
    <t>F25Oct19_9.0m</t>
  </si>
  <si>
    <t>B22Aug19_B20_R1_DUP</t>
  </si>
  <si>
    <t>F25Oct19_9.0m_SPK</t>
  </si>
  <si>
    <t>F04Oct19_F200_R1</t>
  </si>
  <si>
    <t>F22Aug19_F200_R1</t>
  </si>
  <si>
    <t>F12Aug19_8.0m</t>
  </si>
  <si>
    <t>F11Sep19_5.0m</t>
  </si>
  <si>
    <t>F27Sep19_1.6m</t>
  </si>
  <si>
    <t>B04Oct19_9.0m</t>
  </si>
  <si>
    <t>F28Aug19_8.0m</t>
  </si>
  <si>
    <t>B22Aug19_B200_R1</t>
  </si>
  <si>
    <t>B28Oct19_0.1m</t>
  </si>
  <si>
    <t>F16Oct19_SInf</t>
  </si>
  <si>
    <t>F27Sep19_1.6m_DUP</t>
  </si>
  <si>
    <t>F16Oct19_S_Inf_SPK</t>
  </si>
  <si>
    <t>F28Oct19_9.0m</t>
  </si>
  <si>
    <t>F11Oct19_0.1m</t>
  </si>
  <si>
    <t>F23Oct19_1.6m</t>
  </si>
  <si>
    <t>F25Oct19_5.0m</t>
  </si>
  <si>
    <t>B20Sep19_B20_R1</t>
  </si>
  <si>
    <t>B08Aug19_11.0m</t>
  </si>
  <si>
    <t>F04Oct19_F101_R1</t>
  </si>
  <si>
    <t>B04Oct19_B200_R1</t>
  </si>
  <si>
    <t>F04Oct19_F50_R1</t>
  </si>
  <si>
    <t>B04Oct19_B01_R1</t>
  </si>
  <si>
    <t>B20Sep19_B20_R1_DUP</t>
  </si>
  <si>
    <t>B04Oct19_B01_R1_SPK</t>
  </si>
  <si>
    <t>F20Sep19_F45_R1</t>
  </si>
  <si>
    <t>B20Sep19_B01_R1</t>
  </si>
  <si>
    <t>B08Aug19_6.0m</t>
  </si>
  <si>
    <t>F04Oct19_F100_R1</t>
  </si>
  <si>
    <t>B20Sep19_B45_R1</t>
  </si>
  <si>
    <t>F04Oct19_F102_R1</t>
  </si>
  <si>
    <t>B20Aug19_B30_R1</t>
  </si>
  <si>
    <t>B04Oct19_B20_R1</t>
  </si>
  <si>
    <t>F20Sep19_F30_R1</t>
  </si>
  <si>
    <t>B04Oct19_B45_R1</t>
  </si>
  <si>
    <t>B20Sep19_B45_R1_DUP</t>
  </si>
  <si>
    <t>B04Oct19_B45_R1_SPK</t>
  </si>
  <si>
    <t>B22Aug19_B45_R1</t>
  </si>
  <si>
    <t>B01Aug19_3.0m</t>
  </si>
  <si>
    <t>F22aug19_F101_R1</t>
  </si>
  <si>
    <t>B08Aug19_9.0m</t>
  </si>
  <si>
    <t>F22Aug19_F99_R1</t>
  </si>
  <si>
    <t>B01Aug19_11.0m</t>
  </si>
  <si>
    <t>B01Aug19_6.0m</t>
  </si>
  <si>
    <t>B22Aug19_B100_R1</t>
  </si>
  <si>
    <t>B04Oct19_F100_R1</t>
  </si>
  <si>
    <t>B04Oct19_B20_R1_DUP</t>
  </si>
  <si>
    <t>F04Oct19_F100_R1_SPK</t>
  </si>
  <si>
    <t>F22Aug19_F100_R1</t>
  </si>
  <si>
    <t>F04Oct19_F30_R1</t>
  </si>
  <si>
    <t>F22Aug19_F102_R1</t>
  </si>
  <si>
    <t>F22Aug19_F30_R1</t>
  </si>
  <si>
    <t>F04Oct19_F45_R1</t>
  </si>
  <si>
    <t>F04Oct19_F101_R2</t>
  </si>
  <si>
    <t>F04Oct19_F45_R1_DUP</t>
  </si>
  <si>
    <t>F04Oct19_F101_R2_SPK</t>
  </si>
  <si>
    <t>F12Aug19_9.0m</t>
  </si>
  <si>
    <t>F28Aug19_9.0m</t>
  </si>
  <si>
    <t>F19Aug19_0.1m</t>
  </si>
  <si>
    <t>F22Aug19_5.0m</t>
  </si>
  <si>
    <t>B14Aug19_11.0m</t>
  </si>
  <si>
    <t>F19Aug19_WET</t>
  </si>
  <si>
    <t>F12aug19_0.1m</t>
  </si>
  <si>
    <t>F25Oct19_1.6m</t>
  </si>
  <si>
    <t>F19Aug19_Inf</t>
  </si>
  <si>
    <t>F14Aug19_0.1m</t>
  </si>
  <si>
    <t>B14Aug19_9.0m</t>
  </si>
  <si>
    <t>B14Aug19_11.0m_DUP</t>
  </si>
  <si>
    <t>F14Aug19_0.1m_SPK</t>
  </si>
  <si>
    <t>F22Aug19_9.0m</t>
  </si>
  <si>
    <t>B14Aug19_6.0m</t>
  </si>
  <si>
    <t>B14Aug19_0.1m</t>
  </si>
  <si>
    <t>F19Aug19_6.2m</t>
  </si>
  <si>
    <t>F12Aug19_WET</t>
  </si>
  <si>
    <t>F27Sep19_5.0m</t>
  </si>
  <si>
    <t>F28Aug19_3.8m</t>
  </si>
  <si>
    <t>F12Aug19_3.8m</t>
  </si>
  <si>
    <t>F02Sep19_6.2m</t>
  </si>
  <si>
    <t>F11Oct19_1.6m</t>
  </si>
  <si>
    <t>F12Aug19_6.2m</t>
  </si>
  <si>
    <t>F12Aug19_WET_DUP</t>
  </si>
  <si>
    <t>F11Oct19_1.6m_SPK</t>
  </si>
  <si>
    <t>F11Sep19_6.2m</t>
  </si>
  <si>
    <t>F28Aug19_0.1m</t>
  </si>
  <si>
    <t>F12aug19_Inf</t>
  </si>
  <si>
    <t>B14Aug19_3.0m</t>
  </si>
  <si>
    <t>F28Aug19_5.0m</t>
  </si>
  <si>
    <t>F14Aug19_9.0m</t>
  </si>
  <si>
    <t>F19Aug19_5.0m</t>
  </si>
  <si>
    <t>F28Aug19_6.2m</t>
  </si>
  <si>
    <t>F12Aug19_5.0m</t>
  </si>
  <si>
    <t>F11Oct19_9.0m</t>
  </si>
  <si>
    <t>F22Aug19_F01_R1</t>
  </si>
  <si>
    <t>F28Aug19_5.0m_DUP</t>
  </si>
  <si>
    <t>F11Oct19_9.0m_SPK</t>
  </si>
  <si>
    <t>F04Oct19_F01_R1</t>
  </si>
  <si>
    <t>B04Oct19_B50_R1</t>
  </si>
  <si>
    <t>F22Aug19_F45_R1</t>
  </si>
  <si>
    <t>B04Oct19_B30_R1</t>
  </si>
  <si>
    <t>B08Aug19_3.0m</t>
  </si>
  <si>
    <t>B04Oct19_B100_R1</t>
  </si>
  <si>
    <t>B22Aug19_B01_R1</t>
  </si>
  <si>
    <t>B01Aug19_0.1m</t>
  </si>
  <si>
    <t>B22Aug19_B50_R1</t>
  </si>
  <si>
    <t>B20Sep19_B30_R1</t>
  </si>
  <si>
    <t>F22Aug19_F50_R1</t>
  </si>
  <si>
    <t>B08Aug19_3.0m_DUP</t>
  </si>
  <si>
    <t>B20Sep19_B30_R1_SPK</t>
  </si>
  <si>
    <t>OM_11-11-2019_12-12-26PM.OMN</t>
  </si>
  <si>
    <t>Run Date</t>
  </si>
  <si>
    <t>Flag NH4 BRN</t>
  </si>
  <si>
    <t>Flag PO4 BRN</t>
  </si>
  <si>
    <t>Flag for NO3_NO2 BRN</t>
  </si>
  <si>
    <t>Reservoir</t>
  </si>
  <si>
    <t>Site</t>
  </si>
  <si>
    <t>DateTime</t>
  </si>
  <si>
    <t>Depth_m</t>
  </si>
  <si>
    <t>FCR</t>
  </si>
  <si>
    <t>BVR</t>
  </si>
  <si>
    <t>Flag</t>
  </si>
  <si>
    <t>Explanation</t>
  </si>
  <si>
    <t>sample not taken</t>
  </si>
  <si>
    <t>instrument malfunction</t>
  </si>
  <si>
    <t>sample below detection</t>
  </si>
  <si>
    <t>negative vlaue set to zero</t>
  </si>
  <si>
    <t>demonic intrusion</t>
  </si>
  <si>
    <t>non-standard method</t>
  </si>
  <si>
    <t>sample run multiple times and values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</si>
</sst>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/>
    <xf numFmtId="15" fontId="0" fillId="0" borderId="0" xfId="0" applyNumberFormat="1"/>
    <xf numFmtId="1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Export'!$G$2:$G$101</c:f>
              <c:numCache>
                <c:formatCode>General</c:formatCode>
                <c:ptCount val="100"/>
                <c:pt idx="0">
                  <c:v>5.68</c:v>
                </c:pt>
                <c:pt idx="1">
                  <c:v>422</c:v>
                </c:pt>
                <c:pt idx="2">
                  <c:v>6.35</c:v>
                </c:pt>
                <c:pt idx="3">
                  <c:v>328</c:v>
                </c:pt>
                <c:pt idx="4">
                  <c:v>10</c:v>
                </c:pt>
                <c:pt idx="5">
                  <c:v>81.599999999999994</c:v>
                </c:pt>
                <c:pt idx="6">
                  <c:v>11.4</c:v>
                </c:pt>
                <c:pt idx="7">
                  <c:v>4.4800000000000004</c:v>
                </c:pt>
                <c:pt idx="8">
                  <c:v>4.49</c:v>
                </c:pt>
                <c:pt idx="9">
                  <c:v>654</c:v>
                </c:pt>
                <c:pt idx="10">
                  <c:v>27.3</c:v>
                </c:pt>
                <c:pt idx="11">
                  <c:v>24.2</c:v>
                </c:pt>
                <c:pt idx="12">
                  <c:v>372</c:v>
                </c:pt>
                <c:pt idx="13">
                  <c:v>591</c:v>
                </c:pt>
                <c:pt idx="14">
                  <c:v>6.27</c:v>
                </c:pt>
                <c:pt idx="15">
                  <c:v>1680</c:v>
                </c:pt>
                <c:pt idx="16">
                  <c:v>596</c:v>
                </c:pt>
                <c:pt idx="17">
                  <c:v>49.2</c:v>
                </c:pt>
                <c:pt idx="18">
                  <c:v>2.4900000000000002</c:v>
                </c:pt>
                <c:pt idx="19">
                  <c:v>4.7300000000000004</c:v>
                </c:pt>
                <c:pt idx="20">
                  <c:v>566</c:v>
                </c:pt>
                <c:pt idx="21">
                  <c:v>12.9</c:v>
                </c:pt>
                <c:pt idx="22">
                  <c:v>61</c:v>
                </c:pt>
                <c:pt idx="23">
                  <c:v>56.6</c:v>
                </c:pt>
                <c:pt idx="24">
                  <c:v>5.88</c:v>
                </c:pt>
                <c:pt idx="25">
                  <c:v>1990</c:v>
                </c:pt>
                <c:pt idx="26">
                  <c:v>7.64</c:v>
                </c:pt>
                <c:pt idx="27">
                  <c:v>56.3</c:v>
                </c:pt>
                <c:pt idx="28">
                  <c:v>7.07</c:v>
                </c:pt>
                <c:pt idx="29">
                  <c:v>3.42</c:v>
                </c:pt>
                <c:pt idx="30">
                  <c:v>27.3</c:v>
                </c:pt>
                <c:pt idx="31">
                  <c:v>8.57</c:v>
                </c:pt>
                <c:pt idx="32">
                  <c:v>11.6</c:v>
                </c:pt>
                <c:pt idx="33">
                  <c:v>4.4400000000000004</c:v>
                </c:pt>
                <c:pt idx="34">
                  <c:v>2.77</c:v>
                </c:pt>
                <c:pt idx="35">
                  <c:v>23.8</c:v>
                </c:pt>
                <c:pt idx="36">
                  <c:v>2.88</c:v>
                </c:pt>
                <c:pt idx="37">
                  <c:v>3.78</c:v>
                </c:pt>
                <c:pt idx="38">
                  <c:v>23.4</c:v>
                </c:pt>
                <c:pt idx="39">
                  <c:v>4.09</c:v>
                </c:pt>
                <c:pt idx="40">
                  <c:v>2.68</c:v>
                </c:pt>
                <c:pt idx="41">
                  <c:v>12.1</c:v>
                </c:pt>
                <c:pt idx="42">
                  <c:v>16</c:v>
                </c:pt>
                <c:pt idx="43">
                  <c:v>161</c:v>
                </c:pt>
                <c:pt idx="44">
                  <c:v>3.65</c:v>
                </c:pt>
                <c:pt idx="45">
                  <c:v>5.18</c:v>
                </c:pt>
                <c:pt idx="46">
                  <c:v>1680</c:v>
                </c:pt>
                <c:pt idx="47">
                  <c:v>33</c:v>
                </c:pt>
                <c:pt idx="48">
                  <c:v>23</c:v>
                </c:pt>
                <c:pt idx="49">
                  <c:v>4.09</c:v>
                </c:pt>
                <c:pt idx="50">
                  <c:v>6.14</c:v>
                </c:pt>
                <c:pt idx="51">
                  <c:v>2.36</c:v>
                </c:pt>
                <c:pt idx="52">
                  <c:v>106</c:v>
                </c:pt>
                <c:pt idx="53">
                  <c:v>4.66</c:v>
                </c:pt>
                <c:pt idx="54">
                  <c:v>2.71</c:v>
                </c:pt>
                <c:pt idx="55">
                  <c:v>3.38</c:v>
                </c:pt>
                <c:pt idx="56">
                  <c:v>360</c:v>
                </c:pt>
                <c:pt idx="57">
                  <c:v>1050</c:v>
                </c:pt>
                <c:pt idx="58">
                  <c:v>11.7</c:v>
                </c:pt>
                <c:pt idx="59">
                  <c:v>196</c:v>
                </c:pt>
                <c:pt idx="60">
                  <c:v>1890</c:v>
                </c:pt>
                <c:pt idx="61">
                  <c:v>31.2</c:v>
                </c:pt>
                <c:pt idx="62">
                  <c:v>4.67</c:v>
                </c:pt>
                <c:pt idx="63">
                  <c:v>46</c:v>
                </c:pt>
                <c:pt idx="64">
                  <c:v>5.46</c:v>
                </c:pt>
                <c:pt idx="65">
                  <c:v>7.46</c:v>
                </c:pt>
                <c:pt idx="66">
                  <c:v>746</c:v>
                </c:pt>
                <c:pt idx="67">
                  <c:v>551</c:v>
                </c:pt>
                <c:pt idx="68">
                  <c:v>6.65</c:v>
                </c:pt>
                <c:pt idx="69">
                  <c:v>1.71</c:v>
                </c:pt>
                <c:pt idx="70">
                  <c:v>229</c:v>
                </c:pt>
                <c:pt idx="71">
                  <c:v>29.9</c:v>
                </c:pt>
                <c:pt idx="72">
                  <c:v>749</c:v>
                </c:pt>
                <c:pt idx="73">
                  <c:v>23.6</c:v>
                </c:pt>
                <c:pt idx="74">
                  <c:v>13.2</c:v>
                </c:pt>
                <c:pt idx="75">
                  <c:v>646</c:v>
                </c:pt>
                <c:pt idx="76">
                  <c:v>8.8800000000000008</c:v>
                </c:pt>
                <c:pt idx="77">
                  <c:v>230</c:v>
                </c:pt>
                <c:pt idx="78">
                  <c:v>500</c:v>
                </c:pt>
                <c:pt idx="79">
                  <c:v>10.3</c:v>
                </c:pt>
                <c:pt idx="80">
                  <c:v>4.59</c:v>
                </c:pt>
                <c:pt idx="81">
                  <c:v>9.0500000000000007</c:v>
                </c:pt>
                <c:pt idx="82">
                  <c:v>181</c:v>
                </c:pt>
                <c:pt idx="83">
                  <c:v>402</c:v>
                </c:pt>
                <c:pt idx="84">
                  <c:v>127</c:v>
                </c:pt>
                <c:pt idx="85">
                  <c:v>417</c:v>
                </c:pt>
                <c:pt idx="86">
                  <c:v>145</c:v>
                </c:pt>
                <c:pt idx="87">
                  <c:v>1130</c:v>
                </c:pt>
                <c:pt idx="88">
                  <c:v>14.2</c:v>
                </c:pt>
                <c:pt idx="89">
                  <c:v>16.600000000000001</c:v>
                </c:pt>
                <c:pt idx="90">
                  <c:v>4.74</c:v>
                </c:pt>
                <c:pt idx="91">
                  <c:v>4.3899999999999997</c:v>
                </c:pt>
                <c:pt idx="92">
                  <c:v>7.84</c:v>
                </c:pt>
                <c:pt idx="93">
                  <c:v>7.85</c:v>
                </c:pt>
                <c:pt idx="94">
                  <c:v>29.2</c:v>
                </c:pt>
                <c:pt idx="95">
                  <c:v>7.7</c:v>
                </c:pt>
                <c:pt idx="96">
                  <c:v>5.87</c:v>
                </c:pt>
                <c:pt idx="97">
                  <c:v>5.41</c:v>
                </c:pt>
                <c:pt idx="98">
                  <c:v>2.68</c:v>
                </c:pt>
                <c:pt idx="99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7-F243-A4F7-2FB8C8F5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22544"/>
        <c:axId val="1140224224"/>
      </c:scatterChart>
      <c:valAx>
        <c:axId val="11402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4224"/>
        <c:crosses val="autoZero"/>
        <c:crossBetween val="midCat"/>
      </c:valAx>
      <c:valAx>
        <c:axId val="1140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Export'!$H$2:$H$101</c:f>
              <c:numCache>
                <c:formatCode>General</c:formatCode>
                <c:ptCount val="100"/>
                <c:pt idx="0">
                  <c:v>14.7</c:v>
                </c:pt>
                <c:pt idx="1">
                  <c:v>4.3600000000000003</c:v>
                </c:pt>
                <c:pt idx="2">
                  <c:v>2.58</c:v>
                </c:pt>
                <c:pt idx="3">
                  <c:v>1.73</c:v>
                </c:pt>
                <c:pt idx="4">
                  <c:v>3.47</c:v>
                </c:pt>
                <c:pt idx="5">
                  <c:v>4.53</c:v>
                </c:pt>
                <c:pt idx="6">
                  <c:v>4.29</c:v>
                </c:pt>
                <c:pt idx="7">
                  <c:v>16.2</c:v>
                </c:pt>
                <c:pt idx="8">
                  <c:v>6.8</c:v>
                </c:pt>
                <c:pt idx="9">
                  <c:v>3.89</c:v>
                </c:pt>
                <c:pt idx="10">
                  <c:v>6.92</c:v>
                </c:pt>
                <c:pt idx="11">
                  <c:v>3.9</c:v>
                </c:pt>
                <c:pt idx="12">
                  <c:v>4.5</c:v>
                </c:pt>
                <c:pt idx="13">
                  <c:v>4.3600000000000003</c:v>
                </c:pt>
                <c:pt idx="14">
                  <c:v>7.26</c:v>
                </c:pt>
                <c:pt idx="15">
                  <c:v>16.5</c:v>
                </c:pt>
                <c:pt idx="16">
                  <c:v>5.19</c:v>
                </c:pt>
                <c:pt idx="17">
                  <c:v>4.54</c:v>
                </c:pt>
                <c:pt idx="18">
                  <c:v>4.83</c:v>
                </c:pt>
                <c:pt idx="19">
                  <c:v>17.3</c:v>
                </c:pt>
                <c:pt idx="20">
                  <c:v>4.4400000000000004</c:v>
                </c:pt>
                <c:pt idx="21">
                  <c:v>8.9</c:v>
                </c:pt>
                <c:pt idx="22">
                  <c:v>5.4</c:v>
                </c:pt>
                <c:pt idx="23">
                  <c:v>5.51</c:v>
                </c:pt>
                <c:pt idx="24">
                  <c:v>3.56</c:v>
                </c:pt>
                <c:pt idx="25">
                  <c:v>17.3</c:v>
                </c:pt>
                <c:pt idx="26">
                  <c:v>23.7</c:v>
                </c:pt>
                <c:pt idx="27">
                  <c:v>0.57099999999999995</c:v>
                </c:pt>
                <c:pt idx="28">
                  <c:v>8.16</c:v>
                </c:pt>
                <c:pt idx="29">
                  <c:v>6.47</c:v>
                </c:pt>
                <c:pt idx="30">
                  <c:v>1.94</c:v>
                </c:pt>
                <c:pt idx="31">
                  <c:v>4.6100000000000003</c:v>
                </c:pt>
                <c:pt idx="32">
                  <c:v>6.28</c:v>
                </c:pt>
                <c:pt idx="33">
                  <c:v>18</c:v>
                </c:pt>
                <c:pt idx="34">
                  <c:v>5.52</c:v>
                </c:pt>
                <c:pt idx="35">
                  <c:v>7.05</c:v>
                </c:pt>
                <c:pt idx="36">
                  <c:v>5.44</c:v>
                </c:pt>
                <c:pt idx="37">
                  <c:v>4.2</c:v>
                </c:pt>
                <c:pt idx="38">
                  <c:v>7.62</c:v>
                </c:pt>
                <c:pt idx="39">
                  <c:v>-0.20699999999999999</c:v>
                </c:pt>
                <c:pt idx="40">
                  <c:v>4.66</c:v>
                </c:pt>
                <c:pt idx="41">
                  <c:v>6.09</c:v>
                </c:pt>
                <c:pt idx="42">
                  <c:v>24.7</c:v>
                </c:pt>
                <c:pt idx="43">
                  <c:v>3.34</c:v>
                </c:pt>
                <c:pt idx="44">
                  <c:v>14.8</c:v>
                </c:pt>
                <c:pt idx="45">
                  <c:v>16.8</c:v>
                </c:pt>
                <c:pt idx="46">
                  <c:v>5.73</c:v>
                </c:pt>
                <c:pt idx="47">
                  <c:v>3.93</c:v>
                </c:pt>
                <c:pt idx="48">
                  <c:v>6.13</c:v>
                </c:pt>
                <c:pt idx="49">
                  <c:v>17.8</c:v>
                </c:pt>
                <c:pt idx="50">
                  <c:v>19.3</c:v>
                </c:pt>
                <c:pt idx="51">
                  <c:v>13.9</c:v>
                </c:pt>
                <c:pt idx="52">
                  <c:v>15.7</c:v>
                </c:pt>
                <c:pt idx="53">
                  <c:v>7.73</c:v>
                </c:pt>
                <c:pt idx="54">
                  <c:v>8.1999999999999993</c:v>
                </c:pt>
                <c:pt idx="55">
                  <c:v>23.1</c:v>
                </c:pt>
                <c:pt idx="56">
                  <c:v>2.73</c:v>
                </c:pt>
                <c:pt idx="57">
                  <c:v>15.2</c:v>
                </c:pt>
                <c:pt idx="58">
                  <c:v>8.69</c:v>
                </c:pt>
                <c:pt idx="59">
                  <c:v>2.78</c:v>
                </c:pt>
                <c:pt idx="60">
                  <c:v>13</c:v>
                </c:pt>
                <c:pt idx="61">
                  <c:v>6.09</c:v>
                </c:pt>
                <c:pt idx="62">
                  <c:v>6.62</c:v>
                </c:pt>
                <c:pt idx="63">
                  <c:v>4.6900000000000004</c:v>
                </c:pt>
                <c:pt idx="64">
                  <c:v>17.2</c:v>
                </c:pt>
                <c:pt idx="65">
                  <c:v>6.66</c:v>
                </c:pt>
                <c:pt idx="66">
                  <c:v>12.1</c:v>
                </c:pt>
                <c:pt idx="67">
                  <c:v>7.33</c:v>
                </c:pt>
                <c:pt idx="68">
                  <c:v>8.2899999999999991</c:v>
                </c:pt>
                <c:pt idx="69">
                  <c:v>6</c:v>
                </c:pt>
                <c:pt idx="70">
                  <c:v>9.77</c:v>
                </c:pt>
                <c:pt idx="71">
                  <c:v>8.5299999999999994</c:v>
                </c:pt>
                <c:pt idx="72">
                  <c:v>11.7</c:v>
                </c:pt>
                <c:pt idx="73">
                  <c:v>9.01</c:v>
                </c:pt>
                <c:pt idx="74">
                  <c:v>7.07</c:v>
                </c:pt>
                <c:pt idx="75">
                  <c:v>8.66</c:v>
                </c:pt>
                <c:pt idx="76">
                  <c:v>9.42</c:v>
                </c:pt>
                <c:pt idx="77">
                  <c:v>6.47</c:v>
                </c:pt>
                <c:pt idx="78">
                  <c:v>7.58</c:v>
                </c:pt>
                <c:pt idx="79">
                  <c:v>9.44</c:v>
                </c:pt>
                <c:pt idx="80">
                  <c:v>15.5</c:v>
                </c:pt>
                <c:pt idx="81">
                  <c:v>6.81</c:v>
                </c:pt>
                <c:pt idx="82">
                  <c:v>6.74</c:v>
                </c:pt>
                <c:pt idx="83">
                  <c:v>7.33</c:v>
                </c:pt>
                <c:pt idx="84">
                  <c:v>5.47</c:v>
                </c:pt>
                <c:pt idx="85">
                  <c:v>7.34</c:v>
                </c:pt>
                <c:pt idx="86">
                  <c:v>4.09</c:v>
                </c:pt>
                <c:pt idx="87">
                  <c:v>6.43</c:v>
                </c:pt>
                <c:pt idx="88">
                  <c:v>10</c:v>
                </c:pt>
                <c:pt idx="89">
                  <c:v>12.1</c:v>
                </c:pt>
                <c:pt idx="90">
                  <c:v>9.3699999999999992</c:v>
                </c:pt>
                <c:pt idx="91">
                  <c:v>18</c:v>
                </c:pt>
                <c:pt idx="92">
                  <c:v>7.97</c:v>
                </c:pt>
                <c:pt idx="93">
                  <c:v>4.05</c:v>
                </c:pt>
                <c:pt idx="94">
                  <c:v>11.6</c:v>
                </c:pt>
                <c:pt idx="95">
                  <c:v>7.96</c:v>
                </c:pt>
                <c:pt idx="96">
                  <c:v>7.23</c:v>
                </c:pt>
                <c:pt idx="97">
                  <c:v>5.74</c:v>
                </c:pt>
                <c:pt idx="98">
                  <c:v>13.7</c:v>
                </c:pt>
                <c:pt idx="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1-9845-8A71-924737F2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39296"/>
        <c:axId val="1136988784"/>
      </c:scatterChart>
      <c:valAx>
        <c:axId val="1136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88784"/>
        <c:crosses val="autoZero"/>
        <c:crossBetween val="midCat"/>
      </c:valAx>
      <c:valAx>
        <c:axId val="1136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  <a:r>
              <a:rPr lang="en-US" baseline="0"/>
              <a:t> NO2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Export'!$I$2:$I$101</c:f>
              <c:numCache>
                <c:formatCode>General</c:formatCode>
                <c:ptCount val="100"/>
                <c:pt idx="0">
                  <c:v>2.38</c:v>
                </c:pt>
                <c:pt idx="1">
                  <c:v>6.92</c:v>
                </c:pt>
                <c:pt idx="2">
                  <c:v>3.31</c:v>
                </c:pt>
                <c:pt idx="3">
                  <c:v>3.34</c:v>
                </c:pt>
                <c:pt idx="4">
                  <c:v>1.61</c:v>
                </c:pt>
                <c:pt idx="5">
                  <c:v>4.55</c:v>
                </c:pt>
                <c:pt idx="6">
                  <c:v>3.16</c:v>
                </c:pt>
                <c:pt idx="7">
                  <c:v>63.3</c:v>
                </c:pt>
                <c:pt idx="8">
                  <c:v>0.32500000000000001</c:v>
                </c:pt>
                <c:pt idx="9">
                  <c:v>6.65</c:v>
                </c:pt>
                <c:pt idx="10">
                  <c:v>25.7</c:v>
                </c:pt>
                <c:pt idx="11">
                  <c:v>31.6</c:v>
                </c:pt>
                <c:pt idx="12">
                  <c:v>3.31</c:v>
                </c:pt>
                <c:pt idx="13">
                  <c:v>2.29</c:v>
                </c:pt>
                <c:pt idx="14">
                  <c:v>3.67</c:v>
                </c:pt>
                <c:pt idx="15">
                  <c:v>-0.78600000000000003</c:v>
                </c:pt>
                <c:pt idx="16">
                  <c:v>1.98</c:v>
                </c:pt>
                <c:pt idx="17">
                  <c:v>56.1</c:v>
                </c:pt>
                <c:pt idx="18">
                  <c:v>0.80800000000000005</c:v>
                </c:pt>
                <c:pt idx="19">
                  <c:v>2.87</c:v>
                </c:pt>
                <c:pt idx="20">
                  <c:v>6.94</c:v>
                </c:pt>
                <c:pt idx="21">
                  <c:v>7.2</c:v>
                </c:pt>
                <c:pt idx="22">
                  <c:v>5.41</c:v>
                </c:pt>
                <c:pt idx="23">
                  <c:v>9.31</c:v>
                </c:pt>
                <c:pt idx="24">
                  <c:v>2.02</c:v>
                </c:pt>
                <c:pt idx="25">
                  <c:v>1.79</c:v>
                </c:pt>
                <c:pt idx="26">
                  <c:v>118</c:v>
                </c:pt>
                <c:pt idx="27">
                  <c:v>78.2</c:v>
                </c:pt>
                <c:pt idx="28">
                  <c:v>6.09</c:v>
                </c:pt>
                <c:pt idx="29">
                  <c:v>3.71</c:v>
                </c:pt>
                <c:pt idx="30">
                  <c:v>4.8899999999999997</c:v>
                </c:pt>
                <c:pt idx="31">
                  <c:v>6.7</c:v>
                </c:pt>
                <c:pt idx="32">
                  <c:v>2.94</c:v>
                </c:pt>
                <c:pt idx="33">
                  <c:v>64.5</c:v>
                </c:pt>
                <c:pt idx="34">
                  <c:v>1.85</c:v>
                </c:pt>
                <c:pt idx="35">
                  <c:v>159</c:v>
                </c:pt>
                <c:pt idx="36">
                  <c:v>1.8</c:v>
                </c:pt>
                <c:pt idx="37">
                  <c:v>4.9800000000000004</c:v>
                </c:pt>
                <c:pt idx="38">
                  <c:v>1.95</c:v>
                </c:pt>
                <c:pt idx="39">
                  <c:v>1.93</c:v>
                </c:pt>
                <c:pt idx="40">
                  <c:v>0.84099999999999997</c:v>
                </c:pt>
                <c:pt idx="41">
                  <c:v>4.49</c:v>
                </c:pt>
                <c:pt idx="42">
                  <c:v>144</c:v>
                </c:pt>
                <c:pt idx="43">
                  <c:v>1.01</c:v>
                </c:pt>
                <c:pt idx="44">
                  <c:v>0.62</c:v>
                </c:pt>
                <c:pt idx="45">
                  <c:v>159</c:v>
                </c:pt>
                <c:pt idx="46">
                  <c:v>3.3</c:v>
                </c:pt>
                <c:pt idx="47">
                  <c:v>11.7</c:v>
                </c:pt>
                <c:pt idx="48">
                  <c:v>28.1</c:v>
                </c:pt>
                <c:pt idx="49">
                  <c:v>63.6</c:v>
                </c:pt>
                <c:pt idx="50">
                  <c:v>172</c:v>
                </c:pt>
                <c:pt idx="51">
                  <c:v>-0.83199999999999996</c:v>
                </c:pt>
                <c:pt idx="52">
                  <c:v>127</c:v>
                </c:pt>
                <c:pt idx="53">
                  <c:v>7.74</c:v>
                </c:pt>
                <c:pt idx="54">
                  <c:v>2.2799999999999998</c:v>
                </c:pt>
                <c:pt idx="55">
                  <c:v>115</c:v>
                </c:pt>
                <c:pt idx="56">
                  <c:v>4.49</c:v>
                </c:pt>
                <c:pt idx="57">
                  <c:v>9.76</c:v>
                </c:pt>
                <c:pt idx="58">
                  <c:v>19.7</c:v>
                </c:pt>
                <c:pt idx="59">
                  <c:v>5.55</c:v>
                </c:pt>
                <c:pt idx="60">
                  <c:v>2.21</c:v>
                </c:pt>
                <c:pt idx="61">
                  <c:v>37.1</c:v>
                </c:pt>
                <c:pt idx="62">
                  <c:v>9.39</c:v>
                </c:pt>
                <c:pt idx="63">
                  <c:v>12.4</c:v>
                </c:pt>
                <c:pt idx="64">
                  <c:v>150</c:v>
                </c:pt>
                <c:pt idx="65">
                  <c:v>0.82599999999999996</c:v>
                </c:pt>
                <c:pt idx="66">
                  <c:v>3.71</c:v>
                </c:pt>
                <c:pt idx="67">
                  <c:v>7.06</c:v>
                </c:pt>
                <c:pt idx="68">
                  <c:v>8.99</c:v>
                </c:pt>
                <c:pt idx="69">
                  <c:v>1.47</c:v>
                </c:pt>
                <c:pt idx="70">
                  <c:v>21.9</c:v>
                </c:pt>
                <c:pt idx="71">
                  <c:v>67</c:v>
                </c:pt>
                <c:pt idx="72">
                  <c:v>8.06</c:v>
                </c:pt>
                <c:pt idx="73">
                  <c:v>2.2599999999999998</c:v>
                </c:pt>
                <c:pt idx="74">
                  <c:v>8.11</c:v>
                </c:pt>
                <c:pt idx="75">
                  <c:v>2.69</c:v>
                </c:pt>
                <c:pt idx="76">
                  <c:v>5.03</c:v>
                </c:pt>
                <c:pt idx="77">
                  <c:v>3.92</c:v>
                </c:pt>
                <c:pt idx="78">
                  <c:v>1.68</c:v>
                </c:pt>
                <c:pt idx="79">
                  <c:v>2.17</c:v>
                </c:pt>
                <c:pt idx="80">
                  <c:v>77.400000000000006</c:v>
                </c:pt>
                <c:pt idx="81">
                  <c:v>3.83</c:v>
                </c:pt>
                <c:pt idx="82">
                  <c:v>11.4</c:v>
                </c:pt>
                <c:pt idx="83">
                  <c:v>1.65</c:v>
                </c:pt>
                <c:pt idx="84">
                  <c:v>1.1399999999999999</c:v>
                </c:pt>
                <c:pt idx="85">
                  <c:v>3.3</c:v>
                </c:pt>
                <c:pt idx="86">
                  <c:v>-0.6</c:v>
                </c:pt>
                <c:pt idx="87">
                  <c:v>3.11</c:v>
                </c:pt>
                <c:pt idx="88">
                  <c:v>264</c:v>
                </c:pt>
                <c:pt idx="89">
                  <c:v>278</c:v>
                </c:pt>
                <c:pt idx="90">
                  <c:v>1.06</c:v>
                </c:pt>
                <c:pt idx="91">
                  <c:v>1.1499999999999999</c:v>
                </c:pt>
                <c:pt idx="92">
                  <c:v>4.29</c:v>
                </c:pt>
                <c:pt idx="93">
                  <c:v>1.59</c:v>
                </c:pt>
                <c:pt idx="94">
                  <c:v>13.7</c:v>
                </c:pt>
                <c:pt idx="95">
                  <c:v>9.64</c:v>
                </c:pt>
                <c:pt idx="96">
                  <c:v>7.92</c:v>
                </c:pt>
                <c:pt idx="97">
                  <c:v>5.18</c:v>
                </c:pt>
                <c:pt idx="98">
                  <c:v>2.29</c:v>
                </c:pt>
                <c:pt idx="99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E-8A49-ACFD-0FEB87D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34656"/>
        <c:axId val="1038601792"/>
      </c:scatterChart>
      <c:valAx>
        <c:axId val="11035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01792"/>
        <c:crosses val="autoZero"/>
        <c:crossBetween val="midCat"/>
      </c:valAx>
      <c:valAx>
        <c:axId val="1038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567986</xdr:colOff>
      <xdr:row>11</xdr:row>
      <xdr:rowOff>124580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E8C1E-B37E-A344-A0D2-27849E3CD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2735</xdr:colOff>
      <xdr:row>12</xdr:row>
      <xdr:rowOff>31748</xdr:rowOff>
    </xdr:from>
    <xdr:to>
      <xdr:col>19</xdr:col>
      <xdr:colOff>551375</xdr:colOff>
      <xdr:row>26</xdr:row>
      <xdr:rowOff>72388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D9975-B177-0540-BA76-A7B5BD486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18511</xdr:colOff>
      <xdr:row>27</xdr:row>
      <xdr:rowOff>15342</xdr:rowOff>
    </xdr:from>
    <xdr:to>
      <xdr:col>19</xdr:col>
      <xdr:colOff>567151</xdr:colOff>
      <xdr:row>41</xdr:row>
      <xdr:rowOff>55982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11268-7878-D24C-927A-D4CC01778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FIA%2018Nov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Export"/>
      <sheetName val="Flags"/>
      <sheetName val="QAQC"/>
      <sheetName val="MDLs"/>
    </sheetNames>
    <sheetDataSet>
      <sheetData sheetId="0">
        <row r="2">
          <cell r="G2">
            <v>20.2</v>
          </cell>
          <cell r="H2">
            <v>11.8</v>
          </cell>
          <cell r="I2">
            <v>4.45</v>
          </cell>
        </row>
        <row r="3">
          <cell r="G3">
            <v>630</v>
          </cell>
          <cell r="H3">
            <v>2.92</v>
          </cell>
          <cell r="I3">
            <v>17.600000000000001</v>
          </cell>
        </row>
        <row r="4">
          <cell r="G4">
            <v>203</v>
          </cell>
          <cell r="H4">
            <v>4.3899999999999997</v>
          </cell>
          <cell r="I4">
            <v>-8.8200000000000001E-2</v>
          </cell>
        </row>
        <row r="5">
          <cell r="G5">
            <v>14.3</v>
          </cell>
          <cell r="H5">
            <v>3.41</v>
          </cell>
          <cell r="I5">
            <v>3.54</v>
          </cell>
        </row>
        <row r="6">
          <cell r="G6">
            <v>1080</v>
          </cell>
          <cell r="H6">
            <v>3.1</v>
          </cell>
          <cell r="I6">
            <v>5.1100000000000003</v>
          </cell>
        </row>
        <row r="7">
          <cell r="G7">
            <v>20.399999999999999</v>
          </cell>
          <cell r="H7">
            <v>7.15</v>
          </cell>
          <cell r="I7">
            <v>3.43</v>
          </cell>
        </row>
        <row r="8">
          <cell r="G8">
            <v>731</v>
          </cell>
          <cell r="H8">
            <v>9.4499999999999993</v>
          </cell>
          <cell r="I8">
            <v>-4.53</v>
          </cell>
        </row>
        <row r="9">
          <cell r="G9">
            <v>38.9</v>
          </cell>
          <cell r="H9">
            <v>8.15</v>
          </cell>
          <cell r="I9">
            <v>27.1</v>
          </cell>
        </row>
        <row r="10">
          <cell r="G10">
            <v>210</v>
          </cell>
          <cell r="H10">
            <v>2.94</v>
          </cell>
          <cell r="I10">
            <v>13.1</v>
          </cell>
        </row>
        <row r="11">
          <cell r="G11">
            <v>820</v>
          </cell>
          <cell r="H11">
            <v>4.37</v>
          </cell>
          <cell r="I11">
            <v>11.7</v>
          </cell>
        </row>
        <row r="12">
          <cell r="G12">
            <v>3060</v>
          </cell>
          <cell r="H12">
            <v>31.3</v>
          </cell>
          <cell r="I12">
            <v>-0.35599999999999998</v>
          </cell>
        </row>
        <row r="13">
          <cell r="G13">
            <v>11.3</v>
          </cell>
          <cell r="H13">
            <v>18.899999999999999</v>
          </cell>
          <cell r="I13">
            <v>109</v>
          </cell>
        </row>
        <row r="14">
          <cell r="G14">
            <v>883</v>
          </cell>
          <cell r="H14">
            <v>2.81</v>
          </cell>
          <cell r="I14">
            <v>3.33</v>
          </cell>
        </row>
        <row r="15">
          <cell r="G15">
            <v>4.8</v>
          </cell>
          <cell r="H15">
            <v>2.72</v>
          </cell>
          <cell r="I15">
            <v>3.07</v>
          </cell>
        </row>
        <row r="16">
          <cell r="G16">
            <v>262</v>
          </cell>
          <cell r="H16">
            <v>2.89</v>
          </cell>
          <cell r="I16">
            <v>1.52</v>
          </cell>
        </row>
        <row r="17">
          <cell r="G17">
            <v>13.5</v>
          </cell>
          <cell r="H17">
            <v>17.899999999999999</v>
          </cell>
          <cell r="I17">
            <v>147</v>
          </cell>
        </row>
        <row r="18">
          <cell r="G18">
            <v>1180</v>
          </cell>
          <cell r="H18">
            <v>5.33</v>
          </cell>
          <cell r="I18">
            <v>7.94</v>
          </cell>
        </row>
        <row r="19">
          <cell r="G19">
            <v>1720</v>
          </cell>
          <cell r="H19">
            <v>39.1</v>
          </cell>
          <cell r="I19">
            <v>-1.21</v>
          </cell>
        </row>
        <row r="20">
          <cell r="G20">
            <v>535</v>
          </cell>
          <cell r="H20">
            <v>4.1100000000000003</v>
          </cell>
          <cell r="I20">
            <v>15.3</v>
          </cell>
        </row>
        <row r="21">
          <cell r="G21">
            <v>1440</v>
          </cell>
          <cell r="H21">
            <v>34.200000000000003</v>
          </cell>
          <cell r="I21">
            <v>2.41</v>
          </cell>
        </row>
        <row r="22">
          <cell r="G22">
            <v>53.5</v>
          </cell>
          <cell r="H22">
            <v>8.7899999999999991</v>
          </cell>
          <cell r="I22">
            <v>19.8</v>
          </cell>
        </row>
        <row r="23">
          <cell r="G23">
            <v>876</v>
          </cell>
          <cell r="H23">
            <v>2.5</v>
          </cell>
          <cell r="I23">
            <v>3.61</v>
          </cell>
        </row>
        <row r="24">
          <cell r="G24">
            <v>923</v>
          </cell>
          <cell r="H24">
            <v>4.2300000000000004</v>
          </cell>
          <cell r="I24">
            <v>14.1</v>
          </cell>
        </row>
        <row r="25">
          <cell r="G25">
            <v>30</v>
          </cell>
          <cell r="H25">
            <v>3.46</v>
          </cell>
          <cell r="I25">
            <v>4.26</v>
          </cell>
        </row>
        <row r="26">
          <cell r="G26">
            <v>1090</v>
          </cell>
          <cell r="H26">
            <v>3.4</v>
          </cell>
          <cell r="I26">
            <v>4.9400000000000004</v>
          </cell>
        </row>
        <row r="27">
          <cell r="G27">
            <v>112</v>
          </cell>
          <cell r="H27">
            <v>3.81</v>
          </cell>
          <cell r="I27">
            <v>3.39</v>
          </cell>
        </row>
        <row r="28">
          <cell r="G28">
            <v>14.4</v>
          </cell>
          <cell r="H28">
            <v>3.63</v>
          </cell>
          <cell r="I28">
            <v>3.86</v>
          </cell>
        </row>
        <row r="29">
          <cell r="G29">
            <v>1140</v>
          </cell>
          <cell r="H29">
            <v>4.6900000000000004</v>
          </cell>
          <cell r="I29">
            <v>2.8</v>
          </cell>
        </row>
        <row r="30">
          <cell r="G30">
            <v>1140</v>
          </cell>
          <cell r="H30">
            <v>-3.11</v>
          </cell>
          <cell r="I30">
            <v>7.08</v>
          </cell>
        </row>
        <row r="31">
          <cell r="G31">
            <v>753</v>
          </cell>
          <cell r="H31">
            <v>6.22</v>
          </cell>
          <cell r="I31">
            <v>4.1399999999999997</v>
          </cell>
        </row>
        <row r="32">
          <cell r="G32">
            <v>2830</v>
          </cell>
          <cell r="H32">
            <v>19.3</v>
          </cell>
          <cell r="I32">
            <v>0.92900000000000005</v>
          </cell>
        </row>
        <row r="33">
          <cell r="G33">
            <v>578</v>
          </cell>
          <cell r="H33">
            <v>4.68</v>
          </cell>
          <cell r="I33">
            <v>3.73</v>
          </cell>
        </row>
        <row r="34">
          <cell r="G34">
            <v>2310</v>
          </cell>
          <cell r="H34">
            <v>29.9</v>
          </cell>
          <cell r="I34">
            <v>-2.91</v>
          </cell>
        </row>
        <row r="35">
          <cell r="G35">
            <v>12.1</v>
          </cell>
          <cell r="H35">
            <v>18.600000000000001</v>
          </cell>
          <cell r="I35">
            <v>6.92</v>
          </cell>
        </row>
        <row r="36">
          <cell r="G36">
            <v>3220</v>
          </cell>
          <cell r="H36">
            <v>15</v>
          </cell>
          <cell r="I36">
            <v>3.36</v>
          </cell>
        </row>
        <row r="37">
          <cell r="G37">
            <v>78.400000000000006</v>
          </cell>
          <cell r="H37">
            <v>4.34</v>
          </cell>
          <cell r="I37">
            <v>20.7</v>
          </cell>
        </row>
        <row r="38">
          <cell r="G38">
            <v>318</v>
          </cell>
          <cell r="H38">
            <v>3.96</v>
          </cell>
          <cell r="I38">
            <v>4.08</v>
          </cell>
        </row>
        <row r="39">
          <cell r="G39">
            <v>20.2</v>
          </cell>
          <cell r="H39">
            <v>10.5</v>
          </cell>
          <cell r="I39">
            <v>3.08</v>
          </cell>
        </row>
        <row r="40">
          <cell r="G40">
            <v>5.34</v>
          </cell>
          <cell r="H40">
            <v>17.399999999999999</v>
          </cell>
          <cell r="I40">
            <v>160</v>
          </cell>
        </row>
        <row r="41">
          <cell r="G41">
            <v>64.2</v>
          </cell>
          <cell r="H41">
            <v>1.18</v>
          </cell>
          <cell r="I41">
            <v>11.3</v>
          </cell>
        </row>
        <row r="42">
          <cell r="G42">
            <v>77.400000000000006</v>
          </cell>
          <cell r="H42">
            <v>9.24</v>
          </cell>
          <cell r="I42">
            <v>4.0599999999999996</v>
          </cell>
        </row>
        <row r="43">
          <cell r="G43">
            <v>60.7</v>
          </cell>
          <cell r="H43">
            <v>6.74</v>
          </cell>
          <cell r="I43">
            <v>-0.14399999999999999</v>
          </cell>
        </row>
        <row r="44">
          <cell r="G44">
            <v>1170</v>
          </cell>
          <cell r="H44">
            <v>3.64</v>
          </cell>
          <cell r="I44">
            <v>11.7</v>
          </cell>
        </row>
        <row r="45">
          <cell r="G45">
            <v>9.99</v>
          </cell>
          <cell r="H45">
            <v>3.45</v>
          </cell>
          <cell r="I45">
            <v>0.80300000000000005</v>
          </cell>
        </row>
        <row r="46">
          <cell r="G46">
            <v>965</v>
          </cell>
          <cell r="H46">
            <v>1.77</v>
          </cell>
          <cell r="I46">
            <v>7.6</v>
          </cell>
        </row>
        <row r="47">
          <cell r="G47">
            <v>284</v>
          </cell>
          <cell r="H47">
            <v>4.92</v>
          </cell>
          <cell r="I47">
            <v>9.06</v>
          </cell>
        </row>
        <row r="48">
          <cell r="G48">
            <v>35.200000000000003</v>
          </cell>
          <cell r="H48">
            <v>2.68</v>
          </cell>
          <cell r="I48">
            <v>7.83</v>
          </cell>
        </row>
        <row r="49">
          <cell r="G49">
            <v>53.7</v>
          </cell>
          <cell r="H49">
            <v>6.16</v>
          </cell>
          <cell r="I49">
            <v>15.5</v>
          </cell>
        </row>
        <row r="50">
          <cell r="G50">
            <v>-0.78700000000000003</v>
          </cell>
          <cell r="H50">
            <v>6.1</v>
          </cell>
          <cell r="I50">
            <v>7.57</v>
          </cell>
        </row>
        <row r="51">
          <cell r="G51">
            <v>-2.66</v>
          </cell>
          <cell r="H51">
            <v>6.66</v>
          </cell>
          <cell r="I51">
            <v>9.68</v>
          </cell>
        </row>
        <row r="52">
          <cell r="G52">
            <v>775</v>
          </cell>
          <cell r="H52">
            <v>6.98</v>
          </cell>
          <cell r="I52">
            <v>25.2</v>
          </cell>
        </row>
        <row r="53">
          <cell r="G53">
            <v>9.23</v>
          </cell>
          <cell r="H53">
            <v>16</v>
          </cell>
          <cell r="I53">
            <v>120</v>
          </cell>
        </row>
        <row r="54">
          <cell r="G54">
            <v>4.22</v>
          </cell>
          <cell r="H54">
            <v>14.2</v>
          </cell>
          <cell r="I54">
            <v>3.41</v>
          </cell>
        </row>
        <row r="55">
          <cell r="G55">
            <v>25.9</v>
          </cell>
          <cell r="H55">
            <v>4.37</v>
          </cell>
          <cell r="I55">
            <v>46.3</v>
          </cell>
        </row>
        <row r="56">
          <cell r="G56">
            <v>3.94</v>
          </cell>
          <cell r="H56">
            <v>3.46</v>
          </cell>
          <cell r="I56">
            <v>0.41199999999999998</v>
          </cell>
        </row>
        <row r="57">
          <cell r="G57">
            <v>5.38</v>
          </cell>
          <cell r="H57">
            <v>5.68</v>
          </cell>
          <cell r="I57">
            <v>-4.75</v>
          </cell>
        </row>
        <row r="58">
          <cell r="G58">
            <v>12.8</v>
          </cell>
          <cell r="H58">
            <v>2.0299999999999998</v>
          </cell>
          <cell r="I58">
            <v>7.83</v>
          </cell>
        </row>
        <row r="59">
          <cell r="G59">
            <v>59.5</v>
          </cell>
          <cell r="H59">
            <v>4.97</v>
          </cell>
          <cell r="I59">
            <v>11.2</v>
          </cell>
        </row>
        <row r="60">
          <cell r="G60">
            <v>318</v>
          </cell>
          <cell r="H60">
            <v>7.53</v>
          </cell>
          <cell r="I60">
            <v>8.52</v>
          </cell>
        </row>
        <row r="61">
          <cell r="G61">
            <v>249</v>
          </cell>
          <cell r="H61">
            <v>3.1</v>
          </cell>
          <cell r="I61">
            <v>2.54</v>
          </cell>
        </row>
        <row r="62">
          <cell r="G62">
            <v>412</v>
          </cell>
          <cell r="H62">
            <v>2.58</v>
          </cell>
          <cell r="I62">
            <v>56.4</v>
          </cell>
        </row>
        <row r="63">
          <cell r="G63">
            <v>850</v>
          </cell>
          <cell r="H63">
            <v>3.73</v>
          </cell>
          <cell r="I63">
            <v>7.32</v>
          </cell>
        </row>
        <row r="64">
          <cell r="G64">
            <v>11</v>
          </cell>
          <cell r="H64">
            <v>6.36</v>
          </cell>
          <cell r="I64">
            <v>8.59</v>
          </cell>
        </row>
        <row r="65">
          <cell r="G65">
            <v>1000</v>
          </cell>
          <cell r="H65">
            <v>3.49</v>
          </cell>
          <cell r="I65">
            <v>5.8</v>
          </cell>
        </row>
        <row r="66">
          <cell r="G66">
            <v>40.1</v>
          </cell>
          <cell r="H66">
            <v>5.98</v>
          </cell>
          <cell r="I66">
            <v>4.84</v>
          </cell>
        </row>
        <row r="67">
          <cell r="G67">
            <v>686</v>
          </cell>
          <cell r="H67">
            <v>2.31</v>
          </cell>
          <cell r="I67">
            <v>3.04</v>
          </cell>
        </row>
        <row r="68">
          <cell r="G68">
            <v>7.93</v>
          </cell>
          <cell r="H68">
            <v>2.7</v>
          </cell>
          <cell r="I68">
            <v>-2.7</v>
          </cell>
        </row>
        <row r="69">
          <cell r="G69">
            <v>9.2200000000000006</v>
          </cell>
          <cell r="H69">
            <v>7.31</v>
          </cell>
          <cell r="I69">
            <v>3.06</v>
          </cell>
        </row>
        <row r="70">
          <cell r="G70">
            <v>7.85</v>
          </cell>
          <cell r="H70">
            <v>14.6</v>
          </cell>
          <cell r="I70">
            <v>22.8</v>
          </cell>
        </row>
        <row r="71">
          <cell r="G71">
            <v>6.13</v>
          </cell>
          <cell r="H71">
            <v>1.8</v>
          </cell>
          <cell r="I71">
            <v>2.46</v>
          </cell>
        </row>
        <row r="72">
          <cell r="G72">
            <v>717</v>
          </cell>
          <cell r="H72">
            <v>2.88</v>
          </cell>
          <cell r="I72">
            <v>-3.82</v>
          </cell>
        </row>
        <row r="73">
          <cell r="G73">
            <v>6.41</v>
          </cell>
          <cell r="H73">
            <v>13.2</v>
          </cell>
          <cell r="I73">
            <v>3.32</v>
          </cell>
        </row>
        <row r="74">
          <cell r="G74">
            <v>1150</v>
          </cell>
          <cell r="H74">
            <v>7.97</v>
          </cell>
          <cell r="I74">
            <v>4.74</v>
          </cell>
        </row>
        <row r="75">
          <cell r="G75">
            <v>16.2</v>
          </cell>
          <cell r="H75">
            <v>7.94</v>
          </cell>
          <cell r="I75">
            <v>7.81</v>
          </cell>
        </row>
        <row r="76">
          <cell r="G76">
            <v>1060</v>
          </cell>
          <cell r="H76">
            <v>2.88</v>
          </cell>
          <cell r="I76">
            <v>7.44</v>
          </cell>
        </row>
        <row r="77">
          <cell r="G77">
            <v>13.3</v>
          </cell>
          <cell r="H77">
            <v>6.14</v>
          </cell>
          <cell r="I77">
            <v>2.61</v>
          </cell>
        </row>
        <row r="78">
          <cell r="G78">
            <v>70.3</v>
          </cell>
          <cell r="H78">
            <v>-8.9700000000000002E-2</v>
          </cell>
          <cell r="I78">
            <v>7.38</v>
          </cell>
        </row>
        <row r="79">
          <cell r="G79">
            <v>2.9</v>
          </cell>
          <cell r="H79">
            <v>4.13</v>
          </cell>
          <cell r="I79">
            <v>-3.6</v>
          </cell>
        </row>
        <row r="80">
          <cell r="G80">
            <v>38</v>
          </cell>
          <cell r="H80">
            <v>3.89</v>
          </cell>
          <cell r="I80">
            <v>5.67</v>
          </cell>
        </row>
        <row r="81">
          <cell r="G81">
            <v>484</v>
          </cell>
          <cell r="H81">
            <v>3.83</v>
          </cell>
          <cell r="I81">
            <v>3.2</v>
          </cell>
        </row>
        <row r="82">
          <cell r="G82">
            <v>459</v>
          </cell>
          <cell r="H82">
            <v>3.98</v>
          </cell>
          <cell r="I82">
            <v>8.7100000000000009</v>
          </cell>
        </row>
        <row r="83">
          <cell r="G83">
            <v>19.899999999999999</v>
          </cell>
          <cell r="H83">
            <v>4.43</v>
          </cell>
          <cell r="I83">
            <v>-0.26200000000000001</v>
          </cell>
        </row>
        <row r="84">
          <cell r="G84">
            <v>6.84</v>
          </cell>
          <cell r="H84">
            <v>5.83</v>
          </cell>
          <cell r="I84">
            <v>-0.36299999999999999</v>
          </cell>
        </row>
        <row r="85">
          <cell r="G85">
            <v>54.7</v>
          </cell>
          <cell r="H85">
            <v>6.27</v>
          </cell>
          <cell r="I85">
            <v>14.2</v>
          </cell>
        </row>
        <row r="86">
          <cell r="G86">
            <v>5.49</v>
          </cell>
          <cell r="H86">
            <v>18.100000000000001</v>
          </cell>
          <cell r="I86">
            <v>121</v>
          </cell>
        </row>
        <row r="87">
          <cell r="G87">
            <v>36.700000000000003</v>
          </cell>
          <cell r="H87">
            <v>4.6100000000000003</v>
          </cell>
          <cell r="I87">
            <v>6.7</v>
          </cell>
        </row>
        <row r="88">
          <cell r="G88">
            <v>33.299999999999997</v>
          </cell>
          <cell r="H88">
            <v>4.12</v>
          </cell>
          <cell r="I88">
            <v>6.75</v>
          </cell>
        </row>
        <row r="89">
          <cell r="G89">
            <v>13.4</v>
          </cell>
          <cell r="H89">
            <v>6.06</v>
          </cell>
          <cell r="I89">
            <v>6.29</v>
          </cell>
        </row>
        <row r="90">
          <cell r="G90">
            <v>47.2</v>
          </cell>
          <cell r="H90">
            <v>4.25</v>
          </cell>
          <cell r="I90">
            <v>10</v>
          </cell>
        </row>
        <row r="91">
          <cell r="G91">
            <v>453</v>
          </cell>
          <cell r="H91">
            <v>5.26</v>
          </cell>
          <cell r="I91">
            <v>7.34</v>
          </cell>
        </row>
        <row r="92">
          <cell r="G92">
            <v>8.0299999999999994</v>
          </cell>
          <cell r="H92">
            <v>7.17</v>
          </cell>
          <cell r="I92">
            <v>-2.89</v>
          </cell>
        </row>
        <row r="93">
          <cell r="G93">
            <v>24.3</v>
          </cell>
          <cell r="H93">
            <v>4.2300000000000004</v>
          </cell>
          <cell r="I93">
            <v>10.199999999999999</v>
          </cell>
        </row>
        <row r="94">
          <cell r="G94">
            <v>27.1</v>
          </cell>
          <cell r="H94">
            <v>5.37</v>
          </cell>
          <cell r="I94">
            <v>20.8</v>
          </cell>
        </row>
        <row r="95">
          <cell r="G95">
            <v>101</v>
          </cell>
          <cell r="H95">
            <v>4.04</v>
          </cell>
          <cell r="I95">
            <v>7.57</v>
          </cell>
        </row>
        <row r="96">
          <cell r="G96">
            <v>3.51</v>
          </cell>
          <cell r="H96">
            <v>10.8</v>
          </cell>
          <cell r="I96">
            <v>5</v>
          </cell>
        </row>
        <row r="97">
          <cell r="G97">
            <v>63.4</v>
          </cell>
          <cell r="H97">
            <v>3.84</v>
          </cell>
          <cell r="I97">
            <v>9.99</v>
          </cell>
        </row>
        <row r="98">
          <cell r="G98">
            <v>95.4</v>
          </cell>
          <cell r="H98">
            <v>3.93</v>
          </cell>
          <cell r="I98">
            <v>3.74</v>
          </cell>
        </row>
        <row r="99">
          <cell r="G99">
            <v>37.799999999999997</v>
          </cell>
          <cell r="H99">
            <v>4.92</v>
          </cell>
          <cell r="I99">
            <v>3.29</v>
          </cell>
        </row>
        <row r="100">
          <cell r="G100">
            <v>4.3899999999999997</v>
          </cell>
          <cell r="H100">
            <v>16.2</v>
          </cell>
          <cell r="I100">
            <v>119</v>
          </cell>
        </row>
        <row r="101">
          <cell r="G101">
            <v>2330</v>
          </cell>
          <cell r="H101">
            <v>12.8</v>
          </cell>
          <cell r="I101">
            <v>3.32</v>
          </cell>
        </row>
        <row r="102">
          <cell r="G102">
            <v>26.5</v>
          </cell>
          <cell r="H102">
            <v>4.58</v>
          </cell>
          <cell r="I102">
            <v>3.32</v>
          </cell>
        </row>
        <row r="103">
          <cell r="G103">
            <v>26</v>
          </cell>
          <cell r="H103">
            <v>4.62</v>
          </cell>
          <cell r="I103">
            <v>11.6</v>
          </cell>
        </row>
        <row r="104">
          <cell r="G104">
            <v>47.6</v>
          </cell>
          <cell r="H104">
            <v>4.96</v>
          </cell>
          <cell r="I104">
            <v>7.4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M17" zoomScale="125" workbookViewId="0">
      <selection activeCell="A91" sqref="A91"/>
    </sheetView>
  </sheetViews>
  <sheetFormatPr baseColWidth="10" defaultColWidth="8.83203125" defaultRowHeight="15" x14ac:dyDescent="0.2"/>
  <cols>
    <col min="1" max="1" width="21" customWidth="1"/>
    <col min="6" max="6" width="9.1640625" style="8" bestFit="1" customWidth="1"/>
    <col min="9" max="9" width="13" customWidth="1"/>
  </cols>
  <sheetData>
    <row r="1" spans="1:12" s="2" customFormat="1" ht="48" x14ac:dyDescent="0.2">
      <c r="A1" s="2" t="s">
        <v>2</v>
      </c>
      <c r="B1" t="s">
        <v>208</v>
      </c>
      <c r="C1" t="s">
        <v>209</v>
      </c>
      <c r="D1" t="s">
        <v>210</v>
      </c>
      <c r="E1" t="s">
        <v>211</v>
      </c>
      <c r="F1" t="s">
        <v>204</v>
      </c>
      <c r="G1" s="5" t="s">
        <v>75</v>
      </c>
      <c r="H1" s="5" t="s">
        <v>74</v>
      </c>
      <c r="I1" s="5" t="s">
        <v>76</v>
      </c>
      <c r="J1" s="5" t="s">
        <v>205</v>
      </c>
      <c r="K1" s="5" t="s">
        <v>206</v>
      </c>
      <c r="L1" s="5" t="s">
        <v>207</v>
      </c>
    </row>
    <row r="2" spans="1:12" s="2" customFormat="1" ht="16" x14ac:dyDescent="0.2">
      <c r="A2" t="s">
        <v>84</v>
      </c>
      <c r="B2" s="2" t="s">
        <v>212</v>
      </c>
      <c r="C2" s="2">
        <v>50</v>
      </c>
      <c r="D2" s="10">
        <v>43761</v>
      </c>
      <c r="E2" s="2">
        <v>0.1</v>
      </c>
      <c r="F2" s="9">
        <v>43780</v>
      </c>
      <c r="G2">
        <v>5.68</v>
      </c>
      <c r="H2">
        <v>14.7</v>
      </c>
      <c r="I2">
        <v>2.38</v>
      </c>
      <c r="J2" s="12">
        <v>0</v>
      </c>
      <c r="K2" s="12">
        <v>0</v>
      </c>
      <c r="L2" s="12">
        <v>0</v>
      </c>
    </row>
    <row r="3" spans="1:12" s="2" customFormat="1" ht="15" customHeight="1" x14ac:dyDescent="0.2">
      <c r="A3" t="s">
        <v>85</v>
      </c>
      <c r="B3" s="2" t="s">
        <v>212</v>
      </c>
      <c r="C3" s="2">
        <v>50</v>
      </c>
      <c r="D3" s="10">
        <v>43696</v>
      </c>
      <c r="E3" s="2">
        <v>9</v>
      </c>
      <c r="F3" s="9">
        <v>43780</v>
      </c>
      <c r="G3">
        <v>422</v>
      </c>
      <c r="H3">
        <v>4.3600000000000003</v>
      </c>
      <c r="I3">
        <v>6.92</v>
      </c>
      <c r="J3" s="12">
        <v>0</v>
      </c>
      <c r="K3" s="12">
        <v>0</v>
      </c>
      <c r="L3" s="12">
        <v>0</v>
      </c>
    </row>
    <row r="4" spans="1:12" x14ac:dyDescent="0.2">
      <c r="A4" t="s">
        <v>86</v>
      </c>
      <c r="B4" t="s">
        <v>213</v>
      </c>
      <c r="C4" s="2">
        <v>50</v>
      </c>
      <c r="D4" s="9">
        <v>43685</v>
      </c>
      <c r="E4" s="2">
        <v>0.1</v>
      </c>
      <c r="F4" s="9">
        <v>43780</v>
      </c>
      <c r="G4">
        <v>6.35</v>
      </c>
      <c r="H4">
        <v>2.58</v>
      </c>
      <c r="I4">
        <v>3.31</v>
      </c>
      <c r="J4" s="12">
        <v>0</v>
      </c>
      <c r="K4" s="12">
        <v>0</v>
      </c>
      <c r="L4" s="12">
        <v>0</v>
      </c>
    </row>
    <row r="5" spans="1:12" x14ac:dyDescent="0.2">
      <c r="A5" t="s">
        <v>87</v>
      </c>
      <c r="B5" t="s">
        <v>212</v>
      </c>
      <c r="C5" s="2">
        <v>50</v>
      </c>
      <c r="D5" s="9">
        <v>43682</v>
      </c>
      <c r="E5" s="2">
        <v>8</v>
      </c>
      <c r="F5" s="9">
        <v>43780</v>
      </c>
      <c r="G5">
        <v>328</v>
      </c>
      <c r="H5">
        <v>1.73</v>
      </c>
      <c r="I5">
        <v>3.34</v>
      </c>
      <c r="J5" s="12">
        <v>0</v>
      </c>
      <c r="K5" s="12">
        <v>0</v>
      </c>
      <c r="L5" s="12">
        <v>0</v>
      </c>
    </row>
    <row r="6" spans="1:12" x14ac:dyDescent="0.2">
      <c r="A6" t="s">
        <v>88</v>
      </c>
      <c r="B6" t="s">
        <v>213</v>
      </c>
      <c r="C6" s="2">
        <v>20</v>
      </c>
      <c r="D6" s="9">
        <v>43699</v>
      </c>
      <c r="E6" s="11">
        <v>0.1</v>
      </c>
      <c r="F6" s="9">
        <v>43780</v>
      </c>
      <c r="G6">
        <v>10</v>
      </c>
      <c r="H6">
        <v>3.47</v>
      </c>
      <c r="I6">
        <v>1.61</v>
      </c>
      <c r="J6" s="12">
        <v>0</v>
      </c>
      <c r="K6" s="12">
        <v>0</v>
      </c>
      <c r="L6" s="12">
        <v>0</v>
      </c>
    </row>
    <row r="7" spans="1:12" x14ac:dyDescent="0.2">
      <c r="A7" t="s">
        <v>89</v>
      </c>
      <c r="B7" t="s">
        <v>212</v>
      </c>
      <c r="C7" s="11">
        <v>50</v>
      </c>
      <c r="D7" s="9">
        <v>43768</v>
      </c>
      <c r="E7" s="2">
        <v>3.8</v>
      </c>
      <c r="F7" s="9">
        <v>43780</v>
      </c>
      <c r="G7">
        <v>81.599999999999994</v>
      </c>
      <c r="H7">
        <v>4.53</v>
      </c>
      <c r="I7">
        <v>4.55</v>
      </c>
      <c r="J7" s="12">
        <v>0</v>
      </c>
      <c r="K7" s="12">
        <v>0</v>
      </c>
      <c r="L7" s="12">
        <v>0</v>
      </c>
    </row>
    <row r="8" spans="1:12" x14ac:dyDescent="0.2">
      <c r="A8" t="s">
        <v>90</v>
      </c>
      <c r="B8" t="s">
        <v>212</v>
      </c>
      <c r="C8" s="11">
        <v>50</v>
      </c>
      <c r="D8" s="9">
        <v>43696</v>
      </c>
      <c r="E8" s="2">
        <v>3.8</v>
      </c>
      <c r="F8" s="9">
        <v>43780</v>
      </c>
      <c r="G8">
        <v>11.4</v>
      </c>
      <c r="H8">
        <v>4.29</v>
      </c>
      <c r="I8">
        <v>3.16</v>
      </c>
      <c r="J8" s="12">
        <v>0</v>
      </c>
      <c r="K8" s="12">
        <v>0</v>
      </c>
      <c r="L8" s="12">
        <v>0</v>
      </c>
    </row>
    <row r="9" spans="1:12" x14ac:dyDescent="0.2">
      <c r="A9" t="s">
        <v>91</v>
      </c>
      <c r="B9" t="s">
        <v>212</v>
      </c>
      <c r="C9" s="2">
        <v>99</v>
      </c>
      <c r="D9" s="9">
        <v>43742</v>
      </c>
      <c r="E9" s="11">
        <v>0.1</v>
      </c>
      <c r="F9" s="9">
        <v>43780</v>
      </c>
      <c r="G9">
        <v>4.4800000000000004</v>
      </c>
      <c r="H9">
        <v>16.2</v>
      </c>
      <c r="I9">
        <v>63.3</v>
      </c>
      <c r="J9" s="12">
        <v>0</v>
      </c>
      <c r="K9" s="12">
        <v>0</v>
      </c>
      <c r="L9" s="12">
        <v>0</v>
      </c>
    </row>
    <row r="10" spans="1:12" x14ac:dyDescent="0.2">
      <c r="A10" t="s">
        <v>92</v>
      </c>
      <c r="B10" t="s">
        <v>212</v>
      </c>
      <c r="C10" s="2">
        <v>20</v>
      </c>
      <c r="D10" s="9">
        <v>43699</v>
      </c>
      <c r="E10" s="11">
        <v>0.1</v>
      </c>
      <c r="F10" s="9">
        <v>43780</v>
      </c>
      <c r="G10">
        <v>4.49</v>
      </c>
      <c r="H10">
        <v>6.8</v>
      </c>
      <c r="I10">
        <v>0.32500000000000001</v>
      </c>
      <c r="J10" s="12">
        <v>0</v>
      </c>
      <c r="K10" s="12">
        <v>0</v>
      </c>
      <c r="L10" s="12">
        <v>0</v>
      </c>
    </row>
    <row r="11" spans="1:12" x14ac:dyDescent="0.2">
      <c r="A11" t="s">
        <v>93</v>
      </c>
      <c r="B11" t="s">
        <v>212</v>
      </c>
      <c r="C11" s="11">
        <v>50</v>
      </c>
      <c r="D11" s="9">
        <v>43763</v>
      </c>
      <c r="E11" s="11">
        <v>9</v>
      </c>
      <c r="F11" s="9">
        <v>43780</v>
      </c>
      <c r="G11">
        <v>654</v>
      </c>
      <c r="H11">
        <v>3.89</v>
      </c>
      <c r="I11">
        <v>6.65</v>
      </c>
      <c r="J11" s="12">
        <v>0</v>
      </c>
      <c r="K11" s="12">
        <v>0</v>
      </c>
      <c r="L11" s="12">
        <v>0</v>
      </c>
    </row>
    <row r="12" spans="1:12" x14ac:dyDescent="0.2">
      <c r="A12" t="s">
        <v>96</v>
      </c>
      <c r="B12" t="s">
        <v>212</v>
      </c>
      <c r="C12" s="11">
        <v>200</v>
      </c>
      <c r="D12" s="9">
        <v>43742</v>
      </c>
      <c r="E12" s="11">
        <v>0.1</v>
      </c>
      <c r="F12" s="9">
        <v>43780</v>
      </c>
      <c r="G12">
        <v>27.3</v>
      </c>
      <c r="H12">
        <v>6.92</v>
      </c>
      <c r="I12">
        <v>25.7</v>
      </c>
      <c r="J12" s="12">
        <v>0</v>
      </c>
      <c r="K12" s="12">
        <v>0</v>
      </c>
      <c r="L12" s="12">
        <v>0</v>
      </c>
    </row>
    <row r="13" spans="1:12" x14ac:dyDescent="0.2">
      <c r="A13" t="s">
        <v>97</v>
      </c>
      <c r="B13" t="s">
        <v>212</v>
      </c>
      <c r="C13" s="11">
        <v>200</v>
      </c>
      <c r="D13" s="9">
        <v>43699</v>
      </c>
      <c r="E13" s="11">
        <v>0.1</v>
      </c>
      <c r="F13" s="9">
        <v>43780</v>
      </c>
      <c r="G13">
        <v>24.2</v>
      </c>
      <c r="H13">
        <v>3.9</v>
      </c>
      <c r="I13">
        <v>31.6</v>
      </c>
      <c r="J13" s="12">
        <v>0</v>
      </c>
      <c r="K13" s="12">
        <v>0</v>
      </c>
      <c r="L13" s="12">
        <v>0</v>
      </c>
    </row>
    <row r="14" spans="1:12" x14ac:dyDescent="0.2">
      <c r="A14" t="s">
        <v>98</v>
      </c>
      <c r="B14" t="s">
        <v>212</v>
      </c>
      <c r="C14" s="11">
        <v>50</v>
      </c>
      <c r="D14" s="9">
        <v>43689</v>
      </c>
      <c r="E14" s="11">
        <v>8</v>
      </c>
      <c r="F14" s="9">
        <v>43780</v>
      </c>
      <c r="G14">
        <v>372</v>
      </c>
      <c r="H14">
        <v>4.5</v>
      </c>
      <c r="I14">
        <v>3.31</v>
      </c>
      <c r="J14" s="12">
        <v>0</v>
      </c>
      <c r="K14" s="12">
        <v>0</v>
      </c>
      <c r="L14" s="12">
        <v>0</v>
      </c>
    </row>
    <row r="15" spans="1:12" x14ac:dyDescent="0.2">
      <c r="A15" t="s">
        <v>99</v>
      </c>
      <c r="B15" t="s">
        <v>212</v>
      </c>
      <c r="C15" s="11">
        <v>50</v>
      </c>
      <c r="D15" s="9">
        <v>43719</v>
      </c>
      <c r="E15" s="11">
        <v>5</v>
      </c>
      <c r="F15" s="9">
        <v>43780</v>
      </c>
      <c r="G15">
        <v>591</v>
      </c>
      <c r="H15">
        <v>4.3600000000000003</v>
      </c>
      <c r="I15">
        <v>2.29</v>
      </c>
      <c r="J15" s="12">
        <v>0</v>
      </c>
      <c r="K15" s="12">
        <v>0</v>
      </c>
      <c r="L15" s="12">
        <v>0</v>
      </c>
    </row>
    <row r="16" spans="1:12" x14ac:dyDescent="0.2">
      <c r="A16" s="3" t="s">
        <v>100</v>
      </c>
      <c r="B16" t="s">
        <v>212</v>
      </c>
      <c r="C16" s="11">
        <v>50</v>
      </c>
      <c r="D16" s="9">
        <v>43735</v>
      </c>
      <c r="E16" s="11">
        <v>1.6</v>
      </c>
      <c r="F16" s="9">
        <v>43780</v>
      </c>
      <c r="G16">
        <v>6.27</v>
      </c>
      <c r="H16">
        <v>7.26</v>
      </c>
      <c r="I16">
        <v>3.67</v>
      </c>
      <c r="J16" s="12">
        <v>0</v>
      </c>
      <c r="K16" s="12">
        <v>0</v>
      </c>
      <c r="L16" s="12">
        <v>0</v>
      </c>
    </row>
    <row r="17" spans="1:12" x14ac:dyDescent="0.2">
      <c r="A17" s="13" t="s">
        <v>101</v>
      </c>
      <c r="B17" t="s">
        <v>213</v>
      </c>
      <c r="C17" s="11">
        <v>50</v>
      </c>
      <c r="D17" s="9">
        <v>43742</v>
      </c>
      <c r="E17" s="11">
        <v>9</v>
      </c>
      <c r="F17" s="9">
        <v>43780</v>
      </c>
      <c r="G17">
        <v>1680</v>
      </c>
      <c r="H17">
        <v>16.5</v>
      </c>
      <c r="I17">
        <v>-0.78600000000000003</v>
      </c>
      <c r="J17" s="12">
        <v>0</v>
      </c>
      <c r="K17" s="12">
        <v>0</v>
      </c>
      <c r="L17" s="12">
        <v>0</v>
      </c>
    </row>
    <row r="18" spans="1:12" x14ac:dyDescent="0.2">
      <c r="A18" t="s">
        <v>102</v>
      </c>
      <c r="B18" t="s">
        <v>212</v>
      </c>
      <c r="C18" s="11">
        <v>50</v>
      </c>
      <c r="D18" s="9">
        <v>43705</v>
      </c>
      <c r="E18" s="11">
        <v>8</v>
      </c>
      <c r="F18" s="9">
        <v>43780</v>
      </c>
      <c r="G18">
        <v>596</v>
      </c>
      <c r="H18">
        <v>5.19</v>
      </c>
      <c r="I18">
        <v>1.98</v>
      </c>
      <c r="J18" s="12">
        <v>0</v>
      </c>
      <c r="K18" s="12">
        <v>0</v>
      </c>
      <c r="L18" s="12">
        <v>0</v>
      </c>
    </row>
    <row r="19" spans="1:12" x14ac:dyDescent="0.2">
      <c r="A19" t="s">
        <v>103</v>
      </c>
      <c r="B19" t="s">
        <v>213</v>
      </c>
      <c r="C19" s="11">
        <v>200</v>
      </c>
      <c r="D19" s="9">
        <v>43699</v>
      </c>
      <c r="E19" s="11">
        <v>0.1</v>
      </c>
      <c r="F19" s="9">
        <v>43780</v>
      </c>
      <c r="G19">
        <v>49.2</v>
      </c>
      <c r="H19">
        <v>4.54</v>
      </c>
      <c r="I19">
        <v>56.1</v>
      </c>
      <c r="J19" s="12">
        <v>0</v>
      </c>
      <c r="K19" s="12">
        <v>0</v>
      </c>
      <c r="L19" s="12">
        <v>0</v>
      </c>
    </row>
    <row r="20" spans="1:12" x14ac:dyDescent="0.2">
      <c r="A20" t="s">
        <v>104</v>
      </c>
      <c r="B20" t="s">
        <v>213</v>
      </c>
      <c r="C20" s="11">
        <v>50</v>
      </c>
      <c r="D20" s="9">
        <v>43766</v>
      </c>
      <c r="E20" s="11">
        <v>0.1</v>
      </c>
      <c r="F20" s="9">
        <v>43780</v>
      </c>
      <c r="G20">
        <v>2.4900000000000002</v>
      </c>
      <c r="H20">
        <v>4.83</v>
      </c>
      <c r="I20">
        <v>0.80800000000000005</v>
      </c>
      <c r="J20" s="12">
        <v>0</v>
      </c>
      <c r="K20" s="12">
        <v>0</v>
      </c>
      <c r="L20" s="12">
        <v>0</v>
      </c>
    </row>
    <row r="21" spans="1:12" x14ac:dyDescent="0.2">
      <c r="A21" t="s">
        <v>105</v>
      </c>
      <c r="B21" t="s">
        <v>212</v>
      </c>
      <c r="C21" s="11">
        <v>100</v>
      </c>
      <c r="D21" s="9">
        <v>43754</v>
      </c>
      <c r="E21" s="11">
        <v>0.1</v>
      </c>
      <c r="F21" s="9">
        <v>43780</v>
      </c>
      <c r="G21">
        <v>4.7300000000000004</v>
      </c>
      <c r="H21">
        <v>17.3</v>
      </c>
      <c r="I21">
        <v>2.87</v>
      </c>
      <c r="J21" s="12">
        <v>0</v>
      </c>
      <c r="K21" s="12">
        <v>0</v>
      </c>
      <c r="L21" s="12">
        <v>0</v>
      </c>
    </row>
    <row r="22" spans="1:12" x14ac:dyDescent="0.2">
      <c r="A22" t="s">
        <v>108</v>
      </c>
      <c r="B22" t="s">
        <v>212</v>
      </c>
      <c r="C22" s="11">
        <v>50</v>
      </c>
      <c r="D22" s="9">
        <v>43766</v>
      </c>
      <c r="E22" s="11">
        <v>9</v>
      </c>
      <c r="F22" s="9">
        <v>43780</v>
      </c>
      <c r="G22">
        <v>566</v>
      </c>
      <c r="H22">
        <v>4.4400000000000004</v>
      </c>
      <c r="I22">
        <v>6.94</v>
      </c>
      <c r="J22" s="12">
        <v>0</v>
      </c>
      <c r="K22" s="12">
        <v>0</v>
      </c>
      <c r="L22" s="12">
        <v>0</v>
      </c>
    </row>
    <row r="23" spans="1:12" x14ac:dyDescent="0.2">
      <c r="A23" t="s">
        <v>109</v>
      </c>
      <c r="B23" t="s">
        <v>212</v>
      </c>
      <c r="C23" s="11">
        <v>50</v>
      </c>
      <c r="D23" s="9">
        <v>43749</v>
      </c>
      <c r="E23" s="11">
        <v>0.1</v>
      </c>
      <c r="F23" s="9">
        <v>43780</v>
      </c>
      <c r="G23">
        <v>12.9</v>
      </c>
      <c r="H23">
        <v>8.9</v>
      </c>
      <c r="I23">
        <v>7.2</v>
      </c>
      <c r="J23" s="12">
        <v>0</v>
      </c>
      <c r="K23" s="12">
        <v>0</v>
      </c>
      <c r="L23" s="12">
        <v>0</v>
      </c>
    </row>
    <row r="24" spans="1:12" x14ac:dyDescent="0.2">
      <c r="A24" t="s">
        <v>110</v>
      </c>
      <c r="B24" t="s">
        <v>212</v>
      </c>
      <c r="C24" s="11">
        <v>50</v>
      </c>
      <c r="D24" s="9">
        <v>43761</v>
      </c>
      <c r="E24" s="11">
        <v>1.6</v>
      </c>
      <c r="F24" s="9">
        <v>43780</v>
      </c>
      <c r="G24">
        <v>61</v>
      </c>
      <c r="H24">
        <v>5.4</v>
      </c>
      <c r="I24">
        <v>5.41</v>
      </c>
      <c r="J24" s="12">
        <v>0</v>
      </c>
      <c r="K24" s="12">
        <v>0</v>
      </c>
      <c r="L24" s="12">
        <v>0</v>
      </c>
    </row>
    <row r="25" spans="1:12" x14ac:dyDescent="0.2">
      <c r="A25" t="s">
        <v>111</v>
      </c>
      <c r="B25" t="s">
        <v>212</v>
      </c>
      <c r="C25" s="11">
        <v>50</v>
      </c>
      <c r="D25" s="9">
        <v>43763</v>
      </c>
      <c r="E25" s="11">
        <v>5</v>
      </c>
      <c r="F25" s="9">
        <v>43780</v>
      </c>
      <c r="G25">
        <v>56.6</v>
      </c>
      <c r="H25">
        <v>5.51</v>
      </c>
      <c r="I25">
        <v>9.31</v>
      </c>
      <c r="J25" s="12">
        <v>0</v>
      </c>
      <c r="K25" s="12">
        <v>0</v>
      </c>
      <c r="L25" s="12">
        <v>0</v>
      </c>
    </row>
    <row r="26" spans="1:12" x14ac:dyDescent="0.2">
      <c r="A26" s="3" t="s">
        <v>112</v>
      </c>
      <c r="B26" t="s">
        <v>213</v>
      </c>
      <c r="C26" s="11">
        <v>20</v>
      </c>
      <c r="D26" s="9">
        <v>43728</v>
      </c>
      <c r="E26" s="11">
        <v>0.1</v>
      </c>
      <c r="F26" s="9">
        <v>43780</v>
      </c>
      <c r="G26">
        <v>5.88</v>
      </c>
      <c r="H26">
        <v>3.56</v>
      </c>
      <c r="I26">
        <v>2.02</v>
      </c>
      <c r="J26" s="12">
        <v>0</v>
      </c>
      <c r="K26" s="12">
        <v>0</v>
      </c>
      <c r="L26" s="12">
        <v>0</v>
      </c>
    </row>
    <row r="27" spans="1:12" x14ac:dyDescent="0.2">
      <c r="A27" s="13" t="s">
        <v>113</v>
      </c>
      <c r="B27" t="s">
        <v>213</v>
      </c>
      <c r="C27" s="11">
        <v>50</v>
      </c>
      <c r="D27" s="9">
        <v>43685</v>
      </c>
      <c r="E27" s="11">
        <v>11</v>
      </c>
      <c r="F27" s="9">
        <v>43780</v>
      </c>
      <c r="G27">
        <v>1990</v>
      </c>
      <c r="H27">
        <v>17.3</v>
      </c>
      <c r="I27">
        <v>1.79</v>
      </c>
      <c r="J27" s="12">
        <v>0</v>
      </c>
      <c r="K27" s="12">
        <v>0</v>
      </c>
      <c r="L27" s="12">
        <v>0</v>
      </c>
    </row>
    <row r="28" spans="1:12" x14ac:dyDescent="0.2">
      <c r="A28" s="13" t="s">
        <v>114</v>
      </c>
      <c r="B28" t="s">
        <v>212</v>
      </c>
      <c r="C28" s="11">
        <v>101</v>
      </c>
      <c r="D28" s="9">
        <v>43742</v>
      </c>
      <c r="E28" s="11">
        <v>0.1</v>
      </c>
      <c r="F28" s="9">
        <v>43780</v>
      </c>
      <c r="G28">
        <v>7.64</v>
      </c>
      <c r="H28">
        <v>23.7</v>
      </c>
      <c r="I28">
        <v>118</v>
      </c>
      <c r="J28" s="12">
        <v>0</v>
      </c>
      <c r="K28" s="12">
        <v>0</v>
      </c>
      <c r="L28" s="12">
        <v>0</v>
      </c>
    </row>
    <row r="29" spans="1:12" x14ac:dyDescent="0.2">
      <c r="A29" t="s">
        <v>115</v>
      </c>
      <c r="B29" t="s">
        <v>213</v>
      </c>
      <c r="C29" s="11">
        <v>200</v>
      </c>
      <c r="D29" s="9">
        <v>43742</v>
      </c>
      <c r="E29" s="11">
        <v>0.1</v>
      </c>
      <c r="F29" s="9">
        <v>43780</v>
      </c>
      <c r="G29">
        <v>56.3</v>
      </c>
      <c r="H29">
        <v>0.57099999999999995</v>
      </c>
      <c r="I29">
        <v>78.2</v>
      </c>
      <c r="J29" s="12">
        <v>0</v>
      </c>
      <c r="K29" s="12">
        <v>0</v>
      </c>
      <c r="L29" s="12">
        <v>0</v>
      </c>
    </row>
    <row r="30" spans="1:12" x14ac:dyDescent="0.2">
      <c r="A30" t="s">
        <v>116</v>
      </c>
      <c r="B30" t="s">
        <v>212</v>
      </c>
      <c r="C30" s="11">
        <v>50</v>
      </c>
      <c r="D30" s="9">
        <v>43742</v>
      </c>
      <c r="E30" s="11">
        <v>0.1</v>
      </c>
      <c r="F30" s="9">
        <v>43780</v>
      </c>
      <c r="G30">
        <v>7.07</v>
      </c>
      <c r="H30">
        <v>8.16</v>
      </c>
      <c r="I30">
        <v>6.09</v>
      </c>
      <c r="J30" s="12">
        <v>0</v>
      </c>
      <c r="K30" s="12">
        <v>0</v>
      </c>
      <c r="L30" s="12">
        <v>0</v>
      </c>
    </row>
    <row r="31" spans="1:12" x14ac:dyDescent="0.2">
      <c r="A31" t="s">
        <v>117</v>
      </c>
      <c r="B31" t="s">
        <v>213</v>
      </c>
      <c r="C31" s="11">
        <v>1</v>
      </c>
      <c r="D31" s="9">
        <v>43742</v>
      </c>
      <c r="E31" s="11">
        <v>0.1</v>
      </c>
      <c r="F31" s="9">
        <v>43780</v>
      </c>
      <c r="G31">
        <v>3.42</v>
      </c>
      <c r="H31">
        <v>6.47</v>
      </c>
      <c r="I31">
        <v>3.71</v>
      </c>
      <c r="J31" s="12">
        <v>0</v>
      </c>
      <c r="K31" s="12">
        <v>0</v>
      </c>
      <c r="L31" s="12">
        <v>0</v>
      </c>
    </row>
    <row r="32" spans="1:12" x14ac:dyDescent="0.2">
      <c r="A32" t="s">
        <v>120</v>
      </c>
      <c r="B32" t="s">
        <v>212</v>
      </c>
      <c r="C32" s="11">
        <v>45</v>
      </c>
      <c r="D32" s="9">
        <v>43728</v>
      </c>
      <c r="E32" s="11">
        <v>0.1</v>
      </c>
      <c r="F32" s="9">
        <v>43780</v>
      </c>
      <c r="G32">
        <v>27.3</v>
      </c>
      <c r="H32">
        <v>1.94</v>
      </c>
      <c r="I32">
        <v>4.8899999999999997</v>
      </c>
      <c r="J32" s="12">
        <v>0</v>
      </c>
      <c r="K32" s="12">
        <v>0</v>
      </c>
      <c r="L32" s="12">
        <v>0</v>
      </c>
    </row>
    <row r="33" spans="1:12" x14ac:dyDescent="0.2">
      <c r="A33" t="s">
        <v>121</v>
      </c>
      <c r="B33" t="s">
        <v>213</v>
      </c>
      <c r="C33" s="11">
        <v>1</v>
      </c>
      <c r="D33" s="9">
        <v>43728</v>
      </c>
      <c r="E33" s="11">
        <v>0.1</v>
      </c>
      <c r="F33" s="9">
        <v>43780</v>
      </c>
      <c r="G33">
        <v>8.57</v>
      </c>
      <c r="H33">
        <v>4.6100000000000003</v>
      </c>
      <c r="I33">
        <v>6.7</v>
      </c>
      <c r="J33" s="12">
        <v>0</v>
      </c>
      <c r="K33" s="12">
        <v>0</v>
      </c>
      <c r="L33" s="12">
        <v>0</v>
      </c>
    </row>
    <row r="34" spans="1:12" x14ac:dyDescent="0.2">
      <c r="A34" t="s">
        <v>122</v>
      </c>
      <c r="B34" t="s">
        <v>213</v>
      </c>
      <c r="C34" s="11">
        <v>50</v>
      </c>
      <c r="D34" s="9">
        <v>43685</v>
      </c>
      <c r="E34" s="11">
        <v>6</v>
      </c>
      <c r="F34" s="9">
        <v>43780</v>
      </c>
      <c r="G34">
        <v>11.6</v>
      </c>
      <c r="H34">
        <v>6.28</v>
      </c>
      <c r="I34">
        <v>2.94</v>
      </c>
      <c r="J34" s="12">
        <v>0</v>
      </c>
      <c r="K34" s="12">
        <v>0</v>
      </c>
      <c r="L34" s="12">
        <v>0</v>
      </c>
    </row>
    <row r="35" spans="1:12" x14ac:dyDescent="0.2">
      <c r="A35" t="s">
        <v>123</v>
      </c>
      <c r="B35" t="s">
        <v>212</v>
      </c>
      <c r="C35" s="11">
        <v>100</v>
      </c>
      <c r="D35" s="9">
        <v>43742</v>
      </c>
      <c r="E35" s="11">
        <v>0.1</v>
      </c>
      <c r="F35" s="9">
        <v>43780</v>
      </c>
      <c r="G35">
        <v>4.4400000000000004</v>
      </c>
      <c r="H35">
        <v>18</v>
      </c>
      <c r="I35">
        <v>64.5</v>
      </c>
      <c r="J35" s="12">
        <v>0</v>
      </c>
      <c r="K35" s="12">
        <v>0</v>
      </c>
      <c r="L35" s="12">
        <v>0</v>
      </c>
    </row>
    <row r="36" spans="1:12" x14ac:dyDescent="0.2">
      <c r="A36" t="s">
        <v>124</v>
      </c>
      <c r="B36" t="s">
        <v>213</v>
      </c>
      <c r="C36" s="11">
        <v>45</v>
      </c>
      <c r="D36" s="9">
        <v>43728</v>
      </c>
      <c r="E36" s="11">
        <v>0.1</v>
      </c>
      <c r="F36" s="9">
        <v>43780</v>
      </c>
      <c r="G36">
        <v>2.77</v>
      </c>
      <c r="H36">
        <v>5.52</v>
      </c>
      <c r="I36">
        <v>1.85</v>
      </c>
      <c r="J36" s="12">
        <v>0</v>
      </c>
      <c r="K36" s="12">
        <v>0</v>
      </c>
      <c r="L36" s="12">
        <v>0</v>
      </c>
    </row>
    <row r="37" spans="1:12" x14ac:dyDescent="0.2">
      <c r="A37" t="s">
        <v>125</v>
      </c>
      <c r="B37" t="s">
        <v>212</v>
      </c>
      <c r="C37" s="11">
        <v>102</v>
      </c>
      <c r="D37" s="9">
        <v>43742</v>
      </c>
      <c r="E37" s="11">
        <v>0.1</v>
      </c>
      <c r="F37" s="9">
        <v>43780</v>
      </c>
      <c r="G37">
        <v>23.8</v>
      </c>
      <c r="H37">
        <v>7.05</v>
      </c>
      <c r="I37">
        <v>159</v>
      </c>
      <c r="J37" s="12">
        <v>0</v>
      </c>
      <c r="K37" s="12">
        <v>0</v>
      </c>
      <c r="L37" s="12">
        <v>0</v>
      </c>
    </row>
    <row r="38" spans="1:12" x14ac:dyDescent="0.2">
      <c r="A38" t="s">
        <v>126</v>
      </c>
      <c r="B38" t="s">
        <v>213</v>
      </c>
      <c r="C38" s="11">
        <v>30</v>
      </c>
      <c r="D38" s="9">
        <v>43697</v>
      </c>
      <c r="E38" s="11">
        <v>0.1</v>
      </c>
      <c r="F38" s="9">
        <v>43780</v>
      </c>
      <c r="G38">
        <v>2.88</v>
      </c>
      <c r="H38">
        <v>5.44</v>
      </c>
      <c r="I38">
        <v>1.8</v>
      </c>
      <c r="J38" s="12">
        <v>0</v>
      </c>
      <c r="K38" s="12">
        <v>0</v>
      </c>
      <c r="L38" s="12">
        <v>0</v>
      </c>
    </row>
    <row r="39" spans="1:12" x14ac:dyDescent="0.2">
      <c r="A39" t="s">
        <v>127</v>
      </c>
      <c r="B39" t="s">
        <v>213</v>
      </c>
      <c r="C39" s="11">
        <v>20</v>
      </c>
      <c r="D39" s="9">
        <v>43742</v>
      </c>
      <c r="E39" s="11">
        <v>0.1</v>
      </c>
      <c r="F39" s="9">
        <v>43780</v>
      </c>
      <c r="G39">
        <v>3.78</v>
      </c>
      <c r="H39">
        <v>4.2</v>
      </c>
      <c r="I39">
        <v>4.9800000000000004</v>
      </c>
      <c r="J39" s="12">
        <v>0</v>
      </c>
      <c r="K39" s="12">
        <v>0</v>
      </c>
      <c r="L39" s="12">
        <v>0</v>
      </c>
    </row>
    <row r="40" spans="1:12" x14ac:dyDescent="0.2">
      <c r="A40" t="s">
        <v>128</v>
      </c>
      <c r="B40" t="s">
        <v>212</v>
      </c>
      <c r="C40" s="11">
        <v>30</v>
      </c>
      <c r="D40" s="9">
        <v>43728</v>
      </c>
      <c r="E40" s="11">
        <v>0.1</v>
      </c>
      <c r="F40" s="9">
        <v>43780</v>
      </c>
      <c r="G40">
        <v>23.4</v>
      </c>
      <c r="H40">
        <v>7.62</v>
      </c>
      <c r="I40">
        <v>1.95</v>
      </c>
      <c r="J40" s="12">
        <v>0</v>
      </c>
      <c r="K40" s="12">
        <v>0</v>
      </c>
      <c r="L40" s="12">
        <v>0</v>
      </c>
    </row>
    <row r="41" spans="1:12" x14ac:dyDescent="0.2">
      <c r="A41" t="s">
        <v>129</v>
      </c>
      <c r="B41" t="s">
        <v>213</v>
      </c>
      <c r="C41" s="11">
        <v>45</v>
      </c>
      <c r="D41" s="9">
        <v>43742</v>
      </c>
      <c r="E41" s="11">
        <v>0.1</v>
      </c>
      <c r="F41" s="9">
        <v>43780</v>
      </c>
      <c r="G41">
        <v>4.09</v>
      </c>
      <c r="H41">
        <v>-0.20699999999999999</v>
      </c>
      <c r="I41">
        <v>1.93</v>
      </c>
      <c r="J41" s="12">
        <v>0</v>
      </c>
      <c r="K41" s="12">
        <v>0</v>
      </c>
      <c r="L41" s="12">
        <v>0</v>
      </c>
    </row>
    <row r="42" spans="1:12" x14ac:dyDescent="0.2">
      <c r="A42" t="s">
        <v>132</v>
      </c>
      <c r="B42" t="s">
        <v>213</v>
      </c>
      <c r="C42" s="11">
        <v>45</v>
      </c>
      <c r="D42" s="9">
        <v>43699</v>
      </c>
      <c r="E42" s="11">
        <v>0.1</v>
      </c>
      <c r="F42" s="9">
        <v>43780</v>
      </c>
      <c r="G42">
        <v>2.68</v>
      </c>
      <c r="H42">
        <v>4.66</v>
      </c>
      <c r="I42">
        <v>0.84099999999999997</v>
      </c>
      <c r="J42" s="12">
        <v>0</v>
      </c>
      <c r="K42" s="12">
        <v>0</v>
      </c>
      <c r="L42" s="12">
        <v>0</v>
      </c>
    </row>
    <row r="43" spans="1:12" x14ac:dyDescent="0.2">
      <c r="A43" t="s">
        <v>133</v>
      </c>
      <c r="B43" t="s">
        <v>213</v>
      </c>
      <c r="C43" s="11">
        <v>50</v>
      </c>
      <c r="D43" s="9">
        <v>43678</v>
      </c>
      <c r="E43" s="11">
        <v>3</v>
      </c>
      <c r="F43" s="9">
        <v>43780</v>
      </c>
      <c r="G43">
        <v>12.1</v>
      </c>
      <c r="H43">
        <v>6.09</v>
      </c>
      <c r="I43">
        <v>4.49</v>
      </c>
      <c r="J43" s="12">
        <v>0</v>
      </c>
      <c r="K43" s="12">
        <v>0</v>
      </c>
      <c r="L43" s="12">
        <v>0</v>
      </c>
    </row>
    <row r="44" spans="1:12" x14ac:dyDescent="0.2">
      <c r="A44" s="13" t="s">
        <v>134</v>
      </c>
      <c r="B44" t="s">
        <v>212</v>
      </c>
      <c r="C44" s="11">
        <v>101</v>
      </c>
      <c r="D44" s="9">
        <v>43699</v>
      </c>
      <c r="E44" s="11">
        <v>0.1</v>
      </c>
      <c r="F44" s="9">
        <v>43780</v>
      </c>
      <c r="G44">
        <v>16</v>
      </c>
      <c r="H44">
        <v>24.7</v>
      </c>
      <c r="I44">
        <v>144</v>
      </c>
      <c r="J44" s="12">
        <v>0</v>
      </c>
      <c r="K44" s="12">
        <v>0</v>
      </c>
      <c r="L44" s="12">
        <v>0</v>
      </c>
    </row>
    <row r="45" spans="1:12" x14ac:dyDescent="0.2">
      <c r="A45" t="s">
        <v>135</v>
      </c>
      <c r="B45" t="s">
        <v>213</v>
      </c>
      <c r="C45" s="11">
        <v>50</v>
      </c>
      <c r="D45" s="9">
        <v>43685</v>
      </c>
      <c r="E45" s="11">
        <v>9</v>
      </c>
      <c r="F45" s="9">
        <v>43780</v>
      </c>
      <c r="G45">
        <v>161</v>
      </c>
      <c r="H45">
        <v>3.34</v>
      </c>
      <c r="I45">
        <v>1.01</v>
      </c>
      <c r="J45" s="12">
        <v>0</v>
      </c>
      <c r="K45" s="12">
        <v>0</v>
      </c>
      <c r="L45" s="12">
        <v>0</v>
      </c>
    </row>
    <row r="46" spans="1:12" x14ac:dyDescent="0.2">
      <c r="A46" t="s">
        <v>127</v>
      </c>
      <c r="B46" t="s">
        <v>213</v>
      </c>
      <c r="C46" s="11">
        <v>20</v>
      </c>
      <c r="D46" s="9">
        <v>43742</v>
      </c>
      <c r="E46" s="11">
        <v>0.1</v>
      </c>
      <c r="F46" s="9">
        <v>43780</v>
      </c>
      <c r="G46">
        <v>3.65</v>
      </c>
      <c r="H46">
        <v>14.8</v>
      </c>
      <c r="I46">
        <v>0.62</v>
      </c>
      <c r="J46" s="12">
        <v>0</v>
      </c>
      <c r="K46" s="12">
        <v>0</v>
      </c>
      <c r="L46" s="12">
        <v>0</v>
      </c>
    </row>
    <row r="47" spans="1:12" x14ac:dyDescent="0.2">
      <c r="A47" s="3" t="s">
        <v>136</v>
      </c>
      <c r="B47" t="s">
        <v>212</v>
      </c>
      <c r="C47" s="11">
        <v>99</v>
      </c>
      <c r="D47" s="9">
        <v>43699</v>
      </c>
      <c r="E47" s="11">
        <v>0.1</v>
      </c>
      <c r="F47" s="9">
        <v>43780</v>
      </c>
      <c r="G47">
        <v>5.18</v>
      </c>
      <c r="H47">
        <v>16.8</v>
      </c>
      <c r="I47">
        <v>159</v>
      </c>
      <c r="J47" s="12">
        <v>0</v>
      </c>
      <c r="K47" s="12">
        <v>0</v>
      </c>
      <c r="L47" s="12">
        <v>0</v>
      </c>
    </row>
    <row r="48" spans="1:12" x14ac:dyDescent="0.2">
      <c r="A48" s="13" t="s">
        <v>137</v>
      </c>
      <c r="B48" t="s">
        <v>213</v>
      </c>
      <c r="C48" s="11">
        <v>50</v>
      </c>
      <c r="D48" s="9">
        <v>43678</v>
      </c>
      <c r="E48" s="11">
        <v>11</v>
      </c>
      <c r="F48" s="9">
        <v>43780</v>
      </c>
      <c r="G48">
        <v>1680</v>
      </c>
      <c r="H48">
        <v>5.73</v>
      </c>
      <c r="I48">
        <v>3.3</v>
      </c>
      <c r="J48" s="12">
        <v>0</v>
      </c>
      <c r="K48" s="12">
        <v>0</v>
      </c>
      <c r="L48" s="12">
        <v>0</v>
      </c>
    </row>
    <row r="49" spans="1:12" x14ac:dyDescent="0.2">
      <c r="A49" t="s">
        <v>138</v>
      </c>
      <c r="B49" t="s">
        <v>213</v>
      </c>
      <c r="C49" s="11">
        <v>50</v>
      </c>
      <c r="D49" s="9">
        <v>43678</v>
      </c>
      <c r="E49" s="11">
        <v>6</v>
      </c>
      <c r="F49" s="9">
        <v>43780</v>
      </c>
      <c r="G49">
        <v>33</v>
      </c>
      <c r="H49">
        <v>3.93</v>
      </c>
      <c r="I49">
        <v>11.7</v>
      </c>
      <c r="J49" s="12">
        <v>0</v>
      </c>
      <c r="K49" s="12">
        <v>0</v>
      </c>
      <c r="L49" s="12">
        <v>0</v>
      </c>
    </row>
    <row r="50" spans="1:12" x14ac:dyDescent="0.2">
      <c r="A50" t="s">
        <v>139</v>
      </c>
      <c r="B50" t="s">
        <v>213</v>
      </c>
      <c r="C50" s="11">
        <v>100</v>
      </c>
      <c r="D50" s="9">
        <v>43699</v>
      </c>
      <c r="E50" s="11">
        <v>0.1</v>
      </c>
      <c r="F50" s="9">
        <v>43780</v>
      </c>
      <c r="G50">
        <v>23</v>
      </c>
      <c r="H50">
        <v>6.13</v>
      </c>
      <c r="I50">
        <v>28.1</v>
      </c>
      <c r="J50" s="12">
        <v>0</v>
      </c>
      <c r="K50" s="12">
        <v>0</v>
      </c>
      <c r="L50" s="12">
        <v>0</v>
      </c>
    </row>
    <row r="51" spans="1:12" x14ac:dyDescent="0.2">
      <c r="A51" t="s">
        <v>140</v>
      </c>
      <c r="B51" t="s">
        <v>213</v>
      </c>
      <c r="C51" s="11">
        <v>100</v>
      </c>
      <c r="D51" s="9">
        <v>43742</v>
      </c>
      <c r="E51" s="11">
        <v>0.1</v>
      </c>
      <c r="F51" s="9">
        <v>43780</v>
      </c>
      <c r="G51">
        <v>4.09</v>
      </c>
      <c r="H51">
        <v>17.8</v>
      </c>
      <c r="I51">
        <v>63.6</v>
      </c>
      <c r="J51" s="12">
        <v>0</v>
      </c>
      <c r="K51" s="12">
        <v>0</v>
      </c>
      <c r="L51" s="12">
        <v>0</v>
      </c>
    </row>
    <row r="52" spans="1:12" x14ac:dyDescent="0.2">
      <c r="A52" t="s">
        <v>143</v>
      </c>
      <c r="B52" t="s">
        <v>212</v>
      </c>
      <c r="C52" s="11">
        <v>100</v>
      </c>
      <c r="D52" s="9">
        <v>43699</v>
      </c>
      <c r="E52" s="11">
        <v>0.1</v>
      </c>
      <c r="F52" s="9">
        <v>43780</v>
      </c>
      <c r="G52">
        <v>6.14</v>
      </c>
      <c r="H52">
        <v>19.3</v>
      </c>
      <c r="I52">
        <v>172</v>
      </c>
      <c r="J52" s="12">
        <v>0</v>
      </c>
      <c r="K52" s="12">
        <v>0</v>
      </c>
      <c r="L52" s="12">
        <v>0</v>
      </c>
    </row>
    <row r="53" spans="1:12" x14ac:dyDescent="0.2">
      <c r="A53" t="s">
        <v>144</v>
      </c>
      <c r="B53" t="s">
        <v>212</v>
      </c>
      <c r="C53" s="11">
        <v>30</v>
      </c>
      <c r="D53" s="9">
        <v>43742</v>
      </c>
      <c r="E53" s="11">
        <v>0.1</v>
      </c>
      <c r="F53" s="9">
        <v>43780</v>
      </c>
      <c r="G53">
        <v>2.36</v>
      </c>
      <c r="H53">
        <v>13.9</v>
      </c>
      <c r="I53">
        <v>-0.83199999999999996</v>
      </c>
      <c r="J53" s="12">
        <v>0</v>
      </c>
      <c r="K53" s="12">
        <v>0</v>
      </c>
      <c r="L53" s="12">
        <v>0</v>
      </c>
    </row>
    <row r="54" spans="1:12" x14ac:dyDescent="0.2">
      <c r="A54" t="s">
        <v>145</v>
      </c>
      <c r="B54" t="s">
        <v>212</v>
      </c>
      <c r="C54" s="11">
        <v>102</v>
      </c>
      <c r="D54" s="9">
        <v>43699</v>
      </c>
      <c r="E54" s="11">
        <v>0.1</v>
      </c>
      <c r="F54" s="9">
        <v>43780</v>
      </c>
      <c r="G54">
        <v>106</v>
      </c>
      <c r="H54">
        <v>15.7</v>
      </c>
      <c r="I54">
        <v>127</v>
      </c>
      <c r="J54" s="12">
        <v>0</v>
      </c>
      <c r="K54" s="12">
        <v>0</v>
      </c>
      <c r="L54" s="12">
        <v>0</v>
      </c>
    </row>
    <row r="55" spans="1:12" x14ac:dyDescent="0.2">
      <c r="A55" t="s">
        <v>146</v>
      </c>
      <c r="B55" t="s">
        <v>212</v>
      </c>
      <c r="C55" s="11">
        <v>30</v>
      </c>
      <c r="D55" s="9">
        <v>43699</v>
      </c>
      <c r="E55" s="11">
        <v>0.1</v>
      </c>
      <c r="F55" s="9">
        <v>43780</v>
      </c>
      <c r="G55">
        <v>4.66</v>
      </c>
      <c r="H55">
        <v>7.73</v>
      </c>
      <c r="I55">
        <v>7.74</v>
      </c>
      <c r="J55" s="12">
        <v>0</v>
      </c>
      <c r="K55" s="12">
        <v>0</v>
      </c>
      <c r="L55" s="12">
        <v>0</v>
      </c>
    </row>
    <row r="56" spans="1:12" x14ac:dyDescent="0.2">
      <c r="A56" t="s">
        <v>147</v>
      </c>
      <c r="B56" t="s">
        <v>212</v>
      </c>
      <c r="C56" s="11">
        <v>45</v>
      </c>
      <c r="D56" s="9">
        <v>43742</v>
      </c>
      <c r="E56" s="11">
        <v>0.1</v>
      </c>
      <c r="F56" s="9">
        <v>43780</v>
      </c>
      <c r="G56">
        <v>2.71</v>
      </c>
      <c r="H56">
        <v>8.1999999999999993</v>
      </c>
      <c r="I56">
        <v>2.2799999999999998</v>
      </c>
      <c r="J56" s="12">
        <v>0</v>
      </c>
      <c r="K56" s="12">
        <v>0</v>
      </c>
      <c r="L56" s="12">
        <v>0</v>
      </c>
    </row>
    <row r="57" spans="1:12" x14ac:dyDescent="0.2">
      <c r="A57" s="13" t="s">
        <v>148</v>
      </c>
      <c r="B57" t="s">
        <v>212</v>
      </c>
      <c r="C57" s="11">
        <v>101</v>
      </c>
      <c r="D57" s="9">
        <v>43742</v>
      </c>
      <c r="E57" s="11">
        <v>0.1</v>
      </c>
      <c r="F57" s="9">
        <v>43780</v>
      </c>
      <c r="G57">
        <v>3.38</v>
      </c>
      <c r="H57">
        <v>23.1</v>
      </c>
      <c r="I57">
        <v>115</v>
      </c>
      <c r="J57" s="12">
        <v>0</v>
      </c>
      <c r="K57" s="12">
        <v>0</v>
      </c>
      <c r="L57" s="12">
        <v>0</v>
      </c>
    </row>
    <row r="58" spans="1:12" x14ac:dyDescent="0.2">
      <c r="A58" s="3" t="s">
        <v>151</v>
      </c>
      <c r="B58" t="s">
        <v>212</v>
      </c>
      <c r="C58" s="11">
        <v>50</v>
      </c>
      <c r="D58" s="9">
        <v>43689</v>
      </c>
      <c r="E58" s="11">
        <v>9</v>
      </c>
      <c r="F58" s="9">
        <v>43780</v>
      </c>
      <c r="G58">
        <v>360</v>
      </c>
      <c r="H58">
        <v>2.73</v>
      </c>
      <c r="I58">
        <v>4.49</v>
      </c>
      <c r="J58" s="12">
        <v>0</v>
      </c>
      <c r="K58" s="12">
        <v>0</v>
      </c>
      <c r="L58" s="12">
        <v>0</v>
      </c>
    </row>
    <row r="59" spans="1:12" x14ac:dyDescent="0.2">
      <c r="A59" s="13" t="s">
        <v>152</v>
      </c>
      <c r="B59" t="s">
        <v>212</v>
      </c>
      <c r="C59" s="11">
        <v>50</v>
      </c>
      <c r="D59" s="9">
        <v>43705</v>
      </c>
      <c r="E59" s="11">
        <v>9</v>
      </c>
      <c r="F59" s="9">
        <v>43780</v>
      </c>
      <c r="G59">
        <v>1050</v>
      </c>
      <c r="H59">
        <v>15.2</v>
      </c>
      <c r="I59">
        <v>9.76</v>
      </c>
      <c r="J59" s="12">
        <v>0</v>
      </c>
      <c r="K59" s="12">
        <v>0</v>
      </c>
      <c r="L59" s="12">
        <v>0</v>
      </c>
    </row>
    <row r="60" spans="1:12" x14ac:dyDescent="0.2">
      <c r="A60" s="3" t="s">
        <v>153</v>
      </c>
      <c r="B60" t="s">
        <v>212</v>
      </c>
      <c r="C60" s="11">
        <v>50</v>
      </c>
      <c r="D60" s="9">
        <v>43696</v>
      </c>
      <c r="E60" s="11">
        <v>0.1</v>
      </c>
      <c r="F60" s="9">
        <v>43780</v>
      </c>
      <c r="G60">
        <v>11.7</v>
      </c>
      <c r="H60">
        <v>8.69</v>
      </c>
      <c r="I60">
        <v>19.7</v>
      </c>
      <c r="J60" s="12">
        <v>0</v>
      </c>
      <c r="K60" s="12">
        <v>0</v>
      </c>
      <c r="L60" s="12">
        <v>0</v>
      </c>
    </row>
    <row r="61" spans="1:12" x14ac:dyDescent="0.2">
      <c r="A61" s="3" t="s">
        <v>154</v>
      </c>
      <c r="B61" t="s">
        <v>212</v>
      </c>
      <c r="C61" s="11">
        <v>50</v>
      </c>
      <c r="D61" s="9">
        <v>43699</v>
      </c>
      <c r="E61" s="11">
        <v>5</v>
      </c>
      <c r="F61" s="9">
        <v>43780</v>
      </c>
      <c r="G61">
        <v>196</v>
      </c>
      <c r="H61">
        <v>2.78</v>
      </c>
      <c r="I61">
        <v>5.55</v>
      </c>
      <c r="J61" s="12">
        <v>0</v>
      </c>
      <c r="K61" s="12">
        <v>0</v>
      </c>
      <c r="L61" s="12">
        <v>0</v>
      </c>
    </row>
    <row r="62" spans="1:12" x14ac:dyDescent="0.2">
      <c r="A62" s="13" t="s">
        <v>155</v>
      </c>
      <c r="B62" t="s">
        <v>213</v>
      </c>
      <c r="C62" s="11">
        <v>50</v>
      </c>
      <c r="D62" s="9">
        <v>43691</v>
      </c>
      <c r="E62" s="11">
        <v>11</v>
      </c>
      <c r="F62" s="9">
        <v>43780</v>
      </c>
      <c r="G62">
        <v>1890</v>
      </c>
      <c r="H62">
        <v>13</v>
      </c>
      <c r="I62">
        <v>2.21</v>
      </c>
      <c r="J62" s="12">
        <v>0</v>
      </c>
      <c r="K62" s="12">
        <v>0</v>
      </c>
      <c r="L62" s="12">
        <v>0</v>
      </c>
    </row>
    <row r="63" spans="1:12" x14ac:dyDescent="0.2">
      <c r="A63" s="3" t="s">
        <v>156</v>
      </c>
      <c r="B63" t="s">
        <v>212</v>
      </c>
      <c r="C63" s="11">
        <v>200</v>
      </c>
      <c r="D63" s="9">
        <v>43696</v>
      </c>
      <c r="E63" s="11">
        <v>0.1</v>
      </c>
      <c r="F63" s="9">
        <v>43780</v>
      </c>
      <c r="G63">
        <v>31.2</v>
      </c>
      <c r="H63">
        <v>6.09</v>
      </c>
      <c r="I63">
        <v>37.1</v>
      </c>
      <c r="J63" s="12">
        <v>0</v>
      </c>
      <c r="K63" s="12">
        <v>0</v>
      </c>
      <c r="L63" s="12">
        <v>0</v>
      </c>
    </row>
    <row r="64" spans="1:12" x14ac:dyDescent="0.2">
      <c r="A64" s="3" t="s">
        <v>157</v>
      </c>
      <c r="B64" t="s">
        <v>212</v>
      </c>
      <c r="C64" s="11">
        <v>50</v>
      </c>
      <c r="D64" s="9">
        <v>43689</v>
      </c>
      <c r="E64" s="11">
        <v>0.1</v>
      </c>
      <c r="F64" s="9">
        <v>43780</v>
      </c>
      <c r="G64">
        <v>4.67</v>
      </c>
      <c r="H64">
        <v>6.62</v>
      </c>
      <c r="I64">
        <v>9.39</v>
      </c>
      <c r="J64" s="12">
        <v>0</v>
      </c>
      <c r="K64" s="12">
        <v>0</v>
      </c>
      <c r="L64" s="12">
        <v>0</v>
      </c>
    </row>
    <row r="65" spans="1:12" x14ac:dyDescent="0.2">
      <c r="A65" s="3" t="s">
        <v>158</v>
      </c>
      <c r="B65" t="s">
        <v>212</v>
      </c>
      <c r="C65" s="11">
        <v>50</v>
      </c>
      <c r="D65" s="9">
        <v>43763</v>
      </c>
      <c r="E65">
        <v>1.6</v>
      </c>
      <c r="F65" s="9">
        <v>43780</v>
      </c>
      <c r="G65">
        <v>46</v>
      </c>
      <c r="H65">
        <v>4.6900000000000004</v>
      </c>
      <c r="I65">
        <v>12.4</v>
      </c>
      <c r="J65" s="12">
        <v>0</v>
      </c>
      <c r="K65" s="12">
        <v>0</v>
      </c>
      <c r="L65" s="12">
        <v>0</v>
      </c>
    </row>
    <row r="66" spans="1:12" x14ac:dyDescent="0.2">
      <c r="A66" t="s">
        <v>159</v>
      </c>
      <c r="B66" t="s">
        <v>212</v>
      </c>
      <c r="C66" s="11">
        <v>100</v>
      </c>
      <c r="D66" s="9">
        <v>43696</v>
      </c>
      <c r="E66" s="11">
        <v>0.1</v>
      </c>
      <c r="F66" s="9">
        <v>43780</v>
      </c>
      <c r="G66">
        <v>5.46</v>
      </c>
      <c r="H66">
        <v>17.2</v>
      </c>
      <c r="I66">
        <v>150</v>
      </c>
      <c r="J66" s="12">
        <v>0</v>
      </c>
      <c r="K66" s="12">
        <v>0</v>
      </c>
      <c r="L66" s="12">
        <v>0</v>
      </c>
    </row>
    <row r="67" spans="1:12" x14ac:dyDescent="0.2">
      <c r="A67" t="s">
        <v>160</v>
      </c>
      <c r="B67" t="s">
        <v>212</v>
      </c>
      <c r="C67" s="11">
        <v>50</v>
      </c>
      <c r="D67" s="9">
        <v>43691</v>
      </c>
      <c r="E67" s="11">
        <v>0.1</v>
      </c>
      <c r="F67" s="9">
        <v>43780</v>
      </c>
      <c r="G67">
        <v>7.46</v>
      </c>
      <c r="H67">
        <v>6.66</v>
      </c>
      <c r="I67">
        <v>0.82599999999999996</v>
      </c>
      <c r="J67" s="12">
        <v>0</v>
      </c>
      <c r="K67" s="12">
        <v>0</v>
      </c>
      <c r="L67" s="12">
        <v>0</v>
      </c>
    </row>
    <row r="68" spans="1:12" x14ac:dyDescent="0.2">
      <c r="A68" t="s">
        <v>161</v>
      </c>
      <c r="B68" t="s">
        <v>213</v>
      </c>
      <c r="C68" s="11">
        <v>50</v>
      </c>
      <c r="D68" s="9">
        <v>43691</v>
      </c>
      <c r="E68" s="11">
        <v>9</v>
      </c>
      <c r="F68" s="9">
        <v>43780</v>
      </c>
      <c r="G68">
        <v>746</v>
      </c>
      <c r="H68">
        <v>12.1</v>
      </c>
      <c r="I68">
        <v>3.71</v>
      </c>
      <c r="J68" s="12">
        <v>0</v>
      </c>
      <c r="K68" s="12">
        <v>0</v>
      </c>
      <c r="L68" s="12">
        <v>0</v>
      </c>
    </row>
    <row r="69" spans="1:12" x14ac:dyDescent="0.2">
      <c r="A69" t="s">
        <v>164</v>
      </c>
      <c r="B69" t="s">
        <v>212</v>
      </c>
      <c r="C69" s="11">
        <v>50</v>
      </c>
      <c r="D69" s="9">
        <v>43699</v>
      </c>
      <c r="E69" s="11">
        <v>9</v>
      </c>
      <c r="F69" s="9">
        <v>43780</v>
      </c>
      <c r="G69">
        <v>551</v>
      </c>
      <c r="H69">
        <v>7.33</v>
      </c>
      <c r="I69">
        <v>7.06</v>
      </c>
      <c r="J69" s="12">
        <v>0</v>
      </c>
      <c r="K69" s="12">
        <v>0</v>
      </c>
      <c r="L69" s="12">
        <v>0</v>
      </c>
    </row>
    <row r="70" spans="1:12" x14ac:dyDescent="0.2">
      <c r="A70" t="s">
        <v>165</v>
      </c>
      <c r="B70" t="s">
        <v>213</v>
      </c>
      <c r="C70" s="11">
        <v>50</v>
      </c>
      <c r="D70" s="9">
        <v>43691</v>
      </c>
      <c r="E70" s="11">
        <v>6</v>
      </c>
      <c r="F70" s="9">
        <v>43780</v>
      </c>
      <c r="G70">
        <v>6.65</v>
      </c>
      <c r="H70">
        <v>8.2899999999999991</v>
      </c>
      <c r="I70">
        <v>8.99</v>
      </c>
      <c r="J70" s="12">
        <v>0</v>
      </c>
      <c r="K70" s="12">
        <v>0</v>
      </c>
      <c r="L70" s="12">
        <v>0</v>
      </c>
    </row>
    <row r="71" spans="1:12" x14ac:dyDescent="0.2">
      <c r="A71" t="s">
        <v>166</v>
      </c>
      <c r="B71" t="s">
        <v>213</v>
      </c>
      <c r="C71" s="11">
        <v>50</v>
      </c>
      <c r="D71" s="9">
        <v>43691</v>
      </c>
      <c r="E71" s="11">
        <v>0.1</v>
      </c>
      <c r="F71" s="9">
        <v>43780</v>
      </c>
      <c r="G71">
        <v>1.71</v>
      </c>
      <c r="H71">
        <v>6</v>
      </c>
      <c r="I71">
        <v>1.47</v>
      </c>
      <c r="J71" s="12">
        <v>0</v>
      </c>
      <c r="K71" s="12">
        <v>0</v>
      </c>
      <c r="L71" s="12">
        <v>0</v>
      </c>
    </row>
    <row r="72" spans="1:12" x14ac:dyDescent="0.2">
      <c r="A72" t="s">
        <v>167</v>
      </c>
      <c r="B72" t="s">
        <v>212</v>
      </c>
      <c r="C72" s="11">
        <v>50</v>
      </c>
      <c r="D72" s="9">
        <v>43696</v>
      </c>
      <c r="E72" s="11">
        <v>6.2</v>
      </c>
      <c r="F72" s="9">
        <v>43780</v>
      </c>
      <c r="G72">
        <v>229</v>
      </c>
      <c r="H72">
        <v>9.77</v>
      </c>
      <c r="I72">
        <v>21.9</v>
      </c>
      <c r="J72" s="12">
        <v>0</v>
      </c>
      <c r="K72" s="12">
        <v>0</v>
      </c>
      <c r="L72" s="12">
        <v>0</v>
      </c>
    </row>
    <row r="73" spans="1:12" x14ac:dyDescent="0.2">
      <c r="A73" t="s">
        <v>168</v>
      </c>
      <c r="B73" t="s">
        <v>212</v>
      </c>
      <c r="C73">
        <v>200</v>
      </c>
      <c r="D73" s="9">
        <v>43689</v>
      </c>
      <c r="E73" s="11">
        <v>0.1</v>
      </c>
      <c r="F73" s="9">
        <v>43780</v>
      </c>
      <c r="G73">
        <v>29.9</v>
      </c>
      <c r="H73">
        <v>8.5299999999999994</v>
      </c>
      <c r="I73">
        <v>67</v>
      </c>
      <c r="J73" s="12">
        <v>0</v>
      </c>
      <c r="K73" s="12">
        <v>0</v>
      </c>
      <c r="L73" s="12">
        <v>0</v>
      </c>
    </row>
    <row r="74" spans="1:12" x14ac:dyDescent="0.2">
      <c r="A74" t="s">
        <v>169</v>
      </c>
      <c r="B74" t="s">
        <v>212</v>
      </c>
      <c r="C74" s="11">
        <v>50</v>
      </c>
      <c r="D74" s="9">
        <v>43735</v>
      </c>
      <c r="E74" s="11">
        <v>5</v>
      </c>
      <c r="F74" s="9">
        <v>43780</v>
      </c>
      <c r="G74">
        <v>749</v>
      </c>
      <c r="H74">
        <v>11.7</v>
      </c>
      <c r="I74">
        <v>8.06</v>
      </c>
      <c r="J74" s="12">
        <v>0</v>
      </c>
      <c r="K74" s="12">
        <v>0</v>
      </c>
      <c r="L74" s="12">
        <v>0</v>
      </c>
    </row>
    <row r="75" spans="1:12" x14ac:dyDescent="0.2">
      <c r="A75" t="s">
        <v>170</v>
      </c>
      <c r="B75" t="s">
        <v>212</v>
      </c>
      <c r="C75" s="11">
        <v>50</v>
      </c>
      <c r="D75" s="9">
        <v>43705</v>
      </c>
      <c r="E75" s="11">
        <v>3.8</v>
      </c>
      <c r="F75" s="9">
        <v>43780</v>
      </c>
      <c r="G75">
        <v>23.6</v>
      </c>
      <c r="H75">
        <v>9.01</v>
      </c>
      <c r="I75">
        <v>2.2599999999999998</v>
      </c>
      <c r="J75" s="12">
        <v>0</v>
      </c>
      <c r="K75" s="12">
        <v>0</v>
      </c>
      <c r="L75" s="12">
        <v>0</v>
      </c>
    </row>
    <row r="76" spans="1:12" x14ac:dyDescent="0.2">
      <c r="A76" t="s">
        <v>171</v>
      </c>
      <c r="B76" t="s">
        <v>212</v>
      </c>
      <c r="C76" s="11">
        <v>50</v>
      </c>
      <c r="D76" s="9">
        <v>43689</v>
      </c>
      <c r="E76" s="11">
        <v>3.8</v>
      </c>
      <c r="F76" s="9">
        <v>43780</v>
      </c>
      <c r="G76">
        <v>13.2</v>
      </c>
      <c r="H76">
        <v>7.07</v>
      </c>
      <c r="I76">
        <v>8.11</v>
      </c>
      <c r="J76" s="12">
        <v>0</v>
      </c>
      <c r="K76" s="12">
        <v>0</v>
      </c>
      <c r="L76" s="12">
        <v>0</v>
      </c>
    </row>
    <row r="77" spans="1:12" x14ac:dyDescent="0.2">
      <c r="A77" t="s">
        <v>172</v>
      </c>
      <c r="B77" t="s">
        <v>212</v>
      </c>
      <c r="C77" s="11">
        <v>50</v>
      </c>
      <c r="D77" s="9">
        <v>43710</v>
      </c>
      <c r="E77" s="11">
        <v>6.2</v>
      </c>
      <c r="F77" s="9">
        <v>43780</v>
      </c>
      <c r="G77">
        <v>646</v>
      </c>
      <c r="H77">
        <v>8.66</v>
      </c>
      <c r="I77">
        <v>2.69</v>
      </c>
      <c r="J77" s="12">
        <v>0</v>
      </c>
      <c r="K77" s="12">
        <v>0</v>
      </c>
      <c r="L77" s="12">
        <v>0</v>
      </c>
    </row>
    <row r="78" spans="1:12" x14ac:dyDescent="0.2">
      <c r="A78" t="s">
        <v>173</v>
      </c>
      <c r="B78" t="s">
        <v>212</v>
      </c>
      <c r="C78" s="11">
        <v>50</v>
      </c>
      <c r="D78" s="9">
        <v>43749</v>
      </c>
      <c r="E78" s="11">
        <v>1.6</v>
      </c>
      <c r="F78" s="9">
        <v>43780</v>
      </c>
      <c r="G78">
        <v>8.8800000000000008</v>
      </c>
      <c r="H78">
        <v>9.42</v>
      </c>
      <c r="I78">
        <v>5.03</v>
      </c>
      <c r="J78" s="12">
        <v>0</v>
      </c>
      <c r="K78" s="12">
        <v>0</v>
      </c>
      <c r="L78" s="12">
        <v>0</v>
      </c>
    </row>
    <row r="79" spans="1:12" x14ac:dyDescent="0.2">
      <c r="A79" t="s">
        <v>174</v>
      </c>
      <c r="B79" t="s">
        <v>212</v>
      </c>
      <c r="C79" s="11">
        <v>50</v>
      </c>
      <c r="D79" s="9">
        <v>43689</v>
      </c>
      <c r="E79" s="11">
        <v>6.2</v>
      </c>
      <c r="F79" s="9">
        <v>43780</v>
      </c>
      <c r="G79">
        <v>230</v>
      </c>
      <c r="H79">
        <v>6.47</v>
      </c>
      <c r="I79">
        <v>3.92</v>
      </c>
      <c r="J79" s="12">
        <v>0</v>
      </c>
      <c r="K79" s="12">
        <v>0</v>
      </c>
      <c r="L79" s="12">
        <v>0</v>
      </c>
    </row>
    <row r="80" spans="1:12" x14ac:dyDescent="0.2">
      <c r="A80" t="s">
        <v>177</v>
      </c>
      <c r="B80" t="s">
        <v>212</v>
      </c>
      <c r="C80" s="11">
        <v>50</v>
      </c>
      <c r="D80" s="9">
        <v>43719</v>
      </c>
      <c r="E80" s="11">
        <v>6.2</v>
      </c>
      <c r="F80" s="9">
        <v>43780</v>
      </c>
      <c r="G80">
        <v>500</v>
      </c>
      <c r="H80">
        <v>7.58</v>
      </c>
      <c r="I80">
        <v>1.68</v>
      </c>
      <c r="J80" s="12">
        <v>0</v>
      </c>
      <c r="K80" s="12">
        <v>0</v>
      </c>
      <c r="L80" s="12">
        <v>0</v>
      </c>
    </row>
    <row r="81" spans="1:12" x14ac:dyDescent="0.2">
      <c r="A81" t="s">
        <v>178</v>
      </c>
      <c r="B81" t="s">
        <v>212</v>
      </c>
      <c r="C81" s="11">
        <v>50</v>
      </c>
      <c r="D81" s="9">
        <v>43705</v>
      </c>
      <c r="E81" s="11">
        <v>0.1</v>
      </c>
      <c r="F81" s="9">
        <v>43780</v>
      </c>
      <c r="G81">
        <v>10.3</v>
      </c>
      <c r="H81">
        <v>9.44</v>
      </c>
      <c r="I81">
        <v>2.17</v>
      </c>
      <c r="J81" s="12">
        <v>0</v>
      </c>
      <c r="K81" s="12">
        <v>0</v>
      </c>
      <c r="L81" s="12">
        <v>0</v>
      </c>
    </row>
    <row r="82" spans="1:12" x14ac:dyDescent="0.2">
      <c r="A82" t="s">
        <v>179</v>
      </c>
      <c r="B82" t="s">
        <v>212</v>
      </c>
      <c r="C82" s="11">
        <v>100</v>
      </c>
      <c r="D82" s="9">
        <v>43689</v>
      </c>
      <c r="E82" s="11">
        <v>0.1</v>
      </c>
      <c r="F82" s="9">
        <v>43780</v>
      </c>
      <c r="G82">
        <v>4.59</v>
      </c>
      <c r="H82">
        <v>15.5</v>
      </c>
      <c r="I82">
        <v>77.400000000000006</v>
      </c>
      <c r="J82" s="12">
        <v>0</v>
      </c>
      <c r="K82" s="12">
        <v>0</v>
      </c>
      <c r="L82" s="12">
        <v>0</v>
      </c>
    </row>
    <row r="83" spans="1:12" x14ac:dyDescent="0.2">
      <c r="A83" t="s">
        <v>180</v>
      </c>
      <c r="B83" t="s">
        <v>213</v>
      </c>
      <c r="C83" s="11">
        <v>50</v>
      </c>
      <c r="D83" s="9">
        <v>43691</v>
      </c>
      <c r="E83" s="11">
        <v>3</v>
      </c>
      <c r="F83" s="9">
        <v>43780</v>
      </c>
      <c r="G83">
        <v>9.0500000000000007</v>
      </c>
      <c r="H83">
        <v>6.81</v>
      </c>
      <c r="I83">
        <v>3.83</v>
      </c>
      <c r="J83" s="12">
        <v>0</v>
      </c>
      <c r="K83" s="12">
        <v>0</v>
      </c>
      <c r="L83" s="12">
        <v>0</v>
      </c>
    </row>
    <row r="84" spans="1:12" x14ac:dyDescent="0.2">
      <c r="A84" t="s">
        <v>181</v>
      </c>
      <c r="B84" t="s">
        <v>212</v>
      </c>
      <c r="C84" s="11">
        <v>50</v>
      </c>
      <c r="D84" s="9">
        <v>43705</v>
      </c>
      <c r="E84" s="11">
        <v>5</v>
      </c>
      <c r="F84" s="9">
        <v>43780</v>
      </c>
      <c r="G84">
        <v>181</v>
      </c>
      <c r="H84">
        <v>6.74</v>
      </c>
      <c r="I84">
        <v>11.4</v>
      </c>
      <c r="J84" s="12">
        <v>0</v>
      </c>
      <c r="K84" s="12">
        <v>0</v>
      </c>
      <c r="L84" s="12">
        <v>0</v>
      </c>
    </row>
    <row r="85" spans="1:12" x14ac:dyDescent="0.2">
      <c r="A85" t="s">
        <v>182</v>
      </c>
      <c r="B85" t="s">
        <v>212</v>
      </c>
      <c r="C85" s="11">
        <v>50</v>
      </c>
      <c r="D85" s="9">
        <v>43691</v>
      </c>
      <c r="E85" s="11">
        <v>9</v>
      </c>
      <c r="F85" s="9">
        <v>43780</v>
      </c>
      <c r="G85">
        <v>402</v>
      </c>
      <c r="H85">
        <v>7.33</v>
      </c>
      <c r="I85">
        <v>1.65</v>
      </c>
      <c r="J85" s="12">
        <v>0</v>
      </c>
      <c r="K85" s="12">
        <v>0</v>
      </c>
      <c r="L85" s="12">
        <v>0</v>
      </c>
    </row>
    <row r="86" spans="1:12" x14ac:dyDescent="0.2">
      <c r="A86" t="s">
        <v>183</v>
      </c>
      <c r="B86" t="s">
        <v>212</v>
      </c>
      <c r="C86" s="11">
        <v>50</v>
      </c>
      <c r="D86" s="9">
        <v>43696</v>
      </c>
      <c r="E86" s="11">
        <v>5</v>
      </c>
      <c r="F86" s="9">
        <v>43780</v>
      </c>
      <c r="G86">
        <v>127</v>
      </c>
      <c r="H86">
        <v>5.47</v>
      </c>
      <c r="I86">
        <v>1.1399999999999999</v>
      </c>
      <c r="J86" s="12">
        <v>0</v>
      </c>
      <c r="K86" s="12">
        <v>0</v>
      </c>
      <c r="L86" s="12">
        <v>0</v>
      </c>
    </row>
    <row r="87" spans="1:12" x14ac:dyDescent="0.2">
      <c r="A87" t="s">
        <v>184</v>
      </c>
      <c r="B87" t="s">
        <v>212</v>
      </c>
      <c r="C87" s="11">
        <v>50</v>
      </c>
      <c r="D87" s="9">
        <v>43705</v>
      </c>
      <c r="E87" s="11">
        <v>6.2</v>
      </c>
      <c r="F87" s="9">
        <v>43780</v>
      </c>
      <c r="G87">
        <v>417</v>
      </c>
      <c r="H87">
        <v>7.34</v>
      </c>
      <c r="I87">
        <v>3.3</v>
      </c>
      <c r="J87" s="12">
        <v>0</v>
      </c>
      <c r="K87" s="12">
        <v>0</v>
      </c>
      <c r="L87" s="12">
        <v>0</v>
      </c>
    </row>
    <row r="88" spans="1:12" x14ac:dyDescent="0.2">
      <c r="A88" s="3" t="s">
        <v>185</v>
      </c>
      <c r="B88" t="s">
        <v>212</v>
      </c>
      <c r="C88" s="11">
        <v>50</v>
      </c>
      <c r="D88" s="9">
        <v>43689</v>
      </c>
      <c r="E88" s="11">
        <v>5</v>
      </c>
      <c r="F88" s="9">
        <v>43780</v>
      </c>
      <c r="G88">
        <v>145</v>
      </c>
      <c r="H88">
        <v>4.09</v>
      </c>
      <c r="I88">
        <v>-0.6</v>
      </c>
      <c r="J88" s="12">
        <v>0</v>
      </c>
      <c r="K88" s="12">
        <v>0</v>
      </c>
      <c r="L88" s="12">
        <v>0</v>
      </c>
    </row>
    <row r="89" spans="1:12" x14ac:dyDescent="0.2">
      <c r="A89" s="13" t="s">
        <v>186</v>
      </c>
      <c r="B89" t="s">
        <v>212</v>
      </c>
      <c r="C89" s="11">
        <v>50</v>
      </c>
      <c r="D89" s="9">
        <v>43749</v>
      </c>
      <c r="E89" s="11">
        <v>9</v>
      </c>
      <c r="F89" s="9">
        <v>43780</v>
      </c>
      <c r="G89">
        <v>1130</v>
      </c>
      <c r="H89">
        <v>6.43</v>
      </c>
      <c r="I89">
        <v>3.11</v>
      </c>
      <c r="J89" s="12">
        <v>0</v>
      </c>
      <c r="K89" s="12">
        <v>0</v>
      </c>
      <c r="L89" s="12">
        <v>0</v>
      </c>
    </row>
    <row r="90" spans="1:12" x14ac:dyDescent="0.2">
      <c r="A90" s="13" t="s">
        <v>187</v>
      </c>
      <c r="B90" t="s">
        <v>212</v>
      </c>
      <c r="C90" s="11">
        <v>1</v>
      </c>
      <c r="D90" s="9">
        <v>43699</v>
      </c>
      <c r="E90" s="11">
        <v>0.1</v>
      </c>
      <c r="F90" s="9">
        <v>43780</v>
      </c>
      <c r="G90">
        <v>14.2</v>
      </c>
      <c r="H90">
        <v>10</v>
      </c>
      <c r="I90">
        <v>264</v>
      </c>
      <c r="J90" s="12">
        <v>0</v>
      </c>
      <c r="K90" s="12">
        <v>0</v>
      </c>
      <c r="L90" s="12">
        <v>0</v>
      </c>
    </row>
    <row r="91" spans="1:12" x14ac:dyDescent="0.2">
      <c r="A91" s="13" t="s">
        <v>190</v>
      </c>
      <c r="B91" t="s">
        <v>212</v>
      </c>
      <c r="C91" s="11">
        <v>1</v>
      </c>
      <c r="D91" s="9">
        <v>43742</v>
      </c>
      <c r="E91" s="11">
        <v>0.1</v>
      </c>
      <c r="F91" s="9">
        <v>43780</v>
      </c>
      <c r="G91">
        <v>16.600000000000001</v>
      </c>
      <c r="H91">
        <v>12.1</v>
      </c>
      <c r="I91">
        <v>278</v>
      </c>
      <c r="J91" s="12">
        <v>0</v>
      </c>
      <c r="K91" s="12">
        <v>0</v>
      </c>
      <c r="L91" s="12">
        <v>0</v>
      </c>
    </row>
    <row r="92" spans="1:12" x14ac:dyDescent="0.2">
      <c r="A92" t="s">
        <v>191</v>
      </c>
      <c r="B92" t="s">
        <v>213</v>
      </c>
      <c r="C92" s="11">
        <v>50</v>
      </c>
      <c r="D92" s="9">
        <v>43742</v>
      </c>
      <c r="E92" s="11">
        <v>0.1</v>
      </c>
      <c r="F92" s="9">
        <v>43780</v>
      </c>
      <c r="G92">
        <v>4.74</v>
      </c>
      <c r="H92">
        <v>9.3699999999999992</v>
      </c>
      <c r="I92">
        <v>1.06</v>
      </c>
      <c r="J92" s="12">
        <v>0</v>
      </c>
      <c r="K92" s="12">
        <v>0</v>
      </c>
      <c r="L92" s="12">
        <v>0</v>
      </c>
    </row>
    <row r="93" spans="1:12" x14ac:dyDescent="0.2">
      <c r="A93" t="s">
        <v>192</v>
      </c>
      <c r="B93" t="s">
        <v>212</v>
      </c>
      <c r="C93" s="11">
        <v>45</v>
      </c>
      <c r="D93" s="9">
        <v>43699</v>
      </c>
      <c r="E93" s="11">
        <v>0.1</v>
      </c>
      <c r="F93" s="9">
        <v>43780</v>
      </c>
      <c r="G93">
        <v>4.3899999999999997</v>
      </c>
      <c r="H93">
        <v>18</v>
      </c>
      <c r="I93">
        <v>1.1499999999999999</v>
      </c>
      <c r="J93" s="12">
        <v>0</v>
      </c>
      <c r="K93" s="12">
        <v>0</v>
      </c>
      <c r="L93" s="12">
        <v>0</v>
      </c>
    </row>
    <row r="94" spans="1:12" x14ac:dyDescent="0.2">
      <c r="A94" t="s">
        <v>193</v>
      </c>
      <c r="B94" t="s">
        <v>213</v>
      </c>
      <c r="C94" s="11">
        <v>30</v>
      </c>
      <c r="D94" s="9">
        <v>43742</v>
      </c>
      <c r="E94" s="11">
        <v>0.1</v>
      </c>
      <c r="F94" s="9">
        <v>43780</v>
      </c>
      <c r="G94">
        <v>7.84</v>
      </c>
      <c r="H94">
        <v>7.97</v>
      </c>
      <c r="I94">
        <v>4.29</v>
      </c>
      <c r="J94" s="12">
        <v>0</v>
      </c>
      <c r="K94" s="12">
        <v>0</v>
      </c>
      <c r="L94" s="12">
        <v>0</v>
      </c>
    </row>
    <row r="95" spans="1:12" x14ac:dyDescent="0.2">
      <c r="A95" t="s">
        <v>194</v>
      </c>
      <c r="B95" t="s">
        <v>213</v>
      </c>
      <c r="C95" s="11">
        <v>50</v>
      </c>
      <c r="D95" s="9">
        <v>43685</v>
      </c>
      <c r="E95" s="11">
        <v>3</v>
      </c>
      <c r="F95" s="9">
        <v>43780</v>
      </c>
      <c r="G95">
        <v>7.85</v>
      </c>
      <c r="H95">
        <v>4.05</v>
      </c>
      <c r="I95">
        <v>1.59</v>
      </c>
      <c r="J95" s="12">
        <v>0</v>
      </c>
      <c r="K95" s="12">
        <v>0</v>
      </c>
      <c r="L95" s="12">
        <v>0</v>
      </c>
    </row>
    <row r="96" spans="1:12" x14ac:dyDescent="0.2">
      <c r="A96" t="s">
        <v>195</v>
      </c>
      <c r="B96" t="s">
        <v>213</v>
      </c>
      <c r="C96" s="11">
        <v>100</v>
      </c>
      <c r="D96" s="9">
        <v>43742</v>
      </c>
      <c r="E96" s="11">
        <v>0.1</v>
      </c>
      <c r="F96" s="9">
        <v>43780</v>
      </c>
      <c r="G96">
        <v>29.2</v>
      </c>
      <c r="H96">
        <v>11.6</v>
      </c>
      <c r="I96">
        <v>13.7</v>
      </c>
      <c r="J96" s="12">
        <v>0</v>
      </c>
      <c r="K96" s="12">
        <v>0</v>
      </c>
      <c r="L96" s="12">
        <v>0</v>
      </c>
    </row>
    <row r="97" spans="1:12" x14ac:dyDescent="0.2">
      <c r="A97" t="s">
        <v>196</v>
      </c>
      <c r="B97" t="s">
        <v>213</v>
      </c>
      <c r="C97" s="11">
        <v>1</v>
      </c>
      <c r="D97" s="9">
        <v>43699</v>
      </c>
      <c r="E97" s="11">
        <v>0.1</v>
      </c>
      <c r="F97" s="9">
        <v>43780</v>
      </c>
      <c r="G97">
        <v>7.7</v>
      </c>
      <c r="H97">
        <v>7.96</v>
      </c>
      <c r="I97">
        <v>9.64</v>
      </c>
      <c r="J97" s="12">
        <v>0</v>
      </c>
      <c r="K97" s="12">
        <v>0</v>
      </c>
      <c r="L97" s="12">
        <v>0</v>
      </c>
    </row>
    <row r="98" spans="1:12" x14ac:dyDescent="0.2">
      <c r="A98" t="s">
        <v>197</v>
      </c>
      <c r="B98" t="s">
        <v>213</v>
      </c>
      <c r="C98" s="11">
        <v>50</v>
      </c>
      <c r="D98" s="9">
        <v>43678</v>
      </c>
      <c r="E98" s="11">
        <v>0.1</v>
      </c>
      <c r="F98" s="9">
        <v>43780</v>
      </c>
      <c r="G98">
        <v>5.87</v>
      </c>
      <c r="H98">
        <v>7.23</v>
      </c>
      <c r="I98">
        <v>7.92</v>
      </c>
      <c r="J98" s="12">
        <v>0</v>
      </c>
      <c r="K98" s="12">
        <v>0</v>
      </c>
      <c r="L98" s="12">
        <v>0</v>
      </c>
    </row>
    <row r="99" spans="1:12" x14ac:dyDescent="0.2">
      <c r="A99" t="s">
        <v>198</v>
      </c>
      <c r="B99" t="s">
        <v>213</v>
      </c>
      <c r="C99" s="11">
        <v>50</v>
      </c>
      <c r="D99" s="9">
        <v>43699</v>
      </c>
      <c r="E99" s="11">
        <v>0.1</v>
      </c>
      <c r="F99" s="9">
        <v>43780</v>
      </c>
      <c r="G99">
        <v>5.41</v>
      </c>
      <c r="H99">
        <v>5.74</v>
      </c>
      <c r="I99">
        <v>5.18</v>
      </c>
      <c r="J99" s="12">
        <v>0</v>
      </c>
      <c r="K99" s="12">
        <v>0</v>
      </c>
      <c r="L99" s="12">
        <v>0</v>
      </c>
    </row>
    <row r="100" spans="1:12" x14ac:dyDescent="0.2">
      <c r="A100" t="s">
        <v>199</v>
      </c>
      <c r="B100" t="s">
        <v>213</v>
      </c>
      <c r="C100" s="11">
        <v>30</v>
      </c>
      <c r="D100" s="9">
        <v>43728</v>
      </c>
      <c r="E100" s="11">
        <v>0.1</v>
      </c>
      <c r="F100" s="9">
        <v>43780</v>
      </c>
      <c r="G100">
        <v>2.68</v>
      </c>
      <c r="H100">
        <v>13.7</v>
      </c>
      <c r="I100">
        <v>2.29</v>
      </c>
      <c r="J100" s="12">
        <v>0</v>
      </c>
      <c r="K100" s="12">
        <v>0</v>
      </c>
      <c r="L100" s="12">
        <v>0</v>
      </c>
    </row>
    <row r="101" spans="1:12" x14ac:dyDescent="0.2">
      <c r="A101" t="s">
        <v>200</v>
      </c>
      <c r="B101" t="s">
        <v>212</v>
      </c>
      <c r="C101" s="11">
        <v>50</v>
      </c>
      <c r="D101" s="9">
        <v>43699</v>
      </c>
      <c r="E101" s="11">
        <v>0.1</v>
      </c>
      <c r="F101" s="9">
        <v>43780</v>
      </c>
      <c r="G101">
        <v>8.48</v>
      </c>
      <c r="H101">
        <v>8.5</v>
      </c>
      <c r="I101">
        <v>9.73</v>
      </c>
      <c r="J101" s="12">
        <v>0</v>
      </c>
      <c r="K101" s="12">
        <v>0</v>
      </c>
      <c r="L101" s="12">
        <v>0</v>
      </c>
    </row>
  </sheetData>
  <sortState ref="A2:D57">
    <sortCondition ref="A2:A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A9DB-65C8-5347-8A3A-446AC4EC05A4}">
  <dimension ref="A1:B8"/>
  <sheetViews>
    <sheetView workbookViewId="0">
      <selection activeCell="B14" sqref="B14"/>
    </sheetView>
  </sheetViews>
  <sheetFormatPr baseColWidth="10" defaultRowHeight="15" x14ac:dyDescent="0.2"/>
  <sheetData>
    <row r="1" spans="1:2" x14ac:dyDescent="0.2">
      <c r="A1" t="s">
        <v>214</v>
      </c>
      <c r="B1" t="s">
        <v>215</v>
      </c>
    </row>
    <row r="2" spans="1:2" x14ac:dyDescent="0.2">
      <c r="A2">
        <v>1</v>
      </c>
      <c r="B2" t="s">
        <v>216</v>
      </c>
    </row>
    <row r="3" spans="1:2" x14ac:dyDescent="0.2">
      <c r="A3">
        <v>2</v>
      </c>
      <c r="B3" t="s">
        <v>217</v>
      </c>
    </row>
    <row r="4" spans="1:2" x14ac:dyDescent="0.2">
      <c r="A4">
        <v>3</v>
      </c>
      <c r="B4" t="s">
        <v>218</v>
      </c>
    </row>
    <row r="5" spans="1:2" x14ac:dyDescent="0.2">
      <c r="A5">
        <v>4</v>
      </c>
      <c r="B5" t="s">
        <v>219</v>
      </c>
    </row>
    <row r="6" spans="1:2" x14ac:dyDescent="0.2">
      <c r="A6">
        <v>5</v>
      </c>
      <c r="B6" t="s">
        <v>220</v>
      </c>
    </row>
    <row r="7" spans="1:2" x14ac:dyDescent="0.2">
      <c r="A7">
        <v>6</v>
      </c>
      <c r="B7" t="s">
        <v>221</v>
      </c>
    </row>
    <row r="8" spans="1:2" x14ac:dyDescent="0.2">
      <c r="A8">
        <v>7</v>
      </c>
      <c r="B8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68"/>
  <sheetViews>
    <sheetView topLeftCell="C116" zoomScale="117" workbookViewId="0">
      <pane xSplit="1" topLeftCell="N1" activePane="topRight" state="frozen"/>
      <selection activeCell="C1" sqref="C1"/>
      <selection pane="topRight" activeCell="U133" sqref="U133"/>
    </sheetView>
  </sheetViews>
  <sheetFormatPr baseColWidth="10" defaultColWidth="8.83203125" defaultRowHeight="15" x14ac:dyDescent="0.2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</cols>
  <sheetData>
    <row r="1" spans="1:54" s="2" customFormat="1" ht="1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31</v>
      </c>
      <c r="W1" s="2" t="s">
        <v>57</v>
      </c>
      <c r="X1" s="2" t="s">
        <v>24</v>
      </c>
      <c r="Y1" s="2" t="s">
        <v>55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57</v>
      </c>
      <c r="AG1" s="2" t="s">
        <v>47</v>
      </c>
      <c r="AH1" s="2" t="s">
        <v>54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57</v>
      </c>
      <c r="AP1" s="2" t="s">
        <v>17</v>
      </c>
      <c r="AQ1" s="2" t="s">
        <v>56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</row>
    <row r="2" spans="1:54" s="2" customFormat="1" x14ac:dyDescent="0.2">
      <c r="A2" s="1">
        <v>43780</v>
      </c>
      <c r="B2" t="s">
        <v>83</v>
      </c>
      <c r="C2" t="s">
        <v>16</v>
      </c>
      <c r="D2" t="s">
        <v>13</v>
      </c>
      <c r="E2">
        <v>1</v>
      </c>
      <c r="F2">
        <v>1</v>
      </c>
      <c r="G2" t="s">
        <v>77</v>
      </c>
      <c r="H2" t="s">
        <v>78</v>
      </c>
      <c r="I2">
        <v>5.5599999999999997E-2</v>
      </c>
      <c r="J2">
        <v>1.02</v>
      </c>
      <c r="K2">
        <v>25.5</v>
      </c>
      <c r="L2" t="s">
        <v>79</v>
      </c>
      <c r="M2" t="s">
        <v>80</v>
      </c>
      <c r="N2">
        <v>7.1599999999999997E-2</v>
      </c>
      <c r="O2">
        <v>0.89200000000000002</v>
      </c>
      <c r="P2">
        <v>23.6</v>
      </c>
      <c r="Q2" t="s">
        <v>81</v>
      </c>
      <c r="R2" t="s">
        <v>78</v>
      </c>
      <c r="S2">
        <v>4.19E-2</v>
      </c>
      <c r="T2">
        <v>0.44800000000000001</v>
      </c>
      <c r="U2">
        <v>25.3</v>
      </c>
      <c r="Y2" s="2">
        <f>K2</f>
        <v>25.5</v>
      </c>
      <c r="Z2" s="3">
        <f>100*(Y2-25)/25</f>
        <v>2</v>
      </c>
      <c r="AA2" s="3" t="str">
        <f t="shared" ref="AA2:AA14" si="0">IF((ABS(Z2))&lt;=20,"PASS","FAIL")</f>
        <v>PASS</v>
      </c>
      <c r="AB2" s="3">
        <f>ABS(100*ABS(Y14-Y8)/AVERAGE(Y14,Y8))</f>
        <v>49.843847595252974</v>
      </c>
      <c r="AC2" s="3" t="str">
        <f>IF(Y14&gt;10, (IF((AND(AB2&gt;=0,AB2&lt;=20)=TRUE),"PASS","FAIL")),(IF((AND(AB2&gt;=0,AB2&lt;=50)=TRUE),"PASS","FAIL")))</f>
        <v>PASS</v>
      </c>
      <c r="AD2" s="3">
        <f>100*((Y15*4080)-(Y13*4000))/(1000*80)</f>
        <v>106.2</v>
      </c>
      <c r="AE2" s="3" t="str">
        <f>IF(Y13&gt;10, (IF((AND(AD2&gt;=80,AD2&lt;=120)=TRUE),"PASS","FAIL")),(IF((AND(AD2&gt;=50,AD2&lt;=150)=TRUE),"PASS","FAIL")))</f>
        <v>PASS</v>
      </c>
      <c r="AF2"/>
      <c r="AG2"/>
      <c r="AH2" s="4">
        <f>P2</f>
        <v>23.6</v>
      </c>
      <c r="AI2" s="3">
        <f>100*(AH2-25)/25</f>
        <v>-5.5999999999999943</v>
      </c>
      <c r="AJ2" s="3" t="str">
        <f t="shared" ref="AJ2:AJ14" si="1">IF((ABS(AI2))&lt;=20,"PASS","FAIL")</f>
        <v>PASS</v>
      </c>
      <c r="AK2" s="3">
        <f>ABS(100*ABS(AH14-AH8)/AVERAGE(AH14,AH8))</f>
        <v>61.061061061061046</v>
      </c>
      <c r="AL2" s="3" t="str">
        <f>IF(AH14&gt;10, (IF((AND(AK2&gt;=0,AK2&lt;=20)=TRUE),"PASS","FAIL")),(IF((AND(AK2&gt;=0,AK2&lt;=50)=TRUE),"PASS","FAIL")))</f>
        <v>FAIL</v>
      </c>
      <c r="AM2" s="3">
        <f>100*((AH15*4080)-(AH13*4000))/(1000*80)</f>
        <v>90.2</v>
      </c>
      <c r="AN2" s="3" t="str">
        <f>IF(AH13&gt;10, (IF((AND(AM2&gt;=80,AM2&lt;=120)=TRUE),"PASS","FAIL")),(IF((AND(AM2&gt;=50,AM2&lt;=150)=TRUE),"PASS","FAIL")))</f>
        <v>PASS</v>
      </c>
      <c r="AO2"/>
      <c r="AP2"/>
      <c r="AQ2" s="4">
        <f>U2</f>
        <v>25.3</v>
      </c>
      <c r="AR2" s="3">
        <f>100*(AQ2-25)/25</f>
        <v>1.2000000000000028</v>
      </c>
      <c r="AS2" s="3" t="str">
        <f t="shared" ref="AS2:AS14" si="2">IF((ABS(AR2))&lt;=20,"PASS","FAIL")</f>
        <v>PASS</v>
      </c>
      <c r="AT2" s="3">
        <f>ABS(100*ABS(AQ14-AQ8)/AVERAGE(AQ14,AQ8))</f>
        <v>58.634538152610446</v>
      </c>
      <c r="AU2" s="3" t="str">
        <f>IF(AQ14&gt;10, (IF((AND(AT2&gt;=0,AT2&lt;=20)=TRUE),"PASS","FAIL")),(IF((AND(AT2&gt;=0,AT2&lt;=50)=TRUE),"PASS","FAIL")))</f>
        <v>FAIL</v>
      </c>
      <c r="AV2" s="3">
        <f>100*((AQ15*4080)-(AQ13*4000))/(1000*80)</f>
        <v>101.39</v>
      </c>
      <c r="AW2" s="3" t="str">
        <f>IF(AQ13&gt;10, (IF((AND(AV2&gt;=80,AV2&lt;=120)=TRUE),"PASS","FAIL")),(IF((AND(AV2&gt;=50,AV2&lt;=150)=TRUE),"PASS","FAIL")))</f>
        <v>PASS</v>
      </c>
      <c r="AX2"/>
      <c r="AY2"/>
      <c r="AZ2"/>
      <c r="BA2"/>
      <c r="BB2"/>
    </row>
    <row r="3" spans="1:54" s="2" customFormat="1" x14ac:dyDescent="0.2">
      <c r="A3" s="1">
        <v>43780</v>
      </c>
      <c r="B3" t="s">
        <v>83</v>
      </c>
      <c r="C3" t="s">
        <v>38</v>
      </c>
      <c r="D3" t="s">
        <v>70</v>
      </c>
      <c r="E3">
        <v>1</v>
      </c>
      <c r="F3">
        <v>1</v>
      </c>
      <c r="G3" t="s">
        <v>77</v>
      </c>
      <c r="H3" t="s">
        <v>78</v>
      </c>
      <c r="I3">
        <v>-1.11E-2</v>
      </c>
      <c r="J3">
        <v>-7.8799999999999995E-2</v>
      </c>
      <c r="K3">
        <v>-2.44</v>
      </c>
      <c r="L3" t="s">
        <v>79</v>
      </c>
      <c r="M3" t="s">
        <v>80</v>
      </c>
      <c r="N3">
        <v>-8.3999999999999995E-3</v>
      </c>
      <c r="O3">
        <v>-4.4200000000000003E-2</v>
      </c>
      <c r="P3">
        <v>-6.86</v>
      </c>
      <c r="Q3" t="s">
        <v>81</v>
      </c>
      <c r="R3" t="s">
        <v>78</v>
      </c>
      <c r="S3">
        <v>-2.4299999999999999E-3</v>
      </c>
      <c r="T3">
        <v>-4.19E-2</v>
      </c>
      <c r="U3">
        <v>-3.4</v>
      </c>
      <c r="Y3" s="2">
        <f>K3</f>
        <v>-2.44</v>
      </c>
      <c r="Z3" s="3">
        <f>100*(Y16-25)/25</f>
        <v>6</v>
      </c>
      <c r="AA3" s="3" t="str">
        <f t="shared" si="0"/>
        <v>PASS</v>
      </c>
      <c r="AB3" s="3">
        <f>ABS(100*ABS(Y28-Y22)/AVERAGE(Y28,Y22))</f>
        <v>49.800796812748999</v>
      </c>
      <c r="AC3" s="3" t="str">
        <f>IF(Y28&gt;10, (IF((AND(AB3&gt;=0,AB3&lt;=20)=TRUE),"PASS","FAIL")),(IF((AND(AB3&gt;=0,AB3&lt;=50)=TRUE),"PASS","FAIL")))</f>
        <v>PASS</v>
      </c>
      <c r="AD3" s="3">
        <f>100*((Y29*4080)-(Y27*4000))/(1000*80)</f>
        <v>87.02</v>
      </c>
      <c r="AE3" s="3" t="str">
        <f>IF(Y27&gt;10, (IF((AND(AD3&gt;=80,AD3&lt;=120)=TRUE),"PASS","FAIL")),(IF((AND(AD3&gt;=50,AD3&lt;=150)=TRUE),"PASS","FAIL")))</f>
        <v>PASS</v>
      </c>
      <c r="AF3"/>
      <c r="AG3"/>
      <c r="AH3" s="4">
        <f t="shared" ref="AH3:AH66" si="3">P3</f>
        <v>-6.86</v>
      </c>
      <c r="AI3" s="3">
        <f>100*(AH16-25)/25</f>
        <v>0</v>
      </c>
      <c r="AJ3" s="3" t="str">
        <f t="shared" si="1"/>
        <v>PASS</v>
      </c>
      <c r="AK3" s="3">
        <f>ABS(100*ABS(AH28-AH22)/AVERAGE(AH28,AH22))</f>
        <v>0</v>
      </c>
      <c r="AL3" s="3" t="str">
        <f>IF(AH28&gt;10, (IF((AND(AK3&gt;=0,AK3&lt;=20)=TRUE),"PASS","FAIL")),(IF((AND(AK3&gt;=0,AK3&lt;=50)=TRUE),"PASS","FAIL")))</f>
        <v>PASS</v>
      </c>
      <c r="AM3" s="3">
        <f>100*((AH29*4080)-(AH27*4000))/(1000*80)</f>
        <v>93.02</v>
      </c>
      <c r="AN3" s="3" t="str">
        <f>IF(AH27&gt;10, (IF((AND(AM3&gt;=80,AM3&lt;=120)=TRUE),"PASS","FAIL")),(IF((AND(AM3&gt;=50,AM3&lt;=150)=TRUE),"PASS","FAIL")))</f>
        <v>PASS</v>
      </c>
      <c r="AO3"/>
      <c r="AP3"/>
      <c r="AQ3" s="4">
        <f t="shared" ref="AQ3:AQ66" si="4">U3</f>
        <v>-3.4</v>
      </c>
      <c r="AR3" s="3">
        <f>100*(AQ16-25)/25</f>
        <v>-5.5999999999999943</v>
      </c>
      <c r="AS3" s="3" t="str">
        <f t="shared" si="2"/>
        <v>PASS</v>
      </c>
      <c r="AT3" s="3">
        <f>ABS(100*ABS(AQ28-AQ22)/AVERAGE(AQ28,AQ22))</f>
        <v>39.387308533916837</v>
      </c>
      <c r="AU3" s="3" t="str">
        <f>IF(AQ28&gt;10, (IF((AND(AT3&gt;=0,AT3&lt;=20)=TRUE),"PASS","FAIL")),(IF((AND(AT3&gt;=0,AT3&lt;=50)=TRUE),"PASS","FAIL")))</f>
        <v>PASS</v>
      </c>
      <c r="AV3" s="3">
        <f>100*((AQ29*4080)-(AQ27*4000))/(1000*80)</f>
        <v>95.81</v>
      </c>
      <c r="AW3" s="3" t="str">
        <f>IF(AQ27&gt;10, (IF((AND(AV3&gt;=80,AV3&lt;=120)=TRUE),"PASS","FAIL")),(IF((AND(AV3&gt;=50,AV3&lt;=150)=TRUE),"PASS","FAIL")))</f>
        <v>PASS</v>
      </c>
      <c r="AX3"/>
      <c r="AY3"/>
      <c r="AZ3"/>
      <c r="BA3"/>
      <c r="BB3"/>
    </row>
    <row r="4" spans="1:54" s="2" customFormat="1" x14ac:dyDescent="0.2">
      <c r="A4" s="1">
        <v>43780</v>
      </c>
      <c r="B4" t="s">
        <v>83</v>
      </c>
      <c r="C4" t="s">
        <v>84</v>
      </c>
      <c r="D4">
        <v>1</v>
      </c>
      <c r="E4">
        <v>1</v>
      </c>
      <c r="F4">
        <v>1</v>
      </c>
      <c r="G4" t="s">
        <v>77</v>
      </c>
      <c r="H4" t="s">
        <v>78</v>
      </c>
      <c r="I4">
        <v>9.9900000000000006E-3</v>
      </c>
      <c r="J4">
        <v>0.24</v>
      </c>
      <c r="K4">
        <v>5.68</v>
      </c>
      <c r="L4" t="s">
        <v>79</v>
      </c>
      <c r="M4" t="s">
        <v>80</v>
      </c>
      <c r="N4">
        <v>4.82E-2</v>
      </c>
      <c r="O4">
        <v>0.61899999999999999</v>
      </c>
      <c r="P4">
        <v>14.7</v>
      </c>
      <c r="Q4" t="s">
        <v>81</v>
      </c>
      <c r="R4" t="s">
        <v>78</v>
      </c>
      <c r="S4">
        <v>5.0000000000000001E-3</v>
      </c>
      <c r="T4">
        <v>5.6899999999999999E-2</v>
      </c>
      <c r="U4">
        <v>2.38</v>
      </c>
      <c r="V4" s="2">
        <f>100*(AVERAGE(T83)/AVERAGE(T93))</f>
        <v>103.33333333333334</v>
      </c>
      <c r="Y4" s="2">
        <f t="shared" ref="Y4:Y67" si="5">K4</f>
        <v>5.68</v>
      </c>
      <c r="Z4" s="3">
        <f>100*(Y30-25)/25</f>
        <v>8.7999999999999972</v>
      </c>
      <c r="AA4" s="3" t="str">
        <f t="shared" si="0"/>
        <v>PASS</v>
      </c>
      <c r="AB4" s="3">
        <f>ABS(100*ABS(Y42-Y36)/AVERAGE(Y42,Y36))</f>
        <v>185.00764915859256</v>
      </c>
      <c r="AC4" s="3" t="str">
        <f>IF(Y36&gt;10, (IF((AND(AB4&gt;=0,AB4&lt;=20)=TRUE),"PASS","FAIL")),(IF((AND(AB4&gt;=0,AB4&lt;=50)=TRUE),"PASS","FAIL")))</f>
        <v>FAIL</v>
      </c>
      <c r="AD4" s="3">
        <f>100*((Y43*4080)-(Y41*4000))/(1000*80)</f>
        <v>117.03</v>
      </c>
      <c r="AE4" s="3" t="str">
        <f>IF(Y41&gt;10, (IF((AND(AD4&gt;=80,AD4&lt;=120)=TRUE),"PASS","FAIL")),(IF((AND(AD4&gt;=50,AD4&lt;=150)=TRUE),"PASS","FAIL")))</f>
        <v>PASS</v>
      </c>
      <c r="AF4"/>
      <c r="AG4"/>
      <c r="AH4" s="4">
        <f t="shared" si="3"/>
        <v>14.7</v>
      </c>
      <c r="AI4" s="3">
        <f>100*(AH30-25)/25</f>
        <v>-1.5999999999999943</v>
      </c>
      <c r="AJ4" s="3" t="str">
        <f t="shared" si="1"/>
        <v>PASS</v>
      </c>
      <c r="AK4" s="3">
        <f>ABS(100*ABS(AH42-AH36)/AVERAGE(AH42,AH36))</f>
        <v>56.306760847628645</v>
      </c>
      <c r="AL4" s="3" t="str">
        <f>IF(AH36&gt;10, (IF((AND(AK4&gt;=0,AK4&lt;=20)=TRUE),"PASS","FAIL")),(IF((AND(AK4&gt;=0,AK4&lt;=50)=TRUE),"PASS","FAIL")))</f>
        <v>FAIL</v>
      </c>
      <c r="AM4" s="3">
        <f>100*((AH43*4080)-(AH41*4000))/(1000*80)</f>
        <v>92.6</v>
      </c>
      <c r="AN4" s="3" t="str">
        <f>IF(AH41&gt;10, (IF((AND(AM4&gt;=80,AM4&lt;=120)=TRUE),"PASS","FAIL")),(IF((AND(AM4&gt;=50,AM4&lt;=150)=TRUE),"PASS","FAIL")))</f>
        <v>PASS</v>
      </c>
      <c r="AO4"/>
      <c r="AP4"/>
      <c r="AQ4" s="4">
        <f t="shared" si="4"/>
        <v>2.38</v>
      </c>
      <c r="AR4" s="3">
        <f>100*(AQ30-25)/25</f>
        <v>8</v>
      </c>
      <c r="AS4" s="3" t="str">
        <f t="shared" si="2"/>
        <v>PASS</v>
      </c>
      <c r="AT4" s="3">
        <f>ABS(100*ABS(AQ42-AQ36)/AVERAGE(AQ42,AQ36))</f>
        <v>27.35042735042736</v>
      </c>
      <c r="AU4" s="3" t="str">
        <f>IF(AQ36&gt;10, (IF((AND(AT4&gt;=0,AT4&lt;=20)=TRUE),"PASS","FAIL")),(IF((AND(AT4&gt;=0,AT4&lt;=50)=TRUE),"PASS","FAIL")))</f>
        <v>PASS</v>
      </c>
      <c r="AV4" s="3">
        <f>100*((AQ43*4080)-(AQ41*4000))/(1000*80)</f>
        <v>89.06</v>
      </c>
      <c r="AW4" s="3" t="str">
        <f>IF(AQ41&gt;10, (IF((AND(AV4&gt;=80,AV4&lt;=120)=TRUE),"PASS","FAIL")),(IF((AND(AV4&gt;=50,AV4&lt;=150)=TRUE),"PASS","FAIL")))</f>
        <v>PASS</v>
      </c>
      <c r="AX4"/>
      <c r="AY4"/>
      <c r="AZ4"/>
      <c r="BA4"/>
      <c r="BB4"/>
    </row>
    <row r="5" spans="1:54" s="2" customFormat="1" x14ac:dyDescent="0.2">
      <c r="A5" s="1">
        <v>43780</v>
      </c>
      <c r="B5" t="s">
        <v>83</v>
      </c>
      <c r="C5" t="s">
        <v>85</v>
      </c>
      <c r="D5">
        <v>2</v>
      </c>
      <c r="E5">
        <v>1</v>
      </c>
      <c r="F5">
        <v>1</v>
      </c>
      <c r="G5" t="s">
        <v>77</v>
      </c>
      <c r="H5" t="s">
        <v>78</v>
      </c>
      <c r="I5">
        <v>0.93200000000000005</v>
      </c>
      <c r="J5">
        <v>16.8</v>
      </c>
      <c r="K5">
        <v>422</v>
      </c>
      <c r="L5" t="s">
        <v>79</v>
      </c>
      <c r="M5" t="s">
        <v>80</v>
      </c>
      <c r="N5">
        <v>2.1600000000000001E-2</v>
      </c>
      <c r="O5">
        <v>0.30099999999999999</v>
      </c>
      <c r="P5">
        <v>4.3600000000000003</v>
      </c>
      <c r="Q5" t="s">
        <v>81</v>
      </c>
      <c r="R5" t="s">
        <v>78</v>
      </c>
      <c r="S5">
        <v>1.0699999999999999E-2</v>
      </c>
      <c r="T5">
        <v>0.13400000000000001</v>
      </c>
      <c r="U5">
        <v>6.92</v>
      </c>
      <c r="V5" s="2">
        <f>100*(AVERAGE(T153)/AVERAGE(T163))</f>
        <v>95.541401273885356</v>
      </c>
      <c r="Y5" s="2">
        <f t="shared" si="5"/>
        <v>422</v>
      </c>
      <c r="Z5" s="3">
        <f>100*(Y44-25)/25</f>
        <v>10</v>
      </c>
      <c r="AA5" s="3" t="str">
        <f t="shared" si="0"/>
        <v>PASS</v>
      </c>
      <c r="AB5" s="3">
        <f>ABS(100*ABS(Y56-Y50)/AVERAGE(Y56,Y50))</f>
        <v>26.332288401253916</v>
      </c>
      <c r="AC5" s="3" t="str">
        <f>IF(Y56&gt;10, (IF((AND(AB5&gt;=0,AB5&lt;=20)=TRUE),"PASS","FAIL")),(IF((AND(AB5&gt;=0,AB5&lt;=50)=TRUE),"PASS","FAIL")))</f>
        <v>PASS</v>
      </c>
      <c r="AD5" s="3">
        <f>100*((Y57*4080)-(Y55*4000))/(1000*80)</f>
        <v>88.69</v>
      </c>
      <c r="AE5" s="3" t="str">
        <f>IF(Y55&gt;10, (IF((AND(AD5&gt;=80,AD5&lt;=120)=TRUE),"PASS","FAIL")),(IF((AND(AD5&gt;=50,AD5&lt;=150)=TRUE),"PASS","FAIL")))</f>
        <v>PASS</v>
      </c>
      <c r="AF5"/>
      <c r="AG5"/>
      <c r="AH5" s="4">
        <f t="shared" si="3"/>
        <v>4.3600000000000003</v>
      </c>
      <c r="AI5" s="3">
        <f>100*(AH44-25)/25</f>
        <v>-5.5999999999999943</v>
      </c>
      <c r="AJ5" s="3" t="str">
        <f t="shared" si="1"/>
        <v>PASS</v>
      </c>
      <c r="AK5" s="3">
        <f>ABS(100*ABS(AH56-AH50)/AVERAGE(AH56,AH50))</f>
        <v>94.007989347536608</v>
      </c>
      <c r="AL5" s="3" t="str">
        <f>IF(AH56&gt;10, (IF((AND(AK5&gt;=0,AK5&lt;=20)=TRUE),"PASS","FAIL")),(IF((AND(AK5&gt;=0,AK5&lt;=50)=TRUE),"PASS","FAIL")))</f>
        <v>FAIL</v>
      </c>
      <c r="AM5" s="3">
        <f>100*((AH57*4080)-(AH55*4000))/(1000*80)</f>
        <v>119.355</v>
      </c>
      <c r="AN5" s="3" t="str">
        <f>IF(AH55&gt;10, (IF((AND(AM5&gt;=80,AM5&lt;=120)=TRUE),"PASS","FAIL")),(IF((AND(AM5&gt;=50,AM5&lt;=150)=TRUE),"PASS","FAIL")))</f>
        <v>PASS</v>
      </c>
      <c r="AO5"/>
      <c r="AP5"/>
      <c r="AQ5" s="4">
        <f t="shared" si="4"/>
        <v>6.92</v>
      </c>
      <c r="AR5" s="3">
        <f>100*(AQ44-25)/25</f>
        <v>1.2000000000000028</v>
      </c>
      <c r="AS5" s="3" t="str">
        <f t="shared" si="2"/>
        <v>PASS</v>
      </c>
      <c r="AT5" s="3">
        <f>ABS(100*ABS(AQ56-AQ50)/AVERAGE(AQ56,AQ50))</f>
        <v>18.934911242603555</v>
      </c>
      <c r="AU5" s="3" t="str">
        <f>IF(AQ56&gt;10, (IF((AND(AT5&gt;=0,AT5&lt;=20)=TRUE),"PASS","FAIL")),(IF((AND(AT5&gt;=0,AT5&lt;=50)=TRUE),"PASS","FAIL")))</f>
        <v>PASS</v>
      </c>
      <c r="AV5" s="3">
        <f>100*((AQ57*4080)-(AQ55*4000))/(1000*80)</f>
        <v>91.84</v>
      </c>
      <c r="AW5" s="3" t="str">
        <f>IF(AQ55&gt;10, (IF((AND(AV5&gt;=80,AV5&lt;=120)=TRUE),"PASS","FAIL")),(IF((AND(AV5&gt;=50,AV5&lt;=150)=TRUE),"PASS","FAIL")))</f>
        <v>PASS</v>
      </c>
      <c r="AX5"/>
      <c r="AY5"/>
      <c r="AZ5"/>
      <c r="BA5"/>
      <c r="BB5"/>
    </row>
    <row r="6" spans="1:54" s="2" customFormat="1" x14ac:dyDescent="0.2">
      <c r="A6" s="1">
        <v>43780</v>
      </c>
      <c r="B6" t="s">
        <v>83</v>
      </c>
      <c r="C6" t="s">
        <v>86</v>
      </c>
      <c r="D6">
        <v>3</v>
      </c>
      <c r="E6">
        <v>1</v>
      </c>
      <c r="F6">
        <v>1</v>
      </c>
      <c r="G6" t="s">
        <v>77</v>
      </c>
      <c r="H6" t="s">
        <v>78</v>
      </c>
      <c r="I6">
        <v>1.4999999999999999E-2</v>
      </c>
      <c r="J6">
        <v>0.26600000000000001</v>
      </c>
      <c r="K6">
        <v>6.35</v>
      </c>
      <c r="L6" t="s">
        <v>79</v>
      </c>
      <c r="M6" t="s">
        <v>80</v>
      </c>
      <c r="N6">
        <v>1.5699999999999999E-2</v>
      </c>
      <c r="O6">
        <v>0.246</v>
      </c>
      <c r="P6">
        <v>2.58</v>
      </c>
      <c r="Q6" t="s">
        <v>81</v>
      </c>
      <c r="R6" t="s">
        <v>78</v>
      </c>
      <c r="S6">
        <v>5.0600000000000003E-3</v>
      </c>
      <c r="T6">
        <v>7.2700000000000001E-2</v>
      </c>
      <c r="U6">
        <v>3.31</v>
      </c>
      <c r="Y6" s="2">
        <f t="shared" si="5"/>
        <v>6.35</v>
      </c>
      <c r="Z6" s="3">
        <f>100*(Y58-25)/25</f>
        <v>28.400000000000006</v>
      </c>
      <c r="AA6" s="3" t="str">
        <f t="shared" si="0"/>
        <v>FAIL</v>
      </c>
      <c r="AB6" s="3">
        <f>ABS(100*ABS(Y71-Y64)/AVERAGE(Y71,Y64))</f>
        <v>155.7659790328035</v>
      </c>
      <c r="AC6" s="3" t="str">
        <f>IF(Y71&gt;10, (IF((AND(AB6&gt;=0,AB6&lt;=20)=TRUE),"PASS","FAIL")),(IF((AND(AB6&gt;=0,AB6&lt;=50)=TRUE),"PASS","FAIL")))</f>
        <v>FAIL</v>
      </c>
      <c r="AD6" s="3">
        <f>100*((Y72*4080)-(Y70*4000))/(1000*80)</f>
        <v>102.97</v>
      </c>
      <c r="AE6" s="3" t="str">
        <f>IF(Y72&gt;10, (IF((AND(AD6&gt;=80,AD6&lt;=120)=TRUE),"PASS","FAIL")),(IF((AND(AD6&gt;=50,AD6&lt;=150)=TRUE),"PASS","FAIL")))</f>
        <v>PASS</v>
      </c>
      <c r="AF6"/>
      <c r="AG6"/>
      <c r="AH6" s="4">
        <f t="shared" si="3"/>
        <v>2.58</v>
      </c>
      <c r="AI6" s="3">
        <f>100*(AH58-25)/25</f>
        <v>3.5999999999999943</v>
      </c>
      <c r="AJ6" s="3" t="str">
        <f t="shared" si="1"/>
        <v>PASS</v>
      </c>
      <c r="AK6" s="3">
        <f>ABS(100*ABS(AH71-AH64)/AVERAGE(AH71,AH64))</f>
        <v>29.818181818181827</v>
      </c>
      <c r="AL6" s="3" t="str">
        <f>IF(AH71&gt;10, (IF((AND(AK6&gt;=0,AK6&lt;=20)=TRUE),"PASS","FAIL")),(IF((AND(AK6&gt;=0,AK6&lt;=50)=TRUE),"PASS","FAIL")))</f>
        <v>FAIL</v>
      </c>
      <c r="AM6" s="3">
        <f>100*((AH72*4080)-(AH70*4000))/(1000*80)</f>
        <v>86.44</v>
      </c>
      <c r="AN6" s="3" t="str">
        <f>IF(AH72&gt;10, (IF((AND(AM6&gt;=80,AM6&lt;=120)=TRUE),"PASS","FAIL")),(IF((AND(AM6&gt;=50,AM6&lt;=150)=TRUE),"PASS","FAIL")))</f>
        <v>PASS</v>
      </c>
      <c r="AO6"/>
      <c r="AP6"/>
      <c r="AQ6" s="4">
        <f t="shared" si="4"/>
        <v>3.31</v>
      </c>
      <c r="AR6" s="3">
        <f>100*(AQ58-25)/25</f>
        <v>-10.400000000000004</v>
      </c>
      <c r="AS6" s="3" t="str">
        <f t="shared" si="2"/>
        <v>PASS</v>
      </c>
      <c r="AT6" s="3">
        <f>ABS(100*ABS(AQ71-AQ64)/AVERAGE(AQ71,AQ64))</f>
        <v>1007.9207920792078</v>
      </c>
      <c r="AU6" s="3" t="str">
        <f>IF(AQ71&gt;10, (IF((AND(AT6&gt;=0,AT6&lt;=20)=TRUE),"PASS","FAIL")),(IF((AND(AT6&gt;=0,AT6&lt;=50)=TRUE),"PASS","FAIL")))</f>
        <v>FAIL</v>
      </c>
      <c r="AV6" s="3">
        <f>100*((AQ72*4080)-(AQ70*4000))/(1000*80)</f>
        <v>88.98</v>
      </c>
      <c r="AW6" s="3" t="str">
        <f>IF(AQ72&gt;10, (IF((AND(AV6&gt;=80,AV6&lt;=120)=TRUE),"PASS","FAIL")),(IF((AND(AV6&gt;=50,AV6&lt;=150)=TRUE),"PASS","FAIL")))</f>
        <v>PASS</v>
      </c>
      <c r="AX6"/>
      <c r="AY6"/>
      <c r="AZ6"/>
      <c r="BA6"/>
      <c r="BB6"/>
    </row>
    <row r="7" spans="1:54" s="2" customFormat="1" x14ac:dyDescent="0.2">
      <c r="A7" s="1">
        <v>43780</v>
      </c>
      <c r="B7" t="s">
        <v>83</v>
      </c>
      <c r="C7" t="s">
        <v>87</v>
      </c>
      <c r="D7">
        <v>4</v>
      </c>
      <c r="E7">
        <v>1</v>
      </c>
      <c r="F7">
        <v>1</v>
      </c>
      <c r="G7" t="s">
        <v>77</v>
      </c>
      <c r="H7" t="s">
        <v>78</v>
      </c>
      <c r="I7">
        <v>0.73599999999999999</v>
      </c>
      <c r="J7">
        <v>13</v>
      </c>
      <c r="K7">
        <v>328</v>
      </c>
      <c r="L7" t="s">
        <v>79</v>
      </c>
      <c r="M7" t="s">
        <v>80</v>
      </c>
      <c r="N7">
        <v>1.5900000000000001E-2</v>
      </c>
      <c r="O7">
        <v>0.22</v>
      </c>
      <c r="P7">
        <v>1.73</v>
      </c>
      <c r="Q7" t="s">
        <v>81</v>
      </c>
      <c r="R7" t="s">
        <v>78</v>
      </c>
      <c r="S7">
        <v>5.7000000000000002E-3</v>
      </c>
      <c r="T7">
        <v>7.3300000000000004E-2</v>
      </c>
      <c r="U7">
        <v>3.34</v>
      </c>
      <c r="Y7" s="2">
        <f t="shared" si="5"/>
        <v>328</v>
      </c>
      <c r="Z7" s="3">
        <f>100*(Y68-25)/25</f>
        <v>14.400000000000004</v>
      </c>
      <c r="AA7" s="3" t="str">
        <f t="shared" si="0"/>
        <v>PASS</v>
      </c>
      <c r="AB7" s="3">
        <f>ABS(100*ABS(Y81-Y79)/AVERAGE(Y81,Y79))</f>
        <v>51.508120649651957</v>
      </c>
      <c r="AC7" s="3" t="str">
        <f>IF(Y81&gt;10, (IF((AND(AB7&gt;=0,AB7&lt;=20)=TRUE),"PASS","FAIL")),(IF((AND(AB7&gt;=0,AB7&lt;=50)=TRUE),"PASS","FAIL")))</f>
        <v>FAIL</v>
      </c>
      <c r="AD7" s="3">
        <f>100*((Y82*4080)-(Y80*4000))/(1000*80)</f>
        <v>108.05</v>
      </c>
      <c r="AE7" s="3" t="str">
        <f>IF(Y80&gt;10, (IF((AND(AD7&gt;=80,AD7&lt;=120)=TRUE),"PASS","FAIL")),(IF((AND(AD7&gt;=50,AD7&lt;=150)=TRUE),"PASS","FAIL")))</f>
        <v>PASS</v>
      </c>
      <c r="AF7"/>
      <c r="AG7"/>
      <c r="AH7" s="4">
        <f t="shared" si="3"/>
        <v>1.73</v>
      </c>
      <c r="AI7" s="3">
        <f>100*(AH68-25)/25</f>
        <v>-1.2000000000000028</v>
      </c>
      <c r="AJ7" s="3" t="str">
        <f t="shared" si="1"/>
        <v>PASS</v>
      </c>
      <c r="AK7" s="3">
        <f>ABS(100*ABS(AH81-AH79)/AVERAGE(AH81,AH79))</f>
        <v>25.531914893617028</v>
      </c>
      <c r="AL7" s="3" t="str">
        <f>IF(AH81&gt;10, (IF((AND(AK7&gt;=0,AK7&lt;=20)=TRUE),"PASS","FAIL")),(IF((AND(AK7&gt;=0,AK7&lt;=50)=TRUE),"PASS","FAIL")))</f>
        <v>FAIL</v>
      </c>
      <c r="AM7" s="3">
        <f>100*((AH82*4080)-(AH80*4000))/(1000*80)</f>
        <v>91.05</v>
      </c>
      <c r="AN7" s="3" t="str">
        <f>IF(AH80&gt;10, (IF((AND(AM7&gt;=80,AM7&lt;=120)=TRUE),"PASS","FAIL")),(IF((AND(AM7&gt;=50,AM7&lt;=150)=TRUE),"PASS","FAIL")))</f>
        <v>PASS</v>
      </c>
      <c r="AO7"/>
      <c r="AP7"/>
      <c r="AQ7" s="4">
        <f t="shared" si="4"/>
        <v>3.34</v>
      </c>
      <c r="AR7" s="3">
        <f>100*(AQ68-25)/25</f>
        <v>-2.7999999999999972</v>
      </c>
      <c r="AS7" s="3" t="str">
        <f t="shared" si="2"/>
        <v>PASS</v>
      </c>
      <c r="AT7" s="3">
        <f>ABS(100*ABS(AQ81-AQ79)/AVERAGE(AQ81,AQ79))</f>
        <v>77.203647416413361</v>
      </c>
      <c r="AU7" s="3" t="str">
        <f>IF(AQ81&gt;10, (IF((AND(AT7&gt;=0,AT7&lt;=20)=TRUE),"PASS","FAIL")),(IF((AND(AT7&gt;=0,AT7&lt;=50)=TRUE),"PASS","FAIL")))</f>
        <v>FAIL</v>
      </c>
      <c r="AV7" s="3">
        <f>100*((AQ82*4080)-(AQ80*4000))/(1000*80)</f>
        <v>67.599999999999994</v>
      </c>
      <c r="AW7" s="3" t="str">
        <f>IF(AQ80&gt;10, (IF((AND(AV7&gt;=80,AV7&lt;=120)=TRUE),"PASS","FAIL")),(IF((AND(AV7&gt;=50,AV7&lt;=150)=TRUE),"PASS","FAIL")))</f>
        <v>FAIL</v>
      </c>
      <c r="AX7"/>
      <c r="AY7"/>
      <c r="AZ7"/>
      <c r="BA7"/>
      <c r="BB7"/>
    </row>
    <row r="8" spans="1:54" s="2" customFormat="1" x14ac:dyDescent="0.2">
      <c r="A8" s="1">
        <v>43780</v>
      </c>
      <c r="B8" t="s">
        <v>83</v>
      </c>
      <c r="C8" t="s">
        <v>88</v>
      </c>
      <c r="D8">
        <v>5</v>
      </c>
      <c r="E8">
        <v>1</v>
      </c>
      <c r="F8">
        <v>1</v>
      </c>
      <c r="G8" t="s">
        <v>77</v>
      </c>
      <c r="H8" t="s">
        <v>78</v>
      </c>
      <c r="I8">
        <v>1.35E-2</v>
      </c>
      <c r="J8">
        <v>0.41</v>
      </c>
      <c r="K8">
        <v>10</v>
      </c>
      <c r="L8" t="s">
        <v>79</v>
      </c>
      <c r="M8" t="s">
        <v>80</v>
      </c>
      <c r="N8">
        <v>1.8599999999999998E-2</v>
      </c>
      <c r="O8">
        <v>0.27400000000000002</v>
      </c>
      <c r="P8">
        <v>3.47</v>
      </c>
      <c r="Q8" t="s">
        <v>81</v>
      </c>
      <c r="R8" t="s">
        <v>78</v>
      </c>
      <c r="S8">
        <v>5.0400000000000002E-3</v>
      </c>
      <c r="T8">
        <v>4.3700000000000003E-2</v>
      </c>
      <c r="U8">
        <v>1.61</v>
      </c>
      <c r="Y8" s="2">
        <f t="shared" si="5"/>
        <v>10</v>
      </c>
      <c r="Z8" s="3">
        <f>100*(Y73-25)/25</f>
        <v>10.400000000000004</v>
      </c>
      <c r="AA8" s="3" t="str">
        <f t="shared" si="0"/>
        <v>PASS</v>
      </c>
      <c r="AB8" s="3">
        <f>ABS(100*ABS(Y105-Y98)/AVERAGE(Y105,Y98))</f>
        <v>0.5305039787798409</v>
      </c>
      <c r="AC8" s="3" t="str">
        <f>IF(Y98&gt;10, (IF((AND(AB8&gt;=0,AB8&lt;=20)=TRUE),"PASS","FAIL")),(IF((AND(AB8&gt;=0,AB8&lt;=50)=TRUE),"PASS","FAIL")))</f>
        <v>PASS</v>
      </c>
      <c r="AD8" s="3">
        <f>100*((Y106*4080)-(Y103*4000))/(1000*80)</f>
        <v>153.44</v>
      </c>
      <c r="AE8" s="3" t="str">
        <f>IF(Y103&gt;10, (IF((AND(AD8&gt;=80,AD8&lt;=120)=TRUE),"PASS","FAIL")),(IF((AND(AD8&gt;=50,AD8&lt;=150)=TRUE),"PASS","FAIL")))</f>
        <v>FAIL</v>
      </c>
      <c r="AF8"/>
      <c r="AG8"/>
      <c r="AH8" s="4">
        <f t="shared" si="3"/>
        <v>3.47</v>
      </c>
      <c r="AI8" s="3">
        <f>100*(AH73-25)/25</f>
        <v>-3.2000000000000028</v>
      </c>
      <c r="AJ8" s="3" t="str">
        <f t="shared" si="1"/>
        <v>PASS</v>
      </c>
      <c r="AK8" s="3">
        <f>ABS(100*ABS(AH105-AH98)/AVERAGE(AH105,AH98))</f>
        <v>7.4074074074074074</v>
      </c>
      <c r="AL8" s="3" t="str">
        <f>IF(AH98&gt;10, (IF((AND(AK8&gt;=0,AK8&lt;=20)=TRUE),"PASS","FAIL")),(IF((AND(AK8&gt;=0,AK8&lt;=50)=TRUE),"PASS","FAIL")))</f>
        <v>PASS</v>
      </c>
      <c r="AM8" s="3">
        <f>100*((AH106*4080)-(AH103*4000))/(1000*80)</f>
        <v>98.79</v>
      </c>
      <c r="AN8" s="3" t="str">
        <f>IF(AH103&gt;10, (IF((AND(AM8&gt;=80,AM8&lt;=120)=TRUE),"PASS","FAIL")),(IF((AND(AM8&gt;=50,AM8&lt;=150)=TRUE),"PASS","FAIL")))</f>
        <v>PASS</v>
      </c>
      <c r="AO8"/>
      <c r="AP8"/>
      <c r="AQ8" s="4">
        <f t="shared" si="4"/>
        <v>1.61</v>
      </c>
      <c r="AR8" s="3">
        <f>100*(AQ73-25)/25</f>
        <v>-5.200000000000002</v>
      </c>
      <c r="AS8" s="3" t="str">
        <f t="shared" si="2"/>
        <v>PASS</v>
      </c>
      <c r="AT8" s="3">
        <f>ABS(100*ABS(AQ105-AQ98)/AVERAGE(AQ105,AQ98))</f>
        <v>69.423929098966028</v>
      </c>
      <c r="AU8" s="3" t="str">
        <f>IF(AQ98&gt;10, (IF((AND(AT8&gt;=0,AT8&lt;=20)=TRUE),"PASS","FAIL")),(IF((AND(AT8&gt;=0,AT8&lt;=50)=TRUE),"PASS","FAIL")))</f>
        <v>FAIL</v>
      </c>
      <c r="AV8" s="3">
        <f>100*((AQ106*4080)-(AQ103*4000))/(1000*80)</f>
        <v>112.66</v>
      </c>
      <c r="AW8" s="3" t="str">
        <f>IF(AQ103&gt;10, (IF((AND(AV8&gt;=80,AV8&lt;=120)=TRUE),"PASS","FAIL")),(IF((AND(AV8&gt;=50,AV8&lt;=150)=TRUE),"PASS","FAIL")))</f>
        <v>PASS</v>
      </c>
      <c r="AX8"/>
      <c r="AY8"/>
      <c r="AZ8"/>
      <c r="BA8"/>
      <c r="BB8"/>
    </row>
    <row r="9" spans="1:54" s="2" customFormat="1" x14ac:dyDescent="0.2">
      <c r="A9" s="1">
        <v>43780</v>
      </c>
      <c r="B9" t="s">
        <v>83</v>
      </c>
      <c r="C9" t="s">
        <v>89</v>
      </c>
      <c r="D9">
        <v>6</v>
      </c>
      <c r="E9">
        <v>1</v>
      </c>
      <c r="F9">
        <v>1</v>
      </c>
      <c r="G9" t="s">
        <v>77</v>
      </c>
      <c r="H9" t="s">
        <v>78</v>
      </c>
      <c r="I9">
        <v>0.18099999999999999</v>
      </c>
      <c r="J9">
        <v>3.23</v>
      </c>
      <c r="K9">
        <v>81.599999999999994</v>
      </c>
      <c r="L9" t="s">
        <v>79</v>
      </c>
      <c r="M9" t="s">
        <v>80</v>
      </c>
      <c r="N9">
        <v>2.1299999999999999E-2</v>
      </c>
      <c r="O9">
        <v>0.30599999999999999</v>
      </c>
      <c r="P9">
        <v>4.53</v>
      </c>
      <c r="Q9" t="s">
        <v>81</v>
      </c>
      <c r="R9" t="s">
        <v>78</v>
      </c>
      <c r="S9">
        <v>7.0899999999999999E-3</v>
      </c>
      <c r="T9">
        <v>9.3899999999999997E-2</v>
      </c>
      <c r="U9">
        <v>4.55</v>
      </c>
      <c r="Y9" s="2">
        <f t="shared" si="5"/>
        <v>81.599999999999994</v>
      </c>
      <c r="Z9" s="3">
        <f>100*(Y88-25)/25</f>
        <v>16.799999999999997</v>
      </c>
      <c r="AA9" s="3" t="str">
        <f t="shared" si="0"/>
        <v>PASS</v>
      </c>
      <c r="AB9" s="3">
        <f>ABS(100*ABS(Y120-Y113)/AVERAGE(Y120,Y113))</f>
        <v>2.3140495867768691</v>
      </c>
      <c r="AC9" s="3" t="str">
        <f>IF(Y113&gt;10, (IF((AND(AB9&gt;=0,AB9&lt;=20)=TRUE),"PASS","FAIL")),(IF((AND(AB9&gt;=0,AB9&lt;=50)=TRUE),"PASS","FAIL")))</f>
        <v>PASS</v>
      </c>
      <c r="AD9" s="3">
        <f>100*((Y121*4080)-(Y118*4000))/(1000*80)</f>
        <v>94.32</v>
      </c>
      <c r="AE9" s="3" t="str">
        <f>IF(Y118&gt;10, (IF((AND(AD9&gt;=80,AD9&lt;=120)=TRUE),"PASS","FAIL")),(IF((AND(AD9&gt;=50,AD9&lt;=150)=TRUE),"PASS","FAIL")))</f>
        <v>PASS</v>
      </c>
      <c r="AF9"/>
      <c r="AG9"/>
      <c r="AH9" s="4">
        <f t="shared" si="3"/>
        <v>4.53</v>
      </c>
      <c r="AI9" s="3">
        <f>100*(AH88-25)/25</f>
        <v>-6.4000000000000057</v>
      </c>
      <c r="AJ9" s="3" t="str">
        <f t="shared" si="1"/>
        <v>PASS</v>
      </c>
      <c r="AK9" s="3">
        <f>ABS(100*ABS(AH120-AH113)/AVERAGE(AH120,AH113))</f>
        <v>52.553663952627666</v>
      </c>
      <c r="AL9" s="3" t="str">
        <f>IF(AH113&gt;10, (IF((AND(AK9&gt;=0,AK9&lt;=20)=TRUE),"PASS","FAIL")),(IF((AND(AK9&gt;=0,AK9&lt;=50)=TRUE),"PASS","FAIL")))</f>
        <v>FAIL</v>
      </c>
      <c r="AM9" s="3">
        <f>100*((AH121*4080)-(AH118*4000))/(1000*80)</f>
        <v>101.82</v>
      </c>
      <c r="AN9" s="3" t="str">
        <f>IF(AH118&gt;10, (IF((AND(AM9&gt;=80,AM9&lt;=120)=TRUE),"PASS","FAIL")),(IF((AND(AM9&gt;=50,AM9&lt;=150)=TRUE),"PASS","FAIL")))</f>
        <v>PASS</v>
      </c>
      <c r="AO9"/>
      <c r="AP9"/>
      <c r="AQ9" s="4">
        <f t="shared" si="4"/>
        <v>4.55</v>
      </c>
      <c r="AR9" s="3">
        <f>100*(AQ88-25)/25</f>
        <v>2</v>
      </c>
      <c r="AS9" s="3" t="str">
        <f t="shared" si="2"/>
        <v>PASS</v>
      </c>
      <c r="AT9" s="3">
        <f>ABS(100*ABS(AQ120-AQ113)/AVERAGE(AQ120,AQ113))</f>
        <v>52.591894439208296</v>
      </c>
      <c r="AU9" s="3" t="str">
        <f>IF(AQ113&gt;10, (IF((AND(AT9&gt;=0,AT9&lt;=20)=TRUE),"PASS","FAIL")),(IF((AND(AT9&gt;=0,AT9&lt;=50)=TRUE),"PASS","FAIL")))</f>
        <v>FAIL</v>
      </c>
      <c r="AV9" s="3">
        <f>100*((AQ121*4080)-(AQ118*4000))/(1000*80)</f>
        <v>107.45</v>
      </c>
      <c r="AW9" s="3" t="str">
        <f>IF(AQ118&gt;10, (IF((AND(AV9&gt;=80,AV9&lt;=120)=TRUE),"PASS","FAIL")),(IF((AND(AV9&gt;=50,AV9&lt;=150)=TRUE),"PASS","FAIL")))</f>
        <v>PASS</v>
      </c>
      <c r="AX9"/>
      <c r="AY9"/>
      <c r="AZ9"/>
      <c r="BA9"/>
      <c r="BB9"/>
    </row>
    <row r="10" spans="1:54" s="2" customFormat="1" x14ac:dyDescent="0.2">
      <c r="A10" s="1">
        <v>43780</v>
      </c>
      <c r="B10" t="s">
        <v>83</v>
      </c>
      <c r="C10" t="s">
        <v>90</v>
      </c>
      <c r="D10">
        <v>7</v>
      </c>
      <c r="E10">
        <v>1</v>
      </c>
      <c r="F10">
        <v>1</v>
      </c>
      <c r="G10" t="s">
        <v>77</v>
      </c>
      <c r="H10" t="s">
        <v>78</v>
      </c>
      <c r="I10">
        <v>2.7300000000000001E-2</v>
      </c>
      <c r="J10">
        <v>0.46500000000000002</v>
      </c>
      <c r="K10">
        <v>11.4</v>
      </c>
      <c r="L10" t="s">
        <v>79</v>
      </c>
      <c r="M10" t="s">
        <v>80</v>
      </c>
      <c r="N10">
        <v>1.9599999999999999E-2</v>
      </c>
      <c r="O10">
        <v>0.29899999999999999</v>
      </c>
      <c r="P10">
        <v>4.29</v>
      </c>
      <c r="Q10" t="s">
        <v>81</v>
      </c>
      <c r="R10" t="s">
        <v>78</v>
      </c>
      <c r="S10">
        <v>4.8399999999999997E-3</v>
      </c>
      <c r="T10">
        <v>7.0199999999999999E-2</v>
      </c>
      <c r="U10">
        <v>3.16</v>
      </c>
      <c r="Y10" s="2">
        <f t="shared" si="5"/>
        <v>11.4</v>
      </c>
      <c r="Z10" s="3">
        <f>100*(Y107-25)/25</f>
        <v>120.80000000000001</v>
      </c>
      <c r="AA10" s="3" t="str">
        <f t="shared" si="0"/>
        <v>FAIL</v>
      </c>
      <c r="AB10" s="3">
        <f>ABS(100*ABS(Y136-Y128)/AVERAGE(Y136,Y128))</f>
        <v>1.6438356164383561</v>
      </c>
      <c r="AC10" s="3" t="str">
        <f>IF(Y128&gt;10, (IF((AND(AB10&gt;=0,AB10&lt;=20)=TRUE),"PASS","FAIL")),(IF((AND(AB10&gt;=0,AB10&lt;=50)=TRUE),"PASS","FAIL")))</f>
        <v>PASS</v>
      </c>
      <c r="AD10" s="3">
        <f>100*((Y137*4080)-(Y134*4000))/(1000*80)</f>
        <v>62</v>
      </c>
      <c r="AE10" s="3" t="str">
        <f>IF(Y134&gt;10, (IF((AND(AD10&gt;=80,AD10&lt;=120)=TRUE),"PASS","FAIL")),(IF((AND(AD10&gt;=50,AD10&lt;=150)=TRUE),"PASS","FAIL")))</f>
        <v>FAIL</v>
      </c>
      <c r="AF10"/>
      <c r="AG10"/>
      <c r="AH10" s="4">
        <f t="shared" si="3"/>
        <v>4.29</v>
      </c>
      <c r="AI10" s="3">
        <f>100*(AH107-25)/25</f>
        <v>8.4000000000000057</v>
      </c>
      <c r="AJ10" s="3" t="str">
        <f t="shared" si="1"/>
        <v>PASS</v>
      </c>
      <c r="AK10" s="3">
        <f>ABS(100*ABS(AH136-AH128)/AVERAGE(AH136,AH128))</f>
        <v>20.621931260229125</v>
      </c>
      <c r="AL10" s="3" t="str">
        <f>IF(AH128&gt;10, (IF((AND(AK10&gt;=0,AK10&lt;=20)=TRUE),"PASS","FAIL")),(IF((AND(AK10&gt;=0,AK10&lt;=50)=TRUE),"PASS","FAIL")))</f>
        <v>PASS</v>
      </c>
      <c r="AM10" s="3">
        <f>100*((AH137*4080)-(AH134*4000))/(1000*80)</f>
        <v>81.58</v>
      </c>
      <c r="AN10" s="3" t="str">
        <f>IF(AH134&gt;10, (IF((AND(AM10&gt;=80,AM10&lt;=120)=TRUE),"PASS","FAIL")),(IF((AND(AM10&gt;=50,AM10&lt;=150)=TRUE),"PASS","FAIL")))</f>
        <v>PASS</v>
      </c>
      <c r="AO10"/>
      <c r="AP10"/>
      <c r="AQ10" s="4">
        <f t="shared" si="4"/>
        <v>3.16</v>
      </c>
      <c r="AR10" s="3">
        <f>100*(AQ107-25)/25</f>
        <v>-5.200000000000002</v>
      </c>
      <c r="AS10" s="3" t="str">
        <f t="shared" si="2"/>
        <v>PASS</v>
      </c>
      <c r="AT10" s="3">
        <f>ABS(100*ABS(AQ136-AQ128)/AVERAGE(AQ136,AQ128))</f>
        <v>32.653061224489804</v>
      </c>
      <c r="AU10" s="3" t="str">
        <f>IF(AQ128&gt;10, (IF((AND(AT10&gt;=0,AT10&lt;=20)=TRUE),"PASS","FAIL")),(IF((AND(AT10&gt;=0,AT10&lt;=50)=TRUE),"PASS","FAIL")))</f>
        <v>FAIL</v>
      </c>
      <c r="AV10" s="3">
        <f>100*((AQ137*4080)-(AQ134*4000))/(1000*80)</f>
        <v>110.93</v>
      </c>
      <c r="AW10" s="3" t="str">
        <f>IF(AQ134&gt;10, (IF((AND(AV10&gt;=80,AV10&lt;=120)=TRUE),"PASS","FAIL")),(IF((AND(AV10&gt;=50,AV10&lt;=150)=TRUE),"PASS","FAIL")))</f>
        <v>PASS</v>
      </c>
      <c r="AX10"/>
      <c r="AY10"/>
      <c r="AZ10"/>
      <c r="BA10"/>
      <c r="BB10"/>
    </row>
    <row r="11" spans="1:54" s="2" customFormat="1" x14ac:dyDescent="0.2">
      <c r="A11" s="1">
        <v>43780</v>
      </c>
      <c r="B11" t="s">
        <v>83</v>
      </c>
      <c r="C11" t="s">
        <v>91</v>
      </c>
      <c r="D11">
        <v>8</v>
      </c>
      <c r="E11">
        <v>1</v>
      </c>
      <c r="F11">
        <v>1</v>
      </c>
      <c r="G11" t="s">
        <v>77</v>
      </c>
      <c r="H11" t="s">
        <v>78</v>
      </c>
      <c r="I11">
        <v>9.58E-3</v>
      </c>
      <c r="J11">
        <v>0.193</v>
      </c>
      <c r="K11">
        <v>4.4800000000000004</v>
      </c>
      <c r="L11" t="s">
        <v>79</v>
      </c>
      <c r="M11" t="s">
        <v>80</v>
      </c>
      <c r="N11">
        <v>5.1400000000000001E-2</v>
      </c>
      <c r="O11">
        <v>0.66600000000000004</v>
      </c>
      <c r="P11">
        <v>16.2</v>
      </c>
      <c r="Q11" t="s">
        <v>81</v>
      </c>
      <c r="R11" t="s">
        <v>78</v>
      </c>
      <c r="S11">
        <v>9.8100000000000007E-2</v>
      </c>
      <c r="T11">
        <v>1.0900000000000001</v>
      </c>
      <c r="U11">
        <v>63.3</v>
      </c>
      <c r="Y11" s="2">
        <f t="shared" si="5"/>
        <v>4.4800000000000004</v>
      </c>
      <c r="Z11" s="3">
        <f>100*(Y122-25)/25</f>
        <v>10</v>
      </c>
      <c r="AA11" s="3" t="str">
        <f t="shared" si="0"/>
        <v>PASS</v>
      </c>
      <c r="AB11" s="3">
        <f>ABS(100*ABS(Y151-Y144)/AVERAGE(Y151,Y144))</f>
        <v>23.394495412844034</v>
      </c>
      <c r="AC11" s="3" t="str">
        <f>IF(Y144&gt;10, (IF((AND(AB11&gt;=0,AB11&lt;=20)=TRUE),"PASS","FAIL")),(IF((AND(AB11&gt;=0,AB11&lt;=50)=TRUE),"PASS","FAIL")))</f>
        <v>PASS</v>
      </c>
      <c r="AD11" s="3">
        <f>100*((Y152*4080)-(Y149*4000))/(1000*80)</f>
        <v>108.49</v>
      </c>
      <c r="AE11" s="3" t="str">
        <f>IF(Y149&gt;10, (IF((AND(AD11&gt;=80,AD11&lt;=120)=TRUE),"PASS","FAIL")),(IF((AND(AD11&gt;=50,AD11&lt;=150)=TRUE),"PASS","FAIL")))</f>
        <v>PASS</v>
      </c>
      <c r="AF11"/>
      <c r="AG11"/>
      <c r="AH11" s="4">
        <f t="shared" si="3"/>
        <v>16.2</v>
      </c>
      <c r="AI11" s="3">
        <f>100*(AH122-25)/25</f>
        <v>-4.4000000000000057</v>
      </c>
      <c r="AJ11" s="3" t="str">
        <f t="shared" si="1"/>
        <v>PASS</v>
      </c>
      <c r="AK11" s="3">
        <f>ABS(100*ABS(AH151-AH144)/AVERAGE(AH151,AH144))</f>
        <v>51.995163240628784</v>
      </c>
      <c r="AL11" s="3" t="str">
        <f>IF(AH144&gt;10, (IF((AND(AK11&gt;=0,AK11&lt;=20)=TRUE),"PASS","FAIL")),(IF((AND(AK11&gt;=0,AK11&lt;=50)=TRUE),"PASS","FAIL")))</f>
        <v>FAIL</v>
      </c>
      <c r="AM11" s="3">
        <f>100*((AH152*4080)-(AH149*4000))/(1000*80)</f>
        <v>61.55</v>
      </c>
      <c r="AN11" s="3" t="str">
        <f>IF(AH149&gt;10, (IF((AND(AM11&gt;=80,AM11&lt;=120)=TRUE),"PASS","FAIL")),(IF((AND(AM11&gt;=50,AM11&lt;=150)=TRUE),"PASS","FAIL")))</f>
        <v>FAIL</v>
      </c>
      <c r="AO11"/>
      <c r="AP11"/>
      <c r="AQ11" s="4">
        <f t="shared" si="4"/>
        <v>63.3</v>
      </c>
      <c r="AR11" s="3">
        <f>100*(AQ122-25)/25</f>
        <v>-14.799999999999997</v>
      </c>
      <c r="AS11" s="3" t="str">
        <f t="shared" si="2"/>
        <v>PASS</v>
      </c>
      <c r="AT11" s="3">
        <f>ABS(100*ABS(AQ151-AQ144)/AVERAGE(AQ151,AQ144))</f>
        <v>83.870967741935502</v>
      </c>
      <c r="AU11" s="3" t="str">
        <f>IF(AQ144&gt;10, (IF((AND(AT11&gt;=0,AT11&lt;=20)=TRUE),"PASS","FAIL")),(IF((AND(AT11&gt;=0,AT11&lt;=50)=TRUE),"PASS","FAIL")))</f>
        <v>FAIL</v>
      </c>
      <c r="AV11" s="3">
        <f>100*((AQ152*4080)-(AQ149*4000))/(1000*80)</f>
        <v>127.78</v>
      </c>
      <c r="AW11" s="3" t="str">
        <f>IF(AQ149&gt;10, (IF((AND(AV11&gt;=80,AV11&lt;=120)=TRUE),"PASS","FAIL")),(IF((AND(AV11&gt;=50,AV11&lt;=150)=TRUE),"PASS","FAIL")))</f>
        <v>PASS</v>
      </c>
      <c r="AX11"/>
      <c r="AY11"/>
      <c r="AZ11"/>
      <c r="BA11"/>
      <c r="BB11"/>
    </row>
    <row r="12" spans="1:54" s="2" customFormat="1" x14ac:dyDescent="0.2">
      <c r="A12" s="1">
        <v>43780</v>
      </c>
      <c r="B12" t="s">
        <v>83</v>
      </c>
      <c r="C12" t="s">
        <v>92</v>
      </c>
      <c r="D12">
        <v>9</v>
      </c>
      <c r="E12">
        <v>1</v>
      </c>
      <c r="F12">
        <v>1</v>
      </c>
      <c r="G12" t="s">
        <v>77</v>
      </c>
      <c r="H12" t="s">
        <v>78</v>
      </c>
      <c r="I12">
        <v>1.0999999999999999E-2</v>
      </c>
      <c r="J12">
        <v>0.19400000000000001</v>
      </c>
      <c r="K12">
        <v>4.49</v>
      </c>
      <c r="L12" t="s">
        <v>79</v>
      </c>
      <c r="M12" t="s">
        <v>80</v>
      </c>
      <c r="N12">
        <v>2.7300000000000001E-2</v>
      </c>
      <c r="O12">
        <v>0.376</v>
      </c>
      <c r="P12">
        <v>6.8</v>
      </c>
      <c r="Q12" t="s">
        <v>81</v>
      </c>
      <c r="R12" t="s">
        <v>78</v>
      </c>
      <c r="S12">
        <v>1.5499999999999999E-3</v>
      </c>
      <c r="T12">
        <v>2.18E-2</v>
      </c>
      <c r="U12">
        <v>0.32500000000000001</v>
      </c>
      <c r="Y12" s="2">
        <f t="shared" si="5"/>
        <v>4.49</v>
      </c>
      <c r="Z12" s="3">
        <f>100*(Y132-25)/25</f>
        <v>12.799999999999997</v>
      </c>
      <c r="AA12" s="3" t="str">
        <f t="shared" si="0"/>
        <v>PASS</v>
      </c>
      <c r="AB12" s="3"/>
      <c r="AC12" s="3"/>
      <c r="AF12"/>
      <c r="AG12"/>
      <c r="AH12" s="4">
        <f t="shared" si="3"/>
        <v>6.8</v>
      </c>
      <c r="AI12" s="3">
        <f>100*(AH132-25)/25</f>
        <v>17.599999999999994</v>
      </c>
      <c r="AJ12" s="3" t="str">
        <f t="shared" si="1"/>
        <v>PASS</v>
      </c>
      <c r="AK12" s="3"/>
      <c r="AL12" s="3"/>
      <c r="AO12"/>
      <c r="AP12"/>
      <c r="AQ12" s="4">
        <f t="shared" si="4"/>
        <v>0.32500000000000001</v>
      </c>
      <c r="AR12" s="3">
        <f>100*(AQ132-25)/25</f>
        <v>-10</v>
      </c>
      <c r="AS12" s="3" t="str">
        <f t="shared" si="2"/>
        <v>PASS</v>
      </c>
      <c r="AT12" s="3"/>
      <c r="AU12" s="3"/>
      <c r="AX12"/>
      <c r="AY12"/>
      <c r="AZ12"/>
      <c r="BA12"/>
      <c r="BB12"/>
    </row>
    <row r="13" spans="1:54" s="2" customFormat="1" x14ac:dyDescent="0.2">
      <c r="A13" s="1">
        <v>43780</v>
      </c>
      <c r="B13" t="s">
        <v>83</v>
      </c>
      <c r="C13" t="s">
        <v>93</v>
      </c>
      <c r="D13">
        <v>10</v>
      </c>
      <c r="E13">
        <v>1</v>
      </c>
      <c r="F13">
        <v>1</v>
      </c>
      <c r="G13" t="s">
        <v>77</v>
      </c>
      <c r="H13" t="s">
        <v>78</v>
      </c>
      <c r="I13">
        <v>1.48</v>
      </c>
      <c r="J13">
        <v>26.3</v>
      </c>
      <c r="K13">
        <v>654</v>
      </c>
      <c r="L13" t="s">
        <v>79</v>
      </c>
      <c r="M13" t="s">
        <v>80</v>
      </c>
      <c r="N13">
        <v>1.84E-2</v>
      </c>
      <c r="O13">
        <v>0.28699999999999998</v>
      </c>
      <c r="P13">
        <v>3.89</v>
      </c>
      <c r="Q13" t="s">
        <v>81</v>
      </c>
      <c r="R13" t="s">
        <v>78</v>
      </c>
      <c r="S13">
        <v>1.14E-2</v>
      </c>
      <c r="T13">
        <v>0.13</v>
      </c>
      <c r="U13">
        <v>6.65</v>
      </c>
      <c r="Y13" s="2">
        <f t="shared" si="5"/>
        <v>654</v>
      </c>
      <c r="Z13" s="3">
        <f>100*(Y138-25)/25</f>
        <v>13.200000000000003</v>
      </c>
      <c r="AA13" s="3" t="str">
        <f t="shared" si="0"/>
        <v>PASS</v>
      </c>
      <c r="AB13" s="3"/>
      <c r="AC13" s="3"/>
      <c r="AF13"/>
      <c r="AG13"/>
      <c r="AH13" s="4">
        <f t="shared" si="3"/>
        <v>3.89</v>
      </c>
      <c r="AI13" s="3">
        <f>100*(AH138-25)/25</f>
        <v>13.599999999999996</v>
      </c>
      <c r="AJ13" s="3" t="str">
        <f t="shared" si="1"/>
        <v>PASS</v>
      </c>
      <c r="AK13" s="3"/>
      <c r="AL13" s="3"/>
      <c r="AO13"/>
      <c r="AP13"/>
      <c r="AQ13" s="4">
        <f t="shared" si="4"/>
        <v>6.65</v>
      </c>
      <c r="AR13" s="3">
        <f>100*(AQ138-25)/25</f>
        <v>-5.200000000000002</v>
      </c>
      <c r="AS13" s="3" t="str">
        <f t="shared" si="2"/>
        <v>PASS</v>
      </c>
      <c r="AT13" s="3"/>
      <c r="AU13" s="3"/>
      <c r="AX13"/>
      <c r="AY13"/>
      <c r="AZ13"/>
      <c r="BA13"/>
      <c r="BB13"/>
    </row>
    <row r="14" spans="1:54" s="2" customFormat="1" x14ac:dyDescent="0.2">
      <c r="A14" s="1">
        <v>43780</v>
      </c>
      <c r="B14" t="s">
        <v>83</v>
      </c>
      <c r="C14" t="s">
        <v>94</v>
      </c>
      <c r="D14">
        <v>14</v>
      </c>
      <c r="E14">
        <v>1</v>
      </c>
      <c r="F14">
        <v>1</v>
      </c>
      <c r="G14" t="s">
        <v>77</v>
      </c>
      <c r="H14" t="s">
        <v>78</v>
      </c>
      <c r="I14">
        <v>1.3299999999999999E-2</v>
      </c>
      <c r="J14">
        <v>0.253</v>
      </c>
      <c r="K14">
        <v>6.01</v>
      </c>
      <c r="L14" t="s">
        <v>79</v>
      </c>
      <c r="M14" t="s">
        <v>80</v>
      </c>
      <c r="N14">
        <v>1.83E-2</v>
      </c>
      <c r="O14">
        <v>0.36799999999999999</v>
      </c>
      <c r="P14">
        <v>6.52</v>
      </c>
      <c r="Q14" t="s">
        <v>81</v>
      </c>
      <c r="R14" t="s">
        <v>78</v>
      </c>
      <c r="S14">
        <v>7.5100000000000002E-3</v>
      </c>
      <c r="T14">
        <v>3.1300000000000001E-2</v>
      </c>
      <c r="U14">
        <v>0.88</v>
      </c>
      <c r="Y14" s="2">
        <f t="shared" si="5"/>
        <v>6.01</v>
      </c>
      <c r="Z14" s="3">
        <f>100*(Y158-25)/25</f>
        <v>20.400000000000006</v>
      </c>
      <c r="AA14" s="3" t="str">
        <f t="shared" si="0"/>
        <v>FAIL</v>
      </c>
      <c r="AB14" s="3"/>
      <c r="AC14" s="3"/>
      <c r="AF14"/>
      <c r="AG14"/>
      <c r="AH14" s="4">
        <f t="shared" si="3"/>
        <v>6.52</v>
      </c>
      <c r="AI14" s="3">
        <f>100*(AH158-25)/25</f>
        <v>7.5999999999999943</v>
      </c>
      <c r="AJ14" s="3" t="str">
        <f t="shared" si="1"/>
        <v>PASS</v>
      </c>
      <c r="AK14" s="3"/>
      <c r="AL14" s="3"/>
      <c r="AO14"/>
      <c r="AP14"/>
      <c r="AQ14" s="4">
        <f t="shared" si="4"/>
        <v>0.88</v>
      </c>
      <c r="AR14" s="3">
        <f>100*(AQ158-25)/25</f>
        <v>-3.5999999999999943</v>
      </c>
      <c r="AS14" s="3" t="str">
        <f t="shared" si="2"/>
        <v>PASS</v>
      </c>
      <c r="AT14" s="3"/>
      <c r="AU14" s="3"/>
      <c r="AX14"/>
      <c r="AY14"/>
      <c r="AZ14"/>
      <c r="BA14"/>
      <c r="BB14"/>
    </row>
    <row r="15" spans="1:54" s="2" customFormat="1" x14ac:dyDescent="0.2">
      <c r="A15" s="1">
        <v>43780</v>
      </c>
      <c r="B15" t="s">
        <v>83</v>
      </c>
      <c r="C15" t="s">
        <v>95</v>
      </c>
      <c r="D15">
        <v>15</v>
      </c>
      <c r="E15">
        <v>1</v>
      </c>
      <c r="F15">
        <v>1</v>
      </c>
      <c r="G15" t="s">
        <v>77</v>
      </c>
      <c r="H15" t="s">
        <v>78</v>
      </c>
      <c r="I15">
        <v>1.49</v>
      </c>
      <c r="J15">
        <v>26.6</v>
      </c>
      <c r="K15">
        <v>662</v>
      </c>
      <c r="L15" t="s">
        <v>79</v>
      </c>
      <c r="M15" t="s">
        <v>80</v>
      </c>
      <c r="N15">
        <v>6.2E-2</v>
      </c>
      <c r="O15">
        <v>0.82899999999999996</v>
      </c>
      <c r="P15">
        <v>21.5</v>
      </c>
      <c r="Q15" t="s">
        <v>81</v>
      </c>
      <c r="R15" t="s">
        <v>78</v>
      </c>
      <c r="S15">
        <v>4.0099999999999997E-2</v>
      </c>
      <c r="T15">
        <v>0.46600000000000003</v>
      </c>
      <c r="U15">
        <v>26.4</v>
      </c>
      <c r="Y15" s="2">
        <f t="shared" si="5"/>
        <v>662</v>
      </c>
      <c r="Z15" s="3"/>
      <c r="AA15" s="3"/>
      <c r="AF15"/>
      <c r="AG15"/>
      <c r="AH15" s="4">
        <f t="shared" si="3"/>
        <v>21.5</v>
      </c>
      <c r="AI15" s="3"/>
      <c r="AJ15" s="3"/>
      <c r="AO15"/>
      <c r="AP15"/>
      <c r="AQ15" s="4">
        <f t="shared" si="4"/>
        <v>26.4</v>
      </c>
      <c r="AR15" s="3"/>
      <c r="AS15" s="3"/>
      <c r="AX15"/>
      <c r="AY15"/>
      <c r="AZ15"/>
      <c r="BA15"/>
      <c r="BB15"/>
    </row>
    <row r="16" spans="1:54" s="2" customFormat="1" x14ac:dyDescent="0.2">
      <c r="A16" s="1">
        <v>43780</v>
      </c>
      <c r="B16" t="s">
        <v>83</v>
      </c>
      <c r="C16" t="s">
        <v>16</v>
      </c>
      <c r="D16" t="s">
        <v>13</v>
      </c>
      <c r="E16">
        <v>1</v>
      </c>
      <c r="F16">
        <v>1</v>
      </c>
      <c r="G16" t="s">
        <v>77</v>
      </c>
      <c r="H16" t="s">
        <v>78</v>
      </c>
      <c r="I16">
        <v>6.5600000000000006E-2</v>
      </c>
      <c r="J16">
        <v>1.06</v>
      </c>
      <c r="K16">
        <v>26.5</v>
      </c>
      <c r="L16" t="s">
        <v>79</v>
      </c>
      <c r="M16" t="s">
        <v>80</v>
      </c>
      <c r="N16">
        <v>7.2300000000000003E-2</v>
      </c>
      <c r="O16">
        <v>0.93600000000000005</v>
      </c>
      <c r="P16">
        <v>25</v>
      </c>
      <c r="Q16" t="s">
        <v>81</v>
      </c>
      <c r="R16" t="s">
        <v>78</v>
      </c>
      <c r="S16">
        <v>3.6799999999999999E-2</v>
      </c>
      <c r="T16">
        <v>0.41899999999999998</v>
      </c>
      <c r="U16">
        <v>23.6</v>
      </c>
      <c r="Y16" s="2">
        <f t="shared" si="5"/>
        <v>26.5</v>
      </c>
      <c r="Z16" s="3"/>
      <c r="AA16" s="3"/>
      <c r="AF16"/>
      <c r="AG16"/>
      <c r="AH16" s="4">
        <f t="shared" si="3"/>
        <v>25</v>
      </c>
      <c r="AO16"/>
      <c r="AP16"/>
      <c r="AQ16" s="4">
        <f t="shared" si="4"/>
        <v>23.6</v>
      </c>
      <c r="AX16"/>
      <c r="AY16"/>
      <c r="AZ16"/>
      <c r="BA16"/>
      <c r="BB16"/>
    </row>
    <row r="17" spans="1:54" s="2" customFormat="1" x14ac:dyDescent="0.2">
      <c r="A17" s="1">
        <v>43780</v>
      </c>
      <c r="B17" t="s">
        <v>83</v>
      </c>
      <c r="C17" t="s">
        <v>38</v>
      </c>
      <c r="D17" t="s">
        <v>70</v>
      </c>
      <c r="E17">
        <v>1</v>
      </c>
      <c r="F17">
        <v>1</v>
      </c>
      <c r="G17" t="s">
        <v>77</v>
      </c>
      <c r="H17" t="s">
        <v>78</v>
      </c>
      <c r="I17">
        <v>7.4000000000000003E-3</v>
      </c>
      <c r="J17">
        <v>3.1E-2</v>
      </c>
      <c r="K17">
        <v>0.35599999999999998</v>
      </c>
      <c r="L17" t="s">
        <v>79</v>
      </c>
      <c r="M17" t="s">
        <v>80</v>
      </c>
      <c r="N17">
        <v>-8.3999999999999995E-3</v>
      </c>
      <c r="O17">
        <v>-4.0500000000000001E-2</v>
      </c>
      <c r="P17">
        <v>-6.74</v>
      </c>
      <c r="Q17" t="s">
        <v>81</v>
      </c>
      <c r="R17" t="s">
        <v>78</v>
      </c>
      <c r="S17">
        <v>6.4200000000000004E-3</v>
      </c>
      <c r="T17">
        <v>2.0799999999999999E-2</v>
      </c>
      <c r="U17">
        <v>0.26700000000000002</v>
      </c>
      <c r="Y17" s="2">
        <f t="shared" si="5"/>
        <v>0.35599999999999998</v>
      </c>
      <c r="Z17" s="3"/>
      <c r="AA17" s="3"/>
      <c r="AF17"/>
      <c r="AG17"/>
      <c r="AH17" s="4">
        <f t="shared" si="3"/>
        <v>-6.74</v>
      </c>
      <c r="AO17"/>
      <c r="AP17"/>
      <c r="AQ17" s="4">
        <f t="shared" si="4"/>
        <v>0.26700000000000002</v>
      </c>
      <c r="AX17"/>
      <c r="AY17"/>
      <c r="AZ17"/>
      <c r="BA17"/>
      <c r="BB17"/>
    </row>
    <row r="18" spans="1:54" s="2" customFormat="1" x14ac:dyDescent="0.2">
      <c r="A18" s="1">
        <v>43780</v>
      </c>
      <c r="B18" t="s">
        <v>83</v>
      </c>
      <c r="C18" t="s">
        <v>96</v>
      </c>
      <c r="D18">
        <v>16</v>
      </c>
      <c r="E18">
        <v>1</v>
      </c>
      <c r="F18">
        <v>1</v>
      </c>
      <c r="G18" t="s">
        <v>77</v>
      </c>
      <c r="H18" t="s">
        <v>78</v>
      </c>
      <c r="I18">
        <v>6.3799999999999996E-2</v>
      </c>
      <c r="J18">
        <v>1.0900000000000001</v>
      </c>
      <c r="K18">
        <v>27.3</v>
      </c>
      <c r="L18" t="s">
        <v>79</v>
      </c>
      <c r="M18" t="s">
        <v>80</v>
      </c>
      <c r="N18">
        <v>2.6200000000000001E-2</v>
      </c>
      <c r="O18">
        <v>0.38</v>
      </c>
      <c r="P18">
        <v>6.92</v>
      </c>
      <c r="Q18" t="s">
        <v>81</v>
      </c>
      <c r="R18" t="s">
        <v>78</v>
      </c>
      <c r="S18">
        <v>4.0599999999999997E-2</v>
      </c>
      <c r="T18">
        <v>0.45500000000000002</v>
      </c>
      <c r="U18">
        <v>25.7</v>
      </c>
      <c r="Y18" s="2">
        <f t="shared" si="5"/>
        <v>27.3</v>
      </c>
      <c r="Z18" s="3"/>
      <c r="AA18" s="3"/>
      <c r="AF18"/>
      <c r="AG18"/>
      <c r="AH18" s="4">
        <f t="shared" si="3"/>
        <v>6.92</v>
      </c>
      <c r="AO18"/>
      <c r="AP18"/>
      <c r="AQ18" s="4">
        <f t="shared" si="4"/>
        <v>25.7</v>
      </c>
      <c r="AX18"/>
      <c r="AY18"/>
      <c r="AZ18"/>
      <c r="BA18"/>
      <c r="BB18"/>
    </row>
    <row r="19" spans="1:54" s="2" customFormat="1" x14ac:dyDescent="0.2">
      <c r="A19" s="1">
        <v>43780</v>
      </c>
      <c r="B19" t="s">
        <v>83</v>
      </c>
      <c r="C19" t="s">
        <v>97</v>
      </c>
      <c r="D19">
        <v>17</v>
      </c>
      <c r="E19">
        <v>1</v>
      </c>
      <c r="F19">
        <v>1</v>
      </c>
      <c r="G19" t="s">
        <v>77</v>
      </c>
      <c r="H19" t="s">
        <v>78</v>
      </c>
      <c r="I19">
        <v>4.41E-2</v>
      </c>
      <c r="J19">
        <v>0.96799999999999997</v>
      </c>
      <c r="K19">
        <v>24.2</v>
      </c>
      <c r="L19" t="s">
        <v>79</v>
      </c>
      <c r="M19" t="s">
        <v>80</v>
      </c>
      <c r="N19">
        <v>1.9800000000000002E-2</v>
      </c>
      <c r="O19">
        <v>0.28699999999999998</v>
      </c>
      <c r="P19">
        <v>3.9</v>
      </c>
      <c r="Q19" t="s">
        <v>81</v>
      </c>
      <c r="R19" t="s">
        <v>78</v>
      </c>
      <c r="S19">
        <v>4.7600000000000003E-2</v>
      </c>
      <c r="T19">
        <v>0.55400000000000005</v>
      </c>
      <c r="U19">
        <v>31.6</v>
      </c>
      <c r="Y19" s="2">
        <f t="shared" si="5"/>
        <v>24.2</v>
      </c>
      <c r="Z19" s="3"/>
      <c r="AA19" s="3"/>
      <c r="AF19"/>
      <c r="AG19"/>
      <c r="AH19" s="4">
        <f t="shared" si="3"/>
        <v>3.9</v>
      </c>
      <c r="AO19"/>
      <c r="AP19"/>
      <c r="AQ19" s="4">
        <f t="shared" si="4"/>
        <v>31.6</v>
      </c>
      <c r="AX19"/>
      <c r="AY19"/>
      <c r="AZ19"/>
      <c r="BA19"/>
      <c r="BB19"/>
    </row>
    <row r="20" spans="1:54" s="2" customFormat="1" x14ac:dyDescent="0.2">
      <c r="A20" s="1">
        <v>43780</v>
      </c>
      <c r="B20" t="s">
        <v>83</v>
      </c>
      <c r="C20" t="s">
        <v>98</v>
      </c>
      <c r="D20">
        <v>18</v>
      </c>
      <c r="E20">
        <v>1</v>
      </c>
      <c r="F20">
        <v>1</v>
      </c>
      <c r="G20" t="s">
        <v>77</v>
      </c>
      <c r="H20" t="s">
        <v>78</v>
      </c>
      <c r="I20">
        <v>0.82499999999999996</v>
      </c>
      <c r="J20">
        <v>14.8</v>
      </c>
      <c r="K20">
        <v>372</v>
      </c>
      <c r="L20" t="s">
        <v>79</v>
      </c>
      <c r="M20" t="s">
        <v>80</v>
      </c>
      <c r="N20">
        <v>2.1100000000000001E-2</v>
      </c>
      <c r="O20">
        <v>0.30599999999999999</v>
      </c>
      <c r="P20">
        <v>4.5</v>
      </c>
      <c r="Q20" t="s">
        <v>81</v>
      </c>
      <c r="R20" t="s">
        <v>78</v>
      </c>
      <c r="S20">
        <v>5.47E-3</v>
      </c>
      <c r="T20">
        <v>7.2700000000000001E-2</v>
      </c>
      <c r="U20">
        <v>3.31</v>
      </c>
      <c r="Y20" s="2">
        <f t="shared" si="5"/>
        <v>372</v>
      </c>
      <c r="Z20" s="3"/>
      <c r="AA20" s="3"/>
      <c r="AF20"/>
      <c r="AG20"/>
      <c r="AH20" s="4">
        <f t="shared" si="3"/>
        <v>4.5</v>
      </c>
      <c r="AO20"/>
      <c r="AP20"/>
      <c r="AQ20" s="4">
        <f t="shared" si="4"/>
        <v>3.31</v>
      </c>
      <c r="AX20"/>
      <c r="AY20"/>
      <c r="AZ20"/>
      <c r="BA20"/>
      <c r="BB20"/>
    </row>
    <row r="21" spans="1:54" s="2" customFormat="1" x14ac:dyDescent="0.2">
      <c r="A21" s="1">
        <v>43780</v>
      </c>
      <c r="B21" t="s">
        <v>83</v>
      </c>
      <c r="C21" t="s">
        <v>99</v>
      </c>
      <c r="D21">
        <v>19</v>
      </c>
      <c r="E21">
        <v>1</v>
      </c>
      <c r="F21">
        <v>1</v>
      </c>
      <c r="G21" t="s">
        <v>77</v>
      </c>
      <c r="H21" t="s">
        <v>78</v>
      </c>
      <c r="I21">
        <v>1.33</v>
      </c>
      <c r="J21">
        <v>23.7</v>
      </c>
      <c r="K21">
        <v>591</v>
      </c>
      <c r="L21" t="s">
        <v>79</v>
      </c>
      <c r="M21" t="s">
        <v>80</v>
      </c>
      <c r="N21">
        <v>2.12E-2</v>
      </c>
      <c r="O21">
        <v>0.30099999999999999</v>
      </c>
      <c r="P21">
        <v>4.3600000000000003</v>
      </c>
      <c r="Q21" t="s">
        <v>81</v>
      </c>
      <c r="R21" t="s">
        <v>78</v>
      </c>
      <c r="S21">
        <v>4.4299999999999999E-3</v>
      </c>
      <c r="T21">
        <v>5.5399999999999998E-2</v>
      </c>
      <c r="U21">
        <v>2.29</v>
      </c>
      <c r="Y21" s="2">
        <f t="shared" si="5"/>
        <v>591</v>
      </c>
      <c r="Z21" s="3"/>
      <c r="AA21" s="3"/>
      <c r="AF21"/>
      <c r="AG21"/>
      <c r="AH21" s="4">
        <f t="shared" si="3"/>
        <v>4.3600000000000003</v>
      </c>
      <c r="AO21"/>
      <c r="AP21"/>
      <c r="AQ21" s="4">
        <f t="shared" si="4"/>
        <v>2.29</v>
      </c>
      <c r="AX21"/>
      <c r="AY21"/>
      <c r="AZ21"/>
      <c r="BA21"/>
      <c r="BB21"/>
    </row>
    <row r="22" spans="1:54" s="2" customFormat="1" x14ac:dyDescent="0.2">
      <c r="A22" s="1">
        <v>43780</v>
      </c>
      <c r="B22" t="s">
        <v>83</v>
      </c>
      <c r="C22" t="s">
        <v>100</v>
      </c>
      <c r="D22">
        <v>20</v>
      </c>
      <c r="E22">
        <v>1</v>
      </c>
      <c r="F22">
        <v>1</v>
      </c>
      <c r="G22" t="s">
        <v>77</v>
      </c>
      <c r="H22" t="s">
        <v>78</v>
      </c>
      <c r="I22">
        <v>1.7899999999999999E-2</v>
      </c>
      <c r="J22">
        <v>0.26300000000000001</v>
      </c>
      <c r="K22">
        <v>6.27</v>
      </c>
      <c r="L22" t="s">
        <v>79</v>
      </c>
      <c r="M22" t="s">
        <v>80</v>
      </c>
      <c r="N22">
        <v>2.5899999999999999E-2</v>
      </c>
      <c r="O22">
        <v>0.39</v>
      </c>
      <c r="P22">
        <v>7.26</v>
      </c>
      <c r="Q22" t="s">
        <v>81</v>
      </c>
      <c r="R22" t="s">
        <v>78</v>
      </c>
      <c r="S22">
        <v>7.3499999999999998E-3</v>
      </c>
      <c r="T22">
        <v>7.8799999999999995E-2</v>
      </c>
      <c r="U22">
        <v>3.67</v>
      </c>
      <c r="Y22" s="2">
        <f t="shared" si="5"/>
        <v>6.27</v>
      </c>
      <c r="Z22" s="3"/>
      <c r="AA22" s="3"/>
      <c r="AF22"/>
      <c r="AG22"/>
      <c r="AH22" s="4">
        <f t="shared" si="3"/>
        <v>7.26</v>
      </c>
      <c r="AO22"/>
      <c r="AP22"/>
      <c r="AQ22" s="4">
        <f t="shared" si="4"/>
        <v>3.67</v>
      </c>
      <c r="AX22"/>
      <c r="AY22"/>
      <c r="AZ22"/>
      <c r="BA22"/>
      <c r="BB22"/>
    </row>
    <row r="23" spans="1:54" s="2" customFormat="1" x14ac:dyDescent="0.2">
      <c r="A23" s="1">
        <v>43780</v>
      </c>
      <c r="B23" t="s">
        <v>83</v>
      </c>
      <c r="C23" t="s">
        <v>101</v>
      </c>
      <c r="D23">
        <v>21</v>
      </c>
      <c r="E23">
        <v>1</v>
      </c>
      <c r="F23">
        <v>1</v>
      </c>
      <c r="G23" t="s">
        <v>77</v>
      </c>
      <c r="H23" t="s">
        <v>78</v>
      </c>
      <c r="I23">
        <v>3.91</v>
      </c>
      <c r="J23">
        <v>70.400000000000006</v>
      </c>
      <c r="K23">
        <v>1680</v>
      </c>
      <c r="L23" t="s">
        <v>79</v>
      </c>
      <c r="M23" t="s">
        <v>80</v>
      </c>
      <c r="N23">
        <v>5.7799999999999997E-2</v>
      </c>
      <c r="O23">
        <v>0.67500000000000004</v>
      </c>
      <c r="P23">
        <v>16.5</v>
      </c>
      <c r="Q23" t="s">
        <v>81</v>
      </c>
      <c r="R23" t="s">
        <v>78</v>
      </c>
      <c r="S23">
        <v>5.1700000000000001E-3</v>
      </c>
      <c r="T23">
        <v>2.7899999999999999E-3</v>
      </c>
      <c r="U23">
        <v>-0.78600000000000003</v>
      </c>
      <c r="Y23" s="2">
        <f t="shared" si="5"/>
        <v>1680</v>
      </c>
      <c r="Z23" s="3"/>
      <c r="AA23" s="3"/>
      <c r="AF23"/>
      <c r="AG23"/>
      <c r="AH23" s="4">
        <f t="shared" si="3"/>
        <v>16.5</v>
      </c>
      <c r="AO23"/>
      <c r="AP23"/>
      <c r="AQ23" s="4">
        <f t="shared" si="4"/>
        <v>-0.78600000000000003</v>
      </c>
      <c r="AX23"/>
      <c r="AY23"/>
      <c r="AZ23"/>
      <c r="BA23"/>
      <c r="BB23"/>
    </row>
    <row r="24" spans="1:54" s="2" customFormat="1" x14ac:dyDescent="0.2">
      <c r="A24" s="1">
        <v>43780</v>
      </c>
      <c r="B24" t="s">
        <v>83</v>
      </c>
      <c r="C24" t="s">
        <v>102</v>
      </c>
      <c r="D24">
        <v>22</v>
      </c>
      <c r="E24">
        <v>1</v>
      </c>
      <c r="F24">
        <v>1</v>
      </c>
      <c r="G24" t="s">
        <v>77</v>
      </c>
      <c r="H24" t="s">
        <v>78</v>
      </c>
      <c r="I24">
        <v>1.33</v>
      </c>
      <c r="J24">
        <v>23.9</v>
      </c>
      <c r="K24">
        <v>596</v>
      </c>
      <c r="L24" t="s">
        <v>79</v>
      </c>
      <c r="M24" t="s">
        <v>80</v>
      </c>
      <c r="N24">
        <v>2.18E-2</v>
      </c>
      <c r="O24">
        <v>0.32700000000000001</v>
      </c>
      <c r="P24">
        <v>5.19</v>
      </c>
      <c r="Q24" t="s">
        <v>81</v>
      </c>
      <c r="R24" t="s">
        <v>78</v>
      </c>
      <c r="S24">
        <v>3.62E-3</v>
      </c>
      <c r="T24">
        <v>5.0099999999999999E-2</v>
      </c>
      <c r="U24">
        <v>1.98</v>
      </c>
      <c r="Y24" s="2">
        <f t="shared" si="5"/>
        <v>596</v>
      </c>
      <c r="AF24"/>
      <c r="AG24"/>
      <c r="AH24" s="4">
        <f t="shared" si="3"/>
        <v>5.19</v>
      </c>
      <c r="AO24"/>
      <c r="AP24"/>
      <c r="AQ24" s="4">
        <f t="shared" si="4"/>
        <v>1.98</v>
      </c>
      <c r="AX24"/>
      <c r="AY24"/>
      <c r="AZ24"/>
      <c r="BA24"/>
      <c r="BB24"/>
    </row>
    <row r="25" spans="1:54" x14ac:dyDescent="0.2">
      <c r="A25" s="1">
        <v>43780</v>
      </c>
      <c r="B25" t="s">
        <v>83</v>
      </c>
      <c r="C25" t="s">
        <v>103</v>
      </c>
      <c r="D25">
        <v>23</v>
      </c>
      <c r="E25">
        <v>1</v>
      </c>
      <c r="F25">
        <v>1</v>
      </c>
      <c r="G25" t="s">
        <v>77</v>
      </c>
      <c r="H25" t="s">
        <v>78</v>
      </c>
      <c r="I25">
        <v>0.109</v>
      </c>
      <c r="J25">
        <v>1.95</v>
      </c>
      <c r="K25">
        <v>49.2</v>
      </c>
      <c r="L25" t="s">
        <v>79</v>
      </c>
      <c r="M25" t="s">
        <v>80</v>
      </c>
      <c r="N25">
        <v>2.0899999999999998E-2</v>
      </c>
      <c r="O25">
        <v>0.307</v>
      </c>
      <c r="P25">
        <v>4.54</v>
      </c>
      <c r="Q25" t="s">
        <v>81</v>
      </c>
      <c r="R25" t="s">
        <v>78</v>
      </c>
      <c r="S25">
        <v>8.8400000000000006E-2</v>
      </c>
      <c r="T25">
        <v>0.96899999999999997</v>
      </c>
      <c r="U25">
        <v>56.1</v>
      </c>
      <c r="W25" s="2"/>
      <c r="Y25" s="2">
        <f t="shared" si="5"/>
        <v>49.2</v>
      </c>
      <c r="AH25" s="4">
        <f t="shared" si="3"/>
        <v>4.54</v>
      </c>
      <c r="AQ25" s="4">
        <f t="shared" si="4"/>
        <v>56.1</v>
      </c>
    </row>
    <row r="26" spans="1:54" x14ac:dyDescent="0.2">
      <c r="A26" s="1">
        <v>43780</v>
      </c>
      <c r="B26" t="s">
        <v>83</v>
      </c>
      <c r="C26" t="s">
        <v>104</v>
      </c>
      <c r="D26">
        <v>24</v>
      </c>
      <c r="E26">
        <v>1</v>
      </c>
      <c r="F26">
        <v>1</v>
      </c>
      <c r="G26" t="s">
        <v>77</v>
      </c>
      <c r="H26" t="s">
        <v>78</v>
      </c>
      <c r="I26">
        <v>6.77E-3</v>
      </c>
      <c r="J26">
        <v>0.115</v>
      </c>
      <c r="K26">
        <v>2.4900000000000002</v>
      </c>
      <c r="L26" t="s">
        <v>79</v>
      </c>
      <c r="M26" t="s">
        <v>80</v>
      </c>
      <c r="N26">
        <v>2.1000000000000001E-2</v>
      </c>
      <c r="O26">
        <v>0.316</v>
      </c>
      <c r="P26">
        <v>4.83</v>
      </c>
      <c r="Q26" t="s">
        <v>81</v>
      </c>
      <c r="R26" t="s">
        <v>78</v>
      </c>
      <c r="S26">
        <v>3.4299999999999999E-3</v>
      </c>
      <c r="T26">
        <v>0.03</v>
      </c>
      <c r="U26">
        <v>0.80800000000000005</v>
      </c>
      <c r="W26" s="2"/>
      <c r="Y26" s="2">
        <f t="shared" si="5"/>
        <v>2.4900000000000002</v>
      </c>
      <c r="Z26" s="3"/>
      <c r="AA26" s="3"/>
      <c r="AB26" s="3"/>
      <c r="AC26" s="3"/>
      <c r="AH26" s="4">
        <f t="shared" si="3"/>
        <v>4.83</v>
      </c>
      <c r="AI26" s="3"/>
      <c r="AJ26" s="3"/>
      <c r="AK26" s="3"/>
      <c r="AL26" s="3"/>
      <c r="AQ26" s="4">
        <f t="shared" si="4"/>
        <v>0.80800000000000005</v>
      </c>
      <c r="AR26" s="3"/>
      <c r="AS26" s="3"/>
      <c r="AT26" s="3"/>
      <c r="AU26" s="3"/>
    </row>
    <row r="27" spans="1:54" x14ac:dyDescent="0.2">
      <c r="A27" s="1">
        <v>43780</v>
      </c>
      <c r="B27" t="s">
        <v>83</v>
      </c>
      <c r="C27" t="s">
        <v>105</v>
      </c>
      <c r="D27">
        <v>25</v>
      </c>
      <c r="E27">
        <v>1</v>
      </c>
      <c r="F27">
        <v>1</v>
      </c>
      <c r="G27" t="s">
        <v>77</v>
      </c>
      <c r="H27" t="s">
        <v>78</v>
      </c>
      <c r="I27">
        <v>8.1799999999999998E-3</v>
      </c>
      <c r="J27">
        <v>0.20300000000000001</v>
      </c>
      <c r="K27">
        <v>4.7300000000000004</v>
      </c>
      <c r="L27" t="s">
        <v>79</v>
      </c>
      <c r="M27" t="s">
        <v>80</v>
      </c>
      <c r="N27">
        <v>5.2999999999999999E-2</v>
      </c>
      <c r="O27">
        <v>0.69799999999999995</v>
      </c>
      <c r="P27">
        <v>17.3</v>
      </c>
      <c r="Q27" t="s">
        <v>81</v>
      </c>
      <c r="R27" t="s">
        <v>78</v>
      </c>
      <c r="S27">
        <v>4.4900000000000001E-3</v>
      </c>
      <c r="T27">
        <v>6.5199999999999994E-2</v>
      </c>
      <c r="U27">
        <v>2.87</v>
      </c>
      <c r="W27" s="2"/>
      <c r="Y27" s="2">
        <f t="shared" si="5"/>
        <v>4.7300000000000004</v>
      </c>
      <c r="AH27" s="4">
        <f t="shared" si="3"/>
        <v>17.3</v>
      </c>
      <c r="AQ27" s="4">
        <f t="shared" si="4"/>
        <v>2.87</v>
      </c>
    </row>
    <row r="28" spans="1:54" x14ac:dyDescent="0.2">
      <c r="A28" s="1">
        <v>43780</v>
      </c>
      <c r="B28" t="s">
        <v>83</v>
      </c>
      <c r="C28" t="s">
        <v>106</v>
      </c>
      <c r="D28">
        <v>29</v>
      </c>
      <c r="E28">
        <v>1</v>
      </c>
      <c r="F28">
        <v>1</v>
      </c>
      <c r="G28" t="s">
        <v>77</v>
      </c>
      <c r="H28" t="s">
        <v>78</v>
      </c>
      <c r="I28">
        <v>1.6400000000000001E-2</v>
      </c>
      <c r="J28">
        <v>0.16500000000000001</v>
      </c>
      <c r="K28">
        <v>3.77</v>
      </c>
      <c r="L28" t="s">
        <v>79</v>
      </c>
      <c r="M28" t="s">
        <v>80</v>
      </c>
      <c r="N28">
        <v>2.6599999999999999E-2</v>
      </c>
      <c r="O28">
        <v>0.39</v>
      </c>
      <c r="P28">
        <v>7.26</v>
      </c>
      <c r="Q28" t="s">
        <v>81</v>
      </c>
      <c r="R28" t="s">
        <v>78</v>
      </c>
      <c r="S28">
        <v>7.4599999999999996E-3</v>
      </c>
      <c r="T28">
        <v>0.11</v>
      </c>
      <c r="U28">
        <v>5.47</v>
      </c>
      <c r="W28" s="2"/>
      <c r="Y28" s="2">
        <f t="shared" si="5"/>
        <v>3.77</v>
      </c>
      <c r="AH28" s="4">
        <f t="shared" si="3"/>
        <v>7.26</v>
      </c>
      <c r="AQ28" s="4">
        <f t="shared" si="4"/>
        <v>5.47</v>
      </c>
    </row>
    <row r="29" spans="1:54" x14ac:dyDescent="0.2">
      <c r="A29" s="1">
        <v>43780</v>
      </c>
      <c r="B29" t="s">
        <v>83</v>
      </c>
      <c r="C29" t="s">
        <v>107</v>
      </c>
      <c r="D29">
        <v>30</v>
      </c>
      <c r="E29">
        <v>1</v>
      </c>
      <c r="F29">
        <v>1</v>
      </c>
      <c r="G29" t="s">
        <v>77</v>
      </c>
      <c r="H29" t="s">
        <v>78</v>
      </c>
      <c r="I29">
        <v>4.9200000000000001E-2</v>
      </c>
      <c r="J29">
        <v>0.871</v>
      </c>
      <c r="K29">
        <v>21.7</v>
      </c>
      <c r="L29" t="s">
        <v>79</v>
      </c>
      <c r="M29" t="s">
        <v>80</v>
      </c>
      <c r="N29">
        <v>0.10299999999999999</v>
      </c>
      <c r="O29">
        <v>1.25</v>
      </c>
      <c r="P29">
        <v>35.200000000000003</v>
      </c>
      <c r="Q29" t="s">
        <v>81</v>
      </c>
      <c r="R29" t="s">
        <v>78</v>
      </c>
      <c r="S29">
        <v>3.1E-2</v>
      </c>
      <c r="T29">
        <v>0.38500000000000001</v>
      </c>
      <c r="U29">
        <v>21.6</v>
      </c>
      <c r="W29" s="2"/>
      <c r="Y29" s="2">
        <f t="shared" si="5"/>
        <v>21.7</v>
      </c>
      <c r="AH29" s="4">
        <f t="shared" si="3"/>
        <v>35.200000000000003</v>
      </c>
      <c r="AQ29" s="4">
        <f t="shared" si="4"/>
        <v>21.6</v>
      </c>
    </row>
    <row r="30" spans="1:54" x14ac:dyDescent="0.2">
      <c r="A30" s="1">
        <v>43780</v>
      </c>
      <c r="B30" t="s">
        <v>83</v>
      </c>
      <c r="C30" t="s">
        <v>16</v>
      </c>
      <c r="D30" t="s">
        <v>13</v>
      </c>
      <c r="E30">
        <v>1</v>
      </c>
      <c r="F30">
        <v>1</v>
      </c>
      <c r="G30" t="s">
        <v>77</v>
      </c>
      <c r="H30" t="s">
        <v>78</v>
      </c>
      <c r="I30">
        <v>6.1499999999999999E-2</v>
      </c>
      <c r="J30">
        <v>1.0900000000000001</v>
      </c>
      <c r="K30">
        <v>27.2</v>
      </c>
      <c r="L30" t="s">
        <v>79</v>
      </c>
      <c r="M30" t="s">
        <v>80</v>
      </c>
      <c r="N30">
        <v>7.0900000000000005E-2</v>
      </c>
      <c r="O30">
        <v>0.92500000000000004</v>
      </c>
      <c r="P30">
        <v>24.6</v>
      </c>
      <c r="Q30" t="s">
        <v>81</v>
      </c>
      <c r="R30" t="s">
        <v>78</v>
      </c>
      <c r="S30">
        <v>3.9699999999999999E-2</v>
      </c>
      <c r="T30">
        <v>0.47599999999999998</v>
      </c>
      <c r="U30">
        <v>27</v>
      </c>
      <c r="W30" s="2"/>
      <c r="Y30" s="2">
        <f t="shared" si="5"/>
        <v>27.2</v>
      </c>
      <c r="AB30" s="3"/>
      <c r="AC30" s="3"/>
      <c r="AD30" s="3"/>
      <c r="AE30" s="3"/>
      <c r="AH30" s="4">
        <f t="shared" si="3"/>
        <v>24.6</v>
      </c>
      <c r="AK30" s="3"/>
      <c r="AL30" s="3"/>
      <c r="AM30" s="3"/>
      <c r="AN30" s="3"/>
      <c r="AQ30" s="4">
        <f t="shared" si="4"/>
        <v>27</v>
      </c>
      <c r="AT30" s="3"/>
      <c r="AU30" s="3"/>
      <c r="AV30" s="3"/>
      <c r="AW30" s="3"/>
    </row>
    <row r="31" spans="1:54" x14ac:dyDescent="0.2">
      <c r="A31" s="1">
        <v>43780</v>
      </c>
      <c r="B31" t="s">
        <v>83</v>
      </c>
      <c r="C31" t="s">
        <v>38</v>
      </c>
      <c r="D31" t="s">
        <v>70</v>
      </c>
      <c r="E31">
        <v>1</v>
      </c>
      <c r="F31">
        <v>1</v>
      </c>
      <c r="G31" t="s">
        <v>77</v>
      </c>
      <c r="H31" t="s">
        <v>78</v>
      </c>
      <c r="I31">
        <v>7.0299999999999998E-3</v>
      </c>
      <c r="J31">
        <v>9.5200000000000007E-2</v>
      </c>
      <c r="K31">
        <v>1.99</v>
      </c>
      <c r="L31" t="s">
        <v>79</v>
      </c>
      <c r="M31" t="s">
        <v>80</v>
      </c>
      <c r="N31">
        <v>-1.26E-2</v>
      </c>
      <c r="O31">
        <v>-5.9900000000000002E-2</v>
      </c>
      <c r="P31">
        <v>-7.37</v>
      </c>
      <c r="Q31" t="s">
        <v>81</v>
      </c>
      <c r="R31" t="s">
        <v>78</v>
      </c>
      <c r="S31">
        <v>9.9699999999999997E-3</v>
      </c>
      <c r="T31">
        <v>2.5399999999999999E-2</v>
      </c>
      <c r="U31">
        <v>0.53600000000000003</v>
      </c>
      <c r="W31" s="2"/>
      <c r="Y31" s="2">
        <f t="shared" si="5"/>
        <v>1.99</v>
      </c>
      <c r="AB31" s="3"/>
      <c r="AC31" s="3"/>
      <c r="AH31" s="4">
        <f t="shared" si="3"/>
        <v>-7.37</v>
      </c>
      <c r="AK31" s="3"/>
      <c r="AL31" s="3"/>
      <c r="AQ31" s="4">
        <f t="shared" si="4"/>
        <v>0.53600000000000003</v>
      </c>
      <c r="AT31" s="3"/>
      <c r="AU31" s="3"/>
    </row>
    <row r="32" spans="1:54" x14ac:dyDescent="0.2">
      <c r="A32" s="1">
        <v>43780</v>
      </c>
      <c r="B32" t="s">
        <v>83</v>
      </c>
      <c r="C32" t="s">
        <v>108</v>
      </c>
      <c r="D32">
        <v>31</v>
      </c>
      <c r="E32">
        <v>1</v>
      </c>
      <c r="F32">
        <v>1</v>
      </c>
      <c r="G32" t="s">
        <v>77</v>
      </c>
      <c r="H32" t="s">
        <v>78</v>
      </c>
      <c r="I32">
        <v>1.27</v>
      </c>
      <c r="J32">
        <v>22.7</v>
      </c>
      <c r="K32">
        <v>566</v>
      </c>
      <c r="L32" t="s">
        <v>79</v>
      </c>
      <c r="M32" t="s">
        <v>80</v>
      </c>
      <c r="N32">
        <v>1.9400000000000001E-2</v>
      </c>
      <c r="O32">
        <v>0.30399999999999999</v>
      </c>
      <c r="P32">
        <v>4.4400000000000004</v>
      </c>
      <c r="Q32" t="s">
        <v>81</v>
      </c>
      <c r="R32" t="s">
        <v>78</v>
      </c>
      <c r="S32">
        <v>1.21E-2</v>
      </c>
      <c r="T32">
        <v>0.13500000000000001</v>
      </c>
      <c r="U32">
        <v>6.94</v>
      </c>
      <c r="W32" s="2"/>
      <c r="Y32" s="2">
        <f t="shared" si="5"/>
        <v>566</v>
      </c>
      <c r="AD32" s="3"/>
      <c r="AE32" s="3"/>
      <c r="AH32" s="4">
        <f t="shared" si="3"/>
        <v>4.4400000000000004</v>
      </c>
      <c r="AM32" s="3"/>
      <c r="AN32" s="3"/>
      <c r="AQ32" s="4">
        <f t="shared" si="4"/>
        <v>6.94</v>
      </c>
      <c r="AV32" s="3"/>
      <c r="AW32" s="3"/>
    </row>
    <row r="33" spans="1:49" x14ac:dyDescent="0.2">
      <c r="A33" s="1">
        <v>43780</v>
      </c>
      <c r="B33" t="s">
        <v>83</v>
      </c>
      <c r="C33" t="s">
        <v>109</v>
      </c>
      <c r="D33">
        <v>32</v>
      </c>
      <c r="E33">
        <v>1</v>
      </c>
      <c r="F33">
        <v>1</v>
      </c>
      <c r="G33" t="s">
        <v>77</v>
      </c>
      <c r="H33" t="s">
        <v>78</v>
      </c>
      <c r="I33">
        <v>2.6599999999999999E-2</v>
      </c>
      <c r="J33">
        <v>0.52200000000000002</v>
      </c>
      <c r="K33">
        <v>12.9</v>
      </c>
      <c r="L33" t="s">
        <v>79</v>
      </c>
      <c r="M33" t="s">
        <v>80</v>
      </c>
      <c r="N33">
        <v>3.32E-2</v>
      </c>
      <c r="O33">
        <v>0.441</v>
      </c>
      <c r="P33">
        <v>8.9</v>
      </c>
      <c r="Q33" t="s">
        <v>81</v>
      </c>
      <c r="R33" t="s">
        <v>78</v>
      </c>
      <c r="S33">
        <v>1.35E-2</v>
      </c>
      <c r="T33">
        <v>0.13900000000000001</v>
      </c>
      <c r="U33">
        <v>7.2</v>
      </c>
      <c r="W33" s="2"/>
      <c r="Y33" s="2">
        <f t="shared" si="5"/>
        <v>12.9</v>
      </c>
      <c r="Z33" s="3"/>
      <c r="AA33" s="3"/>
      <c r="AH33" s="4">
        <f t="shared" si="3"/>
        <v>8.9</v>
      </c>
      <c r="AI33" s="3"/>
      <c r="AJ33" s="3"/>
      <c r="AK33" s="3">
        <f>ABS(100*ABS(AH33-AH32)/AVERAGE(AH33,AH32))</f>
        <v>66.866566716641685</v>
      </c>
      <c r="AL33" s="3" t="str">
        <f>IF(AH33&gt;10, (IF((AND(AK33&gt;=0,AK33&lt;=20)=TRUE),"PASS","FAIL")),(IF((AND(AK33&gt;=0,AK33&lt;=50)=TRUE),"PASS","FAIL")))</f>
        <v>FAIL</v>
      </c>
      <c r="AQ33" s="4">
        <f t="shared" si="4"/>
        <v>7.2</v>
      </c>
      <c r="AR33" s="3"/>
      <c r="AS33" s="3"/>
      <c r="AT33" s="3">
        <f>ABS(100*ABS(AQ33-AQ32)/AVERAGE(AQ33,AQ32))</f>
        <v>3.6775106082036744</v>
      </c>
      <c r="AU33" s="3" t="str">
        <f>IF(AQ33&gt;10, (IF((AND(AT33&gt;=0,AT33&lt;=20)=TRUE),"PASS","FAIL")),(IF((AND(AT33&gt;=0,AT33&lt;=50)=TRUE),"PASS","FAIL")))</f>
        <v>PASS</v>
      </c>
    </row>
    <row r="34" spans="1:49" x14ac:dyDescent="0.2">
      <c r="A34" s="1">
        <v>43780</v>
      </c>
      <c r="B34" t="s">
        <v>83</v>
      </c>
      <c r="C34" t="s">
        <v>110</v>
      </c>
      <c r="D34">
        <v>33</v>
      </c>
      <c r="E34">
        <v>1</v>
      </c>
      <c r="F34">
        <v>1</v>
      </c>
      <c r="G34" t="s">
        <v>77</v>
      </c>
      <c r="H34" t="s">
        <v>78</v>
      </c>
      <c r="I34">
        <v>0.13400000000000001</v>
      </c>
      <c r="J34">
        <v>2.42</v>
      </c>
      <c r="K34">
        <v>61</v>
      </c>
      <c r="L34" t="s">
        <v>79</v>
      </c>
      <c r="M34" t="s">
        <v>80</v>
      </c>
      <c r="N34">
        <v>2.1899999999999999E-2</v>
      </c>
      <c r="O34">
        <v>0.33300000000000002</v>
      </c>
      <c r="P34">
        <v>5.4</v>
      </c>
      <c r="Q34" t="s">
        <v>81</v>
      </c>
      <c r="R34" t="s">
        <v>78</v>
      </c>
      <c r="S34">
        <v>1.09E-2</v>
      </c>
      <c r="T34">
        <v>0.109</v>
      </c>
      <c r="U34">
        <v>5.41</v>
      </c>
      <c r="W34" s="2"/>
      <c r="Y34" s="2">
        <f t="shared" si="5"/>
        <v>61</v>
      </c>
      <c r="AH34" s="4">
        <f t="shared" si="3"/>
        <v>5.4</v>
      </c>
      <c r="AQ34" s="4">
        <f t="shared" si="4"/>
        <v>5.41</v>
      </c>
    </row>
    <row r="35" spans="1:49" x14ac:dyDescent="0.2">
      <c r="A35" s="1">
        <v>43780</v>
      </c>
      <c r="B35" t="s">
        <v>83</v>
      </c>
      <c r="C35" t="s">
        <v>111</v>
      </c>
      <c r="D35">
        <v>34</v>
      </c>
      <c r="E35">
        <v>1</v>
      </c>
      <c r="F35">
        <v>1</v>
      </c>
      <c r="G35" t="s">
        <v>77</v>
      </c>
      <c r="H35" t="s">
        <v>78</v>
      </c>
      <c r="I35">
        <v>0.125</v>
      </c>
      <c r="J35">
        <v>2.2400000000000002</v>
      </c>
      <c r="K35">
        <v>56.6</v>
      </c>
      <c r="L35" t="s">
        <v>79</v>
      </c>
      <c r="M35" t="s">
        <v>80</v>
      </c>
      <c r="N35">
        <v>2.4E-2</v>
      </c>
      <c r="O35">
        <v>0.33700000000000002</v>
      </c>
      <c r="P35">
        <v>5.51</v>
      </c>
      <c r="Q35" t="s">
        <v>81</v>
      </c>
      <c r="R35" t="s">
        <v>78</v>
      </c>
      <c r="S35">
        <v>1.17E-2</v>
      </c>
      <c r="T35">
        <v>0.17499999999999999</v>
      </c>
      <c r="U35">
        <v>9.31</v>
      </c>
      <c r="W35" s="2"/>
      <c r="Y35" s="2">
        <f t="shared" si="5"/>
        <v>56.6</v>
      </c>
      <c r="AH35" s="4">
        <f t="shared" si="3"/>
        <v>5.51</v>
      </c>
      <c r="AQ35" s="4">
        <f t="shared" si="4"/>
        <v>9.31</v>
      </c>
    </row>
    <row r="36" spans="1:49" x14ac:dyDescent="0.2">
      <c r="A36" s="1">
        <v>43780</v>
      </c>
      <c r="B36" t="s">
        <v>83</v>
      </c>
      <c r="C36" t="s">
        <v>112</v>
      </c>
      <c r="D36">
        <v>35</v>
      </c>
      <c r="E36">
        <v>1</v>
      </c>
      <c r="F36">
        <v>1</v>
      </c>
      <c r="G36" t="s">
        <v>77</v>
      </c>
      <c r="H36" t="s">
        <v>78</v>
      </c>
      <c r="I36">
        <v>1.46E-2</v>
      </c>
      <c r="J36">
        <v>0.248</v>
      </c>
      <c r="K36">
        <v>5.88</v>
      </c>
      <c r="L36" t="s">
        <v>79</v>
      </c>
      <c r="M36" t="s">
        <v>80</v>
      </c>
      <c r="N36">
        <v>1.9E-2</v>
      </c>
      <c r="O36">
        <v>0.27700000000000002</v>
      </c>
      <c r="P36">
        <v>3.56</v>
      </c>
      <c r="Q36" t="s">
        <v>81</v>
      </c>
      <c r="R36" t="s">
        <v>78</v>
      </c>
      <c r="S36">
        <v>3.0400000000000002E-3</v>
      </c>
      <c r="T36">
        <v>5.0700000000000002E-2</v>
      </c>
      <c r="U36">
        <v>2.02</v>
      </c>
      <c r="W36" s="2"/>
      <c r="Y36" s="2">
        <f t="shared" si="5"/>
        <v>5.88</v>
      </c>
      <c r="AH36" s="4">
        <f t="shared" si="3"/>
        <v>3.56</v>
      </c>
      <c r="AQ36" s="4">
        <f t="shared" si="4"/>
        <v>2.02</v>
      </c>
    </row>
    <row r="37" spans="1:49" x14ac:dyDescent="0.2">
      <c r="A37" s="1">
        <v>43780</v>
      </c>
      <c r="B37" t="s">
        <v>83</v>
      </c>
      <c r="C37" t="s">
        <v>113</v>
      </c>
      <c r="D37">
        <v>36</v>
      </c>
      <c r="E37">
        <v>1</v>
      </c>
      <c r="F37">
        <v>1</v>
      </c>
      <c r="G37" t="s">
        <v>77</v>
      </c>
      <c r="H37" t="s">
        <v>78</v>
      </c>
      <c r="I37">
        <v>5.1100000000000003</v>
      </c>
      <c r="J37">
        <v>84.5</v>
      </c>
      <c r="K37">
        <v>1990</v>
      </c>
      <c r="L37" t="s">
        <v>79</v>
      </c>
      <c r="M37" t="s">
        <v>80</v>
      </c>
      <c r="N37">
        <v>5.9499999999999997E-2</v>
      </c>
      <c r="O37">
        <v>0.7</v>
      </c>
      <c r="P37">
        <v>17.3</v>
      </c>
      <c r="Q37" t="s">
        <v>81</v>
      </c>
      <c r="R37" t="s">
        <v>78</v>
      </c>
      <c r="S37">
        <v>-3.8800000000000002E-3</v>
      </c>
      <c r="T37">
        <v>4.6899999999999997E-2</v>
      </c>
      <c r="U37">
        <v>1.79</v>
      </c>
      <c r="V37" s="2"/>
      <c r="W37" s="2"/>
      <c r="X37" s="2"/>
      <c r="Y37" s="2">
        <f t="shared" si="5"/>
        <v>1990</v>
      </c>
      <c r="AB37" s="3"/>
      <c r="AC37" s="3"/>
      <c r="AD37" s="3"/>
      <c r="AE37" s="3"/>
      <c r="AH37" s="4">
        <f t="shared" si="3"/>
        <v>17.3</v>
      </c>
      <c r="AK37" s="3"/>
      <c r="AL37" s="3"/>
      <c r="AM37" s="3"/>
      <c r="AN37" s="3"/>
      <c r="AQ37" s="4">
        <f t="shared" si="4"/>
        <v>1.79</v>
      </c>
      <c r="AT37" s="3"/>
      <c r="AU37" s="3"/>
      <c r="AV37" s="3"/>
      <c r="AW37" s="3"/>
    </row>
    <row r="38" spans="1:49" x14ac:dyDescent="0.2">
      <c r="A38" s="1">
        <v>43780</v>
      </c>
      <c r="B38" t="s">
        <v>83</v>
      </c>
      <c r="C38" t="s">
        <v>114</v>
      </c>
      <c r="D38">
        <v>37</v>
      </c>
      <c r="E38">
        <v>1</v>
      </c>
      <c r="F38">
        <v>1</v>
      </c>
      <c r="G38" t="s">
        <v>77</v>
      </c>
      <c r="H38" t="s">
        <v>78</v>
      </c>
      <c r="I38">
        <v>1.8499999999999999E-2</v>
      </c>
      <c r="J38">
        <v>0.317</v>
      </c>
      <c r="K38">
        <v>7.64</v>
      </c>
      <c r="L38" t="s">
        <v>79</v>
      </c>
      <c r="M38" t="s">
        <v>80</v>
      </c>
      <c r="N38">
        <v>8.3000000000000004E-2</v>
      </c>
      <c r="O38">
        <v>0.89400000000000002</v>
      </c>
      <c r="P38">
        <v>23.7</v>
      </c>
      <c r="Q38" t="s">
        <v>81</v>
      </c>
      <c r="R38" t="s">
        <v>78</v>
      </c>
      <c r="S38">
        <v>0.183</v>
      </c>
      <c r="T38">
        <v>2</v>
      </c>
      <c r="U38">
        <v>118</v>
      </c>
      <c r="V38" s="2"/>
      <c r="W38" s="2"/>
      <c r="X38" s="2"/>
      <c r="Y38" s="2">
        <f t="shared" si="5"/>
        <v>7.64</v>
      </c>
      <c r="AB38" s="3"/>
      <c r="AC38" s="3"/>
      <c r="AH38" s="4">
        <f t="shared" si="3"/>
        <v>23.7</v>
      </c>
      <c r="AK38" s="3"/>
      <c r="AL38" s="3"/>
      <c r="AQ38" s="4">
        <f t="shared" si="4"/>
        <v>118</v>
      </c>
      <c r="AT38" s="3"/>
      <c r="AU38" s="3"/>
    </row>
    <row r="39" spans="1:49" x14ac:dyDescent="0.2">
      <c r="A39" s="1">
        <v>43780</v>
      </c>
      <c r="B39" t="s">
        <v>83</v>
      </c>
      <c r="C39" t="s">
        <v>115</v>
      </c>
      <c r="D39">
        <v>38</v>
      </c>
      <c r="E39">
        <v>1</v>
      </c>
      <c r="F39">
        <v>1</v>
      </c>
      <c r="G39" t="s">
        <v>77</v>
      </c>
      <c r="H39" t="s">
        <v>78</v>
      </c>
      <c r="I39">
        <v>0.127</v>
      </c>
      <c r="J39">
        <v>2.23</v>
      </c>
      <c r="K39">
        <v>56.3</v>
      </c>
      <c r="L39" t="s">
        <v>79</v>
      </c>
      <c r="M39" t="s">
        <v>80</v>
      </c>
      <c r="N39">
        <v>1.47E-2</v>
      </c>
      <c r="O39">
        <v>0.185</v>
      </c>
      <c r="P39">
        <v>0.57099999999999995</v>
      </c>
      <c r="Q39" t="s">
        <v>81</v>
      </c>
      <c r="R39" t="s">
        <v>78</v>
      </c>
      <c r="S39">
        <v>0.121</v>
      </c>
      <c r="T39">
        <v>1.34</v>
      </c>
      <c r="U39">
        <v>78.2</v>
      </c>
      <c r="W39" s="2"/>
      <c r="Y39" s="2">
        <f t="shared" si="5"/>
        <v>56.3</v>
      </c>
      <c r="AH39" s="4">
        <f t="shared" si="3"/>
        <v>0.57099999999999995</v>
      </c>
      <c r="AM39" s="3">
        <f>100*((AH39*4080)-(AH38*4000))/(1000*80)</f>
        <v>-115.5879</v>
      </c>
      <c r="AN39" s="3" t="str">
        <f>IF(AH38&gt;10, (IF((AND(AM39&gt;=80,AM39&lt;=120)=TRUE),"PASS","FAIL")),(IF((AND(AM39&gt;=50,AM39&lt;=150)=TRUE),"PASS","FAIL")))</f>
        <v>FAIL</v>
      </c>
      <c r="AQ39" s="4">
        <f t="shared" si="4"/>
        <v>78.2</v>
      </c>
      <c r="AV39" s="3">
        <f>100*((AQ39*4080)-(AQ38*4000))/(1000*80)</f>
        <v>-191.18</v>
      </c>
      <c r="AW39" s="3" t="str">
        <f>IF(AQ38&gt;10, (IF((AND(AV39&gt;=80,AV39&lt;=120)=TRUE),"PASS","FAIL")),(IF((AND(AV39&gt;=50,AV39&lt;=150)=TRUE),"PASS","FAIL")))</f>
        <v>FAIL</v>
      </c>
    </row>
    <row r="40" spans="1:49" x14ac:dyDescent="0.2">
      <c r="A40" s="1">
        <v>43780</v>
      </c>
      <c r="B40" t="s">
        <v>83</v>
      </c>
      <c r="C40" t="s">
        <v>116</v>
      </c>
      <c r="D40">
        <v>39</v>
      </c>
      <c r="E40">
        <v>1</v>
      </c>
      <c r="F40">
        <v>1</v>
      </c>
      <c r="G40" t="s">
        <v>77</v>
      </c>
      <c r="H40" t="s">
        <v>78</v>
      </c>
      <c r="I40">
        <v>1.49E-2</v>
      </c>
      <c r="J40">
        <v>0.29499999999999998</v>
      </c>
      <c r="K40">
        <v>7.07</v>
      </c>
      <c r="L40" t="s">
        <v>79</v>
      </c>
      <c r="M40" t="s">
        <v>80</v>
      </c>
      <c r="N40">
        <v>3.1800000000000002E-2</v>
      </c>
      <c r="O40">
        <v>0.41799999999999998</v>
      </c>
      <c r="P40">
        <v>8.16</v>
      </c>
      <c r="Q40" t="s">
        <v>81</v>
      </c>
      <c r="R40" t="s">
        <v>78</v>
      </c>
      <c r="S40">
        <v>7.9399999999999991E-3</v>
      </c>
      <c r="T40">
        <v>0.12</v>
      </c>
      <c r="U40">
        <v>6.09</v>
      </c>
      <c r="W40" s="2"/>
      <c r="Y40" s="2">
        <f t="shared" si="5"/>
        <v>7.07</v>
      </c>
      <c r="AD40" s="3"/>
      <c r="AE40" s="3"/>
      <c r="AH40" s="4">
        <f t="shared" si="3"/>
        <v>8.16</v>
      </c>
      <c r="AM40" s="3"/>
      <c r="AN40" s="3"/>
      <c r="AQ40" s="4">
        <f t="shared" si="4"/>
        <v>6.09</v>
      </c>
      <c r="AR40" s="3">
        <f>100*(AQ40-25)/25</f>
        <v>-75.64</v>
      </c>
      <c r="AS40" s="3" t="str">
        <f>IF((ABS(AR40))&lt;=20,"PASS","FAIL")</f>
        <v>FAIL</v>
      </c>
      <c r="AV40" s="3"/>
      <c r="AW40" s="3"/>
    </row>
    <row r="41" spans="1:49" x14ac:dyDescent="0.2">
      <c r="A41" s="1">
        <v>43780</v>
      </c>
      <c r="B41" t="s">
        <v>83</v>
      </c>
      <c r="C41" t="s">
        <v>117</v>
      </c>
      <c r="D41">
        <v>40</v>
      </c>
      <c r="E41">
        <v>1</v>
      </c>
      <c r="F41">
        <v>1</v>
      </c>
      <c r="G41" t="s">
        <v>77</v>
      </c>
      <c r="H41" t="s">
        <v>78</v>
      </c>
      <c r="I41">
        <v>9.3200000000000002E-3</v>
      </c>
      <c r="J41">
        <v>0.151</v>
      </c>
      <c r="K41">
        <v>3.42</v>
      </c>
      <c r="L41" t="s">
        <v>79</v>
      </c>
      <c r="M41" t="s">
        <v>80</v>
      </c>
      <c r="N41">
        <v>2.2499999999999999E-2</v>
      </c>
      <c r="O41">
        <v>0.36599999999999999</v>
      </c>
      <c r="P41">
        <v>6.47</v>
      </c>
      <c r="Q41" t="s">
        <v>81</v>
      </c>
      <c r="R41" t="s">
        <v>78</v>
      </c>
      <c r="S41">
        <v>7.9699999999999997E-3</v>
      </c>
      <c r="T41">
        <v>7.9500000000000001E-2</v>
      </c>
      <c r="U41">
        <v>3.71</v>
      </c>
      <c r="W41" s="2"/>
      <c r="Y41" s="2">
        <f t="shared" si="5"/>
        <v>3.42</v>
      </c>
      <c r="AH41" s="4">
        <f t="shared" si="3"/>
        <v>6.47</v>
      </c>
      <c r="AQ41" s="4">
        <f t="shared" si="4"/>
        <v>3.71</v>
      </c>
    </row>
    <row r="42" spans="1:49" x14ac:dyDescent="0.2">
      <c r="A42" s="1">
        <v>43780</v>
      </c>
      <c r="B42" t="s">
        <v>83</v>
      </c>
      <c r="C42" t="s">
        <v>118</v>
      </c>
      <c r="D42">
        <v>44</v>
      </c>
      <c r="E42">
        <v>1</v>
      </c>
      <c r="F42">
        <v>1</v>
      </c>
      <c r="G42" t="s">
        <v>77</v>
      </c>
      <c r="H42" t="s">
        <v>78</v>
      </c>
      <c r="I42">
        <v>0.82899999999999996</v>
      </c>
      <c r="J42">
        <v>5.97</v>
      </c>
      <c r="K42">
        <v>151</v>
      </c>
      <c r="L42" t="s">
        <v>79</v>
      </c>
      <c r="M42" t="s">
        <v>80</v>
      </c>
      <c r="N42">
        <v>2.2599999999999999E-2</v>
      </c>
      <c r="O42">
        <v>0.36299999999999999</v>
      </c>
      <c r="P42">
        <v>6.35</v>
      </c>
      <c r="Q42" t="s">
        <v>81</v>
      </c>
      <c r="R42" t="s">
        <v>78</v>
      </c>
      <c r="S42">
        <v>5.4400000000000004E-3</v>
      </c>
      <c r="T42">
        <v>6.1699999999999998E-2</v>
      </c>
      <c r="U42">
        <v>2.66</v>
      </c>
      <c r="W42" s="2"/>
      <c r="Y42" s="2">
        <f t="shared" si="5"/>
        <v>151</v>
      </c>
      <c r="AH42" s="4">
        <f t="shared" si="3"/>
        <v>6.35</v>
      </c>
      <c r="AQ42" s="4">
        <f t="shared" si="4"/>
        <v>2.66</v>
      </c>
    </row>
    <row r="43" spans="1:49" x14ac:dyDescent="0.2">
      <c r="A43" s="1">
        <v>43780</v>
      </c>
      <c r="B43" t="s">
        <v>83</v>
      </c>
      <c r="C43" t="s">
        <v>119</v>
      </c>
      <c r="D43">
        <v>45</v>
      </c>
      <c r="E43">
        <v>1</v>
      </c>
      <c r="F43">
        <v>1</v>
      </c>
      <c r="G43" t="s">
        <v>77</v>
      </c>
      <c r="H43" t="s">
        <v>78</v>
      </c>
      <c r="I43">
        <v>5.2999999999999999E-2</v>
      </c>
      <c r="J43">
        <v>1.05</v>
      </c>
      <c r="K43">
        <v>26.3</v>
      </c>
      <c r="L43" t="s">
        <v>79</v>
      </c>
      <c r="M43" t="s">
        <v>80</v>
      </c>
      <c r="N43">
        <v>6.8500000000000005E-2</v>
      </c>
      <c r="O43">
        <v>0.92100000000000004</v>
      </c>
      <c r="P43">
        <v>24.5</v>
      </c>
      <c r="Q43" t="s">
        <v>81</v>
      </c>
      <c r="R43" t="s">
        <v>78</v>
      </c>
      <c r="S43">
        <v>3.1199999999999999E-2</v>
      </c>
      <c r="T43">
        <v>0.376</v>
      </c>
      <c r="U43">
        <v>21.1</v>
      </c>
      <c r="W43" s="2"/>
      <c r="Y43" s="2">
        <f t="shared" si="5"/>
        <v>26.3</v>
      </c>
      <c r="AH43" s="4">
        <f t="shared" si="3"/>
        <v>24.5</v>
      </c>
      <c r="AQ43" s="4">
        <f t="shared" si="4"/>
        <v>21.1</v>
      </c>
    </row>
    <row r="44" spans="1:49" x14ac:dyDescent="0.2">
      <c r="A44" s="1">
        <v>43780</v>
      </c>
      <c r="B44" t="s">
        <v>83</v>
      </c>
      <c r="C44" t="s">
        <v>16</v>
      </c>
      <c r="D44" t="s">
        <v>13</v>
      </c>
      <c r="E44">
        <v>1</v>
      </c>
      <c r="F44">
        <v>1</v>
      </c>
      <c r="G44" t="s">
        <v>77</v>
      </c>
      <c r="H44" t="s">
        <v>78</v>
      </c>
      <c r="I44">
        <v>6.0699999999999997E-2</v>
      </c>
      <c r="J44">
        <v>1.1000000000000001</v>
      </c>
      <c r="K44">
        <v>27.5</v>
      </c>
      <c r="L44" t="s">
        <v>79</v>
      </c>
      <c r="M44" t="s">
        <v>80</v>
      </c>
      <c r="N44">
        <v>7.0400000000000004E-2</v>
      </c>
      <c r="O44">
        <v>0.89200000000000002</v>
      </c>
      <c r="P44">
        <v>23.6</v>
      </c>
      <c r="Q44" t="s">
        <v>81</v>
      </c>
      <c r="R44" t="s">
        <v>78</v>
      </c>
      <c r="S44">
        <v>3.9399999999999998E-2</v>
      </c>
      <c r="T44">
        <v>0.44700000000000001</v>
      </c>
      <c r="U44">
        <v>25.3</v>
      </c>
      <c r="W44" s="2"/>
      <c r="Y44" s="2">
        <f t="shared" si="5"/>
        <v>27.5</v>
      </c>
      <c r="AB44" s="3"/>
      <c r="AC44" s="3"/>
      <c r="AD44" s="3"/>
      <c r="AE44" s="3"/>
      <c r="AH44" s="4">
        <f t="shared" si="3"/>
        <v>23.6</v>
      </c>
      <c r="AK44" s="3"/>
      <c r="AL44" s="3"/>
      <c r="AM44" s="3"/>
      <c r="AN44" s="3"/>
      <c r="AQ44" s="4">
        <f t="shared" si="4"/>
        <v>25.3</v>
      </c>
      <c r="AT44" s="3"/>
      <c r="AU44" s="3"/>
      <c r="AV44" s="3"/>
      <c r="AW44" s="3"/>
    </row>
    <row r="45" spans="1:49" x14ac:dyDescent="0.2">
      <c r="A45" s="1">
        <v>43780</v>
      </c>
      <c r="B45" t="s">
        <v>83</v>
      </c>
      <c r="C45" t="s">
        <v>38</v>
      </c>
      <c r="D45" t="s">
        <v>70</v>
      </c>
      <c r="E45">
        <v>1</v>
      </c>
      <c r="F45">
        <v>1</v>
      </c>
      <c r="G45" t="s">
        <v>77</v>
      </c>
      <c r="H45" t="s">
        <v>78</v>
      </c>
      <c r="I45">
        <v>1.3599999999999999E-2</v>
      </c>
      <c r="J45">
        <v>0.128</v>
      </c>
      <c r="K45">
        <v>2.82</v>
      </c>
      <c r="L45" t="s">
        <v>79</v>
      </c>
      <c r="M45" t="s">
        <v>80</v>
      </c>
      <c r="N45">
        <v>-7.77E-3</v>
      </c>
      <c r="O45">
        <v>-3.6400000000000002E-2</v>
      </c>
      <c r="P45">
        <v>-6.61</v>
      </c>
      <c r="Q45" t="s">
        <v>81</v>
      </c>
      <c r="R45" t="s">
        <v>78</v>
      </c>
      <c r="S45">
        <v>2.0200000000000001E-3</v>
      </c>
      <c r="T45">
        <v>2.29E-2</v>
      </c>
      <c r="U45">
        <v>0.39200000000000002</v>
      </c>
      <c r="W45" s="2"/>
      <c r="Y45" s="2">
        <f t="shared" si="5"/>
        <v>2.82</v>
      </c>
      <c r="AB45" s="3"/>
      <c r="AC45" s="3"/>
      <c r="AH45" s="4">
        <f t="shared" si="3"/>
        <v>-6.61</v>
      </c>
      <c r="AK45" s="3"/>
      <c r="AL45" s="3"/>
      <c r="AQ45" s="4">
        <f t="shared" si="4"/>
        <v>0.39200000000000002</v>
      </c>
      <c r="AT45" s="3"/>
      <c r="AU45" s="3"/>
    </row>
    <row r="46" spans="1:49" x14ac:dyDescent="0.2">
      <c r="A46" s="1">
        <v>43780</v>
      </c>
      <c r="B46" t="s">
        <v>83</v>
      </c>
      <c r="C46" t="s">
        <v>120</v>
      </c>
      <c r="D46">
        <v>46</v>
      </c>
      <c r="E46">
        <v>1</v>
      </c>
      <c r="F46">
        <v>1</v>
      </c>
      <c r="G46" t="s">
        <v>77</v>
      </c>
      <c r="H46" t="s">
        <v>78</v>
      </c>
      <c r="I46">
        <v>6.0499999999999998E-2</v>
      </c>
      <c r="J46">
        <v>1.0900000000000001</v>
      </c>
      <c r="K46">
        <v>27.3</v>
      </c>
      <c r="L46" t="s">
        <v>79</v>
      </c>
      <c r="M46" t="s">
        <v>80</v>
      </c>
      <c r="N46">
        <v>2.35E-2</v>
      </c>
      <c r="O46">
        <v>0.22700000000000001</v>
      </c>
      <c r="P46">
        <v>1.94</v>
      </c>
      <c r="Q46" t="s">
        <v>81</v>
      </c>
      <c r="R46" t="s">
        <v>78</v>
      </c>
      <c r="S46">
        <v>7.7099999999999998E-3</v>
      </c>
      <c r="T46">
        <v>9.9699999999999997E-2</v>
      </c>
      <c r="U46">
        <v>4.8899999999999997</v>
      </c>
      <c r="W46" s="2"/>
      <c r="Y46" s="2">
        <f t="shared" si="5"/>
        <v>27.3</v>
      </c>
      <c r="AD46" s="3"/>
      <c r="AE46" s="3"/>
      <c r="AH46" s="4">
        <f t="shared" si="3"/>
        <v>1.94</v>
      </c>
      <c r="AM46" s="3"/>
      <c r="AN46" s="3"/>
      <c r="AQ46" s="4">
        <f t="shared" si="4"/>
        <v>4.8899999999999997</v>
      </c>
      <c r="AV46" s="3"/>
      <c r="AW46" s="3"/>
    </row>
    <row r="47" spans="1:49" x14ac:dyDescent="0.2">
      <c r="A47" s="1">
        <v>43780</v>
      </c>
      <c r="B47" t="s">
        <v>83</v>
      </c>
      <c r="C47" t="s">
        <v>121</v>
      </c>
      <c r="D47">
        <v>47</v>
      </c>
      <c r="E47">
        <v>1</v>
      </c>
      <c r="F47">
        <v>1</v>
      </c>
      <c r="G47" t="s">
        <v>77</v>
      </c>
      <c r="H47" t="s">
        <v>78</v>
      </c>
      <c r="I47">
        <v>1.8700000000000001E-2</v>
      </c>
      <c r="J47">
        <v>0.35399999999999998</v>
      </c>
      <c r="K47">
        <v>8.57</v>
      </c>
      <c r="L47" t="s">
        <v>79</v>
      </c>
      <c r="M47" t="s">
        <v>80</v>
      </c>
      <c r="N47">
        <v>1.9699999999999999E-2</v>
      </c>
      <c r="O47">
        <v>0.309</v>
      </c>
      <c r="P47">
        <v>4.6100000000000003</v>
      </c>
      <c r="Q47" t="s">
        <v>81</v>
      </c>
      <c r="R47" t="s">
        <v>78</v>
      </c>
      <c r="S47">
        <v>1.04E-2</v>
      </c>
      <c r="T47">
        <v>0.13100000000000001</v>
      </c>
      <c r="U47">
        <v>6.7</v>
      </c>
      <c r="W47" s="2"/>
      <c r="Y47" s="2">
        <f t="shared" si="5"/>
        <v>8.57</v>
      </c>
      <c r="Z47" s="3"/>
      <c r="AA47" s="3"/>
      <c r="AH47" s="4">
        <f t="shared" si="3"/>
        <v>4.6100000000000003</v>
      </c>
      <c r="AI47" s="3"/>
      <c r="AJ47" s="3"/>
      <c r="AK47" s="3">
        <f>ABS(100*ABS(AH47-AH46)/AVERAGE(AH47,AH46))</f>
        <v>81.526717557251914</v>
      </c>
      <c r="AL47" s="3" t="str">
        <f>IF(AH47&gt;10, (IF((AND(AK47&gt;=0,AK47&lt;=20)=TRUE),"PASS","FAIL")),(IF((AND(AK47&gt;=0,AK47&lt;=50)=TRUE),"PASS","FAIL")))</f>
        <v>FAIL</v>
      </c>
      <c r="AQ47" s="4">
        <f t="shared" si="4"/>
        <v>6.7</v>
      </c>
      <c r="AR47" s="3"/>
      <c r="AS47" s="3"/>
      <c r="AT47" s="3">
        <f>ABS(100*ABS(AQ47-AQ46)/AVERAGE(AQ47,AQ46))</f>
        <v>31.233822260569468</v>
      </c>
      <c r="AU47" s="3" t="str">
        <f>IF(AQ47&gt;10, (IF((AND(AT47&gt;=0,AT47&lt;=20)=TRUE),"PASS","FAIL")),(IF((AND(AT47&gt;=0,AT47&lt;=50)=TRUE),"PASS","FAIL")))</f>
        <v>PASS</v>
      </c>
    </row>
    <row r="48" spans="1:49" x14ac:dyDescent="0.2">
      <c r="A48" s="1">
        <v>43780</v>
      </c>
      <c r="B48" t="s">
        <v>83</v>
      </c>
      <c r="C48" t="s">
        <v>122</v>
      </c>
      <c r="D48">
        <v>48</v>
      </c>
      <c r="E48">
        <v>1</v>
      </c>
      <c r="F48">
        <v>1</v>
      </c>
      <c r="G48" t="s">
        <v>77</v>
      </c>
      <c r="H48" t="s">
        <v>78</v>
      </c>
      <c r="I48">
        <v>2.4899999999999999E-2</v>
      </c>
      <c r="J48">
        <v>0.47299999999999998</v>
      </c>
      <c r="K48">
        <v>11.6</v>
      </c>
      <c r="L48" t="s">
        <v>79</v>
      </c>
      <c r="M48" t="s">
        <v>80</v>
      </c>
      <c r="N48">
        <v>2.2200000000000001E-2</v>
      </c>
      <c r="O48">
        <v>0.36</v>
      </c>
      <c r="P48">
        <v>6.28</v>
      </c>
      <c r="Q48" t="s">
        <v>81</v>
      </c>
      <c r="R48" t="s">
        <v>78</v>
      </c>
      <c r="S48">
        <v>5.4299999999999999E-3</v>
      </c>
      <c r="T48">
        <v>6.6500000000000004E-2</v>
      </c>
      <c r="U48">
        <v>2.94</v>
      </c>
      <c r="W48" s="2"/>
      <c r="Y48" s="2">
        <f t="shared" si="5"/>
        <v>11.6</v>
      </c>
      <c r="AH48" s="4">
        <f t="shared" si="3"/>
        <v>6.28</v>
      </c>
      <c r="AQ48" s="4">
        <f t="shared" si="4"/>
        <v>2.94</v>
      </c>
    </row>
    <row r="49" spans="1:49" x14ac:dyDescent="0.2">
      <c r="A49" s="1">
        <v>43780</v>
      </c>
      <c r="B49" t="s">
        <v>83</v>
      </c>
      <c r="C49" t="s">
        <v>123</v>
      </c>
      <c r="D49">
        <v>49</v>
      </c>
      <c r="E49">
        <v>1</v>
      </c>
      <c r="F49">
        <v>1</v>
      </c>
      <c r="G49" t="s">
        <v>77</v>
      </c>
      <c r="H49" t="s">
        <v>78</v>
      </c>
      <c r="I49">
        <v>7.5100000000000002E-3</v>
      </c>
      <c r="J49">
        <v>0.191</v>
      </c>
      <c r="K49">
        <v>4.4400000000000004</v>
      </c>
      <c r="L49" t="s">
        <v>79</v>
      </c>
      <c r="M49" t="s">
        <v>80</v>
      </c>
      <c r="N49">
        <v>5.3999999999999999E-2</v>
      </c>
      <c r="O49">
        <v>0.72199999999999998</v>
      </c>
      <c r="P49">
        <v>18</v>
      </c>
      <c r="Q49" t="s">
        <v>81</v>
      </c>
      <c r="R49" t="s">
        <v>78</v>
      </c>
      <c r="S49">
        <v>0.10100000000000001</v>
      </c>
      <c r="T49">
        <v>1.1100000000000001</v>
      </c>
      <c r="U49">
        <v>64.5</v>
      </c>
      <c r="W49" s="2"/>
      <c r="Y49" s="2">
        <f t="shared" si="5"/>
        <v>4.4400000000000004</v>
      </c>
      <c r="AH49" s="4">
        <f t="shared" si="3"/>
        <v>18</v>
      </c>
      <c r="AQ49" s="4">
        <f t="shared" si="4"/>
        <v>64.5</v>
      </c>
    </row>
    <row r="50" spans="1:49" x14ac:dyDescent="0.2">
      <c r="A50" s="1">
        <v>43780</v>
      </c>
      <c r="B50" t="s">
        <v>83</v>
      </c>
      <c r="C50" t="s">
        <v>124</v>
      </c>
      <c r="D50">
        <v>50</v>
      </c>
      <c r="E50">
        <v>1</v>
      </c>
      <c r="F50">
        <v>1</v>
      </c>
      <c r="G50" t="s">
        <v>77</v>
      </c>
      <c r="H50" t="s">
        <v>78</v>
      </c>
      <c r="I50">
        <v>8.5699999999999995E-3</v>
      </c>
      <c r="J50">
        <v>0.126</v>
      </c>
      <c r="K50">
        <v>2.77</v>
      </c>
      <c r="L50" t="s">
        <v>79</v>
      </c>
      <c r="M50" t="s">
        <v>80</v>
      </c>
      <c r="N50">
        <v>1.89E-2</v>
      </c>
      <c r="O50">
        <v>0.33700000000000002</v>
      </c>
      <c r="P50">
        <v>5.52</v>
      </c>
      <c r="Q50" t="s">
        <v>81</v>
      </c>
      <c r="R50" t="s">
        <v>78</v>
      </c>
      <c r="S50">
        <v>3.7599999999999999E-3</v>
      </c>
      <c r="T50">
        <v>4.7800000000000002E-2</v>
      </c>
      <c r="U50">
        <v>1.85</v>
      </c>
      <c r="W50" s="2"/>
      <c r="Y50" s="2">
        <f t="shared" si="5"/>
        <v>2.77</v>
      </c>
      <c r="AH50" s="4">
        <f t="shared" si="3"/>
        <v>5.52</v>
      </c>
      <c r="AQ50" s="4">
        <f t="shared" si="4"/>
        <v>1.85</v>
      </c>
    </row>
    <row r="51" spans="1:49" x14ac:dyDescent="0.2">
      <c r="A51" s="1">
        <v>43780</v>
      </c>
      <c r="B51" t="s">
        <v>83</v>
      </c>
      <c r="C51" t="s">
        <v>125</v>
      </c>
      <c r="D51">
        <v>51</v>
      </c>
      <c r="E51">
        <v>1</v>
      </c>
      <c r="F51">
        <v>1</v>
      </c>
      <c r="G51" t="s">
        <v>77</v>
      </c>
      <c r="H51" t="s">
        <v>78</v>
      </c>
      <c r="I51">
        <v>5.4699999999999999E-2</v>
      </c>
      <c r="J51">
        <v>0.95399999999999996</v>
      </c>
      <c r="K51">
        <v>23.8</v>
      </c>
      <c r="L51" t="s">
        <v>79</v>
      </c>
      <c r="M51" t="s">
        <v>80</v>
      </c>
      <c r="N51">
        <v>3.2300000000000002E-2</v>
      </c>
      <c r="O51">
        <v>0.38400000000000001</v>
      </c>
      <c r="P51">
        <v>7.05</v>
      </c>
      <c r="Q51" t="s">
        <v>81</v>
      </c>
      <c r="R51" t="s">
        <v>78</v>
      </c>
      <c r="S51">
        <v>0.24399999999999999</v>
      </c>
      <c r="T51">
        <v>2.69</v>
      </c>
      <c r="U51">
        <v>159</v>
      </c>
      <c r="W51" s="2"/>
      <c r="Y51" s="2">
        <f t="shared" si="5"/>
        <v>23.8</v>
      </c>
      <c r="AB51" s="3"/>
      <c r="AC51" s="3"/>
      <c r="AD51" s="3"/>
      <c r="AE51" s="3"/>
      <c r="AH51" s="4">
        <f t="shared" si="3"/>
        <v>7.05</v>
      </c>
      <c r="AK51" s="3"/>
      <c r="AL51" s="3"/>
      <c r="AM51" s="3"/>
      <c r="AN51" s="3"/>
      <c r="AQ51" s="4">
        <f t="shared" si="4"/>
        <v>159</v>
      </c>
      <c r="AT51" s="3"/>
      <c r="AU51" s="3"/>
      <c r="AV51" s="3"/>
      <c r="AW51" s="3"/>
    </row>
    <row r="52" spans="1:49" x14ac:dyDescent="0.2">
      <c r="A52" s="1">
        <v>43780</v>
      </c>
      <c r="B52" t="s">
        <v>83</v>
      </c>
      <c r="C52" t="s">
        <v>126</v>
      </c>
      <c r="D52">
        <v>52</v>
      </c>
      <c r="E52">
        <v>1</v>
      </c>
      <c r="F52">
        <v>1</v>
      </c>
      <c r="G52" t="s">
        <v>77</v>
      </c>
      <c r="H52" t="s">
        <v>78</v>
      </c>
      <c r="I52">
        <v>5.3800000000000002E-3</v>
      </c>
      <c r="J52">
        <v>0.13</v>
      </c>
      <c r="K52">
        <v>2.88</v>
      </c>
      <c r="L52" t="s">
        <v>79</v>
      </c>
      <c r="M52" t="s">
        <v>80</v>
      </c>
      <c r="N52">
        <v>2.1999999999999999E-2</v>
      </c>
      <c r="O52">
        <v>0.33500000000000002</v>
      </c>
      <c r="P52">
        <v>5.44</v>
      </c>
      <c r="Q52" t="s">
        <v>81</v>
      </c>
      <c r="R52" t="s">
        <v>78</v>
      </c>
      <c r="S52">
        <v>3.2499999999999999E-3</v>
      </c>
      <c r="T52">
        <v>4.7E-2</v>
      </c>
      <c r="U52">
        <v>1.8</v>
      </c>
      <c r="W52" s="2"/>
      <c r="Y52" s="2">
        <f t="shared" si="5"/>
        <v>2.88</v>
      </c>
      <c r="AB52" s="3"/>
      <c r="AC52" s="3"/>
      <c r="AH52" s="4">
        <f t="shared" si="3"/>
        <v>5.44</v>
      </c>
      <c r="AK52" s="3"/>
      <c r="AL52" s="3"/>
      <c r="AQ52" s="4">
        <f t="shared" si="4"/>
        <v>1.8</v>
      </c>
      <c r="AT52" s="3"/>
      <c r="AU52" s="3"/>
    </row>
    <row r="53" spans="1:49" x14ac:dyDescent="0.2">
      <c r="A53" s="1">
        <v>43780</v>
      </c>
      <c r="B53" t="s">
        <v>83</v>
      </c>
      <c r="C53" t="s">
        <v>127</v>
      </c>
      <c r="D53">
        <v>53</v>
      </c>
      <c r="E53">
        <v>1</v>
      </c>
      <c r="F53">
        <v>1</v>
      </c>
      <c r="G53" t="s">
        <v>77</v>
      </c>
      <c r="H53" t="s">
        <v>78</v>
      </c>
      <c r="I53">
        <v>9.6799999999999994E-3</v>
      </c>
      <c r="J53">
        <v>0.16600000000000001</v>
      </c>
      <c r="K53">
        <v>3.78</v>
      </c>
      <c r="L53" t="s">
        <v>79</v>
      </c>
      <c r="M53" t="s">
        <v>80</v>
      </c>
      <c r="N53">
        <v>2.0500000000000001E-2</v>
      </c>
      <c r="O53">
        <v>0.29599999999999999</v>
      </c>
      <c r="P53">
        <v>4.2</v>
      </c>
      <c r="Q53" t="s">
        <v>81</v>
      </c>
      <c r="R53" t="s">
        <v>78</v>
      </c>
      <c r="S53">
        <v>3.5500000000000002E-3</v>
      </c>
      <c r="T53">
        <v>0.10100000000000001</v>
      </c>
      <c r="U53">
        <v>4.9800000000000004</v>
      </c>
      <c r="W53" s="2"/>
      <c r="Y53" s="2">
        <f t="shared" si="5"/>
        <v>3.78</v>
      </c>
      <c r="AH53" s="4">
        <f t="shared" si="3"/>
        <v>4.2</v>
      </c>
      <c r="AM53" s="3">
        <f>100*((AH53*4080)-(AH52*4000))/(1000*80)</f>
        <v>-5.78</v>
      </c>
      <c r="AN53" s="3" t="str">
        <f>IF(AH52&gt;10, (IF((AND(AM53&gt;=80,AM53&lt;=120)=TRUE),"PASS","FAIL")),(IF((AND(AM53&gt;=50,AM53&lt;=150)=TRUE),"PASS","FAIL")))</f>
        <v>FAIL</v>
      </c>
      <c r="AQ53" s="4">
        <f t="shared" si="4"/>
        <v>4.9800000000000004</v>
      </c>
      <c r="AV53" s="3">
        <f>100*((AQ53*4080)-(AQ52*4000))/(1000*80)</f>
        <v>16.398000000000003</v>
      </c>
      <c r="AW53" s="3" t="str">
        <f>IF(AQ52&gt;10, (IF((AND(AV53&gt;=80,AV53&lt;=120)=TRUE),"PASS","FAIL")),(IF((AND(AV53&gt;=50,AV53&lt;=150)=TRUE),"PASS","FAIL")))</f>
        <v>FAIL</v>
      </c>
    </row>
    <row r="54" spans="1:49" x14ac:dyDescent="0.2">
      <c r="A54" s="1">
        <v>43780</v>
      </c>
      <c r="B54" t="s">
        <v>83</v>
      </c>
      <c r="C54" t="s">
        <v>128</v>
      </c>
      <c r="D54">
        <v>54</v>
      </c>
      <c r="E54">
        <v>1</v>
      </c>
      <c r="F54">
        <v>1</v>
      </c>
      <c r="G54" t="s">
        <v>77</v>
      </c>
      <c r="H54" t="s">
        <v>78</v>
      </c>
      <c r="I54">
        <v>4.9700000000000001E-2</v>
      </c>
      <c r="J54">
        <v>0.93600000000000005</v>
      </c>
      <c r="K54">
        <v>23.4</v>
      </c>
      <c r="L54" t="s">
        <v>79</v>
      </c>
      <c r="M54" t="s">
        <v>80</v>
      </c>
      <c r="N54">
        <v>2.8000000000000001E-2</v>
      </c>
      <c r="O54">
        <v>0.40100000000000002</v>
      </c>
      <c r="P54">
        <v>7.62</v>
      </c>
      <c r="Q54" t="s">
        <v>81</v>
      </c>
      <c r="R54" t="s">
        <v>78</v>
      </c>
      <c r="S54">
        <v>-6.3600000000000002E-3</v>
      </c>
      <c r="T54">
        <v>4.9399999999999999E-2</v>
      </c>
      <c r="U54">
        <v>1.95</v>
      </c>
      <c r="W54" s="2"/>
      <c r="Y54" s="2">
        <f t="shared" si="5"/>
        <v>23.4</v>
      </c>
      <c r="AD54" s="3"/>
      <c r="AE54" s="3"/>
      <c r="AH54" s="4">
        <f t="shared" si="3"/>
        <v>7.62</v>
      </c>
      <c r="AM54" s="3"/>
      <c r="AN54" s="3"/>
      <c r="AQ54" s="4">
        <f t="shared" si="4"/>
        <v>1.95</v>
      </c>
      <c r="AR54" s="3">
        <f>100*(AQ54-25)/25</f>
        <v>-92.2</v>
      </c>
      <c r="AS54" s="3" t="str">
        <f>IF((ABS(AR54))&lt;=20,"PASS","FAIL")</f>
        <v>FAIL</v>
      </c>
      <c r="AV54" s="3"/>
      <c r="AW54" s="3"/>
    </row>
    <row r="55" spans="1:49" x14ac:dyDescent="0.2">
      <c r="A55" s="1">
        <v>43780</v>
      </c>
      <c r="B55" t="s">
        <v>83</v>
      </c>
      <c r="C55" t="s">
        <v>129</v>
      </c>
      <c r="D55">
        <v>55</v>
      </c>
      <c r="E55">
        <v>1</v>
      </c>
      <c r="F55">
        <v>1</v>
      </c>
      <c r="G55" t="s">
        <v>77</v>
      </c>
      <c r="H55" t="s">
        <v>78</v>
      </c>
      <c r="I55">
        <v>8.3599999999999994E-3</v>
      </c>
      <c r="J55">
        <v>0.17799999999999999</v>
      </c>
      <c r="K55">
        <v>4.09</v>
      </c>
      <c r="L55" t="s">
        <v>79</v>
      </c>
      <c r="M55" t="s">
        <v>80</v>
      </c>
      <c r="N55">
        <v>1.2800000000000001E-2</v>
      </c>
      <c r="O55">
        <v>0.161</v>
      </c>
      <c r="P55">
        <v>-0.20699999999999999</v>
      </c>
      <c r="Q55" t="s">
        <v>81</v>
      </c>
      <c r="R55" t="s">
        <v>78</v>
      </c>
      <c r="S55">
        <v>3.3400000000000001E-3</v>
      </c>
      <c r="T55">
        <v>4.9200000000000001E-2</v>
      </c>
      <c r="U55">
        <v>1.93</v>
      </c>
      <c r="W55" s="2"/>
      <c r="Y55" s="2">
        <f t="shared" si="5"/>
        <v>4.09</v>
      </c>
      <c r="AH55" s="4">
        <f t="shared" si="3"/>
        <v>-0.20699999999999999</v>
      </c>
      <c r="AQ55" s="4">
        <f t="shared" si="4"/>
        <v>1.93</v>
      </c>
    </row>
    <row r="56" spans="1:49" x14ac:dyDescent="0.2">
      <c r="A56" s="1">
        <v>43780</v>
      </c>
      <c r="B56" t="s">
        <v>83</v>
      </c>
      <c r="C56" t="s">
        <v>130</v>
      </c>
      <c r="D56">
        <v>59</v>
      </c>
      <c r="E56">
        <v>1</v>
      </c>
      <c r="F56">
        <v>1</v>
      </c>
      <c r="G56" t="s">
        <v>77</v>
      </c>
      <c r="H56" t="s">
        <v>78</v>
      </c>
      <c r="I56">
        <v>8.43E-3</v>
      </c>
      <c r="J56">
        <v>0.159</v>
      </c>
      <c r="K56">
        <v>3.61</v>
      </c>
      <c r="L56" t="s">
        <v>79</v>
      </c>
      <c r="M56" t="s">
        <v>80</v>
      </c>
      <c r="N56">
        <v>1.4800000000000001E-2</v>
      </c>
      <c r="O56">
        <v>0.22800000000000001</v>
      </c>
      <c r="P56">
        <v>1.99</v>
      </c>
      <c r="Q56" t="s">
        <v>81</v>
      </c>
      <c r="R56" t="s">
        <v>78</v>
      </c>
      <c r="S56">
        <v>6.2899999999999996E-3</v>
      </c>
      <c r="T56">
        <v>4.2299999999999997E-2</v>
      </c>
      <c r="U56">
        <v>1.53</v>
      </c>
      <c r="W56" s="2"/>
      <c r="Y56" s="2">
        <f t="shared" si="5"/>
        <v>3.61</v>
      </c>
      <c r="AH56" s="4">
        <f t="shared" si="3"/>
        <v>1.99</v>
      </c>
      <c r="AQ56" s="4">
        <f t="shared" si="4"/>
        <v>1.53</v>
      </c>
    </row>
    <row r="57" spans="1:49" x14ac:dyDescent="0.2">
      <c r="A57" s="1">
        <v>43780</v>
      </c>
      <c r="B57" t="s">
        <v>83</v>
      </c>
      <c r="C57" t="s">
        <v>131</v>
      </c>
      <c r="D57">
        <v>60</v>
      </c>
      <c r="E57">
        <v>1</v>
      </c>
      <c r="F57">
        <v>1</v>
      </c>
      <c r="G57" t="s">
        <v>77</v>
      </c>
      <c r="H57" t="s">
        <v>78</v>
      </c>
      <c r="I57">
        <v>4.6600000000000003E-2</v>
      </c>
      <c r="J57">
        <v>0.86</v>
      </c>
      <c r="K57">
        <v>21.4</v>
      </c>
      <c r="L57" t="s">
        <v>79</v>
      </c>
      <c r="M57" t="s">
        <v>80</v>
      </c>
      <c r="N57">
        <v>6.7599999999999993E-2</v>
      </c>
      <c r="O57">
        <v>0.88100000000000001</v>
      </c>
      <c r="P57">
        <v>23.2</v>
      </c>
      <c r="Q57" t="s">
        <v>81</v>
      </c>
      <c r="R57" t="s">
        <v>78</v>
      </c>
      <c r="S57">
        <v>2.9100000000000001E-2</v>
      </c>
      <c r="T57">
        <v>0.35499999999999998</v>
      </c>
      <c r="U57">
        <v>19.899999999999999</v>
      </c>
      <c r="W57" s="2"/>
      <c r="Y57" s="2">
        <f t="shared" si="5"/>
        <v>21.4</v>
      </c>
      <c r="AH57" s="4">
        <f t="shared" si="3"/>
        <v>23.2</v>
      </c>
      <c r="AQ57" s="4">
        <f t="shared" si="4"/>
        <v>19.899999999999999</v>
      </c>
    </row>
    <row r="58" spans="1:49" x14ac:dyDescent="0.2">
      <c r="A58" s="1">
        <v>43780</v>
      </c>
      <c r="B58" t="s">
        <v>83</v>
      </c>
      <c r="C58" t="s">
        <v>16</v>
      </c>
      <c r="D58" t="s">
        <v>13</v>
      </c>
      <c r="E58">
        <v>1</v>
      </c>
      <c r="F58">
        <v>1</v>
      </c>
      <c r="G58" t="s">
        <v>77</v>
      </c>
      <c r="H58" t="s">
        <v>78</v>
      </c>
      <c r="I58">
        <v>6.2700000000000006E-2</v>
      </c>
      <c r="J58">
        <v>1.28</v>
      </c>
      <c r="K58">
        <v>32.1</v>
      </c>
      <c r="L58" t="s">
        <v>79</v>
      </c>
      <c r="M58" t="s">
        <v>80</v>
      </c>
      <c r="N58">
        <v>7.5499999999999998E-2</v>
      </c>
      <c r="O58">
        <v>0.96399999999999997</v>
      </c>
      <c r="P58">
        <v>25.9</v>
      </c>
      <c r="Q58" t="s">
        <v>81</v>
      </c>
      <c r="R58" t="s">
        <v>78</v>
      </c>
      <c r="S58">
        <v>3.5299999999999998E-2</v>
      </c>
      <c r="T58">
        <v>0.39700000000000002</v>
      </c>
      <c r="U58">
        <v>22.4</v>
      </c>
      <c r="W58" s="2"/>
      <c r="Y58" s="2">
        <f t="shared" si="5"/>
        <v>32.1</v>
      </c>
      <c r="AB58" s="3"/>
      <c r="AC58" s="3"/>
      <c r="AD58" s="3"/>
      <c r="AE58" s="3"/>
      <c r="AH58" s="4">
        <f t="shared" si="3"/>
        <v>25.9</v>
      </c>
      <c r="AK58" s="3"/>
      <c r="AL58" s="3"/>
      <c r="AM58" s="3"/>
      <c r="AN58" s="3"/>
      <c r="AQ58" s="4">
        <f t="shared" si="4"/>
        <v>22.4</v>
      </c>
      <c r="AT58" s="3"/>
      <c r="AU58" s="3"/>
      <c r="AV58" s="3"/>
      <c r="AW58" s="3"/>
    </row>
    <row r="59" spans="1:49" x14ac:dyDescent="0.2">
      <c r="A59" s="1">
        <v>43780</v>
      </c>
      <c r="B59" t="s">
        <v>83</v>
      </c>
      <c r="C59" t="s">
        <v>38</v>
      </c>
      <c r="D59" t="s">
        <v>70</v>
      </c>
      <c r="E59">
        <v>1</v>
      </c>
      <c r="F59">
        <v>1</v>
      </c>
      <c r="G59" t="s">
        <v>77</v>
      </c>
      <c r="H59" t="s">
        <v>78</v>
      </c>
      <c r="I59">
        <v>4.1099999999999999E-3</v>
      </c>
      <c r="J59">
        <v>0.11600000000000001</v>
      </c>
      <c r="K59">
        <v>2.5099999999999998</v>
      </c>
      <c r="L59" t="s">
        <v>79</v>
      </c>
      <c r="M59" t="s">
        <v>80</v>
      </c>
      <c r="N59">
        <v>2.0400000000000001E-2</v>
      </c>
      <c r="O59">
        <v>0.23400000000000001</v>
      </c>
      <c r="P59">
        <v>2.19</v>
      </c>
      <c r="Q59" t="s">
        <v>81</v>
      </c>
      <c r="R59" t="s">
        <v>78</v>
      </c>
      <c r="S59">
        <v>3.3999999999999998E-3</v>
      </c>
      <c r="T59">
        <v>2.3800000000000002E-2</v>
      </c>
      <c r="U59">
        <v>0.44500000000000001</v>
      </c>
      <c r="W59" s="2"/>
      <c r="Y59" s="2">
        <f t="shared" si="5"/>
        <v>2.5099999999999998</v>
      </c>
      <c r="AB59" s="3"/>
      <c r="AC59" s="3"/>
      <c r="AH59" s="4">
        <f t="shared" si="3"/>
        <v>2.19</v>
      </c>
      <c r="AK59" s="3"/>
      <c r="AL59" s="3"/>
      <c r="AQ59" s="4">
        <f t="shared" si="4"/>
        <v>0.44500000000000001</v>
      </c>
      <c r="AT59" s="3"/>
      <c r="AU59" s="3"/>
    </row>
    <row r="60" spans="1:49" x14ac:dyDescent="0.2">
      <c r="A60" s="1">
        <v>43780</v>
      </c>
      <c r="B60" t="s">
        <v>83</v>
      </c>
      <c r="C60" t="s">
        <v>132</v>
      </c>
      <c r="D60">
        <v>61</v>
      </c>
      <c r="E60">
        <v>1</v>
      </c>
      <c r="F60">
        <v>1</v>
      </c>
      <c r="G60" t="s">
        <v>77</v>
      </c>
      <c r="H60" t="s">
        <v>78</v>
      </c>
      <c r="I60">
        <v>5.6899999999999997E-3</v>
      </c>
      <c r="J60">
        <v>0.122</v>
      </c>
      <c r="K60">
        <v>2.68</v>
      </c>
      <c r="L60" t="s">
        <v>79</v>
      </c>
      <c r="M60" t="s">
        <v>80</v>
      </c>
      <c r="N60">
        <v>1.83E-2</v>
      </c>
      <c r="O60">
        <v>0.31</v>
      </c>
      <c r="P60">
        <v>4.66</v>
      </c>
      <c r="Q60" t="s">
        <v>81</v>
      </c>
      <c r="R60" t="s">
        <v>78</v>
      </c>
      <c r="S60">
        <v>3.0599999999999998E-3</v>
      </c>
      <c r="T60">
        <v>3.0599999999999999E-2</v>
      </c>
      <c r="U60">
        <v>0.84099999999999997</v>
      </c>
      <c r="W60" s="2"/>
      <c r="Y60" s="2">
        <f t="shared" si="5"/>
        <v>2.68</v>
      </c>
      <c r="AD60" s="3"/>
      <c r="AE60" s="3"/>
      <c r="AH60" s="4">
        <f t="shared" si="3"/>
        <v>4.66</v>
      </c>
      <c r="AM60" s="3"/>
      <c r="AN60" s="3"/>
      <c r="AQ60" s="4">
        <f t="shared" si="4"/>
        <v>0.84099999999999997</v>
      </c>
      <c r="AV60" s="3"/>
      <c r="AW60" s="3"/>
    </row>
    <row r="61" spans="1:49" x14ac:dyDescent="0.2">
      <c r="A61" s="1">
        <v>43780</v>
      </c>
      <c r="B61" t="s">
        <v>83</v>
      </c>
      <c r="C61" t="s">
        <v>133</v>
      </c>
      <c r="D61">
        <v>62</v>
      </c>
      <c r="E61">
        <v>1</v>
      </c>
      <c r="F61">
        <v>1</v>
      </c>
      <c r="G61" t="s">
        <v>77</v>
      </c>
      <c r="H61" t="s">
        <v>78</v>
      </c>
      <c r="I61">
        <v>2.6599999999999999E-2</v>
      </c>
      <c r="J61">
        <v>0.49399999999999999</v>
      </c>
      <c r="K61">
        <v>12.1</v>
      </c>
      <c r="L61" t="s">
        <v>79</v>
      </c>
      <c r="M61" t="s">
        <v>80</v>
      </c>
      <c r="N61">
        <v>1.89E-2</v>
      </c>
      <c r="O61">
        <v>0.35499999999999998</v>
      </c>
      <c r="P61">
        <v>6.09</v>
      </c>
      <c r="Q61" t="s">
        <v>81</v>
      </c>
      <c r="R61" t="s">
        <v>78</v>
      </c>
      <c r="S61">
        <v>7.9799999999999992E-3</v>
      </c>
      <c r="T61">
        <v>9.2899999999999996E-2</v>
      </c>
      <c r="U61">
        <v>4.49</v>
      </c>
      <c r="W61" s="2"/>
      <c r="Y61" s="2">
        <f t="shared" si="5"/>
        <v>12.1</v>
      </c>
      <c r="Z61" s="3"/>
      <c r="AA61" s="3"/>
      <c r="AH61" s="4">
        <f t="shared" si="3"/>
        <v>6.09</v>
      </c>
      <c r="AI61" s="3"/>
      <c r="AJ61" s="3"/>
      <c r="AK61" s="3">
        <f>ABS(100*ABS(AH61-AH60)/AVERAGE(AH61,AH60))</f>
        <v>26.604651162790692</v>
      </c>
      <c r="AL61" s="3" t="str">
        <f>IF(AH61&gt;10, (IF((AND(AK61&gt;=0,AK61&lt;=20)=TRUE),"PASS","FAIL")),(IF((AND(AK61&gt;=0,AK61&lt;=50)=TRUE),"PASS","FAIL")))</f>
        <v>PASS</v>
      </c>
      <c r="AQ61" s="4">
        <f t="shared" si="4"/>
        <v>4.49</v>
      </c>
      <c r="AR61" s="3"/>
      <c r="AS61" s="3"/>
      <c r="AT61" s="3">
        <f>ABS(100*ABS(AQ61-AQ60)/AVERAGE(AQ61,AQ60))</f>
        <v>136.89739260926655</v>
      </c>
      <c r="AU61" s="3" t="str">
        <f>IF(AQ61&gt;10, (IF((AND(AT61&gt;=0,AT61&lt;=20)=TRUE),"PASS","FAIL")),(IF((AND(AT61&gt;=0,AT61&lt;=50)=TRUE),"PASS","FAIL")))</f>
        <v>FAIL</v>
      </c>
    </row>
    <row r="62" spans="1:49" x14ac:dyDescent="0.2">
      <c r="A62" s="1">
        <v>43780</v>
      </c>
      <c r="B62" t="s">
        <v>83</v>
      </c>
      <c r="C62" t="s">
        <v>134</v>
      </c>
      <c r="D62">
        <v>63</v>
      </c>
      <c r="E62">
        <v>1</v>
      </c>
      <c r="F62">
        <v>1</v>
      </c>
      <c r="G62" t="s">
        <v>77</v>
      </c>
      <c r="H62" t="s">
        <v>78</v>
      </c>
      <c r="I62">
        <v>2.9100000000000001E-2</v>
      </c>
      <c r="J62">
        <v>0.64400000000000002</v>
      </c>
      <c r="K62">
        <v>16</v>
      </c>
      <c r="L62" t="s">
        <v>79</v>
      </c>
      <c r="M62" t="s">
        <v>80</v>
      </c>
      <c r="N62">
        <v>7.51E-2</v>
      </c>
      <c r="O62">
        <v>0.92800000000000005</v>
      </c>
      <c r="P62">
        <v>24.7</v>
      </c>
      <c r="Q62" t="s">
        <v>81</v>
      </c>
      <c r="R62" t="s">
        <v>78</v>
      </c>
      <c r="S62">
        <v>0.218</v>
      </c>
      <c r="T62">
        <v>2.44</v>
      </c>
      <c r="U62">
        <v>144</v>
      </c>
      <c r="W62" s="2"/>
      <c r="Y62" s="2">
        <f t="shared" si="5"/>
        <v>16</v>
      </c>
      <c r="AH62" s="4">
        <f t="shared" si="3"/>
        <v>24.7</v>
      </c>
      <c r="AQ62" s="4">
        <f t="shared" si="4"/>
        <v>144</v>
      </c>
    </row>
    <row r="63" spans="1:49" x14ac:dyDescent="0.2">
      <c r="A63" s="1">
        <v>43780</v>
      </c>
      <c r="B63" t="s">
        <v>83</v>
      </c>
      <c r="C63" t="s">
        <v>135</v>
      </c>
      <c r="D63">
        <v>64</v>
      </c>
      <c r="E63">
        <v>1</v>
      </c>
      <c r="F63">
        <v>1</v>
      </c>
      <c r="G63" t="s">
        <v>77</v>
      </c>
      <c r="H63" t="s">
        <v>78</v>
      </c>
      <c r="I63">
        <v>3.57</v>
      </c>
      <c r="J63">
        <v>64.3</v>
      </c>
      <c r="K63">
        <v>1540</v>
      </c>
      <c r="L63" t="s">
        <v>79</v>
      </c>
      <c r="M63" t="s">
        <v>80</v>
      </c>
      <c r="N63">
        <v>5.5300000000000002E-2</v>
      </c>
      <c r="O63">
        <v>0.66700000000000004</v>
      </c>
      <c r="P63">
        <v>16.3</v>
      </c>
      <c r="Q63" t="s">
        <v>81</v>
      </c>
      <c r="R63" t="s">
        <v>78</v>
      </c>
      <c r="S63">
        <v>2.8600000000000001E-3</v>
      </c>
      <c r="T63">
        <v>3.4200000000000001E-2</v>
      </c>
      <c r="U63">
        <v>1.05</v>
      </c>
      <c r="W63" s="2"/>
      <c r="Y63" s="2">
        <f t="shared" si="5"/>
        <v>1540</v>
      </c>
      <c r="AH63" s="4">
        <f t="shared" si="3"/>
        <v>16.3</v>
      </c>
      <c r="AQ63" s="4">
        <f t="shared" si="4"/>
        <v>1.05</v>
      </c>
    </row>
    <row r="64" spans="1:49" x14ac:dyDescent="0.2">
      <c r="A64" s="1">
        <v>43780</v>
      </c>
      <c r="B64" t="s">
        <v>83</v>
      </c>
      <c r="C64" t="s">
        <v>127</v>
      </c>
      <c r="D64">
        <v>65</v>
      </c>
      <c r="E64">
        <v>1</v>
      </c>
      <c r="F64">
        <v>1</v>
      </c>
      <c r="G64" t="s">
        <v>77</v>
      </c>
      <c r="H64" t="s">
        <v>78</v>
      </c>
      <c r="I64">
        <v>5.1499999999999997E-2</v>
      </c>
      <c r="J64">
        <v>2.9899999999999999E-2</v>
      </c>
      <c r="K64">
        <v>0.32700000000000001</v>
      </c>
      <c r="L64" t="s">
        <v>79</v>
      </c>
      <c r="M64" t="s">
        <v>80</v>
      </c>
      <c r="N64">
        <v>5.1799999999999999E-2</v>
      </c>
      <c r="O64">
        <v>0.65300000000000002</v>
      </c>
      <c r="P64">
        <v>15.8</v>
      </c>
      <c r="Q64" t="s">
        <v>81</v>
      </c>
      <c r="R64" t="s">
        <v>78</v>
      </c>
      <c r="S64">
        <v>-4.6299999999999996E-3</v>
      </c>
      <c r="T64">
        <v>2.2699999999999999E-3</v>
      </c>
      <c r="U64">
        <v>-0.81599999999999995</v>
      </c>
      <c r="W64" s="2"/>
      <c r="Y64" s="2">
        <f t="shared" si="5"/>
        <v>0.32700000000000001</v>
      </c>
      <c r="AH64" s="4">
        <f t="shared" si="3"/>
        <v>15.8</v>
      </c>
      <c r="AQ64" s="4">
        <f t="shared" si="4"/>
        <v>-0.81599999999999995</v>
      </c>
    </row>
    <row r="65" spans="1:49" x14ac:dyDescent="0.2">
      <c r="A65" s="1">
        <v>43780</v>
      </c>
      <c r="B65" t="s">
        <v>83</v>
      </c>
      <c r="C65" t="s">
        <v>136</v>
      </c>
      <c r="D65">
        <v>66</v>
      </c>
      <c r="E65">
        <v>1</v>
      </c>
      <c r="F65">
        <v>1</v>
      </c>
      <c r="G65" t="s">
        <v>77</v>
      </c>
      <c r="H65" t="s">
        <v>78</v>
      </c>
      <c r="I65">
        <v>0.35199999999999998</v>
      </c>
      <c r="J65">
        <v>5.94</v>
      </c>
      <c r="K65">
        <v>150</v>
      </c>
      <c r="L65" t="s">
        <v>79</v>
      </c>
      <c r="M65" t="s">
        <v>80</v>
      </c>
      <c r="N65">
        <v>4.3200000000000002E-2</v>
      </c>
      <c r="O65">
        <v>0.59799999999999998</v>
      </c>
      <c r="P65">
        <v>14</v>
      </c>
      <c r="Q65" t="s">
        <v>81</v>
      </c>
      <c r="R65" t="s">
        <v>78</v>
      </c>
      <c r="S65">
        <v>0.26</v>
      </c>
      <c r="T65">
        <v>2.83</v>
      </c>
      <c r="U65">
        <v>168</v>
      </c>
      <c r="W65" s="2"/>
      <c r="Y65" s="2">
        <f t="shared" si="5"/>
        <v>150</v>
      </c>
      <c r="AB65" s="3"/>
      <c r="AC65" s="3"/>
      <c r="AD65" s="3"/>
      <c r="AE65" s="3"/>
      <c r="AH65" s="4">
        <f t="shared" si="3"/>
        <v>14</v>
      </c>
      <c r="AK65" s="3"/>
      <c r="AL65" s="3"/>
      <c r="AM65" s="3"/>
      <c r="AN65" s="3"/>
      <c r="AQ65" s="4">
        <f t="shared" si="4"/>
        <v>168</v>
      </c>
      <c r="AT65" s="3"/>
      <c r="AU65" s="3"/>
      <c r="AV65" s="3"/>
      <c r="AW65" s="3"/>
    </row>
    <row r="66" spans="1:49" x14ac:dyDescent="0.2">
      <c r="A66" s="1">
        <v>43780</v>
      </c>
      <c r="B66" t="s">
        <v>83</v>
      </c>
      <c r="C66" t="s">
        <v>137</v>
      </c>
      <c r="D66">
        <v>67</v>
      </c>
      <c r="E66">
        <v>1</v>
      </c>
      <c r="F66">
        <v>1</v>
      </c>
      <c r="G66" t="s">
        <v>77</v>
      </c>
      <c r="H66" t="s">
        <v>78</v>
      </c>
      <c r="I66">
        <v>3.94</v>
      </c>
      <c r="J66">
        <v>70.099999999999994</v>
      </c>
      <c r="K66">
        <v>1680</v>
      </c>
      <c r="L66" t="s">
        <v>79</v>
      </c>
      <c r="M66" t="s">
        <v>80</v>
      </c>
      <c r="N66">
        <v>2.3900000000000001E-2</v>
      </c>
      <c r="O66">
        <v>0.34399999999999997</v>
      </c>
      <c r="P66">
        <v>5.73</v>
      </c>
      <c r="Q66" t="s">
        <v>81</v>
      </c>
      <c r="R66" t="s">
        <v>78</v>
      </c>
      <c r="S66">
        <v>4.9800000000000001E-3</v>
      </c>
      <c r="T66">
        <v>7.2599999999999998E-2</v>
      </c>
      <c r="U66">
        <v>3.3</v>
      </c>
      <c r="W66" s="2"/>
      <c r="Y66" s="2">
        <f t="shared" si="5"/>
        <v>1680</v>
      </c>
      <c r="AB66" s="3"/>
      <c r="AC66" s="3"/>
      <c r="AH66" s="4">
        <f t="shared" si="3"/>
        <v>5.73</v>
      </c>
      <c r="AK66" s="3"/>
      <c r="AL66" s="3"/>
      <c r="AQ66" s="4">
        <f t="shared" si="4"/>
        <v>3.3</v>
      </c>
      <c r="AT66" s="3"/>
      <c r="AU66" s="3"/>
    </row>
    <row r="67" spans="1:49" x14ac:dyDescent="0.2">
      <c r="A67" s="1">
        <v>43780</v>
      </c>
      <c r="B67" t="s">
        <v>83</v>
      </c>
      <c r="C67" t="s">
        <v>138</v>
      </c>
      <c r="D67">
        <v>68</v>
      </c>
      <c r="E67">
        <v>1</v>
      </c>
      <c r="F67">
        <v>1</v>
      </c>
      <c r="G67" t="s">
        <v>77</v>
      </c>
      <c r="H67" t="s">
        <v>78</v>
      </c>
      <c r="I67">
        <v>6.8599999999999994E-2</v>
      </c>
      <c r="J67">
        <v>1.32</v>
      </c>
      <c r="K67">
        <v>33</v>
      </c>
      <c r="L67" t="s">
        <v>79</v>
      </c>
      <c r="M67" t="s">
        <v>80</v>
      </c>
      <c r="N67">
        <v>1.67E-2</v>
      </c>
      <c r="O67">
        <v>0.28799999999999998</v>
      </c>
      <c r="P67">
        <v>3.93</v>
      </c>
      <c r="Q67" t="s">
        <v>81</v>
      </c>
      <c r="R67" t="s">
        <v>78</v>
      </c>
      <c r="S67">
        <v>1.4800000000000001E-2</v>
      </c>
      <c r="T67">
        <v>0.216</v>
      </c>
      <c r="U67">
        <v>11.7</v>
      </c>
      <c r="W67" s="2"/>
      <c r="Y67" s="2">
        <f t="shared" si="5"/>
        <v>33</v>
      </c>
      <c r="AH67" s="4">
        <f t="shared" ref="AH67:AH130" si="6">P67</f>
        <v>3.93</v>
      </c>
      <c r="AM67" s="3">
        <f>100*((AH67*4080)-(AH66*4000))/(1000*80)</f>
        <v>-8.6069999999999993</v>
      </c>
      <c r="AN67" s="3" t="str">
        <f>IF(AH66&gt;10, (IF((AND(AM67&gt;=80,AM67&lt;=120)=TRUE),"PASS","FAIL")),(IF((AND(AM67&gt;=50,AM67&lt;=150)=TRUE),"PASS","FAIL")))</f>
        <v>FAIL</v>
      </c>
      <c r="AQ67" s="4">
        <f t="shared" ref="AQ67:AQ130" si="7">U67</f>
        <v>11.7</v>
      </c>
      <c r="AV67" s="3">
        <f>100*((AQ67*4080)-(AQ66*4000))/(1000*80)</f>
        <v>43.17</v>
      </c>
      <c r="AW67" s="3" t="str">
        <f>IF(AQ66&gt;10, (IF((AND(AV67&gt;=80,AV67&lt;=120)=TRUE),"PASS","FAIL")),(IF((AND(AV67&gt;=50,AV67&lt;=150)=TRUE),"PASS","FAIL")))</f>
        <v>FAIL</v>
      </c>
    </row>
    <row r="68" spans="1:49" x14ac:dyDescent="0.2">
      <c r="A68" s="1">
        <v>43780</v>
      </c>
      <c r="B68" t="s">
        <v>83</v>
      </c>
      <c r="C68" t="s">
        <v>16</v>
      </c>
      <c r="D68" t="s">
        <v>13</v>
      </c>
      <c r="E68">
        <v>1</v>
      </c>
      <c r="F68">
        <v>1</v>
      </c>
      <c r="G68" t="s">
        <v>77</v>
      </c>
      <c r="H68" t="s">
        <v>78</v>
      </c>
      <c r="I68">
        <v>6.0299999999999999E-2</v>
      </c>
      <c r="J68">
        <v>1.1399999999999999</v>
      </c>
      <c r="K68">
        <v>28.6</v>
      </c>
      <c r="L68" t="s">
        <v>79</v>
      </c>
      <c r="M68" t="s">
        <v>80</v>
      </c>
      <c r="N68">
        <v>7.1999999999999995E-2</v>
      </c>
      <c r="O68">
        <v>0.92700000000000005</v>
      </c>
      <c r="P68">
        <v>24.7</v>
      </c>
      <c r="Q68" t="s">
        <v>81</v>
      </c>
      <c r="R68" t="s">
        <v>78</v>
      </c>
      <c r="S68">
        <v>3.6400000000000002E-2</v>
      </c>
      <c r="T68">
        <v>0.43</v>
      </c>
      <c r="U68">
        <v>24.3</v>
      </c>
      <c r="W68" s="2"/>
      <c r="Y68" s="2">
        <f t="shared" ref="Y68:Y131" si="8">K68</f>
        <v>28.6</v>
      </c>
      <c r="AD68" s="3"/>
      <c r="AE68" s="3"/>
      <c r="AH68" s="4">
        <f t="shared" si="6"/>
        <v>24.7</v>
      </c>
      <c r="AM68" s="3"/>
      <c r="AN68" s="3"/>
      <c r="AQ68" s="4">
        <f t="shared" si="7"/>
        <v>24.3</v>
      </c>
      <c r="AR68" s="3">
        <f>100*(AQ68-25)/25</f>
        <v>-2.7999999999999972</v>
      </c>
      <c r="AS68" s="3" t="str">
        <f>IF((ABS(AR68))&lt;=20,"PASS","FAIL")</f>
        <v>PASS</v>
      </c>
      <c r="AV68" s="3"/>
      <c r="AW68" s="3"/>
    </row>
    <row r="69" spans="1:49" x14ac:dyDescent="0.2">
      <c r="A69" s="1">
        <v>43780</v>
      </c>
      <c r="B69" t="s">
        <v>83</v>
      </c>
      <c r="C69" t="s">
        <v>139</v>
      </c>
      <c r="D69">
        <v>69</v>
      </c>
      <c r="E69">
        <v>1</v>
      </c>
      <c r="F69">
        <v>1</v>
      </c>
      <c r="G69" t="s">
        <v>77</v>
      </c>
      <c r="H69" t="s">
        <v>78</v>
      </c>
      <c r="I69">
        <v>4.9000000000000002E-2</v>
      </c>
      <c r="J69">
        <v>0.92100000000000004</v>
      </c>
      <c r="K69">
        <v>23</v>
      </c>
      <c r="L69" t="s">
        <v>79</v>
      </c>
      <c r="M69" t="s">
        <v>80</v>
      </c>
      <c r="N69">
        <v>2.53E-2</v>
      </c>
      <c r="O69">
        <v>0.35599999999999998</v>
      </c>
      <c r="P69">
        <v>6.13</v>
      </c>
      <c r="Q69" t="s">
        <v>81</v>
      </c>
      <c r="R69" t="s">
        <v>78</v>
      </c>
      <c r="S69">
        <v>3.6700000000000003E-2</v>
      </c>
      <c r="T69">
        <v>0.495</v>
      </c>
      <c r="U69">
        <v>28.1</v>
      </c>
      <c r="W69" s="2"/>
      <c r="Y69" s="2">
        <f t="shared" si="8"/>
        <v>23</v>
      </c>
      <c r="AH69" s="4">
        <f t="shared" si="6"/>
        <v>6.13</v>
      </c>
      <c r="AQ69" s="4">
        <f t="shared" si="7"/>
        <v>28.1</v>
      </c>
    </row>
    <row r="70" spans="1:49" x14ac:dyDescent="0.2">
      <c r="A70" s="1">
        <v>43780</v>
      </c>
      <c r="B70" t="s">
        <v>83</v>
      </c>
      <c r="C70" t="s">
        <v>140</v>
      </c>
      <c r="D70">
        <v>70</v>
      </c>
      <c r="E70">
        <v>1</v>
      </c>
      <c r="F70">
        <v>1</v>
      </c>
      <c r="G70" t="s">
        <v>77</v>
      </c>
      <c r="H70" t="s">
        <v>78</v>
      </c>
      <c r="I70">
        <v>8.7799999999999996E-3</v>
      </c>
      <c r="J70">
        <v>0.17799999999999999</v>
      </c>
      <c r="K70">
        <v>4.09</v>
      </c>
      <c r="L70" t="s">
        <v>79</v>
      </c>
      <c r="M70" t="s">
        <v>80</v>
      </c>
      <c r="N70">
        <v>5.3900000000000003E-2</v>
      </c>
      <c r="O70">
        <v>0.71599999999999997</v>
      </c>
      <c r="P70">
        <v>17.8</v>
      </c>
      <c r="Q70" t="s">
        <v>81</v>
      </c>
      <c r="R70" t="s">
        <v>78</v>
      </c>
      <c r="S70">
        <v>9.7100000000000006E-2</v>
      </c>
      <c r="T70">
        <v>1.1000000000000001</v>
      </c>
      <c r="U70">
        <v>63.6</v>
      </c>
      <c r="W70" s="2"/>
      <c r="Y70" s="2">
        <f t="shared" si="8"/>
        <v>4.09</v>
      </c>
      <c r="AH70" s="4">
        <f t="shared" si="6"/>
        <v>17.8</v>
      </c>
      <c r="AQ70" s="4">
        <f t="shared" si="7"/>
        <v>63.6</v>
      </c>
    </row>
    <row r="71" spans="1:49" x14ac:dyDescent="0.2">
      <c r="A71" s="1">
        <v>43780</v>
      </c>
      <c r="B71" t="s">
        <v>83</v>
      </c>
      <c r="C71" t="s">
        <v>141</v>
      </c>
      <c r="D71">
        <v>74</v>
      </c>
      <c r="E71">
        <v>1</v>
      </c>
      <c r="F71">
        <v>1</v>
      </c>
      <c r="G71" t="s">
        <v>77</v>
      </c>
      <c r="H71" t="s">
        <v>78</v>
      </c>
      <c r="I71">
        <v>5.1399999999999996E-3</v>
      </c>
      <c r="J71">
        <v>0.121</v>
      </c>
      <c r="K71">
        <v>2.63</v>
      </c>
      <c r="L71" t="s">
        <v>79</v>
      </c>
      <c r="M71" t="s">
        <v>80</v>
      </c>
      <c r="N71">
        <v>4.41E-2</v>
      </c>
      <c r="O71">
        <v>0.52700000000000002</v>
      </c>
      <c r="P71">
        <v>11.7</v>
      </c>
      <c r="Q71" t="s">
        <v>81</v>
      </c>
      <c r="R71" t="s">
        <v>78</v>
      </c>
      <c r="S71">
        <v>3.3400000000000001E-3</v>
      </c>
      <c r="T71">
        <v>3.7100000000000001E-2</v>
      </c>
      <c r="U71">
        <v>1.22</v>
      </c>
      <c r="W71" s="2"/>
      <c r="Y71" s="2">
        <f t="shared" si="8"/>
        <v>2.63</v>
      </c>
      <c r="AH71" s="4">
        <f t="shared" si="6"/>
        <v>11.7</v>
      </c>
      <c r="AQ71" s="4">
        <f t="shared" si="7"/>
        <v>1.22</v>
      </c>
    </row>
    <row r="72" spans="1:49" x14ac:dyDescent="0.2">
      <c r="A72" s="1">
        <v>43780</v>
      </c>
      <c r="B72" t="s">
        <v>83</v>
      </c>
      <c r="C72" t="s">
        <v>142</v>
      </c>
      <c r="D72">
        <v>75</v>
      </c>
      <c r="E72">
        <v>1</v>
      </c>
      <c r="F72">
        <v>1</v>
      </c>
      <c r="G72" t="s">
        <v>77</v>
      </c>
      <c r="H72" t="s">
        <v>78</v>
      </c>
      <c r="I72">
        <v>5.11E-2</v>
      </c>
      <c r="J72">
        <v>0.96799999999999997</v>
      </c>
      <c r="K72">
        <v>24.2</v>
      </c>
      <c r="L72" t="s">
        <v>79</v>
      </c>
      <c r="M72" t="s">
        <v>80</v>
      </c>
      <c r="N72">
        <v>0.1</v>
      </c>
      <c r="O72">
        <v>1.22</v>
      </c>
      <c r="P72">
        <v>34.4</v>
      </c>
      <c r="Q72" t="s">
        <v>81</v>
      </c>
      <c r="R72" t="s">
        <v>78</v>
      </c>
      <c r="S72">
        <v>0.123</v>
      </c>
      <c r="T72">
        <v>1.37</v>
      </c>
      <c r="U72">
        <v>79.8</v>
      </c>
      <c r="W72" s="2"/>
      <c r="Y72" s="2">
        <f t="shared" si="8"/>
        <v>24.2</v>
      </c>
      <c r="AB72" s="3"/>
      <c r="AC72" s="3"/>
      <c r="AD72" s="3"/>
      <c r="AE72" s="3"/>
      <c r="AH72" s="4">
        <f t="shared" si="6"/>
        <v>34.4</v>
      </c>
      <c r="AK72" s="3"/>
      <c r="AL72" s="3"/>
      <c r="AM72" s="3"/>
      <c r="AN72" s="3"/>
      <c r="AQ72" s="4">
        <f t="shared" si="7"/>
        <v>79.8</v>
      </c>
      <c r="AT72" s="3"/>
      <c r="AU72" s="3"/>
      <c r="AV72" s="3"/>
      <c r="AW72" s="3"/>
    </row>
    <row r="73" spans="1:49" x14ac:dyDescent="0.2">
      <c r="A73" s="1">
        <v>43780</v>
      </c>
      <c r="B73" t="s">
        <v>83</v>
      </c>
      <c r="C73" t="s">
        <v>16</v>
      </c>
      <c r="D73" t="s">
        <v>13</v>
      </c>
      <c r="E73">
        <v>1</v>
      </c>
      <c r="F73">
        <v>1</v>
      </c>
      <c r="G73" t="s">
        <v>77</v>
      </c>
      <c r="H73" t="s">
        <v>78</v>
      </c>
      <c r="I73">
        <v>6.0499999999999998E-2</v>
      </c>
      <c r="J73">
        <v>1.1000000000000001</v>
      </c>
      <c r="K73">
        <v>27.6</v>
      </c>
      <c r="L73" t="s">
        <v>79</v>
      </c>
      <c r="M73" t="s">
        <v>80</v>
      </c>
      <c r="N73">
        <v>6.8599999999999994E-2</v>
      </c>
      <c r="O73">
        <v>0.91200000000000003</v>
      </c>
      <c r="P73">
        <v>24.2</v>
      </c>
      <c r="Q73" t="s">
        <v>81</v>
      </c>
      <c r="R73" t="s">
        <v>78</v>
      </c>
      <c r="S73">
        <v>3.44E-2</v>
      </c>
      <c r="T73">
        <v>0.42099999999999999</v>
      </c>
      <c r="U73">
        <v>23.7</v>
      </c>
      <c r="W73" s="2"/>
      <c r="Y73" s="2">
        <f t="shared" si="8"/>
        <v>27.6</v>
      </c>
      <c r="AB73" s="3"/>
      <c r="AC73" s="3"/>
      <c r="AH73" s="4">
        <f t="shared" si="6"/>
        <v>24.2</v>
      </c>
      <c r="AK73" s="3"/>
      <c r="AL73" s="3"/>
      <c r="AQ73" s="4">
        <f t="shared" si="7"/>
        <v>23.7</v>
      </c>
      <c r="AT73" s="3"/>
      <c r="AU73" s="3"/>
    </row>
    <row r="74" spans="1:49" x14ac:dyDescent="0.2">
      <c r="A74" s="1">
        <v>43780</v>
      </c>
      <c r="B74" t="s">
        <v>83</v>
      </c>
      <c r="C74" t="s">
        <v>38</v>
      </c>
      <c r="D74" t="s">
        <v>70</v>
      </c>
      <c r="E74">
        <v>1</v>
      </c>
      <c r="F74">
        <v>1</v>
      </c>
      <c r="G74" t="s">
        <v>77</v>
      </c>
      <c r="H74" t="s">
        <v>78</v>
      </c>
      <c r="I74">
        <v>1.6799999999999999E-2</v>
      </c>
      <c r="J74">
        <v>0.23400000000000001</v>
      </c>
      <c r="K74">
        <v>5.53</v>
      </c>
      <c r="L74" t="s">
        <v>79</v>
      </c>
      <c r="M74" t="s">
        <v>80</v>
      </c>
      <c r="N74">
        <v>-8.4100000000000008E-3</v>
      </c>
      <c r="O74">
        <v>-4.0399999999999998E-2</v>
      </c>
      <c r="P74">
        <v>-6.74</v>
      </c>
      <c r="Q74" t="s">
        <v>81</v>
      </c>
      <c r="R74" t="s">
        <v>78</v>
      </c>
      <c r="S74">
        <v>-5.0400000000000002E-3</v>
      </c>
      <c r="T74">
        <v>-2.4500000000000001E-2</v>
      </c>
      <c r="U74">
        <v>-2.38</v>
      </c>
      <c r="W74" s="2"/>
      <c r="Y74" s="2">
        <f t="shared" si="8"/>
        <v>5.53</v>
      </c>
      <c r="AD74" s="3"/>
      <c r="AE74" s="3"/>
      <c r="AH74" s="4">
        <f t="shared" si="6"/>
        <v>-6.74</v>
      </c>
      <c r="AM74" s="3"/>
      <c r="AN74" s="3"/>
      <c r="AQ74" s="4">
        <f t="shared" si="7"/>
        <v>-2.38</v>
      </c>
      <c r="AV74" s="3"/>
      <c r="AW74" s="3"/>
    </row>
    <row r="75" spans="1:49" x14ac:dyDescent="0.2">
      <c r="A75" s="1">
        <v>43780</v>
      </c>
      <c r="B75" t="s">
        <v>83</v>
      </c>
      <c r="C75" t="s">
        <v>143</v>
      </c>
      <c r="D75">
        <v>76</v>
      </c>
      <c r="E75">
        <v>1</v>
      </c>
      <c r="F75">
        <v>1</v>
      </c>
      <c r="G75" t="s">
        <v>77</v>
      </c>
      <c r="H75" t="s">
        <v>78</v>
      </c>
      <c r="I75">
        <v>1.11E-2</v>
      </c>
      <c r="J75">
        <v>0.25800000000000001</v>
      </c>
      <c r="K75">
        <v>6.14</v>
      </c>
      <c r="L75" t="s">
        <v>79</v>
      </c>
      <c r="M75" t="s">
        <v>80</v>
      </c>
      <c r="N75">
        <v>5.8099999999999999E-2</v>
      </c>
      <c r="O75">
        <v>0.76200000000000001</v>
      </c>
      <c r="P75">
        <v>19.3</v>
      </c>
      <c r="Q75" t="s">
        <v>81</v>
      </c>
      <c r="R75" t="s">
        <v>78</v>
      </c>
      <c r="S75">
        <v>0.26400000000000001</v>
      </c>
      <c r="T75">
        <v>2.91</v>
      </c>
      <c r="U75">
        <v>172</v>
      </c>
      <c r="W75" s="2"/>
      <c r="Y75" s="2">
        <f t="shared" si="8"/>
        <v>6.14</v>
      </c>
      <c r="Z75" s="3"/>
      <c r="AA75" s="3"/>
      <c r="AH75" s="4">
        <f t="shared" si="6"/>
        <v>19.3</v>
      </c>
      <c r="AI75" s="3"/>
      <c r="AJ75" s="3"/>
      <c r="AK75" s="3">
        <f>ABS(100*ABS(AH75-AH74)/AVERAGE(AH75,AH74))</f>
        <v>414.64968152866243</v>
      </c>
      <c r="AL75" s="3" t="str">
        <f>IF(AH75&gt;10, (IF((AND(AK75&gt;=0,AK75&lt;=20)=TRUE),"PASS","FAIL")),(IF((AND(AK75&gt;=0,AK75&lt;=50)=TRUE),"PASS","FAIL")))</f>
        <v>FAIL</v>
      </c>
      <c r="AQ75" s="4">
        <f t="shared" si="7"/>
        <v>172</v>
      </c>
      <c r="AR75" s="3"/>
      <c r="AS75" s="3"/>
      <c r="AT75" s="3">
        <f>ABS(100*ABS(AQ75-AQ74)/AVERAGE(AQ75,AQ74))</f>
        <v>205.61254569036669</v>
      </c>
      <c r="AU75" s="3" t="str">
        <f>IF(AQ75&gt;10, (IF((AND(AT75&gt;=0,AT75&lt;=20)=TRUE),"PASS","FAIL")),(IF((AND(AT75&gt;=0,AT75&lt;=50)=TRUE),"PASS","FAIL")))</f>
        <v>FAIL</v>
      </c>
    </row>
    <row r="76" spans="1:49" x14ac:dyDescent="0.2">
      <c r="A76" s="1">
        <v>43780</v>
      </c>
      <c r="B76" t="s">
        <v>83</v>
      </c>
      <c r="C76" t="s">
        <v>144</v>
      </c>
      <c r="D76">
        <v>77</v>
      </c>
      <c r="E76">
        <v>1</v>
      </c>
      <c r="F76">
        <v>1</v>
      </c>
      <c r="G76" t="s">
        <v>77</v>
      </c>
      <c r="H76" t="s">
        <v>78</v>
      </c>
      <c r="I76">
        <v>5.47E-3</v>
      </c>
      <c r="J76">
        <v>0.11</v>
      </c>
      <c r="K76">
        <v>2.36</v>
      </c>
      <c r="L76" t="s">
        <v>79</v>
      </c>
      <c r="M76" t="s">
        <v>80</v>
      </c>
      <c r="N76">
        <v>4.48E-2</v>
      </c>
      <c r="O76">
        <v>0.59299999999999997</v>
      </c>
      <c r="P76">
        <v>13.9</v>
      </c>
      <c r="Q76" t="s">
        <v>81</v>
      </c>
      <c r="R76" t="s">
        <v>78</v>
      </c>
      <c r="S76">
        <v>6.2500000000000003E-3</v>
      </c>
      <c r="T76">
        <v>2.0100000000000001E-3</v>
      </c>
      <c r="U76">
        <v>-0.83199999999999996</v>
      </c>
      <c r="W76" s="2"/>
      <c r="Y76" s="2">
        <f t="shared" si="8"/>
        <v>2.36</v>
      </c>
      <c r="AH76" s="4">
        <f t="shared" si="6"/>
        <v>13.9</v>
      </c>
      <c r="AQ76" s="4">
        <f t="shared" si="7"/>
        <v>-0.83199999999999996</v>
      </c>
    </row>
    <row r="77" spans="1:49" x14ac:dyDescent="0.2">
      <c r="A77" s="1">
        <v>43780</v>
      </c>
      <c r="B77" t="s">
        <v>83</v>
      </c>
      <c r="C77" t="s">
        <v>145</v>
      </c>
      <c r="D77">
        <v>78</v>
      </c>
      <c r="E77">
        <v>1</v>
      </c>
      <c r="F77">
        <v>1</v>
      </c>
      <c r="G77" t="s">
        <v>77</v>
      </c>
      <c r="H77" t="s">
        <v>78</v>
      </c>
      <c r="I77">
        <v>0.23599999999999999</v>
      </c>
      <c r="J77">
        <v>4.18</v>
      </c>
      <c r="K77">
        <v>106</v>
      </c>
      <c r="L77" t="s">
        <v>79</v>
      </c>
      <c r="M77" t="s">
        <v>80</v>
      </c>
      <c r="N77">
        <v>2.92E-2</v>
      </c>
      <c r="O77">
        <v>0.64800000000000002</v>
      </c>
      <c r="P77">
        <v>15.7</v>
      </c>
      <c r="Q77" t="s">
        <v>81</v>
      </c>
      <c r="R77" t="s">
        <v>78</v>
      </c>
      <c r="S77">
        <v>0.19500000000000001</v>
      </c>
      <c r="T77">
        <v>2.16</v>
      </c>
      <c r="U77">
        <v>127</v>
      </c>
      <c r="W77" s="2"/>
      <c r="Y77" s="2">
        <f t="shared" si="8"/>
        <v>106</v>
      </c>
      <c r="AH77" s="4">
        <f t="shared" si="6"/>
        <v>15.7</v>
      </c>
      <c r="AQ77" s="4">
        <f t="shared" si="7"/>
        <v>127</v>
      </c>
    </row>
    <row r="78" spans="1:49" x14ac:dyDescent="0.2">
      <c r="A78" s="1">
        <v>43780</v>
      </c>
      <c r="B78" t="s">
        <v>83</v>
      </c>
      <c r="C78" t="s">
        <v>146</v>
      </c>
      <c r="D78">
        <v>79</v>
      </c>
      <c r="E78">
        <v>1</v>
      </c>
      <c r="F78">
        <v>1</v>
      </c>
      <c r="G78" t="s">
        <v>77</v>
      </c>
      <c r="H78" t="s">
        <v>78</v>
      </c>
      <c r="I78">
        <v>1.0200000000000001E-2</v>
      </c>
      <c r="J78">
        <v>0.2</v>
      </c>
      <c r="K78">
        <v>4.66</v>
      </c>
      <c r="L78" t="s">
        <v>79</v>
      </c>
      <c r="M78" t="s">
        <v>80</v>
      </c>
      <c r="N78">
        <v>3.1399999999999997E-2</v>
      </c>
      <c r="O78">
        <v>0.40500000000000003</v>
      </c>
      <c r="P78">
        <v>7.73</v>
      </c>
      <c r="Q78" t="s">
        <v>81</v>
      </c>
      <c r="R78" t="s">
        <v>78</v>
      </c>
      <c r="S78">
        <v>1.38E-2</v>
      </c>
      <c r="T78">
        <v>0.14799999999999999</v>
      </c>
      <c r="U78">
        <v>7.74</v>
      </c>
      <c r="W78" s="2"/>
      <c r="Y78" s="2">
        <f t="shared" si="8"/>
        <v>4.66</v>
      </c>
      <c r="AH78" s="4">
        <f t="shared" si="6"/>
        <v>7.73</v>
      </c>
      <c r="AQ78" s="4">
        <f t="shared" si="7"/>
        <v>7.74</v>
      </c>
    </row>
    <row r="79" spans="1:49" x14ac:dyDescent="0.2">
      <c r="A79" s="1">
        <v>43780</v>
      </c>
      <c r="B79" t="s">
        <v>83</v>
      </c>
      <c r="C79" t="s">
        <v>147</v>
      </c>
      <c r="D79">
        <v>80</v>
      </c>
      <c r="E79">
        <v>1</v>
      </c>
      <c r="F79">
        <v>1</v>
      </c>
      <c r="G79" t="s">
        <v>77</v>
      </c>
      <c r="H79" t="s">
        <v>78</v>
      </c>
      <c r="I79">
        <v>7.26E-3</v>
      </c>
      <c r="J79">
        <v>0.123</v>
      </c>
      <c r="K79">
        <v>2.71</v>
      </c>
      <c r="L79" t="s">
        <v>79</v>
      </c>
      <c r="M79" t="s">
        <v>80</v>
      </c>
      <c r="N79">
        <v>3.6799999999999999E-2</v>
      </c>
      <c r="O79">
        <v>0.41899999999999998</v>
      </c>
      <c r="P79">
        <v>8.1999999999999993</v>
      </c>
      <c r="Q79" t="s">
        <v>81</v>
      </c>
      <c r="R79" t="s">
        <v>78</v>
      </c>
      <c r="S79">
        <v>3.13E-3</v>
      </c>
      <c r="T79">
        <v>5.5199999999999999E-2</v>
      </c>
      <c r="U79">
        <v>2.2799999999999998</v>
      </c>
      <c r="W79" s="2"/>
      <c r="Y79" s="2">
        <f t="shared" si="8"/>
        <v>2.71</v>
      </c>
      <c r="AB79" s="3"/>
      <c r="AC79" s="3"/>
      <c r="AD79" s="3"/>
      <c r="AE79" s="3"/>
      <c r="AH79" s="4">
        <f t="shared" si="6"/>
        <v>8.1999999999999993</v>
      </c>
      <c r="AK79" s="3"/>
      <c r="AL79" s="3"/>
      <c r="AM79" s="3"/>
      <c r="AN79" s="3"/>
      <c r="AQ79" s="4">
        <f t="shared" si="7"/>
        <v>2.2799999999999998</v>
      </c>
      <c r="AT79" s="3"/>
      <c r="AU79" s="3"/>
      <c r="AV79" s="3"/>
      <c r="AW79" s="3"/>
    </row>
    <row r="80" spans="1:49" x14ac:dyDescent="0.2">
      <c r="A80" s="1">
        <v>43780</v>
      </c>
      <c r="B80" t="s">
        <v>83</v>
      </c>
      <c r="C80" t="s">
        <v>148</v>
      </c>
      <c r="D80">
        <v>81</v>
      </c>
      <c r="E80">
        <v>1</v>
      </c>
      <c r="F80">
        <v>1</v>
      </c>
      <c r="G80" t="s">
        <v>77</v>
      </c>
      <c r="H80" t="s">
        <v>78</v>
      </c>
      <c r="I80">
        <v>9.4900000000000002E-3</v>
      </c>
      <c r="J80">
        <v>0.15</v>
      </c>
      <c r="K80">
        <v>3.38</v>
      </c>
      <c r="L80" t="s">
        <v>79</v>
      </c>
      <c r="M80" t="s">
        <v>80</v>
      </c>
      <c r="N80">
        <v>6.9400000000000003E-2</v>
      </c>
      <c r="O80">
        <v>0.876</v>
      </c>
      <c r="P80">
        <v>23.1</v>
      </c>
      <c r="Q80" t="s">
        <v>81</v>
      </c>
      <c r="R80" t="s">
        <v>78</v>
      </c>
      <c r="S80">
        <v>0.17599999999999999</v>
      </c>
      <c r="T80">
        <v>1.95</v>
      </c>
      <c r="U80">
        <v>115</v>
      </c>
      <c r="W80" s="2"/>
      <c r="Y80" s="2">
        <f t="shared" si="8"/>
        <v>3.38</v>
      </c>
      <c r="AB80" s="3"/>
      <c r="AC80" s="3"/>
      <c r="AH80" s="4">
        <f t="shared" si="6"/>
        <v>23.1</v>
      </c>
      <c r="AK80" s="3"/>
      <c r="AL80" s="3"/>
      <c r="AQ80" s="4">
        <f t="shared" si="7"/>
        <v>115</v>
      </c>
      <c r="AT80" s="3"/>
      <c r="AU80" s="3"/>
    </row>
    <row r="81" spans="1:49" x14ac:dyDescent="0.2">
      <c r="A81" s="1">
        <v>43780</v>
      </c>
      <c r="B81" t="s">
        <v>83</v>
      </c>
      <c r="C81" t="s">
        <v>149</v>
      </c>
      <c r="D81">
        <v>89</v>
      </c>
      <c r="E81">
        <v>1</v>
      </c>
      <c r="F81">
        <v>1</v>
      </c>
      <c r="G81" t="s">
        <v>77</v>
      </c>
      <c r="H81" t="s">
        <v>78</v>
      </c>
      <c r="I81">
        <v>1.24E-2</v>
      </c>
      <c r="J81">
        <v>7.9699999999999993E-2</v>
      </c>
      <c r="K81">
        <v>1.6</v>
      </c>
      <c r="L81" t="s">
        <v>79</v>
      </c>
      <c r="M81" t="s">
        <v>80</v>
      </c>
      <c r="N81">
        <v>3.8100000000000002E-2</v>
      </c>
      <c r="O81">
        <v>0.49399999999999999</v>
      </c>
      <c r="P81">
        <v>10.6</v>
      </c>
      <c r="Q81" t="s">
        <v>81</v>
      </c>
      <c r="R81" t="s">
        <v>78</v>
      </c>
      <c r="S81">
        <v>2.5699999999999998E-3</v>
      </c>
      <c r="T81">
        <v>3.3500000000000002E-2</v>
      </c>
      <c r="U81">
        <v>1.01</v>
      </c>
      <c r="W81" s="2"/>
      <c r="Y81" s="2">
        <f t="shared" si="8"/>
        <v>1.6</v>
      </c>
      <c r="AH81" s="4">
        <f t="shared" si="6"/>
        <v>10.6</v>
      </c>
      <c r="AM81" s="3">
        <f>100*((AH81*4080)-(AH80*4000))/(1000*80)</f>
        <v>-61.44</v>
      </c>
      <c r="AN81" s="3" t="str">
        <f>IF(AH80&gt;10, (IF((AND(AM81&gt;=80,AM81&lt;=120)=TRUE),"PASS","FAIL")),(IF((AND(AM81&gt;=50,AM81&lt;=150)=TRUE),"PASS","FAIL")))</f>
        <v>FAIL</v>
      </c>
      <c r="AQ81" s="4">
        <f t="shared" si="7"/>
        <v>1.01</v>
      </c>
      <c r="AV81" s="3">
        <f>100*((AQ81*4080)-(AQ80*4000))/(1000*80)</f>
        <v>-569.84900000000005</v>
      </c>
      <c r="AW81" s="3" t="str">
        <f>IF(AQ80&gt;10, (IF((AND(AV81&gt;=80,AV81&lt;=120)=TRUE),"PASS","FAIL")),(IF((AND(AV81&gt;=50,AV81&lt;=150)=TRUE),"PASS","FAIL")))</f>
        <v>FAIL</v>
      </c>
    </row>
    <row r="82" spans="1:49" x14ac:dyDescent="0.2">
      <c r="A82" s="1">
        <v>43780</v>
      </c>
      <c r="B82" t="s">
        <v>83</v>
      </c>
      <c r="C82" t="s">
        <v>150</v>
      </c>
      <c r="D82">
        <v>90</v>
      </c>
      <c r="E82">
        <v>1</v>
      </c>
      <c r="F82">
        <v>1</v>
      </c>
      <c r="G82" t="s">
        <v>77</v>
      </c>
      <c r="H82" t="s">
        <v>78</v>
      </c>
      <c r="I82">
        <v>5.1200000000000002E-2</v>
      </c>
      <c r="J82">
        <v>0.98</v>
      </c>
      <c r="K82">
        <v>24.5</v>
      </c>
      <c r="L82" t="s">
        <v>79</v>
      </c>
      <c r="M82" t="s">
        <v>80</v>
      </c>
      <c r="N82">
        <v>0.114</v>
      </c>
      <c r="O82">
        <v>1.41</v>
      </c>
      <c r="P82">
        <v>40.5</v>
      </c>
      <c r="Q82" t="s">
        <v>81</v>
      </c>
      <c r="R82" t="s">
        <v>78</v>
      </c>
      <c r="S82">
        <v>0.19500000000000001</v>
      </c>
      <c r="T82">
        <v>2.14</v>
      </c>
      <c r="U82">
        <v>126</v>
      </c>
      <c r="W82" s="2"/>
      <c r="Y82" s="2">
        <f t="shared" si="8"/>
        <v>24.5</v>
      </c>
      <c r="AD82" s="3"/>
      <c r="AE82" s="3"/>
      <c r="AH82" s="4">
        <f t="shared" si="6"/>
        <v>40.5</v>
      </c>
      <c r="AM82" s="3"/>
      <c r="AN82" s="3"/>
      <c r="AQ82" s="4">
        <f t="shared" si="7"/>
        <v>126</v>
      </c>
      <c r="AR82" s="3">
        <f>100*(AQ82-25)/25</f>
        <v>404</v>
      </c>
      <c r="AS82" s="3" t="str">
        <f>IF((ABS(AR82))&lt;=20,"PASS","FAIL")</f>
        <v>FAIL</v>
      </c>
      <c r="AV82" s="3"/>
      <c r="AW82" s="3"/>
    </row>
    <row r="83" spans="1:49" x14ac:dyDescent="0.2">
      <c r="A83" s="1">
        <v>43780</v>
      </c>
      <c r="B83" t="s">
        <v>83</v>
      </c>
      <c r="C83" t="s">
        <v>12</v>
      </c>
      <c r="D83" t="s">
        <v>11</v>
      </c>
      <c r="E83">
        <v>1</v>
      </c>
      <c r="F83">
        <v>1</v>
      </c>
      <c r="G83" t="s">
        <v>77</v>
      </c>
      <c r="H83" t="s">
        <v>78</v>
      </c>
      <c r="I83">
        <v>2.5299999999999998</v>
      </c>
      <c r="J83">
        <v>41.3</v>
      </c>
      <c r="K83">
        <v>1010</v>
      </c>
      <c r="L83" t="s">
        <v>79</v>
      </c>
      <c r="M83" t="s">
        <v>80</v>
      </c>
      <c r="N83">
        <v>2.56</v>
      </c>
      <c r="O83">
        <v>29.6</v>
      </c>
      <c r="P83">
        <v>997</v>
      </c>
      <c r="Q83" t="s">
        <v>81</v>
      </c>
      <c r="R83" t="s">
        <v>78</v>
      </c>
      <c r="S83">
        <v>1.41</v>
      </c>
      <c r="T83">
        <v>15.5</v>
      </c>
      <c r="U83">
        <v>989</v>
      </c>
      <c r="W83" s="2"/>
      <c r="Y83" s="2">
        <f t="shared" si="8"/>
        <v>1010</v>
      </c>
      <c r="AH83" s="4">
        <f t="shared" si="6"/>
        <v>997</v>
      </c>
      <c r="AQ83" s="4">
        <f t="shared" si="7"/>
        <v>989</v>
      </c>
    </row>
    <row r="84" spans="1:49" x14ac:dyDescent="0.2">
      <c r="A84" s="1">
        <v>43780</v>
      </c>
      <c r="B84" t="s">
        <v>83</v>
      </c>
      <c r="C84" t="s">
        <v>39</v>
      </c>
      <c r="D84" t="s">
        <v>11</v>
      </c>
      <c r="E84">
        <v>2</v>
      </c>
      <c r="F84">
        <v>1</v>
      </c>
      <c r="G84" t="s">
        <v>77</v>
      </c>
      <c r="H84" t="s">
        <v>78</v>
      </c>
      <c r="I84">
        <v>1.1499999999999999</v>
      </c>
      <c r="J84">
        <v>20.7</v>
      </c>
      <c r="K84">
        <v>518</v>
      </c>
      <c r="L84" t="s">
        <v>79</v>
      </c>
      <c r="M84" t="s">
        <v>80</v>
      </c>
      <c r="N84">
        <v>1.31</v>
      </c>
      <c r="O84">
        <v>15.4</v>
      </c>
      <c r="P84">
        <v>505</v>
      </c>
      <c r="Q84" t="s">
        <v>81</v>
      </c>
      <c r="R84" t="s">
        <v>78</v>
      </c>
      <c r="S84">
        <v>0.755</v>
      </c>
      <c r="T84">
        <v>8.23</v>
      </c>
      <c r="U84">
        <v>504</v>
      </c>
      <c r="W84" s="2"/>
      <c r="Y84" s="2">
        <f t="shared" si="8"/>
        <v>518</v>
      </c>
      <c r="AH84" s="4">
        <f t="shared" si="6"/>
        <v>505</v>
      </c>
      <c r="AQ84" s="4">
        <f t="shared" si="7"/>
        <v>504</v>
      </c>
    </row>
    <row r="85" spans="1:49" x14ac:dyDescent="0.2">
      <c r="A85" s="1">
        <v>43780</v>
      </c>
      <c r="B85" t="s">
        <v>83</v>
      </c>
      <c r="C85" t="s">
        <v>40</v>
      </c>
      <c r="D85" t="s">
        <v>11</v>
      </c>
      <c r="E85">
        <v>4</v>
      </c>
      <c r="F85">
        <v>1</v>
      </c>
      <c r="G85" t="s">
        <v>77</v>
      </c>
      <c r="H85" t="s">
        <v>78</v>
      </c>
      <c r="I85">
        <v>0.55300000000000005</v>
      </c>
      <c r="J85">
        <v>10.199999999999999</v>
      </c>
      <c r="K85">
        <v>257</v>
      </c>
      <c r="L85" t="s">
        <v>79</v>
      </c>
      <c r="M85" t="s">
        <v>80</v>
      </c>
      <c r="N85">
        <v>0.63800000000000001</v>
      </c>
      <c r="O85">
        <v>7.5</v>
      </c>
      <c r="P85">
        <v>241</v>
      </c>
      <c r="Q85" t="s">
        <v>81</v>
      </c>
      <c r="R85" t="s">
        <v>78</v>
      </c>
      <c r="S85">
        <v>0.35</v>
      </c>
      <c r="T85">
        <v>3.83</v>
      </c>
      <c r="U85">
        <v>228</v>
      </c>
      <c r="W85" s="2"/>
      <c r="Y85" s="2">
        <f t="shared" si="8"/>
        <v>257</v>
      </c>
      <c r="AH85" s="4">
        <f t="shared" si="6"/>
        <v>241</v>
      </c>
      <c r="AQ85" s="4">
        <f t="shared" si="7"/>
        <v>228</v>
      </c>
    </row>
    <row r="86" spans="1:49" x14ac:dyDescent="0.2">
      <c r="A86" s="1">
        <v>43780</v>
      </c>
      <c r="B86" t="s">
        <v>83</v>
      </c>
      <c r="C86" t="s">
        <v>14</v>
      </c>
      <c r="D86" t="s">
        <v>71</v>
      </c>
      <c r="E86">
        <v>1</v>
      </c>
      <c r="F86">
        <v>1</v>
      </c>
      <c r="G86" t="s">
        <v>77</v>
      </c>
      <c r="H86" t="s">
        <v>78</v>
      </c>
      <c r="I86">
        <v>0.24299999999999999</v>
      </c>
      <c r="J86">
        <v>4.4400000000000004</v>
      </c>
      <c r="K86">
        <v>112</v>
      </c>
      <c r="L86" t="s">
        <v>79</v>
      </c>
      <c r="M86" t="s">
        <v>80</v>
      </c>
      <c r="N86">
        <v>0.26300000000000001</v>
      </c>
      <c r="O86">
        <v>3.06</v>
      </c>
      <c r="P86">
        <v>94.4</v>
      </c>
      <c r="Q86" t="s">
        <v>81</v>
      </c>
      <c r="R86" t="s">
        <v>78</v>
      </c>
      <c r="S86">
        <v>0.14899999999999999</v>
      </c>
      <c r="T86">
        <v>1.6</v>
      </c>
      <c r="U86">
        <v>93.5</v>
      </c>
      <c r="W86" s="2"/>
      <c r="Y86" s="2">
        <f t="shared" si="8"/>
        <v>112</v>
      </c>
      <c r="AB86" s="3"/>
      <c r="AC86" s="3"/>
      <c r="AD86" s="3"/>
      <c r="AE86" s="3"/>
      <c r="AH86" s="4">
        <f t="shared" si="6"/>
        <v>94.4</v>
      </c>
      <c r="AK86" s="3"/>
      <c r="AL86" s="3"/>
      <c r="AM86" s="3"/>
      <c r="AN86" s="3"/>
      <c r="AQ86" s="4">
        <f t="shared" si="7"/>
        <v>93.5</v>
      </c>
      <c r="AT86" s="3"/>
      <c r="AU86" s="3"/>
      <c r="AV86" s="3"/>
      <c r="AW86" s="3"/>
    </row>
    <row r="87" spans="1:49" x14ac:dyDescent="0.2">
      <c r="A87" s="1">
        <v>43780</v>
      </c>
      <c r="B87" t="s">
        <v>83</v>
      </c>
      <c r="C87" t="s">
        <v>41</v>
      </c>
      <c r="D87" t="s">
        <v>71</v>
      </c>
      <c r="E87">
        <v>2</v>
      </c>
      <c r="F87">
        <v>1</v>
      </c>
      <c r="G87" t="s">
        <v>77</v>
      </c>
      <c r="H87" t="s">
        <v>78</v>
      </c>
      <c r="I87">
        <v>0.107</v>
      </c>
      <c r="J87">
        <v>2.1</v>
      </c>
      <c r="K87">
        <v>52.9</v>
      </c>
      <c r="L87" t="s">
        <v>79</v>
      </c>
      <c r="M87" t="s">
        <v>80</v>
      </c>
      <c r="N87">
        <v>0.13500000000000001</v>
      </c>
      <c r="O87">
        <v>1.63</v>
      </c>
      <c r="P87">
        <v>47.7</v>
      </c>
      <c r="Q87" t="s">
        <v>81</v>
      </c>
      <c r="R87" t="s">
        <v>78</v>
      </c>
      <c r="S87">
        <v>8.2500000000000004E-2</v>
      </c>
      <c r="T87">
        <v>0.98899999999999999</v>
      </c>
      <c r="U87">
        <v>57.3</v>
      </c>
      <c r="W87" s="2"/>
      <c r="Y87" s="2">
        <f t="shared" si="8"/>
        <v>52.9</v>
      </c>
      <c r="AB87" s="3"/>
      <c r="AC87" s="3"/>
      <c r="AH87" s="4">
        <f t="shared" si="6"/>
        <v>47.7</v>
      </c>
      <c r="AK87" s="3"/>
      <c r="AL87" s="3"/>
      <c r="AQ87" s="4">
        <f t="shared" si="7"/>
        <v>57.3</v>
      </c>
      <c r="AT87" s="3"/>
      <c r="AU87" s="3"/>
    </row>
    <row r="88" spans="1:49" x14ac:dyDescent="0.2">
      <c r="A88" s="1">
        <v>43780</v>
      </c>
      <c r="B88" t="s">
        <v>83</v>
      </c>
      <c r="C88" t="s">
        <v>16</v>
      </c>
      <c r="D88" t="s">
        <v>13</v>
      </c>
      <c r="E88">
        <v>1</v>
      </c>
      <c r="F88">
        <v>1</v>
      </c>
      <c r="G88" t="s">
        <v>77</v>
      </c>
      <c r="H88" t="s">
        <v>78</v>
      </c>
      <c r="I88">
        <v>6.6500000000000004E-2</v>
      </c>
      <c r="J88">
        <v>1.1599999999999999</v>
      </c>
      <c r="K88">
        <v>29.2</v>
      </c>
      <c r="L88" t="s">
        <v>79</v>
      </c>
      <c r="M88" t="s">
        <v>80</v>
      </c>
      <c r="N88">
        <v>7.0499999999999993E-2</v>
      </c>
      <c r="O88">
        <v>0.88500000000000001</v>
      </c>
      <c r="P88">
        <v>23.4</v>
      </c>
      <c r="Q88" t="s">
        <v>81</v>
      </c>
      <c r="R88" t="s">
        <v>78</v>
      </c>
      <c r="S88">
        <v>4.02E-2</v>
      </c>
      <c r="T88">
        <v>0.45</v>
      </c>
      <c r="U88">
        <v>25.5</v>
      </c>
      <c r="W88" s="2"/>
      <c r="Y88" s="2">
        <f t="shared" si="8"/>
        <v>29.2</v>
      </c>
      <c r="AD88" s="3"/>
      <c r="AE88" s="3"/>
      <c r="AH88" s="4">
        <f t="shared" si="6"/>
        <v>23.4</v>
      </c>
      <c r="AM88" s="3"/>
      <c r="AN88" s="3"/>
      <c r="AQ88" s="4">
        <f t="shared" si="7"/>
        <v>25.5</v>
      </c>
      <c r="AV88" s="3"/>
      <c r="AW88" s="3"/>
    </row>
    <row r="89" spans="1:49" x14ac:dyDescent="0.2">
      <c r="A89" s="1">
        <v>43780</v>
      </c>
      <c r="B89" t="s">
        <v>83</v>
      </c>
      <c r="C89" t="s">
        <v>42</v>
      </c>
      <c r="D89" t="s">
        <v>71</v>
      </c>
      <c r="E89">
        <v>10</v>
      </c>
      <c r="F89">
        <v>1</v>
      </c>
      <c r="G89" t="s">
        <v>77</v>
      </c>
      <c r="H89" t="s">
        <v>78</v>
      </c>
      <c r="I89">
        <v>4.7800000000000002E-2</v>
      </c>
      <c r="J89">
        <v>0.443</v>
      </c>
      <c r="K89">
        <v>10.9</v>
      </c>
      <c r="L89" t="s">
        <v>79</v>
      </c>
      <c r="M89" t="s">
        <v>80</v>
      </c>
      <c r="N89">
        <v>3.4700000000000002E-2</v>
      </c>
      <c r="O89">
        <v>0.503</v>
      </c>
      <c r="P89">
        <v>10.9</v>
      </c>
      <c r="Q89" t="s">
        <v>81</v>
      </c>
      <c r="R89" t="s">
        <v>78</v>
      </c>
      <c r="S89">
        <v>1.61E-2</v>
      </c>
      <c r="T89">
        <v>0.19700000000000001</v>
      </c>
      <c r="U89">
        <v>10.6</v>
      </c>
      <c r="W89" s="2"/>
      <c r="Y89" s="2">
        <f t="shared" si="8"/>
        <v>10.9</v>
      </c>
      <c r="Z89" s="3"/>
      <c r="AA89" s="3"/>
      <c r="AH89" s="4">
        <f t="shared" si="6"/>
        <v>10.9</v>
      </c>
      <c r="AI89" s="3"/>
      <c r="AJ89" s="3"/>
      <c r="AK89" s="3">
        <f>ABS(100*ABS(AH89-AH88)/AVERAGE(AH89,AH88))</f>
        <v>72.886297376093282</v>
      </c>
      <c r="AL89" s="3" t="str">
        <f>IF(AH89&gt;10, (IF((AND(AK89&gt;=0,AK89&lt;=20)=TRUE),"PASS","FAIL")),(IF((AND(AK89&gt;=0,AK89&lt;=50)=TRUE),"PASS","FAIL")))</f>
        <v>FAIL</v>
      </c>
      <c r="AQ89" s="4">
        <f t="shared" si="7"/>
        <v>10.6</v>
      </c>
      <c r="AR89" s="3"/>
      <c r="AS89" s="3"/>
      <c r="AT89" s="3">
        <f>ABS(100*ABS(AQ89-AQ88)/AVERAGE(AQ89,AQ88))</f>
        <v>82.54847645429362</v>
      </c>
      <c r="AU89" s="3" t="str">
        <f>IF(AQ89&gt;10, (IF((AND(AT89&gt;=0,AT89&lt;=20)=TRUE),"PASS","FAIL")),(IF((AND(AT89&gt;=0,AT89&lt;=50)=TRUE),"PASS","FAIL")))</f>
        <v>FAIL</v>
      </c>
    </row>
    <row r="90" spans="1:49" x14ac:dyDescent="0.2">
      <c r="A90" s="1">
        <v>43780</v>
      </c>
      <c r="B90" t="s">
        <v>83</v>
      </c>
      <c r="C90" t="s">
        <v>43</v>
      </c>
      <c r="D90" t="s">
        <v>15</v>
      </c>
      <c r="E90">
        <v>1</v>
      </c>
      <c r="F90">
        <v>1</v>
      </c>
      <c r="G90" t="s">
        <v>77</v>
      </c>
      <c r="H90" t="s">
        <v>78</v>
      </c>
      <c r="I90">
        <v>3.61E-2</v>
      </c>
      <c r="J90">
        <v>0.18</v>
      </c>
      <c r="K90">
        <v>4.1500000000000004</v>
      </c>
      <c r="L90" t="s">
        <v>79</v>
      </c>
      <c r="M90" t="s">
        <v>80</v>
      </c>
      <c r="N90">
        <v>1.9800000000000002E-2</v>
      </c>
      <c r="O90">
        <v>0.314</v>
      </c>
      <c r="P90">
        <v>4.76</v>
      </c>
      <c r="Q90" t="s">
        <v>81</v>
      </c>
      <c r="R90" t="s">
        <v>78</v>
      </c>
      <c r="S90">
        <v>9.2200000000000008E-3</v>
      </c>
      <c r="T90">
        <v>0.161</v>
      </c>
      <c r="U90">
        <v>8.51</v>
      </c>
      <c r="W90" s="2"/>
      <c r="Y90" s="2">
        <f t="shared" si="8"/>
        <v>4.1500000000000004</v>
      </c>
      <c r="AH90" s="4">
        <f t="shared" si="6"/>
        <v>4.76</v>
      </c>
      <c r="AQ90" s="4">
        <f t="shared" si="7"/>
        <v>8.51</v>
      </c>
    </row>
    <row r="91" spans="1:49" x14ac:dyDescent="0.2">
      <c r="A91" s="1">
        <v>43780</v>
      </c>
      <c r="B91" t="s">
        <v>83</v>
      </c>
      <c r="C91" t="s">
        <v>44</v>
      </c>
      <c r="D91" t="s">
        <v>15</v>
      </c>
      <c r="E91">
        <v>2</v>
      </c>
      <c r="F91">
        <v>1</v>
      </c>
      <c r="G91" t="s">
        <v>77</v>
      </c>
      <c r="H91" t="s">
        <v>78</v>
      </c>
      <c r="I91">
        <v>5.5300000000000002E-3</v>
      </c>
      <c r="J91">
        <v>0.105</v>
      </c>
      <c r="K91">
        <v>2.23</v>
      </c>
      <c r="L91" t="s">
        <v>79</v>
      </c>
      <c r="M91" t="s">
        <v>80</v>
      </c>
      <c r="N91">
        <v>1.49E-2</v>
      </c>
      <c r="O91">
        <v>0.188</v>
      </c>
      <c r="P91">
        <v>0.69</v>
      </c>
      <c r="Q91" t="s">
        <v>81</v>
      </c>
      <c r="R91" t="s">
        <v>78</v>
      </c>
      <c r="S91">
        <v>4.6600000000000001E-3</v>
      </c>
      <c r="T91">
        <v>6.7699999999999996E-2</v>
      </c>
      <c r="U91">
        <v>3.01</v>
      </c>
      <c r="W91" s="2"/>
      <c r="Y91" s="2">
        <f t="shared" si="8"/>
        <v>2.23</v>
      </c>
      <c r="AH91" s="4">
        <f t="shared" si="6"/>
        <v>0.69</v>
      </c>
      <c r="AQ91" s="4">
        <f t="shared" si="7"/>
        <v>3.01</v>
      </c>
    </row>
    <row r="92" spans="1:49" x14ac:dyDescent="0.2">
      <c r="A92" s="1">
        <v>43780</v>
      </c>
      <c r="B92" t="s">
        <v>83</v>
      </c>
      <c r="C92" t="s">
        <v>45</v>
      </c>
      <c r="D92" t="s">
        <v>70</v>
      </c>
      <c r="E92">
        <v>1</v>
      </c>
      <c r="F92">
        <v>1</v>
      </c>
      <c r="G92" t="s">
        <v>77</v>
      </c>
      <c r="H92" t="s">
        <v>78</v>
      </c>
      <c r="I92">
        <v>-5.4599999999999996E-3</v>
      </c>
      <c r="J92">
        <v>-9.8299999999999998E-2</v>
      </c>
      <c r="K92">
        <v>-2.94</v>
      </c>
      <c r="L92" t="s">
        <v>79</v>
      </c>
      <c r="M92" t="s">
        <v>80</v>
      </c>
      <c r="N92">
        <v>7.6299999999999996E-3</v>
      </c>
      <c r="O92">
        <v>8.2600000000000007E-2</v>
      </c>
      <c r="P92">
        <v>-2.75</v>
      </c>
      <c r="Q92" t="s">
        <v>81</v>
      </c>
      <c r="R92" t="s">
        <v>78</v>
      </c>
      <c r="S92">
        <v>9.1699999999999993E-3</v>
      </c>
      <c r="T92">
        <v>2.7400000000000001E-2</v>
      </c>
      <c r="U92">
        <v>0.65400000000000003</v>
      </c>
      <c r="W92" s="2"/>
      <c r="Y92" s="2">
        <f t="shared" si="8"/>
        <v>-2.94</v>
      </c>
      <c r="AH92" s="4">
        <f t="shared" si="6"/>
        <v>-2.75</v>
      </c>
      <c r="AQ92" s="4">
        <f t="shared" si="7"/>
        <v>0.65400000000000003</v>
      </c>
    </row>
    <row r="93" spans="1:49" x14ac:dyDescent="0.2">
      <c r="A93" s="1">
        <v>43780</v>
      </c>
      <c r="B93" t="s">
        <v>83</v>
      </c>
      <c r="C93" t="s">
        <v>72</v>
      </c>
      <c r="D93" t="s">
        <v>82</v>
      </c>
      <c r="E93">
        <v>1</v>
      </c>
      <c r="F93">
        <v>1</v>
      </c>
      <c r="G93" t="s">
        <v>77</v>
      </c>
      <c r="H93" t="s">
        <v>78</v>
      </c>
      <c r="I93">
        <v>0.02</v>
      </c>
      <c r="J93">
        <v>0.126</v>
      </c>
      <c r="K93">
        <v>2.78</v>
      </c>
      <c r="L93" t="s">
        <v>79</v>
      </c>
      <c r="M93" t="s">
        <v>80</v>
      </c>
      <c r="N93">
        <v>8.5100000000000002E-3</v>
      </c>
      <c r="O93">
        <v>7.4300000000000005E-2</v>
      </c>
      <c r="P93">
        <v>-3.01</v>
      </c>
      <c r="Q93" t="s">
        <v>81</v>
      </c>
      <c r="R93" t="s">
        <v>78</v>
      </c>
      <c r="S93">
        <v>1.36</v>
      </c>
      <c r="T93">
        <v>15</v>
      </c>
      <c r="U93">
        <v>953</v>
      </c>
      <c r="W93" s="2"/>
      <c r="Y93" s="2">
        <f t="shared" si="8"/>
        <v>2.78</v>
      </c>
      <c r="AB93" s="3"/>
      <c r="AC93" s="3"/>
      <c r="AD93" s="3"/>
      <c r="AE93" s="3"/>
      <c r="AH93" s="4">
        <f t="shared" si="6"/>
        <v>-3.01</v>
      </c>
      <c r="AK93" s="3"/>
      <c r="AL93" s="3"/>
      <c r="AM93" s="3"/>
      <c r="AN93" s="3"/>
      <c r="AQ93" s="4">
        <f t="shared" si="7"/>
        <v>953</v>
      </c>
      <c r="AT93" s="3"/>
      <c r="AU93" s="3"/>
      <c r="AV93" s="3"/>
      <c r="AW93" s="3"/>
    </row>
    <row r="94" spans="1:49" x14ac:dyDescent="0.2">
      <c r="A94" s="1">
        <v>43780</v>
      </c>
      <c r="B94" t="s">
        <v>83</v>
      </c>
      <c r="C94" t="s">
        <v>151</v>
      </c>
      <c r="D94">
        <v>91</v>
      </c>
      <c r="E94">
        <v>1</v>
      </c>
      <c r="F94">
        <v>1</v>
      </c>
      <c r="G94" t="s">
        <v>77</v>
      </c>
      <c r="H94" t="s">
        <v>78</v>
      </c>
      <c r="I94">
        <v>0.81</v>
      </c>
      <c r="J94">
        <v>14.3</v>
      </c>
      <c r="K94">
        <v>360</v>
      </c>
      <c r="L94" t="s">
        <v>79</v>
      </c>
      <c r="M94" t="s">
        <v>80</v>
      </c>
      <c r="N94">
        <v>1.77E-2</v>
      </c>
      <c r="O94">
        <v>0.251</v>
      </c>
      <c r="P94">
        <v>2.73</v>
      </c>
      <c r="Q94" t="s">
        <v>81</v>
      </c>
      <c r="R94" t="s">
        <v>78</v>
      </c>
      <c r="S94">
        <v>1.3100000000000001E-2</v>
      </c>
      <c r="T94">
        <v>9.2799999999999994E-2</v>
      </c>
      <c r="U94">
        <v>4.49</v>
      </c>
      <c r="W94" s="2"/>
      <c r="Y94" s="2">
        <f t="shared" si="8"/>
        <v>360</v>
      </c>
      <c r="AB94" s="3"/>
      <c r="AC94" s="3"/>
      <c r="AH94" s="4">
        <f t="shared" si="6"/>
        <v>2.73</v>
      </c>
      <c r="AK94" s="3"/>
      <c r="AL94" s="3"/>
      <c r="AQ94" s="4">
        <f t="shared" si="7"/>
        <v>4.49</v>
      </c>
      <c r="AT94" s="3"/>
      <c r="AU94" s="3"/>
    </row>
    <row r="95" spans="1:49" x14ac:dyDescent="0.2">
      <c r="A95" s="1">
        <v>43780</v>
      </c>
      <c r="B95" t="s">
        <v>83</v>
      </c>
      <c r="C95" t="s">
        <v>152</v>
      </c>
      <c r="D95">
        <v>92</v>
      </c>
      <c r="E95">
        <v>1</v>
      </c>
      <c r="F95">
        <v>1</v>
      </c>
      <c r="G95" t="s">
        <v>77</v>
      </c>
      <c r="H95" t="s">
        <v>78</v>
      </c>
      <c r="I95">
        <v>2.39</v>
      </c>
      <c r="J95">
        <v>42.8</v>
      </c>
      <c r="K95">
        <v>1050</v>
      </c>
      <c r="L95" t="s">
        <v>79</v>
      </c>
      <c r="M95" t="s">
        <v>80</v>
      </c>
      <c r="N95">
        <v>5.3800000000000001E-2</v>
      </c>
      <c r="O95">
        <v>0.63500000000000001</v>
      </c>
      <c r="P95">
        <v>15.2</v>
      </c>
      <c r="Q95" t="s">
        <v>81</v>
      </c>
      <c r="R95" t="s">
        <v>78</v>
      </c>
      <c r="S95">
        <v>1.83E-2</v>
      </c>
      <c r="T95">
        <v>0.183</v>
      </c>
      <c r="U95">
        <v>9.76</v>
      </c>
      <c r="W95" s="2"/>
      <c r="Y95" s="2">
        <f t="shared" si="8"/>
        <v>1050</v>
      </c>
      <c r="AH95" s="4">
        <f t="shared" si="6"/>
        <v>15.2</v>
      </c>
      <c r="AM95" s="3">
        <f>100*((AH95*4080)-(AH94*4000))/(1000*80)</f>
        <v>63.87</v>
      </c>
      <c r="AN95" s="3" t="str">
        <f>IF(AH94&gt;10, (IF((AND(AM95&gt;=80,AM95&lt;=120)=TRUE),"PASS","FAIL")),(IF((AND(AM95&gt;=50,AM95&lt;=150)=TRUE),"PASS","FAIL")))</f>
        <v>PASS</v>
      </c>
      <c r="AQ95" s="4">
        <f t="shared" si="7"/>
        <v>9.76</v>
      </c>
      <c r="AV95" s="3">
        <f>100*((AQ95*4080)-(AQ94*4000))/(1000*80)</f>
        <v>27.325999999999993</v>
      </c>
      <c r="AW95" s="3" t="str">
        <f>IF(AQ94&gt;10, (IF((AND(AV95&gt;=80,AV95&lt;=120)=TRUE),"PASS","FAIL")),(IF((AND(AV95&gt;=50,AV95&lt;=150)=TRUE),"PASS","FAIL")))</f>
        <v>FAIL</v>
      </c>
    </row>
    <row r="96" spans="1:49" x14ac:dyDescent="0.2">
      <c r="A96" s="1">
        <v>43780</v>
      </c>
      <c r="B96" t="s">
        <v>83</v>
      </c>
      <c r="C96" t="s">
        <v>153</v>
      </c>
      <c r="D96">
        <v>93</v>
      </c>
      <c r="E96">
        <v>1</v>
      </c>
      <c r="F96">
        <v>1</v>
      </c>
      <c r="G96" t="s">
        <v>77</v>
      </c>
      <c r="H96" t="s">
        <v>78</v>
      </c>
      <c r="I96">
        <v>2.64E-2</v>
      </c>
      <c r="J96">
        <v>0.47799999999999998</v>
      </c>
      <c r="K96">
        <v>11.7</v>
      </c>
      <c r="L96" t="s">
        <v>79</v>
      </c>
      <c r="M96" t="s">
        <v>80</v>
      </c>
      <c r="N96">
        <v>3.0700000000000002E-2</v>
      </c>
      <c r="O96">
        <v>0.435</v>
      </c>
      <c r="P96">
        <v>8.69</v>
      </c>
      <c r="Q96" t="s">
        <v>81</v>
      </c>
      <c r="R96" t="s">
        <v>78</v>
      </c>
      <c r="S96">
        <v>2.92E-2</v>
      </c>
      <c r="T96">
        <v>0.35199999999999998</v>
      </c>
      <c r="U96">
        <v>19.7</v>
      </c>
      <c r="W96" s="2"/>
      <c r="Y96" s="2">
        <f t="shared" si="8"/>
        <v>11.7</v>
      </c>
      <c r="AD96" s="3"/>
      <c r="AE96" s="3"/>
      <c r="AH96" s="4">
        <f t="shared" si="6"/>
        <v>8.69</v>
      </c>
      <c r="AM96" s="3"/>
      <c r="AN96" s="3"/>
      <c r="AQ96" s="4">
        <f t="shared" si="7"/>
        <v>19.7</v>
      </c>
      <c r="AR96" s="3">
        <f>100*(AQ96-25)/25</f>
        <v>-21.200000000000003</v>
      </c>
      <c r="AS96" s="3" t="str">
        <f>IF((ABS(AR96))&lt;=20,"PASS","FAIL")</f>
        <v>FAIL</v>
      </c>
      <c r="AV96" s="3"/>
      <c r="AW96" s="3"/>
    </row>
    <row r="97" spans="1:49" x14ac:dyDescent="0.2">
      <c r="A97" s="1">
        <v>43780</v>
      </c>
      <c r="B97" t="s">
        <v>83</v>
      </c>
      <c r="C97" t="s">
        <v>154</v>
      </c>
      <c r="D97">
        <v>94</v>
      </c>
      <c r="E97">
        <v>1</v>
      </c>
      <c r="F97">
        <v>1</v>
      </c>
      <c r="G97" t="s">
        <v>77</v>
      </c>
      <c r="H97" t="s">
        <v>78</v>
      </c>
      <c r="I97">
        <v>0.437</v>
      </c>
      <c r="J97">
        <v>7.77</v>
      </c>
      <c r="K97">
        <v>196</v>
      </c>
      <c r="L97" t="s">
        <v>79</v>
      </c>
      <c r="M97" t="s">
        <v>80</v>
      </c>
      <c r="N97">
        <v>1.5900000000000001E-2</v>
      </c>
      <c r="O97">
        <v>0.253</v>
      </c>
      <c r="P97">
        <v>2.78</v>
      </c>
      <c r="Q97" t="s">
        <v>81</v>
      </c>
      <c r="R97" t="s">
        <v>78</v>
      </c>
      <c r="S97">
        <v>1.0999999999999999E-2</v>
      </c>
      <c r="T97">
        <v>0.111</v>
      </c>
      <c r="U97">
        <v>5.55</v>
      </c>
      <c r="W97" s="2"/>
      <c r="Y97" s="2">
        <f t="shared" si="8"/>
        <v>196</v>
      </c>
      <c r="AH97" s="4">
        <f t="shared" si="6"/>
        <v>2.78</v>
      </c>
      <c r="AQ97" s="4">
        <f t="shared" si="7"/>
        <v>5.55</v>
      </c>
    </row>
    <row r="98" spans="1:49" x14ac:dyDescent="0.2">
      <c r="A98" s="1">
        <v>43780</v>
      </c>
      <c r="B98" t="s">
        <v>83</v>
      </c>
      <c r="C98" t="s">
        <v>155</v>
      </c>
      <c r="D98">
        <v>95</v>
      </c>
      <c r="E98">
        <v>1</v>
      </c>
      <c r="F98">
        <v>1</v>
      </c>
      <c r="G98" t="s">
        <v>77</v>
      </c>
      <c r="H98" t="s">
        <v>78</v>
      </c>
      <c r="I98">
        <v>4.45</v>
      </c>
      <c r="J98">
        <v>80</v>
      </c>
      <c r="K98">
        <v>1890</v>
      </c>
      <c r="L98" t="s">
        <v>79</v>
      </c>
      <c r="M98" t="s">
        <v>80</v>
      </c>
      <c r="N98">
        <v>4.1200000000000001E-2</v>
      </c>
      <c r="O98">
        <v>0.56799999999999995</v>
      </c>
      <c r="P98">
        <v>13</v>
      </c>
      <c r="Q98" t="s">
        <v>81</v>
      </c>
      <c r="R98" t="s">
        <v>78</v>
      </c>
      <c r="S98">
        <v>3.6800000000000001E-3</v>
      </c>
      <c r="T98">
        <v>5.3999999999999999E-2</v>
      </c>
      <c r="U98">
        <v>2.21</v>
      </c>
      <c r="W98" s="2"/>
      <c r="Y98" s="2">
        <f t="shared" si="8"/>
        <v>1890</v>
      </c>
      <c r="AH98" s="4">
        <f t="shared" si="6"/>
        <v>13</v>
      </c>
      <c r="AQ98" s="4">
        <f t="shared" si="7"/>
        <v>2.21</v>
      </c>
    </row>
    <row r="99" spans="1:49" x14ac:dyDescent="0.2">
      <c r="A99" s="1">
        <v>43780</v>
      </c>
      <c r="B99" t="s">
        <v>83</v>
      </c>
      <c r="C99" t="s">
        <v>156</v>
      </c>
      <c r="D99">
        <v>96</v>
      </c>
      <c r="E99">
        <v>1</v>
      </c>
      <c r="F99">
        <v>1</v>
      </c>
      <c r="G99" t="s">
        <v>77</v>
      </c>
      <c r="H99" t="s">
        <v>78</v>
      </c>
      <c r="I99">
        <v>6.4600000000000005E-2</v>
      </c>
      <c r="J99">
        <v>1.24</v>
      </c>
      <c r="K99">
        <v>31.2</v>
      </c>
      <c r="L99" t="s">
        <v>79</v>
      </c>
      <c r="M99" t="s">
        <v>80</v>
      </c>
      <c r="N99">
        <v>2.1399999999999999E-2</v>
      </c>
      <c r="O99">
        <v>0.35399999999999998</v>
      </c>
      <c r="P99">
        <v>6.09</v>
      </c>
      <c r="Q99" t="s">
        <v>81</v>
      </c>
      <c r="R99" t="s">
        <v>78</v>
      </c>
      <c r="S99">
        <v>5.4699999999999999E-2</v>
      </c>
      <c r="T99">
        <v>0.64800000000000002</v>
      </c>
      <c r="U99">
        <v>37.1</v>
      </c>
      <c r="W99" s="2"/>
      <c r="Y99" s="2">
        <f t="shared" si="8"/>
        <v>31.2</v>
      </c>
      <c r="AH99" s="4">
        <f t="shared" si="6"/>
        <v>6.09</v>
      </c>
      <c r="AQ99" s="4">
        <f t="shared" si="7"/>
        <v>37.1</v>
      </c>
    </row>
    <row r="100" spans="1:49" x14ac:dyDescent="0.2">
      <c r="A100" s="1">
        <v>43780</v>
      </c>
      <c r="B100" t="s">
        <v>83</v>
      </c>
      <c r="C100" t="s">
        <v>157</v>
      </c>
      <c r="D100">
        <v>97</v>
      </c>
      <c r="E100">
        <v>1</v>
      </c>
      <c r="F100">
        <v>1</v>
      </c>
      <c r="G100" t="s">
        <v>77</v>
      </c>
      <c r="H100" t="s">
        <v>78</v>
      </c>
      <c r="I100">
        <v>2.7699999999999999E-2</v>
      </c>
      <c r="J100">
        <v>0.2</v>
      </c>
      <c r="K100">
        <v>4.67</v>
      </c>
      <c r="L100" t="s">
        <v>79</v>
      </c>
      <c r="M100" t="s">
        <v>80</v>
      </c>
      <c r="N100">
        <v>2.58E-2</v>
      </c>
      <c r="O100">
        <v>0.371</v>
      </c>
      <c r="P100">
        <v>6.62</v>
      </c>
      <c r="Q100" t="s">
        <v>81</v>
      </c>
      <c r="R100" t="s">
        <v>78</v>
      </c>
      <c r="S100">
        <v>1.4200000000000001E-2</v>
      </c>
      <c r="T100">
        <v>0.17599999999999999</v>
      </c>
      <c r="U100">
        <v>9.39</v>
      </c>
      <c r="W100" s="2"/>
      <c r="Y100" s="2">
        <f t="shared" si="8"/>
        <v>4.67</v>
      </c>
      <c r="AB100" s="3"/>
      <c r="AC100" s="3"/>
      <c r="AD100" s="3"/>
      <c r="AE100" s="3"/>
      <c r="AH100" s="4">
        <f t="shared" si="6"/>
        <v>6.62</v>
      </c>
      <c r="AK100" s="3"/>
      <c r="AL100" s="3"/>
      <c r="AM100" s="3"/>
      <c r="AN100" s="3"/>
      <c r="AQ100" s="4">
        <f t="shared" si="7"/>
        <v>9.39</v>
      </c>
      <c r="AT100" s="3"/>
      <c r="AU100" s="3"/>
      <c r="AV100" s="3"/>
      <c r="AW100" s="3"/>
    </row>
    <row r="101" spans="1:49" x14ac:dyDescent="0.2">
      <c r="A101" s="1">
        <v>43780</v>
      </c>
      <c r="B101" t="s">
        <v>83</v>
      </c>
      <c r="C101" t="s">
        <v>158</v>
      </c>
      <c r="D101">
        <v>98</v>
      </c>
      <c r="E101">
        <v>1</v>
      </c>
      <c r="F101">
        <v>1</v>
      </c>
      <c r="G101" t="s">
        <v>77</v>
      </c>
      <c r="H101" t="s">
        <v>78</v>
      </c>
      <c r="I101">
        <v>0.105</v>
      </c>
      <c r="J101">
        <v>1.83</v>
      </c>
      <c r="K101">
        <v>46</v>
      </c>
      <c r="L101" t="s">
        <v>79</v>
      </c>
      <c r="M101" t="s">
        <v>80</v>
      </c>
      <c r="N101">
        <v>2.12E-2</v>
      </c>
      <c r="O101">
        <v>0.311</v>
      </c>
      <c r="P101">
        <v>4.6900000000000004</v>
      </c>
      <c r="Q101" t="s">
        <v>81</v>
      </c>
      <c r="R101" t="s">
        <v>78</v>
      </c>
      <c r="S101">
        <v>1.7600000000000001E-2</v>
      </c>
      <c r="T101">
        <v>0.22700000000000001</v>
      </c>
      <c r="U101">
        <v>12.4</v>
      </c>
      <c r="W101" s="2"/>
      <c r="Y101" s="2">
        <f t="shared" si="8"/>
        <v>46</v>
      </c>
      <c r="AB101" s="3"/>
      <c r="AC101" s="3"/>
      <c r="AH101" s="4">
        <f t="shared" si="6"/>
        <v>4.6900000000000004</v>
      </c>
      <c r="AK101" s="3"/>
      <c r="AL101" s="3"/>
      <c r="AQ101" s="4">
        <f t="shared" si="7"/>
        <v>12.4</v>
      </c>
      <c r="AT101" s="3"/>
      <c r="AU101" s="3"/>
    </row>
    <row r="102" spans="1:49" x14ac:dyDescent="0.2">
      <c r="A102" s="1">
        <v>43780</v>
      </c>
      <c r="B102" t="s">
        <v>83</v>
      </c>
      <c r="C102" t="s">
        <v>159</v>
      </c>
      <c r="D102">
        <v>99</v>
      </c>
      <c r="E102">
        <v>1</v>
      </c>
      <c r="F102">
        <v>1</v>
      </c>
      <c r="G102" t="s">
        <v>77</v>
      </c>
      <c r="H102" t="s">
        <v>78</v>
      </c>
      <c r="I102">
        <v>1.32E-2</v>
      </c>
      <c r="J102">
        <v>0.23200000000000001</v>
      </c>
      <c r="K102">
        <v>5.46</v>
      </c>
      <c r="L102" t="s">
        <v>79</v>
      </c>
      <c r="M102" t="s">
        <v>80</v>
      </c>
      <c r="N102">
        <v>5.2499999999999998E-2</v>
      </c>
      <c r="O102">
        <v>0.69599999999999995</v>
      </c>
      <c r="P102">
        <v>17.2</v>
      </c>
      <c r="Q102" t="s">
        <v>81</v>
      </c>
      <c r="R102" t="s">
        <v>78</v>
      </c>
      <c r="S102">
        <v>0.22800000000000001</v>
      </c>
      <c r="T102">
        <v>2.54</v>
      </c>
      <c r="U102">
        <v>150</v>
      </c>
      <c r="W102" s="2"/>
      <c r="Y102" s="2">
        <f t="shared" si="8"/>
        <v>5.46</v>
      </c>
      <c r="AD102" s="3"/>
      <c r="AE102" s="3"/>
      <c r="AH102" s="4">
        <f t="shared" si="6"/>
        <v>17.2</v>
      </c>
      <c r="AM102" s="3"/>
      <c r="AN102" s="3"/>
      <c r="AQ102" s="4">
        <f t="shared" si="7"/>
        <v>150</v>
      </c>
      <c r="AV102" s="3"/>
      <c r="AW102" s="3"/>
    </row>
    <row r="103" spans="1:49" x14ac:dyDescent="0.2">
      <c r="A103" s="1">
        <v>43780</v>
      </c>
      <c r="B103" t="s">
        <v>83</v>
      </c>
      <c r="C103" t="s">
        <v>160</v>
      </c>
      <c r="D103">
        <v>100</v>
      </c>
      <c r="E103">
        <v>1</v>
      </c>
      <c r="F103">
        <v>1</v>
      </c>
      <c r="G103" t="s">
        <v>77</v>
      </c>
      <c r="H103" t="s">
        <v>78</v>
      </c>
      <c r="I103">
        <v>1.7899999999999999E-2</v>
      </c>
      <c r="J103">
        <v>0.31</v>
      </c>
      <c r="K103">
        <v>7.46</v>
      </c>
      <c r="L103" t="s">
        <v>79</v>
      </c>
      <c r="M103" t="s">
        <v>80</v>
      </c>
      <c r="N103">
        <v>2.58E-2</v>
      </c>
      <c r="O103">
        <v>0.372</v>
      </c>
      <c r="P103">
        <v>6.66</v>
      </c>
      <c r="Q103" t="s">
        <v>81</v>
      </c>
      <c r="R103" t="s">
        <v>78</v>
      </c>
      <c r="S103">
        <v>-4.8999999999999998E-3</v>
      </c>
      <c r="T103">
        <v>3.0300000000000001E-2</v>
      </c>
      <c r="U103">
        <v>0.82599999999999996</v>
      </c>
      <c r="W103" s="2"/>
      <c r="Y103" s="2">
        <f t="shared" si="8"/>
        <v>7.46</v>
      </c>
      <c r="Z103" s="3"/>
      <c r="AA103" s="3"/>
      <c r="AB103" s="3"/>
      <c r="AC103" s="3"/>
      <c r="AH103" s="4">
        <f t="shared" si="6"/>
        <v>6.66</v>
      </c>
      <c r="AI103" s="3"/>
      <c r="AJ103" s="3"/>
      <c r="AK103" s="3">
        <f>ABS(100*ABS(AH103-AH102)/AVERAGE(AH103,AH102))</f>
        <v>88.348700754400667</v>
      </c>
      <c r="AL103" s="3" t="str">
        <f>IF(AH103&gt;10, (IF((AND(AK103&gt;=0,AK103&lt;=20)=TRUE),"PASS","FAIL")),(IF((AND(AK103&gt;=0,AK103&lt;=50)=TRUE),"PASS","FAIL")))</f>
        <v>FAIL</v>
      </c>
      <c r="AQ103" s="4">
        <f t="shared" si="7"/>
        <v>0.82599999999999996</v>
      </c>
      <c r="AR103" s="3"/>
      <c r="AS103" s="3"/>
      <c r="AT103" s="3">
        <f>ABS(100*ABS(AQ103-AQ102)/AVERAGE(AQ103,AQ102))</f>
        <v>197.80939625793965</v>
      </c>
      <c r="AU103" s="3" t="str">
        <f>IF(AQ103&gt;10, (IF((AND(AT103&gt;=0,AT103&lt;=20)=TRUE),"PASS","FAIL")),(IF((AND(AT103&gt;=0,AT103&lt;=50)=TRUE),"PASS","FAIL")))</f>
        <v>FAIL</v>
      </c>
    </row>
    <row r="104" spans="1:49" x14ac:dyDescent="0.2">
      <c r="A104" s="1">
        <v>43780</v>
      </c>
      <c r="B104" t="s">
        <v>83</v>
      </c>
      <c r="C104" t="s">
        <v>161</v>
      </c>
      <c r="D104">
        <v>101</v>
      </c>
      <c r="E104">
        <v>1</v>
      </c>
      <c r="F104">
        <v>1</v>
      </c>
      <c r="G104" t="s">
        <v>77</v>
      </c>
      <c r="H104" t="s">
        <v>78</v>
      </c>
      <c r="I104">
        <v>1.91</v>
      </c>
      <c r="J104">
        <v>30.1</v>
      </c>
      <c r="K104">
        <v>746</v>
      </c>
      <c r="L104" t="s">
        <v>79</v>
      </c>
      <c r="M104" t="s">
        <v>80</v>
      </c>
      <c r="N104">
        <v>5.0599999999999999E-2</v>
      </c>
      <c r="O104">
        <v>0.54100000000000004</v>
      </c>
      <c r="P104">
        <v>12.1</v>
      </c>
      <c r="Q104" t="s">
        <v>81</v>
      </c>
      <c r="R104" t="s">
        <v>78</v>
      </c>
      <c r="S104">
        <v>5.28E-3</v>
      </c>
      <c r="T104">
        <v>7.9500000000000001E-2</v>
      </c>
      <c r="U104">
        <v>3.71</v>
      </c>
      <c r="W104" s="2"/>
      <c r="Y104" s="2">
        <f t="shared" si="8"/>
        <v>746</v>
      </c>
      <c r="AH104" s="4">
        <f t="shared" si="6"/>
        <v>12.1</v>
      </c>
      <c r="AQ104" s="4">
        <f t="shared" si="7"/>
        <v>3.71</v>
      </c>
    </row>
    <row r="105" spans="1:49" x14ac:dyDescent="0.2">
      <c r="A105" s="1">
        <v>43780</v>
      </c>
      <c r="B105" t="s">
        <v>83</v>
      </c>
      <c r="C105" t="s">
        <v>162</v>
      </c>
      <c r="D105">
        <v>104</v>
      </c>
      <c r="E105">
        <v>1</v>
      </c>
      <c r="F105">
        <v>1</v>
      </c>
      <c r="G105" t="s">
        <v>77</v>
      </c>
      <c r="H105" t="s">
        <v>78</v>
      </c>
      <c r="I105">
        <v>4.43</v>
      </c>
      <c r="J105">
        <v>79.599999999999994</v>
      </c>
      <c r="K105">
        <v>1880</v>
      </c>
      <c r="L105" t="s">
        <v>79</v>
      </c>
      <c r="M105" t="s">
        <v>80</v>
      </c>
      <c r="N105">
        <v>4.7199999999999999E-2</v>
      </c>
      <c r="O105">
        <v>0.59899999999999998</v>
      </c>
      <c r="P105">
        <v>14</v>
      </c>
      <c r="Q105" t="s">
        <v>81</v>
      </c>
      <c r="R105" t="s">
        <v>78</v>
      </c>
      <c r="S105">
        <v>8.8199999999999997E-3</v>
      </c>
      <c r="T105">
        <v>9.4E-2</v>
      </c>
      <c r="U105">
        <v>4.5599999999999996</v>
      </c>
      <c r="W105" s="2"/>
      <c r="Y105" s="2">
        <f t="shared" si="8"/>
        <v>1880</v>
      </c>
      <c r="AH105" s="4">
        <f t="shared" si="6"/>
        <v>14</v>
      </c>
      <c r="AQ105" s="4">
        <f t="shared" si="7"/>
        <v>4.5599999999999996</v>
      </c>
    </row>
    <row r="106" spans="1:49" x14ac:dyDescent="0.2">
      <c r="A106" s="1">
        <v>43780</v>
      </c>
      <c r="B106" t="s">
        <v>83</v>
      </c>
      <c r="C106" t="s">
        <v>163</v>
      </c>
      <c r="D106">
        <v>105</v>
      </c>
      <c r="E106">
        <v>1</v>
      </c>
      <c r="F106">
        <v>1</v>
      </c>
      <c r="G106" t="s">
        <v>77</v>
      </c>
      <c r="H106" t="s">
        <v>78</v>
      </c>
      <c r="I106">
        <v>7.3300000000000004E-2</v>
      </c>
      <c r="J106">
        <v>1.49</v>
      </c>
      <c r="K106">
        <v>37.4</v>
      </c>
      <c r="L106" t="s">
        <v>79</v>
      </c>
      <c r="M106" t="s">
        <v>80</v>
      </c>
      <c r="N106">
        <v>7.5999999999999998E-2</v>
      </c>
      <c r="O106">
        <v>0.96299999999999997</v>
      </c>
      <c r="P106">
        <v>25.9</v>
      </c>
      <c r="Q106" t="s">
        <v>81</v>
      </c>
      <c r="R106" t="s">
        <v>78</v>
      </c>
      <c r="S106">
        <v>3.44E-2</v>
      </c>
      <c r="T106">
        <v>0.40699999999999997</v>
      </c>
      <c r="U106">
        <v>22.9</v>
      </c>
      <c r="W106" s="2"/>
      <c r="Y106" s="2">
        <f t="shared" si="8"/>
        <v>37.4</v>
      </c>
      <c r="AH106" s="4">
        <f t="shared" si="6"/>
        <v>25.9</v>
      </c>
      <c r="AQ106" s="4">
        <f t="shared" si="7"/>
        <v>22.9</v>
      </c>
    </row>
    <row r="107" spans="1:49" x14ac:dyDescent="0.2">
      <c r="A107" s="1">
        <v>43780</v>
      </c>
      <c r="B107" t="s">
        <v>83</v>
      </c>
      <c r="C107" t="s">
        <v>16</v>
      </c>
      <c r="D107" t="s">
        <v>13</v>
      </c>
      <c r="E107">
        <v>1</v>
      </c>
      <c r="F107">
        <v>1</v>
      </c>
      <c r="G107" t="s">
        <v>77</v>
      </c>
      <c r="H107" t="s">
        <v>78</v>
      </c>
      <c r="I107">
        <v>0.26400000000000001</v>
      </c>
      <c r="J107">
        <v>2.19</v>
      </c>
      <c r="K107">
        <v>55.2</v>
      </c>
      <c r="L107" t="s">
        <v>79</v>
      </c>
      <c r="M107" t="s">
        <v>80</v>
      </c>
      <c r="N107">
        <v>7.6899999999999996E-2</v>
      </c>
      <c r="O107">
        <v>0.999</v>
      </c>
      <c r="P107">
        <v>27.1</v>
      </c>
      <c r="Q107" t="s">
        <v>81</v>
      </c>
      <c r="R107" t="s">
        <v>78</v>
      </c>
      <c r="S107">
        <v>3.4599999999999999E-2</v>
      </c>
      <c r="T107">
        <v>0.42</v>
      </c>
      <c r="U107">
        <v>23.7</v>
      </c>
      <c r="W107" s="2"/>
      <c r="Y107" s="2">
        <f t="shared" si="8"/>
        <v>55.2</v>
      </c>
      <c r="AB107" s="3"/>
      <c r="AC107" s="3"/>
      <c r="AD107" s="3"/>
      <c r="AE107" s="3"/>
      <c r="AH107" s="4">
        <f t="shared" si="6"/>
        <v>27.1</v>
      </c>
      <c r="AK107" s="3"/>
      <c r="AL107" s="3"/>
      <c r="AM107" s="3"/>
      <c r="AN107" s="3"/>
      <c r="AQ107" s="4">
        <f t="shared" si="7"/>
        <v>23.7</v>
      </c>
      <c r="AT107" s="3"/>
      <c r="AU107" s="3"/>
      <c r="AV107" s="3"/>
      <c r="AW107" s="3"/>
    </row>
    <row r="108" spans="1:49" x14ac:dyDescent="0.2">
      <c r="A108" s="1">
        <v>43780</v>
      </c>
      <c r="B108" t="s">
        <v>83</v>
      </c>
      <c r="C108" t="s">
        <v>38</v>
      </c>
      <c r="D108" t="s">
        <v>70</v>
      </c>
      <c r="E108">
        <v>1</v>
      </c>
      <c r="F108">
        <v>1</v>
      </c>
      <c r="G108" t="s">
        <v>77</v>
      </c>
      <c r="H108" t="s">
        <v>78</v>
      </c>
      <c r="I108">
        <v>-4.4299999999999999E-3</v>
      </c>
      <c r="J108">
        <v>-6.3100000000000003E-2</v>
      </c>
      <c r="K108">
        <v>-2.04</v>
      </c>
      <c r="L108" t="s">
        <v>79</v>
      </c>
      <c r="M108" t="s">
        <v>80</v>
      </c>
      <c r="N108">
        <v>1.9900000000000001E-2</v>
      </c>
      <c r="O108">
        <v>0.33400000000000002</v>
      </c>
      <c r="P108">
        <v>5.43</v>
      </c>
      <c r="Q108" t="s">
        <v>81</v>
      </c>
      <c r="R108" t="s">
        <v>78</v>
      </c>
      <c r="S108">
        <v>4.45E-3</v>
      </c>
      <c r="T108">
        <v>7.3899999999999993E-2</v>
      </c>
      <c r="U108">
        <v>3.38</v>
      </c>
      <c r="W108" s="2"/>
      <c r="Y108" s="2">
        <f t="shared" si="8"/>
        <v>-2.04</v>
      </c>
      <c r="AB108" s="3"/>
      <c r="AC108" s="3"/>
      <c r="AH108" s="4">
        <f t="shared" si="6"/>
        <v>5.43</v>
      </c>
      <c r="AK108" s="3"/>
      <c r="AL108" s="3"/>
      <c r="AQ108" s="4">
        <f t="shared" si="7"/>
        <v>3.38</v>
      </c>
      <c r="AT108" s="3"/>
      <c r="AU108" s="3"/>
    </row>
    <row r="109" spans="1:49" x14ac:dyDescent="0.2">
      <c r="A109" s="1">
        <v>43780</v>
      </c>
      <c r="B109" t="s">
        <v>83</v>
      </c>
      <c r="C109" t="s">
        <v>164</v>
      </c>
      <c r="D109">
        <v>106</v>
      </c>
      <c r="E109">
        <v>1</v>
      </c>
      <c r="F109">
        <v>1</v>
      </c>
      <c r="G109" t="s">
        <v>77</v>
      </c>
      <c r="H109" t="s">
        <v>78</v>
      </c>
      <c r="I109">
        <v>1.24</v>
      </c>
      <c r="J109">
        <v>22.1</v>
      </c>
      <c r="K109">
        <v>551</v>
      </c>
      <c r="L109" t="s">
        <v>79</v>
      </c>
      <c r="M109" t="s">
        <v>80</v>
      </c>
      <c r="N109">
        <v>3.2099999999999997E-2</v>
      </c>
      <c r="O109">
        <v>0.39300000000000002</v>
      </c>
      <c r="P109">
        <v>7.33</v>
      </c>
      <c r="Q109" t="s">
        <v>81</v>
      </c>
      <c r="R109" t="s">
        <v>78</v>
      </c>
      <c r="S109">
        <v>1.21E-2</v>
      </c>
      <c r="T109">
        <v>0.13700000000000001</v>
      </c>
      <c r="U109">
        <v>7.06</v>
      </c>
      <c r="W109" s="2"/>
      <c r="Y109" s="2">
        <f t="shared" si="8"/>
        <v>551</v>
      </c>
      <c r="AH109" s="4">
        <f t="shared" si="6"/>
        <v>7.33</v>
      </c>
      <c r="AM109" s="3">
        <f>100*((AH109*4080)-(AH108*4000))/(1000*80)</f>
        <v>10.233000000000002</v>
      </c>
      <c r="AN109" s="3" t="str">
        <f>IF(AH108&gt;10, (IF((AND(AM109&gt;=80,AM109&lt;=120)=TRUE),"PASS","FAIL")),(IF((AND(AM109&gt;=50,AM109&lt;=150)=TRUE),"PASS","FAIL")))</f>
        <v>FAIL</v>
      </c>
      <c r="AQ109" s="4">
        <f t="shared" si="7"/>
        <v>7.06</v>
      </c>
      <c r="AV109" s="3">
        <f>100*((AQ109*4080)-(AQ108*4000))/(1000*80)</f>
        <v>19.106000000000002</v>
      </c>
      <c r="AW109" s="3" t="str">
        <f>IF(AQ108&gt;10, (IF((AND(AV109&gt;=80,AV109&lt;=120)=TRUE),"PASS","FAIL")),(IF((AND(AV109&gt;=50,AV109&lt;=150)=TRUE),"PASS","FAIL")))</f>
        <v>FAIL</v>
      </c>
    </row>
    <row r="110" spans="1:49" x14ac:dyDescent="0.2">
      <c r="A110" s="1">
        <v>43780</v>
      </c>
      <c r="B110" t="s">
        <v>83</v>
      </c>
      <c r="C110" t="s">
        <v>165</v>
      </c>
      <c r="D110">
        <v>107</v>
      </c>
      <c r="E110">
        <v>1</v>
      </c>
      <c r="F110">
        <v>1</v>
      </c>
      <c r="G110" t="s">
        <v>77</v>
      </c>
      <c r="H110" t="s">
        <v>78</v>
      </c>
      <c r="I110">
        <v>1.5699999999999999E-2</v>
      </c>
      <c r="J110">
        <v>0.27800000000000002</v>
      </c>
      <c r="K110">
        <v>6.65</v>
      </c>
      <c r="L110" t="s">
        <v>79</v>
      </c>
      <c r="M110" t="s">
        <v>80</v>
      </c>
      <c r="N110">
        <v>3.0800000000000001E-2</v>
      </c>
      <c r="O110">
        <v>0.42199999999999999</v>
      </c>
      <c r="P110">
        <v>8.2899999999999991</v>
      </c>
      <c r="Q110" t="s">
        <v>81</v>
      </c>
      <c r="R110" t="s">
        <v>78</v>
      </c>
      <c r="S110">
        <v>1.17E-2</v>
      </c>
      <c r="T110">
        <v>0.17</v>
      </c>
      <c r="U110">
        <v>8.99</v>
      </c>
      <c r="V110" s="2"/>
      <c r="W110" s="2"/>
      <c r="X110" s="2"/>
      <c r="Y110" s="2">
        <f t="shared" si="8"/>
        <v>6.65</v>
      </c>
      <c r="AD110" s="3"/>
      <c r="AE110" s="3"/>
      <c r="AH110" s="4">
        <f t="shared" si="6"/>
        <v>8.2899999999999991</v>
      </c>
      <c r="AM110" s="3"/>
      <c r="AN110" s="3"/>
      <c r="AQ110" s="4">
        <f t="shared" si="7"/>
        <v>8.99</v>
      </c>
      <c r="AR110" s="3">
        <f>100*(AQ110-25)/25</f>
        <v>-64.039999999999992</v>
      </c>
      <c r="AS110" s="3" t="str">
        <f>IF((ABS(AR110))&lt;=20,"PASS","FAIL")</f>
        <v>FAIL</v>
      </c>
      <c r="AV110" s="3"/>
      <c r="AW110" s="3"/>
    </row>
    <row r="111" spans="1:49" x14ac:dyDescent="0.2">
      <c r="A111" s="1">
        <v>43780</v>
      </c>
      <c r="B111" t="s">
        <v>83</v>
      </c>
      <c r="C111" t="s">
        <v>166</v>
      </c>
      <c r="D111">
        <v>108</v>
      </c>
      <c r="E111">
        <v>1</v>
      </c>
      <c r="F111">
        <v>1</v>
      </c>
      <c r="G111" t="s">
        <v>77</v>
      </c>
      <c r="H111" t="s">
        <v>78</v>
      </c>
      <c r="I111">
        <v>5.2700000000000004E-3</v>
      </c>
      <c r="J111">
        <v>8.4400000000000003E-2</v>
      </c>
      <c r="K111">
        <v>1.71</v>
      </c>
      <c r="L111" t="s">
        <v>79</v>
      </c>
      <c r="M111" t="s">
        <v>80</v>
      </c>
      <c r="N111">
        <v>2.4500000000000001E-2</v>
      </c>
      <c r="O111">
        <v>0.35199999999999998</v>
      </c>
      <c r="P111">
        <v>6</v>
      </c>
      <c r="Q111" t="s">
        <v>81</v>
      </c>
      <c r="R111" t="s">
        <v>78</v>
      </c>
      <c r="S111">
        <v>4.9199999999999999E-3</v>
      </c>
      <c r="T111">
        <v>4.1300000000000003E-2</v>
      </c>
      <c r="U111">
        <v>1.47</v>
      </c>
      <c r="W111" s="2"/>
      <c r="Y111" s="2">
        <f t="shared" si="8"/>
        <v>1.71</v>
      </c>
      <c r="AH111" s="4">
        <f t="shared" si="6"/>
        <v>6</v>
      </c>
      <c r="AQ111" s="4">
        <f t="shared" si="7"/>
        <v>1.47</v>
      </c>
    </row>
    <row r="112" spans="1:49" x14ac:dyDescent="0.2">
      <c r="A112" s="1">
        <v>43780</v>
      </c>
      <c r="B112" t="s">
        <v>83</v>
      </c>
      <c r="C112" t="s">
        <v>167</v>
      </c>
      <c r="D112">
        <v>109</v>
      </c>
      <c r="E112">
        <v>1</v>
      </c>
      <c r="F112">
        <v>1</v>
      </c>
      <c r="G112" t="s">
        <v>77</v>
      </c>
      <c r="H112" t="s">
        <v>78</v>
      </c>
      <c r="I112">
        <v>0.502</v>
      </c>
      <c r="J112">
        <v>9.07</v>
      </c>
      <c r="K112">
        <v>229</v>
      </c>
      <c r="L112" t="s">
        <v>79</v>
      </c>
      <c r="M112" t="s">
        <v>80</v>
      </c>
      <c r="N112">
        <v>3.2500000000000001E-2</v>
      </c>
      <c r="O112">
        <v>0.46800000000000003</v>
      </c>
      <c r="P112">
        <v>9.77</v>
      </c>
      <c r="Q112" t="s">
        <v>81</v>
      </c>
      <c r="R112" t="s">
        <v>78</v>
      </c>
      <c r="S112">
        <v>3.4200000000000001E-2</v>
      </c>
      <c r="T112">
        <v>0.38900000000000001</v>
      </c>
      <c r="U112">
        <v>21.9</v>
      </c>
      <c r="W112" s="2"/>
      <c r="Y112" s="2">
        <f t="shared" si="8"/>
        <v>229</v>
      </c>
      <c r="AH112" s="4">
        <f t="shared" si="6"/>
        <v>9.77</v>
      </c>
      <c r="AQ112" s="4">
        <f t="shared" si="7"/>
        <v>21.9</v>
      </c>
    </row>
    <row r="113" spans="1:49" x14ac:dyDescent="0.2">
      <c r="A113" s="1">
        <v>43780</v>
      </c>
      <c r="B113" t="s">
        <v>83</v>
      </c>
      <c r="C113" t="s">
        <v>168</v>
      </c>
      <c r="D113">
        <v>110</v>
      </c>
      <c r="E113">
        <v>1</v>
      </c>
      <c r="F113">
        <v>1</v>
      </c>
      <c r="G113" t="s">
        <v>77</v>
      </c>
      <c r="H113" t="s">
        <v>78</v>
      </c>
      <c r="I113">
        <v>6.5100000000000005E-2</v>
      </c>
      <c r="J113">
        <v>1.19</v>
      </c>
      <c r="K113">
        <v>29.9</v>
      </c>
      <c r="L113" t="s">
        <v>79</v>
      </c>
      <c r="M113" t="s">
        <v>80</v>
      </c>
      <c r="N113">
        <v>2.9700000000000001E-2</v>
      </c>
      <c r="O113">
        <v>0.42899999999999999</v>
      </c>
      <c r="P113">
        <v>8.5299999999999994</v>
      </c>
      <c r="Q113" t="s">
        <v>81</v>
      </c>
      <c r="R113" t="s">
        <v>78</v>
      </c>
      <c r="S113">
        <v>0.105</v>
      </c>
      <c r="T113">
        <v>1.1499999999999999</v>
      </c>
      <c r="U113">
        <v>67</v>
      </c>
      <c r="W113" s="2"/>
      <c r="Y113" s="2">
        <f t="shared" si="8"/>
        <v>29.9</v>
      </c>
      <c r="AH113" s="4">
        <f t="shared" si="6"/>
        <v>8.5299999999999994</v>
      </c>
      <c r="AQ113" s="4">
        <f t="shared" si="7"/>
        <v>67</v>
      </c>
    </row>
    <row r="114" spans="1:49" x14ac:dyDescent="0.2">
      <c r="A114" s="1">
        <v>43780</v>
      </c>
      <c r="B114" t="s">
        <v>83</v>
      </c>
      <c r="C114" t="s">
        <v>169</v>
      </c>
      <c r="D114">
        <v>111</v>
      </c>
      <c r="E114">
        <v>1</v>
      </c>
      <c r="F114">
        <v>1</v>
      </c>
      <c r="G114" t="s">
        <v>77</v>
      </c>
      <c r="H114" t="s">
        <v>78</v>
      </c>
      <c r="I114">
        <v>1.71</v>
      </c>
      <c r="J114">
        <v>30.3</v>
      </c>
      <c r="K114">
        <v>749</v>
      </c>
      <c r="L114" t="s">
        <v>79</v>
      </c>
      <c r="M114" t="s">
        <v>80</v>
      </c>
      <c r="N114">
        <v>3.9800000000000002E-2</v>
      </c>
      <c r="O114">
        <v>0.52800000000000002</v>
      </c>
      <c r="P114">
        <v>11.7</v>
      </c>
      <c r="Q114" t="s">
        <v>81</v>
      </c>
      <c r="R114" t="s">
        <v>78</v>
      </c>
      <c r="S114">
        <v>1.1599999999999999E-2</v>
      </c>
      <c r="T114">
        <v>0.154</v>
      </c>
      <c r="U114">
        <v>8.06</v>
      </c>
      <c r="W114" s="2"/>
      <c r="Y114" s="2">
        <f t="shared" si="8"/>
        <v>749</v>
      </c>
      <c r="AB114" s="3"/>
      <c r="AC114" s="3"/>
      <c r="AD114" s="3"/>
      <c r="AE114" s="3"/>
      <c r="AH114" s="4">
        <f t="shared" si="6"/>
        <v>11.7</v>
      </c>
      <c r="AK114" s="3"/>
      <c r="AL114" s="3"/>
      <c r="AM114" s="3"/>
      <c r="AN114" s="3"/>
      <c r="AQ114" s="4">
        <f t="shared" si="7"/>
        <v>8.06</v>
      </c>
      <c r="AT114" s="3"/>
      <c r="AU114" s="3"/>
      <c r="AV114" s="3"/>
      <c r="AW114" s="3"/>
    </row>
    <row r="115" spans="1:49" x14ac:dyDescent="0.2">
      <c r="A115" s="1">
        <v>43780</v>
      </c>
      <c r="B115" t="s">
        <v>83</v>
      </c>
      <c r="C115" t="s">
        <v>170</v>
      </c>
      <c r="D115">
        <v>112</v>
      </c>
      <c r="E115">
        <v>1</v>
      </c>
      <c r="F115">
        <v>1</v>
      </c>
      <c r="G115" t="s">
        <v>77</v>
      </c>
      <c r="H115" t="s">
        <v>78</v>
      </c>
      <c r="I115">
        <v>4.4699999999999997E-2</v>
      </c>
      <c r="J115">
        <v>0.94399999999999995</v>
      </c>
      <c r="K115">
        <v>23.6</v>
      </c>
      <c r="L115" t="s">
        <v>79</v>
      </c>
      <c r="M115" t="s">
        <v>80</v>
      </c>
      <c r="N115">
        <v>3.1099999999999999E-2</v>
      </c>
      <c r="O115">
        <v>0.44400000000000001</v>
      </c>
      <c r="P115">
        <v>9.01</v>
      </c>
      <c r="Q115" t="s">
        <v>81</v>
      </c>
      <c r="R115" t="s">
        <v>78</v>
      </c>
      <c r="S115">
        <v>4.0200000000000001E-3</v>
      </c>
      <c r="T115">
        <v>5.4899999999999997E-2</v>
      </c>
      <c r="U115">
        <v>2.2599999999999998</v>
      </c>
      <c r="W115" s="2"/>
      <c r="Y115" s="2">
        <f t="shared" si="8"/>
        <v>23.6</v>
      </c>
      <c r="AB115" s="3"/>
      <c r="AC115" s="3"/>
      <c r="AH115" s="4">
        <f t="shared" si="6"/>
        <v>9.01</v>
      </c>
      <c r="AK115" s="3"/>
      <c r="AL115" s="3"/>
      <c r="AQ115" s="4">
        <f t="shared" si="7"/>
        <v>2.2599999999999998</v>
      </c>
      <c r="AT115" s="3"/>
      <c r="AU115" s="3"/>
    </row>
    <row r="116" spans="1:49" x14ac:dyDescent="0.2">
      <c r="A116" s="1">
        <v>43780</v>
      </c>
      <c r="B116" t="s">
        <v>83</v>
      </c>
      <c r="C116" t="s">
        <v>171</v>
      </c>
      <c r="D116">
        <v>113</v>
      </c>
      <c r="E116">
        <v>1</v>
      </c>
      <c r="F116">
        <v>1</v>
      </c>
      <c r="G116" t="s">
        <v>77</v>
      </c>
      <c r="H116" t="s">
        <v>78</v>
      </c>
      <c r="I116">
        <v>2.98E-2</v>
      </c>
      <c r="J116">
        <v>0.53600000000000003</v>
      </c>
      <c r="K116">
        <v>13.2</v>
      </c>
      <c r="L116" t="s">
        <v>79</v>
      </c>
      <c r="M116" t="s">
        <v>80</v>
      </c>
      <c r="N116">
        <v>2.4899999999999999E-2</v>
      </c>
      <c r="O116">
        <v>0.38500000000000001</v>
      </c>
      <c r="P116">
        <v>7.07</v>
      </c>
      <c r="Q116" t="s">
        <v>81</v>
      </c>
      <c r="R116" t="s">
        <v>78</v>
      </c>
      <c r="S116">
        <v>1.2500000000000001E-2</v>
      </c>
      <c r="T116">
        <v>0.155</v>
      </c>
      <c r="U116">
        <v>8.11</v>
      </c>
      <c r="W116" s="2"/>
      <c r="Y116" s="2">
        <f t="shared" si="8"/>
        <v>13.2</v>
      </c>
      <c r="AD116" s="3"/>
      <c r="AE116" s="3"/>
      <c r="AH116" s="4">
        <f t="shared" si="6"/>
        <v>7.07</v>
      </c>
      <c r="AM116" s="3"/>
      <c r="AN116" s="3"/>
      <c r="AQ116" s="4">
        <f t="shared" si="7"/>
        <v>8.11</v>
      </c>
      <c r="AV116" s="3"/>
      <c r="AW116" s="3"/>
    </row>
    <row r="117" spans="1:49" x14ac:dyDescent="0.2">
      <c r="A117" s="1">
        <v>43780</v>
      </c>
      <c r="B117" t="s">
        <v>83</v>
      </c>
      <c r="C117" t="s">
        <v>172</v>
      </c>
      <c r="D117">
        <v>114</v>
      </c>
      <c r="E117">
        <v>1</v>
      </c>
      <c r="F117">
        <v>1</v>
      </c>
      <c r="G117" t="s">
        <v>77</v>
      </c>
      <c r="H117" t="s">
        <v>78</v>
      </c>
      <c r="I117">
        <v>1.45</v>
      </c>
      <c r="J117">
        <v>26</v>
      </c>
      <c r="K117">
        <v>646</v>
      </c>
      <c r="L117" t="s">
        <v>79</v>
      </c>
      <c r="M117" t="s">
        <v>80</v>
      </c>
      <c r="N117">
        <v>3.15E-2</v>
      </c>
      <c r="O117">
        <v>0.433</v>
      </c>
      <c r="P117">
        <v>8.66</v>
      </c>
      <c r="Q117" t="s">
        <v>81</v>
      </c>
      <c r="R117" t="s">
        <v>78</v>
      </c>
      <c r="S117">
        <v>4.7499999999999999E-3</v>
      </c>
      <c r="T117">
        <v>6.2100000000000002E-2</v>
      </c>
      <c r="U117">
        <v>2.69</v>
      </c>
      <c r="V117" s="2"/>
      <c r="W117" s="2"/>
      <c r="X117" s="2"/>
      <c r="Y117" s="2">
        <f t="shared" si="8"/>
        <v>646</v>
      </c>
      <c r="Z117" s="3"/>
      <c r="AA117" s="3"/>
      <c r="AB117" s="3"/>
      <c r="AC117" s="3"/>
      <c r="AH117" s="4">
        <f t="shared" si="6"/>
        <v>8.66</v>
      </c>
      <c r="AI117" s="3"/>
      <c r="AJ117" s="3"/>
      <c r="AK117" s="3">
        <f>ABS(100*ABS(AH117-AH116)/AVERAGE(AH117,AH116))</f>
        <v>20.216147488874761</v>
      </c>
      <c r="AL117" s="3" t="str">
        <f>IF(AH117&gt;10, (IF((AND(AK117&gt;=0,AK117&lt;=20)=TRUE),"PASS","FAIL")),(IF((AND(AK117&gt;=0,AK117&lt;=50)=TRUE),"PASS","FAIL")))</f>
        <v>PASS</v>
      </c>
      <c r="AQ117" s="4">
        <f t="shared" si="7"/>
        <v>2.69</v>
      </c>
      <c r="AR117" s="3"/>
      <c r="AS117" s="3"/>
      <c r="AT117" s="3">
        <f>ABS(100*ABS(AQ117-AQ116)/AVERAGE(AQ117,AQ116))</f>
        <v>100.37037037037038</v>
      </c>
      <c r="AU117" s="3" t="str">
        <f>IF(AQ117&gt;10, (IF((AND(AT117&gt;=0,AT117&lt;=20)=TRUE),"PASS","FAIL")),(IF((AND(AT117&gt;=0,AT117&lt;=50)=TRUE),"PASS","FAIL")))</f>
        <v>FAIL</v>
      </c>
    </row>
    <row r="118" spans="1:49" x14ac:dyDescent="0.2">
      <c r="A118" s="1">
        <v>43780</v>
      </c>
      <c r="B118" t="s">
        <v>83</v>
      </c>
      <c r="C118" t="s">
        <v>173</v>
      </c>
      <c r="D118">
        <v>115</v>
      </c>
      <c r="E118">
        <v>1</v>
      </c>
      <c r="F118">
        <v>1</v>
      </c>
      <c r="G118" t="s">
        <v>77</v>
      </c>
      <c r="H118" t="s">
        <v>78</v>
      </c>
      <c r="I118">
        <v>2.0500000000000001E-2</v>
      </c>
      <c r="J118">
        <v>0.36599999999999999</v>
      </c>
      <c r="K118">
        <v>8.8800000000000008</v>
      </c>
      <c r="L118" t="s">
        <v>79</v>
      </c>
      <c r="M118" t="s">
        <v>80</v>
      </c>
      <c r="N118">
        <v>3.4200000000000001E-2</v>
      </c>
      <c r="O118">
        <v>0.45700000000000002</v>
      </c>
      <c r="P118">
        <v>9.42</v>
      </c>
      <c r="Q118" t="s">
        <v>81</v>
      </c>
      <c r="R118" t="s">
        <v>78</v>
      </c>
      <c r="S118">
        <v>6.9499999999999996E-3</v>
      </c>
      <c r="T118">
        <v>0.10199999999999999</v>
      </c>
      <c r="U118">
        <v>5.03</v>
      </c>
      <c r="W118" s="2"/>
      <c r="Y118" s="2">
        <f t="shared" si="8"/>
        <v>8.8800000000000008</v>
      </c>
      <c r="AH118" s="4">
        <f t="shared" si="6"/>
        <v>9.42</v>
      </c>
      <c r="AQ118" s="4">
        <f t="shared" si="7"/>
        <v>5.03</v>
      </c>
    </row>
    <row r="119" spans="1:49" x14ac:dyDescent="0.2">
      <c r="A119" s="1">
        <v>43780</v>
      </c>
      <c r="B119" t="s">
        <v>83</v>
      </c>
      <c r="C119" t="s">
        <v>174</v>
      </c>
      <c r="D119">
        <v>116</v>
      </c>
      <c r="E119">
        <v>1</v>
      </c>
      <c r="F119">
        <v>1</v>
      </c>
      <c r="G119" t="s">
        <v>77</v>
      </c>
      <c r="H119" t="s">
        <v>78</v>
      </c>
      <c r="I119">
        <v>0.51800000000000002</v>
      </c>
      <c r="J119">
        <v>9.1300000000000008</v>
      </c>
      <c r="K119">
        <v>230</v>
      </c>
      <c r="L119" t="s">
        <v>79</v>
      </c>
      <c r="M119" t="s">
        <v>80</v>
      </c>
      <c r="N119">
        <v>2.9399999999999999E-2</v>
      </c>
      <c r="O119">
        <v>0.36599999999999999</v>
      </c>
      <c r="P119">
        <v>6.47</v>
      </c>
      <c r="Q119" t="s">
        <v>81</v>
      </c>
      <c r="R119" t="s">
        <v>78</v>
      </c>
      <c r="S119">
        <v>8.2100000000000003E-3</v>
      </c>
      <c r="T119">
        <v>8.3099999999999993E-2</v>
      </c>
      <c r="U119">
        <v>3.92</v>
      </c>
      <c r="W119" s="2"/>
      <c r="Y119" s="2">
        <f t="shared" si="8"/>
        <v>230</v>
      </c>
      <c r="AH119" s="4">
        <f t="shared" si="6"/>
        <v>6.47</v>
      </c>
      <c r="AQ119" s="4">
        <f t="shared" si="7"/>
        <v>3.92</v>
      </c>
    </row>
    <row r="120" spans="1:49" x14ac:dyDescent="0.2">
      <c r="A120" s="1">
        <v>43780</v>
      </c>
      <c r="B120" t="s">
        <v>83</v>
      </c>
      <c r="C120" t="s">
        <v>175</v>
      </c>
      <c r="D120">
        <v>119</v>
      </c>
      <c r="E120">
        <v>1</v>
      </c>
      <c r="F120">
        <v>1</v>
      </c>
      <c r="G120" t="s">
        <v>77</v>
      </c>
      <c r="H120" t="s">
        <v>78</v>
      </c>
      <c r="I120">
        <v>6.4899999999999999E-2</v>
      </c>
      <c r="J120">
        <v>1.22</v>
      </c>
      <c r="K120">
        <v>30.6</v>
      </c>
      <c r="L120" t="s">
        <v>79</v>
      </c>
      <c r="M120" t="s">
        <v>80</v>
      </c>
      <c r="N120">
        <v>2.4199999999999999E-2</v>
      </c>
      <c r="O120">
        <v>0.32</v>
      </c>
      <c r="P120">
        <v>4.9800000000000004</v>
      </c>
      <c r="Q120" t="s">
        <v>81</v>
      </c>
      <c r="R120" t="s">
        <v>78</v>
      </c>
      <c r="S120">
        <v>6.0499999999999998E-2</v>
      </c>
      <c r="T120">
        <v>0.68200000000000005</v>
      </c>
      <c r="U120">
        <v>39.1</v>
      </c>
      <c r="V120" s="2"/>
      <c r="W120" s="2"/>
      <c r="X120" s="2"/>
      <c r="Y120" s="2">
        <f t="shared" si="8"/>
        <v>30.6</v>
      </c>
      <c r="AH120" s="4">
        <f t="shared" si="6"/>
        <v>4.9800000000000004</v>
      </c>
      <c r="AQ120" s="4">
        <f t="shared" si="7"/>
        <v>39.1</v>
      </c>
    </row>
    <row r="121" spans="1:49" x14ac:dyDescent="0.2">
      <c r="A121" s="1">
        <v>43780</v>
      </c>
      <c r="B121" t="s">
        <v>83</v>
      </c>
      <c r="C121" t="s">
        <v>176</v>
      </c>
      <c r="D121">
        <v>120</v>
      </c>
      <c r="E121">
        <v>1</v>
      </c>
      <c r="F121">
        <v>1</v>
      </c>
      <c r="G121" t="s">
        <v>77</v>
      </c>
      <c r="H121" t="s">
        <v>78</v>
      </c>
      <c r="I121">
        <v>6.0499999999999998E-2</v>
      </c>
      <c r="J121">
        <v>1.0900000000000001</v>
      </c>
      <c r="K121">
        <v>27.2</v>
      </c>
      <c r="L121" t="s">
        <v>79</v>
      </c>
      <c r="M121" t="s">
        <v>80</v>
      </c>
      <c r="N121">
        <v>8.48E-2</v>
      </c>
      <c r="O121">
        <v>1.06</v>
      </c>
      <c r="P121">
        <v>29.2</v>
      </c>
      <c r="Q121" t="s">
        <v>81</v>
      </c>
      <c r="R121" t="s">
        <v>78</v>
      </c>
      <c r="S121">
        <v>3.6799999999999999E-2</v>
      </c>
      <c r="T121">
        <v>0.45900000000000002</v>
      </c>
      <c r="U121">
        <v>26</v>
      </c>
      <c r="W121" s="2"/>
      <c r="Y121" s="2">
        <f t="shared" si="8"/>
        <v>27.2</v>
      </c>
      <c r="AB121" s="3"/>
      <c r="AC121" s="3"/>
      <c r="AD121" s="3"/>
      <c r="AE121" s="3"/>
      <c r="AH121" s="4">
        <f t="shared" si="6"/>
        <v>29.2</v>
      </c>
      <c r="AK121" s="3"/>
      <c r="AL121" s="3"/>
      <c r="AM121" s="3"/>
      <c r="AN121" s="3"/>
      <c r="AQ121" s="4">
        <f t="shared" si="7"/>
        <v>26</v>
      </c>
      <c r="AT121" s="3"/>
      <c r="AU121" s="3"/>
      <c r="AV121" s="3"/>
      <c r="AW121" s="3"/>
    </row>
    <row r="122" spans="1:49" x14ac:dyDescent="0.2">
      <c r="A122" s="1">
        <v>43780</v>
      </c>
      <c r="B122" t="s">
        <v>83</v>
      </c>
      <c r="C122" t="s">
        <v>16</v>
      </c>
      <c r="D122" t="s">
        <v>13</v>
      </c>
      <c r="E122">
        <v>1</v>
      </c>
      <c r="F122">
        <v>1</v>
      </c>
      <c r="G122" t="s">
        <v>77</v>
      </c>
      <c r="H122" t="s">
        <v>78</v>
      </c>
      <c r="I122">
        <v>5.96E-2</v>
      </c>
      <c r="J122">
        <v>1.1000000000000001</v>
      </c>
      <c r="K122">
        <v>27.5</v>
      </c>
      <c r="L122" t="s">
        <v>79</v>
      </c>
      <c r="M122" t="s">
        <v>80</v>
      </c>
      <c r="N122">
        <v>7.6100000000000001E-2</v>
      </c>
      <c r="O122">
        <v>0.90200000000000002</v>
      </c>
      <c r="P122">
        <v>23.9</v>
      </c>
      <c r="Q122" t="s">
        <v>81</v>
      </c>
      <c r="R122" t="s">
        <v>78</v>
      </c>
      <c r="S122">
        <v>3.3700000000000001E-2</v>
      </c>
      <c r="T122">
        <v>0.38</v>
      </c>
      <c r="U122">
        <v>21.3</v>
      </c>
      <c r="V122" s="2"/>
      <c r="W122" s="2"/>
      <c r="X122" s="2"/>
      <c r="Y122" s="2">
        <f t="shared" si="8"/>
        <v>27.5</v>
      </c>
      <c r="AB122" s="3"/>
      <c r="AC122" s="3"/>
      <c r="AH122" s="4">
        <f t="shared" si="6"/>
        <v>23.9</v>
      </c>
      <c r="AK122" s="3"/>
      <c r="AL122" s="3"/>
      <c r="AQ122" s="4">
        <f t="shared" si="7"/>
        <v>21.3</v>
      </c>
      <c r="AT122" s="3"/>
      <c r="AU122" s="3"/>
    </row>
    <row r="123" spans="1:49" ht="14.25" customHeight="1" x14ac:dyDescent="0.2">
      <c r="A123" s="1">
        <v>43780</v>
      </c>
      <c r="B123" t="s">
        <v>83</v>
      </c>
      <c r="C123" t="s">
        <v>38</v>
      </c>
      <c r="D123" t="s">
        <v>70</v>
      </c>
      <c r="E123">
        <v>1</v>
      </c>
      <c r="F123">
        <v>1</v>
      </c>
      <c r="G123" t="s">
        <v>77</v>
      </c>
      <c r="H123" t="s">
        <v>78</v>
      </c>
      <c r="I123">
        <v>1.9E-2</v>
      </c>
      <c r="J123">
        <v>0.38600000000000001</v>
      </c>
      <c r="K123">
        <v>9.3800000000000008</v>
      </c>
      <c r="L123" t="s">
        <v>79</v>
      </c>
      <c r="M123" t="s">
        <v>80</v>
      </c>
      <c r="N123">
        <v>1.6500000000000001E-2</v>
      </c>
      <c r="O123">
        <v>0.26800000000000002</v>
      </c>
      <c r="P123">
        <v>3.26</v>
      </c>
      <c r="Q123" t="s">
        <v>81</v>
      </c>
      <c r="R123" t="s">
        <v>78</v>
      </c>
      <c r="S123">
        <v>1.12E-2</v>
      </c>
      <c r="T123">
        <v>8.1500000000000003E-2</v>
      </c>
      <c r="U123">
        <v>3.83</v>
      </c>
      <c r="W123" s="2"/>
      <c r="Y123" s="2">
        <f t="shared" si="8"/>
        <v>9.3800000000000008</v>
      </c>
      <c r="AD123" s="3"/>
      <c r="AE123" s="3"/>
      <c r="AF123" s="2"/>
      <c r="AG123" t="s">
        <v>73</v>
      </c>
      <c r="AH123" s="4">
        <f t="shared" si="6"/>
        <v>3.26</v>
      </c>
      <c r="AM123" s="3"/>
      <c r="AN123" s="3"/>
      <c r="AO123" s="2"/>
      <c r="AQ123" s="4">
        <f t="shared" si="7"/>
        <v>3.83</v>
      </c>
      <c r="AV123" s="3"/>
      <c r="AW123" s="3"/>
    </row>
    <row r="124" spans="1:49" x14ac:dyDescent="0.2">
      <c r="A124" s="1">
        <v>43780</v>
      </c>
      <c r="B124" t="s">
        <v>83</v>
      </c>
      <c r="C124" t="s">
        <v>177</v>
      </c>
      <c r="D124">
        <v>121</v>
      </c>
      <c r="E124">
        <v>1</v>
      </c>
      <c r="F124">
        <v>1</v>
      </c>
      <c r="G124" t="s">
        <v>77</v>
      </c>
      <c r="H124" t="s">
        <v>78</v>
      </c>
      <c r="I124">
        <v>1.1200000000000001</v>
      </c>
      <c r="J124">
        <v>20</v>
      </c>
      <c r="K124">
        <v>500</v>
      </c>
      <c r="L124" t="s">
        <v>79</v>
      </c>
      <c r="M124" t="s">
        <v>80</v>
      </c>
      <c r="N124">
        <v>2.87E-2</v>
      </c>
      <c r="O124">
        <v>0.4</v>
      </c>
      <c r="P124">
        <v>7.58</v>
      </c>
      <c r="Q124" t="s">
        <v>81</v>
      </c>
      <c r="R124" t="s">
        <v>78</v>
      </c>
      <c r="S124">
        <v>3.3999999999999998E-3</v>
      </c>
      <c r="T124">
        <v>4.4999999999999998E-2</v>
      </c>
      <c r="U124">
        <v>1.68</v>
      </c>
      <c r="W124" s="2"/>
      <c r="Y124" s="2">
        <f t="shared" si="8"/>
        <v>500</v>
      </c>
      <c r="Z124" s="3"/>
      <c r="AA124" s="3"/>
      <c r="AD124" s="3"/>
      <c r="AE124" s="3"/>
      <c r="AH124" s="4">
        <f t="shared" si="6"/>
        <v>7.58</v>
      </c>
      <c r="AI124" s="3"/>
      <c r="AJ124" s="3"/>
      <c r="AM124" s="3"/>
      <c r="AN124" s="3"/>
      <c r="AQ124" s="4">
        <f t="shared" si="7"/>
        <v>1.68</v>
      </c>
      <c r="AR124" s="3"/>
      <c r="AS124" s="3"/>
      <c r="AV124" s="3"/>
      <c r="AW124" s="3"/>
    </row>
    <row r="125" spans="1:49" x14ac:dyDescent="0.2">
      <c r="A125" s="1">
        <v>43780</v>
      </c>
      <c r="B125" t="s">
        <v>83</v>
      </c>
      <c r="C125" t="s">
        <v>178</v>
      </c>
      <c r="D125">
        <v>122</v>
      </c>
      <c r="E125">
        <v>1</v>
      </c>
      <c r="F125">
        <v>1</v>
      </c>
      <c r="G125" t="s">
        <v>77</v>
      </c>
      <c r="H125" t="s">
        <v>78</v>
      </c>
      <c r="I125">
        <v>2.3599999999999999E-2</v>
      </c>
      <c r="J125">
        <v>0.42199999999999999</v>
      </c>
      <c r="K125">
        <v>10.3</v>
      </c>
      <c r="L125" t="s">
        <v>79</v>
      </c>
      <c r="M125" t="s">
        <v>80</v>
      </c>
      <c r="N125">
        <v>3.2399999999999998E-2</v>
      </c>
      <c r="O125">
        <v>0.45700000000000002</v>
      </c>
      <c r="P125">
        <v>9.44</v>
      </c>
      <c r="Q125" t="s">
        <v>81</v>
      </c>
      <c r="R125" t="s">
        <v>78</v>
      </c>
      <c r="S125">
        <v>4.4099999999999999E-3</v>
      </c>
      <c r="T125">
        <v>5.33E-2</v>
      </c>
      <c r="U125">
        <v>2.17</v>
      </c>
      <c r="W125" s="2"/>
      <c r="Y125" s="2">
        <f t="shared" si="8"/>
        <v>10.3</v>
      </c>
      <c r="AH125" s="4">
        <f t="shared" si="6"/>
        <v>9.44</v>
      </c>
      <c r="AQ125" s="4">
        <f t="shared" si="7"/>
        <v>2.17</v>
      </c>
    </row>
    <row r="126" spans="1:49" x14ac:dyDescent="0.2">
      <c r="A126" s="1">
        <v>43780</v>
      </c>
      <c r="B126" t="s">
        <v>83</v>
      </c>
      <c r="C126" t="s">
        <v>179</v>
      </c>
      <c r="D126">
        <v>123</v>
      </c>
      <c r="E126">
        <v>1</v>
      </c>
      <c r="F126">
        <v>1</v>
      </c>
      <c r="G126" t="s">
        <v>77</v>
      </c>
      <c r="H126" t="s">
        <v>78</v>
      </c>
      <c r="I126">
        <v>1.0999999999999999E-2</v>
      </c>
      <c r="J126">
        <v>0.19700000000000001</v>
      </c>
      <c r="K126">
        <v>4.59</v>
      </c>
      <c r="L126" t="s">
        <v>79</v>
      </c>
      <c r="M126" t="s">
        <v>80</v>
      </c>
      <c r="N126">
        <v>4.99E-2</v>
      </c>
      <c r="O126">
        <v>0.64500000000000002</v>
      </c>
      <c r="P126">
        <v>15.5</v>
      </c>
      <c r="Q126" t="s">
        <v>81</v>
      </c>
      <c r="R126" t="s">
        <v>78</v>
      </c>
      <c r="S126">
        <v>0.115</v>
      </c>
      <c r="T126">
        <v>1.33</v>
      </c>
      <c r="U126">
        <v>77.400000000000006</v>
      </c>
      <c r="W126" s="2"/>
      <c r="Y126" s="2">
        <f t="shared" si="8"/>
        <v>4.59</v>
      </c>
      <c r="AH126" s="4">
        <f t="shared" si="6"/>
        <v>15.5</v>
      </c>
      <c r="AQ126" s="4">
        <f t="shared" si="7"/>
        <v>77.400000000000006</v>
      </c>
    </row>
    <row r="127" spans="1:49" x14ac:dyDescent="0.2">
      <c r="A127" s="1">
        <v>43780</v>
      </c>
      <c r="B127" t="s">
        <v>83</v>
      </c>
      <c r="C127" t="s">
        <v>180</v>
      </c>
      <c r="D127">
        <v>124</v>
      </c>
      <c r="E127">
        <v>1</v>
      </c>
      <c r="F127">
        <v>1</v>
      </c>
      <c r="G127" t="s">
        <v>77</v>
      </c>
      <c r="H127" t="s">
        <v>78</v>
      </c>
      <c r="I127">
        <v>1.89E-2</v>
      </c>
      <c r="J127">
        <v>0.373</v>
      </c>
      <c r="K127">
        <v>9.0500000000000007</v>
      </c>
      <c r="L127" t="s">
        <v>79</v>
      </c>
      <c r="M127" t="s">
        <v>80</v>
      </c>
      <c r="N127">
        <v>2.6700000000000002E-2</v>
      </c>
      <c r="O127">
        <v>0.377</v>
      </c>
      <c r="P127">
        <v>6.81</v>
      </c>
      <c r="Q127" t="s">
        <v>81</v>
      </c>
      <c r="R127" t="s">
        <v>78</v>
      </c>
      <c r="S127">
        <v>5.5700000000000003E-3</v>
      </c>
      <c r="T127">
        <v>8.1699999999999995E-2</v>
      </c>
      <c r="U127">
        <v>3.83</v>
      </c>
      <c r="W127" s="2"/>
      <c r="Y127" s="2">
        <f t="shared" si="8"/>
        <v>9.0500000000000007</v>
      </c>
      <c r="AH127" s="4">
        <f t="shared" si="6"/>
        <v>6.81</v>
      </c>
      <c r="AQ127" s="4">
        <f t="shared" si="7"/>
        <v>3.83</v>
      </c>
    </row>
    <row r="128" spans="1:49" x14ac:dyDescent="0.2">
      <c r="A128" s="1">
        <v>43780</v>
      </c>
      <c r="B128" t="s">
        <v>83</v>
      </c>
      <c r="C128" t="s">
        <v>181</v>
      </c>
      <c r="D128">
        <v>125</v>
      </c>
      <c r="E128">
        <v>1</v>
      </c>
      <c r="F128">
        <v>1</v>
      </c>
      <c r="G128" t="s">
        <v>77</v>
      </c>
      <c r="H128" t="s">
        <v>78</v>
      </c>
      <c r="I128">
        <v>0.40400000000000003</v>
      </c>
      <c r="J128">
        <v>7.16</v>
      </c>
      <c r="K128">
        <v>181</v>
      </c>
      <c r="L128" t="s">
        <v>79</v>
      </c>
      <c r="M128" t="s">
        <v>80</v>
      </c>
      <c r="N128">
        <v>2.5700000000000001E-2</v>
      </c>
      <c r="O128">
        <v>0.374</v>
      </c>
      <c r="P128">
        <v>6.74</v>
      </c>
      <c r="Q128" t="s">
        <v>81</v>
      </c>
      <c r="R128" t="s">
        <v>78</v>
      </c>
      <c r="S128">
        <v>1.7999999999999999E-2</v>
      </c>
      <c r="T128">
        <v>0.21199999999999999</v>
      </c>
      <c r="U128">
        <v>11.4</v>
      </c>
      <c r="W128" s="2"/>
      <c r="Y128" s="2">
        <f t="shared" si="8"/>
        <v>181</v>
      </c>
      <c r="AH128" s="4">
        <f t="shared" si="6"/>
        <v>6.74</v>
      </c>
      <c r="AQ128" s="4">
        <f t="shared" si="7"/>
        <v>11.4</v>
      </c>
    </row>
    <row r="129" spans="1:43" x14ac:dyDescent="0.2">
      <c r="A129" s="1">
        <v>43780</v>
      </c>
      <c r="B129" t="s">
        <v>83</v>
      </c>
      <c r="C129" t="s">
        <v>182</v>
      </c>
      <c r="D129">
        <v>126</v>
      </c>
      <c r="E129">
        <v>1</v>
      </c>
      <c r="F129">
        <v>1</v>
      </c>
      <c r="G129" t="s">
        <v>77</v>
      </c>
      <c r="H129" t="s">
        <v>78</v>
      </c>
      <c r="I129">
        <v>0.91600000000000004</v>
      </c>
      <c r="J129">
        <v>16</v>
      </c>
      <c r="K129">
        <v>402</v>
      </c>
      <c r="L129" t="s">
        <v>79</v>
      </c>
      <c r="M129" t="s">
        <v>80</v>
      </c>
      <c r="N129">
        <v>2.87E-2</v>
      </c>
      <c r="O129">
        <v>0.39200000000000002</v>
      </c>
      <c r="P129">
        <v>7.33</v>
      </c>
      <c r="Q129" t="s">
        <v>81</v>
      </c>
      <c r="R129" t="s">
        <v>78</v>
      </c>
      <c r="S129">
        <v>1.18E-2</v>
      </c>
      <c r="T129">
        <v>4.4299999999999999E-2</v>
      </c>
      <c r="U129">
        <v>1.65</v>
      </c>
      <c r="W129" s="2"/>
      <c r="Y129" s="2">
        <f t="shared" si="8"/>
        <v>402</v>
      </c>
      <c r="AH129" s="4">
        <f t="shared" si="6"/>
        <v>7.33</v>
      </c>
      <c r="AQ129" s="4">
        <f t="shared" si="7"/>
        <v>1.65</v>
      </c>
    </row>
    <row r="130" spans="1:43" x14ac:dyDescent="0.2">
      <c r="A130" s="1">
        <v>43780</v>
      </c>
      <c r="B130" t="s">
        <v>83</v>
      </c>
      <c r="C130" t="s">
        <v>183</v>
      </c>
      <c r="D130">
        <v>127</v>
      </c>
      <c r="E130">
        <v>1</v>
      </c>
      <c r="F130">
        <v>1</v>
      </c>
      <c r="G130" t="s">
        <v>77</v>
      </c>
      <c r="H130" t="s">
        <v>78</v>
      </c>
      <c r="I130">
        <v>0.28499999999999998</v>
      </c>
      <c r="J130">
        <v>5.03</v>
      </c>
      <c r="K130">
        <v>127</v>
      </c>
      <c r="L130" t="s">
        <v>79</v>
      </c>
      <c r="M130" t="s">
        <v>80</v>
      </c>
      <c r="N130">
        <v>2.23E-2</v>
      </c>
      <c r="O130">
        <v>0.33600000000000002</v>
      </c>
      <c r="P130">
        <v>5.47</v>
      </c>
      <c r="Q130" t="s">
        <v>81</v>
      </c>
      <c r="R130" t="s">
        <v>78</v>
      </c>
      <c r="S130">
        <v>4.0800000000000003E-3</v>
      </c>
      <c r="T130">
        <v>3.5700000000000003E-2</v>
      </c>
      <c r="U130">
        <v>1.1399999999999999</v>
      </c>
      <c r="W130" s="2"/>
      <c r="Y130" s="2">
        <f t="shared" si="8"/>
        <v>127</v>
      </c>
      <c r="AH130" s="4">
        <f t="shared" si="6"/>
        <v>5.47</v>
      </c>
      <c r="AQ130" s="4">
        <f t="shared" si="7"/>
        <v>1.1399999999999999</v>
      </c>
    </row>
    <row r="131" spans="1:43" x14ac:dyDescent="0.2">
      <c r="A131" s="1">
        <v>43780</v>
      </c>
      <c r="B131" t="s">
        <v>83</v>
      </c>
      <c r="C131" t="s">
        <v>184</v>
      </c>
      <c r="D131">
        <v>128</v>
      </c>
      <c r="E131">
        <v>1</v>
      </c>
      <c r="F131">
        <v>1</v>
      </c>
      <c r="G131" t="s">
        <v>77</v>
      </c>
      <c r="H131" t="s">
        <v>78</v>
      </c>
      <c r="I131">
        <v>0.93700000000000006</v>
      </c>
      <c r="J131">
        <v>16.600000000000001</v>
      </c>
      <c r="K131">
        <v>417</v>
      </c>
      <c r="L131" t="s">
        <v>79</v>
      </c>
      <c r="M131" t="s">
        <v>80</v>
      </c>
      <c r="N131">
        <v>2.6700000000000002E-2</v>
      </c>
      <c r="O131">
        <v>0.39300000000000002</v>
      </c>
      <c r="P131">
        <v>7.34</v>
      </c>
      <c r="Q131" t="s">
        <v>81</v>
      </c>
      <c r="R131" t="s">
        <v>78</v>
      </c>
      <c r="S131">
        <v>7.8200000000000006E-3</v>
      </c>
      <c r="T131">
        <v>7.2499999999999995E-2</v>
      </c>
      <c r="U131">
        <v>3.3</v>
      </c>
      <c r="W131" s="2"/>
      <c r="Y131" s="2">
        <f t="shared" si="8"/>
        <v>417</v>
      </c>
      <c r="AH131" s="4">
        <f t="shared" ref="AH131:AH168" si="9">P131</f>
        <v>7.34</v>
      </c>
      <c r="AQ131" s="4">
        <f t="shared" ref="AQ131:AQ168" si="10">U131</f>
        <v>3.3</v>
      </c>
    </row>
    <row r="132" spans="1:43" x14ac:dyDescent="0.2">
      <c r="A132" s="1">
        <v>43780</v>
      </c>
      <c r="B132" t="s">
        <v>83</v>
      </c>
      <c r="C132" t="s">
        <v>16</v>
      </c>
      <c r="D132" t="s">
        <v>13</v>
      </c>
      <c r="E132">
        <v>1</v>
      </c>
      <c r="F132">
        <v>1</v>
      </c>
      <c r="G132" t="s">
        <v>77</v>
      </c>
      <c r="H132" t="s">
        <v>78</v>
      </c>
      <c r="I132">
        <v>6.1899999999999997E-2</v>
      </c>
      <c r="J132">
        <v>1.1299999999999999</v>
      </c>
      <c r="K132">
        <v>28.2</v>
      </c>
      <c r="L132" t="s">
        <v>79</v>
      </c>
      <c r="M132" t="s">
        <v>80</v>
      </c>
      <c r="N132">
        <v>7.8899999999999998E-2</v>
      </c>
      <c r="O132">
        <v>1.07</v>
      </c>
      <c r="P132">
        <v>29.4</v>
      </c>
      <c r="Q132" t="s">
        <v>81</v>
      </c>
      <c r="R132" t="s">
        <v>78</v>
      </c>
      <c r="S132">
        <v>3.4200000000000001E-2</v>
      </c>
      <c r="T132">
        <v>0.4</v>
      </c>
      <c r="U132">
        <v>22.5</v>
      </c>
      <c r="W132" s="2"/>
      <c r="Y132" s="2">
        <f t="shared" ref="Y132:Y168" si="11">K132</f>
        <v>28.2</v>
      </c>
      <c r="AH132" s="4">
        <f t="shared" si="9"/>
        <v>29.4</v>
      </c>
      <c r="AQ132" s="4">
        <f t="shared" si="10"/>
        <v>22.5</v>
      </c>
    </row>
    <row r="133" spans="1:43" x14ac:dyDescent="0.2">
      <c r="A133" s="1">
        <v>43780</v>
      </c>
      <c r="B133" t="s">
        <v>83</v>
      </c>
      <c r="C133" t="s">
        <v>185</v>
      </c>
      <c r="D133">
        <v>129</v>
      </c>
      <c r="E133">
        <v>1</v>
      </c>
      <c r="F133">
        <v>1</v>
      </c>
      <c r="G133" t="s">
        <v>77</v>
      </c>
      <c r="H133" t="s">
        <v>78</v>
      </c>
      <c r="I133">
        <v>0.38</v>
      </c>
      <c r="J133">
        <v>5.73</v>
      </c>
      <c r="K133">
        <v>145</v>
      </c>
      <c r="L133" t="s">
        <v>79</v>
      </c>
      <c r="M133" t="s">
        <v>80</v>
      </c>
      <c r="N133">
        <v>2.0899999999999998E-2</v>
      </c>
      <c r="O133">
        <v>0.29299999999999998</v>
      </c>
      <c r="P133">
        <v>4.09</v>
      </c>
      <c r="Q133" t="s">
        <v>81</v>
      </c>
      <c r="R133" t="s">
        <v>78</v>
      </c>
      <c r="S133">
        <v>1.5900000000000001E-3</v>
      </c>
      <c r="T133">
        <v>5.9699999999999996E-3</v>
      </c>
      <c r="U133">
        <v>-0.6</v>
      </c>
      <c r="W133" s="2"/>
      <c r="Y133" s="2">
        <f t="shared" si="11"/>
        <v>145</v>
      </c>
      <c r="AH133" s="4">
        <f t="shared" si="9"/>
        <v>4.09</v>
      </c>
      <c r="AQ133" s="4">
        <f t="shared" si="10"/>
        <v>-0.6</v>
      </c>
    </row>
    <row r="134" spans="1:43" x14ac:dyDescent="0.2">
      <c r="A134" s="1">
        <v>43780</v>
      </c>
      <c r="B134" t="s">
        <v>83</v>
      </c>
      <c r="C134" t="s">
        <v>186</v>
      </c>
      <c r="D134">
        <v>130</v>
      </c>
      <c r="E134">
        <v>1</v>
      </c>
      <c r="F134">
        <v>1</v>
      </c>
      <c r="G134" t="s">
        <v>77</v>
      </c>
      <c r="H134" t="s">
        <v>78</v>
      </c>
      <c r="I134">
        <v>2.59</v>
      </c>
      <c r="J134">
        <v>46.3</v>
      </c>
      <c r="K134">
        <v>1130</v>
      </c>
      <c r="L134" t="s">
        <v>79</v>
      </c>
      <c r="M134" t="s">
        <v>80</v>
      </c>
      <c r="N134">
        <v>2.46E-2</v>
      </c>
      <c r="O134">
        <v>0.36499999999999999</v>
      </c>
      <c r="P134">
        <v>6.43</v>
      </c>
      <c r="Q134" t="s">
        <v>81</v>
      </c>
      <c r="R134" t="s">
        <v>78</v>
      </c>
      <c r="S134">
        <v>6.28E-3</v>
      </c>
      <c r="T134">
        <v>6.9400000000000003E-2</v>
      </c>
      <c r="U134">
        <v>3.11</v>
      </c>
      <c r="W134" s="2"/>
      <c r="Y134" s="2">
        <f t="shared" si="11"/>
        <v>1130</v>
      </c>
      <c r="AH134" s="4">
        <f t="shared" si="9"/>
        <v>6.43</v>
      </c>
      <c r="AQ134" s="4">
        <f t="shared" si="10"/>
        <v>3.11</v>
      </c>
    </row>
    <row r="135" spans="1:43" x14ac:dyDescent="0.2">
      <c r="A135" s="1">
        <v>43780</v>
      </c>
      <c r="B135" t="s">
        <v>83</v>
      </c>
      <c r="C135" t="s">
        <v>187</v>
      </c>
      <c r="D135">
        <v>131</v>
      </c>
      <c r="E135">
        <v>1</v>
      </c>
      <c r="F135">
        <v>1</v>
      </c>
      <c r="G135" t="s">
        <v>77</v>
      </c>
      <c r="H135" t="s">
        <v>78</v>
      </c>
      <c r="I135">
        <v>3.1699999999999999E-2</v>
      </c>
      <c r="J135">
        <v>0.57599999999999996</v>
      </c>
      <c r="K135">
        <v>14.2</v>
      </c>
      <c r="L135" t="s">
        <v>79</v>
      </c>
      <c r="M135" t="s">
        <v>80</v>
      </c>
      <c r="N135">
        <v>3.2899999999999999E-2</v>
      </c>
      <c r="O135">
        <v>0.47599999999999998</v>
      </c>
      <c r="P135">
        <v>10</v>
      </c>
      <c r="Q135" t="s">
        <v>81</v>
      </c>
      <c r="R135" t="s">
        <v>78</v>
      </c>
      <c r="S135">
        <v>0.39200000000000002</v>
      </c>
      <c r="T135">
        <v>4.42</v>
      </c>
      <c r="U135">
        <v>264</v>
      </c>
      <c r="W135" s="2"/>
      <c r="Y135" s="2">
        <f t="shared" si="11"/>
        <v>14.2</v>
      </c>
      <c r="AH135" s="4">
        <f t="shared" si="9"/>
        <v>10</v>
      </c>
      <c r="AQ135" s="4">
        <f t="shared" si="10"/>
        <v>264</v>
      </c>
    </row>
    <row r="136" spans="1:43" x14ac:dyDescent="0.2">
      <c r="A136" s="1">
        <v>43780</v>
      </c>
      <c r="B136" t="s">
        <v>83</v>
      </c>
      <c r="C136" t="s">
        <v>188</v>
      </c>
      <c r="D136">
        <v>134</v>
      </c>
      <c r="E136">
        <v>1</v>
      </c>
      <c r="F136">
        <v>1</v>
      </c>
      <c r="G136" t="s">
        <v>77</v>
      </c>
      <c r="H136" t="s">
        <v>78</v>
      </c>
      <c r="I136">
        <v>0.47599999999999998</v>
      </c>
      <c r="J136">
        <v>7.29</v>
      </c>
      <c r="K136">
        <v>184</v>
      </c>
      <c r="L136" t="s">
        <v>79</v>
      </c>
      <c r="M136" t="s">
        <v>80</v>
      </c>
      <c r="N136">
        <v>2.4799999999999999E-2</v>
      </c>
      <c r="O136">
        <v>0.33600000000000002</v>
      </c>
      <c r="P136">
        <v>5.48</v>
      </c>
      <c r="Q136" t="s">
        <v>81</v>
      </c>
      <c r="R136" t="s">
        <v>78</v>
      </c>
      <c r="S136">
        <v>1.5299999999999999E-2</v>
      </c>
      <c r="T136">
        <v>0.156</v>
      </c>
      <c r="U136">
        <v>8.1999999999999993</v>
      </c>
      <c r="V136" s="2"/>
      <c r="W136" s="2"/>
      <c r="Y136" s="2">
        <f t="shared" si="11"/>
        <v>184</v>
      </c>
      <c r="AH136" s="4">
        <f t="shared" si="9"/>
        <v>5.48</v>
      </c>
      <c r="AQ136" s="4">
        <f t="shared" si="10"/>
        <v>8.1999999999999993</v>
      </c>
    </row>
    <row r="137" spans="1:43" x14ac:dyDescent="0.2">
      <c r="A137" s="1">
        <v>43780</v>
      </c>
      <c r="B137" t="s">
        <v>83</v>
      </c>
      <c r="C137" t="s">
        <v>189</v>
      </c>
      <c r="D137">
        <v>135</v>
      </c>
      <c r="E137">
        <v>1</v>
      </c>
      <c r="F137">
        <v>1</v>
      </c>
      <c r="G137" t="s">
        <v>77</v>
      </c>
      <c r="H137" t="s">
        <v>78</v>
      </c>
      <c r="I137">
        <v>2.56</v>
      </c>
      <c r="J137">
        <v>45.9</v>
      </c>
      <c r="K137">
        <v>1120</v>
      </c>
      <c r="L137" t="s">
        <v>79</v>
      </c>
      <c r="M137" t="s">
        <v>80</v>
      </c>
      <c r="N137">
        <v>6.5699999999999995E-2</v>
      </c>
      <c r="O137">
        <v>0.85099999999999998</v>
      </c>
      <c r="P137">
        <v>22.3</v>
      </c>
      <c r="Q137" t="s">
        <v>81</v>
      </c>
      <c r="R137" t="s">
        <v>78</v>
      </c>
      <c r="S137">
        <v>3.3599999999999998E-2</v>
      </c>
      <c r="T137">
        <v>0.44</v>
      </c>
      <c r="U137">
        <v>24.8</v>
      </c>
      <c r="W137" s="2"/>
      <c r="Y137" s="2">
        <f t="shared" si="11"/>
        <v>1120</v>
      </c>
      <c r="AF137" s="2"/>
      <c r="AH137" s="4">
        <f t="shared" si="9"/>
        <v>22.3</v>
      </c>
      <c r="AO137" s="2"/>
      <c r="AQ137" s="4">
        <f t="shared" si="10"/>
        <v>24.8</v>
      </c>
    </row>
    <row r="138" spans="1:43" x14ac:dyDescent="0.2">
      <c r="A138" s="1">
        <v>43780</v>
      </c>
      <c r="B138" t="s">
        <v>83</v>
      </c>
      <c r="C138" t="s">
        <v>16</v>
      </c>
      <c r="D138" t="s">
        <v>13</v>
      </c>
      <c r="E138">
        <v>1</v>
      </c>
      <c r="F138">
        <v>1</v>
      </c>
      <c r="G138" t="s">
        <v>77</v>
      </c>
      <c r="H138" t="s">
        <v>78</v>
      </c>
      <c r="I138">
        <v>6.4699999999999994E-2</v>
      </c>
      <c r="J138">
        <v>1.1299999999999999</v>
      </c>
      <c r="K138">
        <v>28.3</v>
      </c>
      <c r="L138" t="s">
        <v>79</v>
      </c>
      <c r="M138" t="s">
        <v>80</v>
      </c>
      <c r="N138">
        <v>7.8799999999999995E-2</v>
      </c>
      <c r="O138">
        <v>1.04</v>
      </c>
      <c r="P138">
        <v>28.4</v>
      </c>
      <c r="Q138" t="s">
        <v>81</v>
      </c>
      <c r="R138" t="s">
        <v>78</v>
      </c>
      <c r="S138">
        <v>3.4700000000000002E-2</v>
      </c>
      <c r="T138">
        <v>0.42</v>
      </c>
      <c r="U138">
        <v>23.7</v>
      </c>
      <c r="W138" s="2"/>
      <c r="Y138" s="2">
        <f t="shared" si="11"/>
        <v>28.3</v>
      </c>
      <c r="AH138" s="4">
        <f t="shared" si="9"/>
        <v>28.4</v>
      </c>
      <c r="AQ138" s="4">
        <f t="shared" si="10"/>
        <v>23.7</v>
      </c>
    </row>
    <row r="139" spans="1:43" x14ac:dyDescent="0.2">
      <c r="A139" s="1">
        <v>43780</v>
      </c>
      <c r="B139" t="s">
        <v>83</v>
      </c>
      <c r="C139" t="s">
        <v>38</v>
      </c>
      <c r="D139" t="s">
        <v>70</v>
      </c>
      <c r="E139">
        <v>1</v>
      </c>
      <c r="F139">
        <v>1</v>
      </c>
      <c r="G139" t="s">
        <v>77</v>
      </c>
      <c r="H139" t="s">
        <v>78</v>
      </c>
      <c r="I139">
        <v>5.45E-3</v>
      </c>
      <c r="J139">
        <v>0.161</v>
      </c>
      <c r="K139">
        <v>3.68</v>
      </c>
      <c r="L139" t="s">
        <v>79</v>
      </c>
      <c r="M139" t="s">
        <v>80</v>
      </c>
      <c r="N139">
        <v>2.06E-2</v>
      </c>
      <c r="O139">
        <v>0.33500000000000002</v>
      </c>
      <c r="P139">
        <v>5.46</v>
      </c>
      <c r="Q139" t="s">
        <v>81</v>
      </c>
      <c r="R139" t="s">
        <v>78</v>
      </c>
      <c r="S139">
        <v>-3.3899999999999998E-3</v>
      </c>
      <c r="T139">
        <v>-1.1900000000000001E-2</v>
      </c>
      <c r="U139">
        <v>-1.65</v>
      </c>
      <c r="W139" s="2"/>
      <c r="Y139" s="2">
        <f t="shared" si="11"/>
        <v>3.68</v>
      </c>
      <c r="AH139" s="4">
        <f t="shared" si="9"/>
        <v>5.46</v>
      </c>
      <c r="AQ139" s="4">
        <f t="shared" si="10"/>
        <v>-1.65</v>
      </c>
    </row>
    <row r="140" spans="1:43" x14ac:dyDescent="0.2">
      <c r="A140" s="1">
        <v>43780</v>
      </c>
      <c r="B140" t="s">
        <v>83</v>
      </c>
      <c r="C140" t="s">
        <v>190</v>
      </c>
      <c r="D140">
        <v>136</v>
      </c>
      <c r="E140">
        <v>1</v>
      </c>
      <c r="F140">
        <v>1</v>
      </c>
      <c r="G140" t="s">
        <v>77</v>
      </c>
      <c r="H140" t="s">
        <v>78</v>
      </c>
      <c r="I140">
        <v>0.03</v>
      </c>
      <c r="J140">
        <v>0.66800000000000004</v>
      </c>
      <c r="K140">
        <v>16.600000000000001</v>
      </c>
      <c r="L140" t="s">
        <v>79</v>
      </c>
      <c r="M140" t="s">
        <v>80</v>
      </c>
      <c r="N140">
        <v>3.7699999999999997E-2</v>
      </c>
      <c r="O140">
        <v>0.54</v>
      </c>
      <c r="P140">
        <v>12.1</v>
      </c>
      <c r="Q140" t="s">
        <v>81</v>
      </c>
      <c r="R140" t="s">
        <v>78</v>
      </c>
      <c r="S140">
        <v>0.42199999999999999</v>
      </c>
      <c r="T140">
        <v>4.6399999999999997</v>
      </c>
      <c r="U140">
        <v>278</v>
      </c>
      <c r="W140" s="2"/>
      <c r="Y140" s="2">
        <f t="shared" si="11"/>
        <v>16.600000000000001</v>
      </c>
      <c r="AH140" s="4">
        <f t="shared" si="9"/>
        <v>12.1</v>
      </c>
      <c r="AQ140" s="4">
        <f t="shared" si="10"/>
        <v>278</v>
      </c>
    </row>
    <row r="141" spans="1:43" x14ac:dyDescent="0.2">
      <c r="A141" s="1">
        <v>43780</v>
      </c>
      <c r="B141" t="s">
        <v>83</v>
      </c>
      <c r="C141" t="s">
        <v>191</v>
      </c>
      <c r="D141">
        <v>137</v>
      </c>
      <c r="E141">
        <v>1</v>
      </c>
      <c r="F141">
        <v>1</v>
      </c>
      <c r="G141" t="s">
        <v>77</v>
      </c>
      <c r="H141" t="s">
        <v>78</v>
      </c>
      <c r="I141">
        <v>1.2800000000000001E-2</v>
      </c>
      <c r="J141">
        <v>0.20300000000000001</v>
      </c>
      <c r="K141">
        <v>4.74</v>
      </c>
      <c r="L141" t="s">
        <v>79</v>
      </c>
      <c r="M141" t="s">
        <v>80</v>
      </c>
      <c r="N141">
        <v>3.04E-2</v>
      </c>
      <c r="O141">
        <v>0.45500000000000002</v>
      </c>
      <c r="P141">
        <v>9.3699999999999992</v>
      </c>
      <c r="Q141" t="s">
        <v>81</v>
      </c>
      <c r="R141" t="s">
        <v>78</v>
      </c>
      <c r="S141">
        <v>3.0400000000000002E-3</v>
      </c>
      <c r="T141">
        <v>3.44E-2</v>
      </c>
      <c r="U141">
        <v>1.06</v>
      </c>
      <c r="W141" s="2"/>
      <c r="Y141" s="2">
        <f t="shared" si="11"/>
        <v>4.74</v>
      </c>
      <c r="AH141" s="4">
        <f t="shared" si="9"/>
        <v>9.3699999999999992</v>
      </c>
      <c r="AQ141" s="4">
        <f t="shared" si="10"/>
        <v>1.06</v>
      </c>
    </row>
    <row r="142" spans="1:43" x14ac:dyDescent="0.2">
      <c r="A142" s="1">
        <v>43780</v>
      </c>
      <c r="B142" t="s">
        <v>83</v>
      </c>
      <c r="C142" t="s">
        <v>192</v>
      </c>
      <c r="D142">
        <v>138</v>
      </c>
      <c r="E142">
        <v>1</v>
      </c>
      <c r="F142">
        <v>1</v>
      </c>
      <c r="G142" t="s">
        <v>77</v>
      </c>
      <c r="H142" t="s">
        <v>78</v>
      </c>
      <c r="I142">
        <v>1.09E-2</v>
      </c>
      <c r="J142">
        <v>0.19</v>
      </c>
      <c r="K142">
        <v>4.3899999999999997</v>
      </c>
      <c r="L142" t="s">
        <v>79</v>
      </c>
      <c r="M142" t="s">
        <v>80</v>
      </c>
      <c r="N142">
        <v>5.0599999999999999E-2</v>
      </c>
      <c r="O142">
        <v>0.72099999999999997</v>
      </c>
      <c r="P142">
        <v>18</v>
      </c>
      <c r="Q142" t="s">
        <v>81</v>
      </c>
      <c r="R142" t="s">
        <v>78</v>
      </c>
      <c r="S142">
        <v>2.8999999999999998E-3</v>
      </c>
      <c r="T142">
        <v>3.5900000000000001E-2</v>
      </c>
      <c r="U142">
        <v>1.1499999999999999</v>
      </c>
      <c r="W142" s="2"/>
      <c r="Y142" s="2">
        <f t="shared" si="11"/>
        <v>4.3899999999999997</v>
      </c>
      <c r="AH142" s="4">
        <f t="shared" si="9"/>
        <v>18</v>
      </c>
      <c r="AQ142" s="4">
        <f t="shared" si="10"/>
        <v>1.1499999999999999</v>
      </c>
    </row>
    <row r="143" spans="1:43" x14ac:dyDescent="0.2">
      <c r="A143" s="1">
        <v>43780</v>
      </c>
      <c r="B143" t="s">
        <v>83</v>
      </c>
      <c r="C143" t="s">
        <v>193</v>
      </c>
      <c r="D143">
        <v>139</v>
      </c>
      <c r="E143">
        <v>1</v>
      </c>
      <c r="F143">
        <v>1</v>
      </c>
      <c r="G143" t="s">
        <v>77</v>
      </c>
      <c r="H143" t="s">
        <v>78</v>
      </c>
      <c r="I143">
        <v>1.26E-2</v>
      </c>
      <c r="J143">
        <v>0.32500000000000001</v>
      </c>
      <c r="K143">
        <v>7.84</v>
      </c>
      <c r="L143" t="s">
        <v>79</v>
      </c>
      <c r="M143" t="s">
        <v>80</v>
      </c>
      <c r="N143">
        <v>3.1E-2</v>
      </c>
      <c r="O143">
        <v>0.41199999999999998</v>
      </c>
      <c r="P143">
        <v>7.97</v>
      </c>
      <c r="Q143" t="s">
        <v>81</v>
      </c>
      <c r="R143" t="s">
        <v>78</v>
      </c>
      <c r="S143">
        <v>5.5100000000000001E-3</v>
      </c>
      <c r="T143">
        <v>8.9399999999999993E-2</v>
      </c>
      <c r="U143">
        <v>4.29</v>
      </c>
      <c r="W143" s="2"/>
      <c r="Y143" s="2">
        <f t="shared" si="11"/>
        <v>7.84</v>
      </c>
      <c r="AH143" s="4">
        <f t="shared" si="9"/>
        <v>7.97</v>
      </c>
      <c r="AQ143" s="4">
        <f t="shared" si="10"/>
        <v>4.29</v>
      </c>
    </row>
    <row r="144" spans="1:43" x14ac:dyDescent="0.2">
      <c r="A144" s="1">
        <v>43780</v>
      </c>
      <c r="B144" t="s">
        <v>83</v>
      </c>
      <c r="C144" t="s">
        <v>194</v>
      </c>
      <c r="D144">
        <v>140</v>
      </c>
      <c r="E144">
        <v>1</v>
      </c>
      <c r="F144">
        <v>1</v>
      </c>
      <c r="G144" t="s">
        <v>77</v>
      </c>
      <c r="H144" t="s">
        <v>78</v>
      </c>
      <c r="I144">
        <v>2.3699999999999999E-2</v>
      </c>
      <c r="J144">
        <v>0.4</v>
      </c>
      <c r="K144">
        <v>9.74</v>
      </c>
      <c r="L144" t="s">
        <v>79</v>
      </c>
      <c r="M144" t="s">
        <v>80</v>
      </c>
      <c r="N144">
        <v>2.3800000000000002E-2</v>
      </c>
      <c r="O144">
        <v>0.32700000000000001</v>
      </c>
      <c r="P144">
        <v>5.21</v>
      </c>
      <c r="Q144" t="s">
        <v>81</v>
      </c>
      <c r="R144" t="s">
        <v>78</v>
      </c>
      <c r="S144">
        <v>3.6099999999999999E-3</v>
      </c>
      <c r="T144">
        <v>3.49E-2</v>
      </c>
      <c r="U144">
        <v>1.1000000000000001</v>
      </c>
      <c r="W144" s="2"/>
      <c r="Y144" s="2">
        <f t="shared" si="11"/>
        <v>9.74</v>
      </c>
      <c r="AH144" s="4">
        <f t="shared" si="9"/>
        <v>5.21</v>
      </c>
      <c r="AQ144" s="4">
        <f t="shared" si="10"/>
        <v>1.1000000000000001</v>
      </c>
    </row>
    <row r="145" spans="1:43" x14ac:dyDescent="0.2">
      <c r="A145" s="1">
        <v>43780</v>
      </c>
      <c r="B145" t="s">
        <v>83</v>
      </c>
      <c r="C145" t="s">
        <v>195</v>
      </c>
      <c r="D145">
        <v>141</v>
      </c>
      <c r="E145">
        <v>1</v>
      </c>
      <c r="F145">
        <v>1</v>
      </c>
      <c r="G145" t="s">
        <v>77</v>
      </c>
      <c r="H145" t="s">
        <v>78</v>
      </c>
      <c r="I145">
        <v>0.191</v>
      </c>
      <c r="J145">
        <v>1.1599999999999999</v>
      </c>
      <c r="K145">
        <v>29.2</v>
      </c>
      <c r="L145" t="s">
        <v>79</v>
      </c>
      <c r="M145" t="s">
        <v>80</v>
      </c>
      <c r="N145">
        <v>0.04</v>
      </c>
      <c r="O145">
        <v>0.52500000000000002</v>
      </c>
      <c r="P145">
        <v>11.6</v>
      </c>
      <c r="Q145" t="s">
        <v>81</v>
      </c>
      <c r="R145" t="s">
        <v>78</v>
      </c>
      <c r="S145">
        <v>2.1100000000000001E-2</v>
      </c>
      <c r="T145">
        <v>0.249</v>
      </c>
      <c r="U145">
        <v>13.7</v>
      </c>
      <c r="W145" s="2"/>
      <c r="Y145" s="2">
        <f t="shared" si="11"/>
        <v>29.2</v>
      </c>
      <c r="AH145" s="4">
        <f t="shared" si="9"/>
        <v>11.6</v>
      </c>
      <c r="AQ145" s="4">
        <f t="shared" si="10"/>
        <v>13.7</v>
      </c>
    </row>
    <row r="146" spans="1:43" x14ac:dyDescent="0.2">
      <c r="A146" s="1">
        <v>43780</v>
      </c>
      <c r="B146" t="s">
        <v>83</v>
      </c>
      <c r="C146" t="s">
        <v>196</v>
      </c>
      <c r="D146">
        <v>142</v>
      </c>
      <c r="E146">
        <v>1</v>
      </c>
      <c r="F146">
        <v>1</v>
      </c>
      <c r="G146" t="s">
        <v>77</v>
      </c>
      <c r="H146" t="s">
        <v>78</v>
      </c>
      <c r="I146">
        <v>2.1000000000000001E-2</v>
      </c>
      <c r="J146">
        <v>0.31900000000000001</v>
      </c>
      <c r="K146">
        <v>7.7</v>
      </c>
      <c r="L146" t="s">
        <v>79</v>
      </c>
      <c r="M146" t="s">
        <v>80</v>
      </c>
      <c r="N146">
        <v>2.63E-2</v>
      </c>
      <c r="O146">
        <v>0.41199999999999998</v>
      </c>
      <c r="P146">
        <v>7.96</v>
      </c>
      <c r="Q146" t="s">
        <v>81</v>
      </c>
      <c r="R146" t="s">
        <v>78</v>
      </c>
      <c r="S146">
        <v>1.21E-2</v>
      </c>
      <c r="T146">
        <v>0.18099999999999999</v>
      </c>
      <c r="U146">
        <v>9.64</v>
      </c>
      <c r="W146" s="2"/>
      <c r="Y146" s="2">
        <f t="shared" si="11"/>
        <v>7.7</v>
      </c>
      <c r="AH146" s="4">
        <f t="shared" si="9"/>
        <v>7.96</v>
      </c>
      <c r="AQ146" s="4">
        <f t="shared" si="10"/>
        <v>9.64</v>
      </c>
    </row>
    <row r="147" spans="1:43" x14ac:dyDescent="0.2">
      <c r="A147" s="1">
        <v>43780</v>
      </c>
      <c r="B147" t="s">
        <v>83</v>
      </c>
      <c r="C147" t="s">
        <v>197</v>
      </c>
      <c r="D147">
        <v>142</v>
      </c>
      <c r="E147">
        <v>1</v>
      </c>
      <c r="F147">
        <v>1</v>
      </c>
      <c r="G147" t="s">
        <v>77</v>
      </c>
      <c r="H147" t="s">
        <v>78</v>
      </c>
      <c r="I147">
        <v>1.43E-2</v>
      </c>
      <c r="J147">
        <v>0.248</v>
      </c>
      <c r="K147">
        <v>5.87</v>
      </c>
      <c r="L147" t="s">
        <v>79</v>
      </c>
      <c r="M147" t="s">
        <v>80</v>
      </c>
      <c r="N147">
        <v>2.6100000000000002E-2</v>
      </c>
      <c r="O147">
        <v>0.39</v>
      </c>
      <c r="P147">
        <v>7.23</v>
      </c>
      <c r="Q147" t="s">
        <v>81</v>
      </c>
      <c r="R147" t="s">
        <v>78</v>
      </c>
      <c r="S147">
        <v>1.0999999999999999E-2</v>
      </c>
      <c r="T147">
        <v>0.151</v>
      </c>
      <c r="U147">
        <v>7.92</v>
      </c>
      <c r="W147" s="2"/>
      <c r="Y147" s="2">
        <f t="shared" si="11"/>
        <v>5.87</v>
      </c>
      <c r="AH147" s="4">
        <f t="shared" si="9"/>
        <v>7.23</v>
      </c>
      <c r="AQ147" s="4">
        <f t="shared" si="10"/>
        <v>7.92</v>
      </c>
    </row>
    <row r="148" spans="1:43" x14ac:dyDescent="0.2">
      <c r="A148" s="1">
        <v>43780</v>
      </c>
      <c r="B148" t="s">
        <v>83</v>
      </c>
      <c r="C148" t="s">
        <v>198</v>
      </c>
      <c r="D148">
        <v>144</v>
      </c>
      <c r="E148">
        <v>1</v>
      </c>
      <c r="F148">
        <v>1</v>
      </c>
      <c r="G148" t="s">
        <v>77</v>
      </c>
      <c r="H148" t="s">
        <v>78</v>
      </c>
      <c r="I148">
        <v>1.23E-2</v>
      </c>
      <c r="J148">
        <v>0.23</v>
      </c>
      <c r="K148">
        <v>5.41</v>
      </c>
      <c r="L148" t="s">
        <v>79</v>
      </c>
      <c r="M148" t="s">
        <v>80</v>
      </c>
      <c r="N148">
        <v>2.9499999999999998E-2</v>
      </c>
      <c r="O148">
        <v>0.433</v>
      </c>
      <c r="P148">
        <v>8.65</v>
      </c>
      <c r="Q148" t="s">
        <v>81</v>
      </c>
      <c r="R148" t="s">
        <v>78</v>
      </c>
      <c r="S148">
        <v>7.0200000000000002E-3</v>
      </c>
      <c r="T148">
        <v>8.1600000000000006E-2</v>
      </c>
      <c r="U148">
        <v>3.83</v>
      </c>
      <c r="W148" s="2"/>
      <c r="Y148" s="2">
        <f t="shared" si="11"/>
        <v>5.41</v>
      </c>
      <c r="AH148" s="4">
        <f t="shared" si="9"/>
        <v>8.65</v>
      </c>
      <c r="AQ148" s="4">
        <f t="shared" si="10"/>
        <v>3.83</v>
      </c>
    </row>
    <row r="149" spans="1:43" x14ac:dyDescent="0.2">
      <c r="A149" s="1">
        <v>43780</v>
      </c>
      <c r="B149" t="s">
        <v>83</v>
      </c>
      <c r="C149" t="s">
        <v>199</v>
      </c>
      <c r="D149">
        <v>145</v>
      </c>
      <c r="E149">
        <v>1</v>
      </c>
      <c r="F149">
        <v>1</v>
      </c>
      <c r="G149" t="s">
        <v>77</v>
      </c>
      <c r="H149" t="s">
        <v>78</v>
      </c>
      <c r="I149">
        <v>1.2699999999999999E-2</v>
      </c>
      <c r="J149">
        <v>0.122</v>
      </c>
      <c r="K149">
        <v>2.68</v>
      </c>
      <c r="L149" t="s">
        <v>79</v>
      </c>
      <c r="M149" t="s">
        <v>80</v>
      </c>
      <c r="N149">
        <v>4.3299999999999998E-2</v>
      </c>
      <c r="O149">
        <v>0.58899999999999997</v>
      </c>
      <c r="P149">
        <v>13.7</v>
      </c>
      <c r="Q149" t="s">
        <v>81</v>
      </c>
      <c r="R149" t="s">
        <v>78</v>
      </c>
      <c r="S149">
        <v>5.3299999999999997E-3</v>
      </c>
      <c r="T149">
        <v>5.5300000000000002E-2</v>
      </c>
      <c r="U149">
        <v>2.29</v>
      </c>
      <c r="W149" s="2"/>
      <c r="Y149" s="2">
        <f t="shared" si="11"/>
        <v>2.68</v>
      </c>
      <c r="AH149" s="4">
        <f t="shared" si="9"/>
        <v>13.7</v>
      </c>
      <c r="AQ149" s="4">
        <f t="shared" si="10"/>
        <v>2.29</v>
      </c>
    </row>
    <row r="150" spans="1:43" x14ac:dyDescent="0.2">
      <c r="A150" s="1">
        <v>43780</v>
      </c>
      <c r="B150" t="s">
        <v>83</v>
      </c>
      <c r="C150" t="s">
        <v>200</v>
      </c>
      <c r="D150">
        <v>146</v>
      </c>
      <c r="E150">
        <v>1</v>
      </c>
      <c r="F150">
        <v>1</v>
      </c>
      <c r="G150" t="s">
        <v>77</v>
      </c>
      <c r="H150" t="s">
        <v>78</v>
      </c>
      <c r="I150">
        <v>2.3099999999999999E-2</v>
      </c>
      <c r="J150">
        <v>0.35</v>
      </c>
      <c r="K150">
        <v>8.48</v>
      </c>
      <c r="L150" t="s">
        <v>79</v>
      </c>
      <c r="M150" t="s">
        <v>80</v>
      </c>
      <c r="N150">
        <v>2.8799999999999999E-2</v>
      </c>
      <c r="O150">
        <v>0.42899999999999999</v>
      </c>
      <c r="P150">
        <v>8.5</v>
      </c>
      <c r="Q150" t="s">
        <v>81</v>
      </c>
      <c r="R150" t="s">
        <v>78</v>
      </c>
      <c r="S150">
        <v>1.11E-2</v>
      </c>
      <c r="T150">
        <v>0.182</v>
      </c>
      <c r="U150">
        <v>9.73</v>
      </c>
      <c r="Y150" s="2">
        <f t="shared" si="11"/>
        <v>8.48</v>
      </c>
      <c r="AH150" s="4">
        <f t="shared" si="9"/>
        <v>8.5</v>
      </c>
      <c r="AQ150" s="4">
        <f t="shared" si="10"/>
        <v>9.73</v>
      </c>
    </row>
    <row r="151" spans="1:43" x14ac:dyDescent="0.2">
      <c r="A151" s="1">
        <v>43780</v>
      </c>
      <c r="B151" t="s">
        <v>83</v>
      </c>
      <c r="C151" t="s">
        <v>201</v>
      </c>
      <c r="D151">
        <v>149</v>
      </c>
      <c r="E151">
        <v>1</v>
      </c>
      <c r="F151">
        <v>1</v>
      </c>
      <c r="G151" t="s">
        <v>77</v>
      </c>
      <c r="H151" t="s">
        <v>78</v>
      </c>
      <c r="I151">
        <v>1.8700000000000001E-2</v>
      </c>
      <c r="J151">
        <v>0.32</v>
      </c>
      <c r="K151">
        <v>7.7</v>
      </c>
      <c r="L151" t="s">
        <v>79</v>
      </c>
      <c r="M151" t="s">
        <v>80</v>
      </c>
      <c r="N151">
        <v>2.5899999999999999E-2</v>
      </c>
      <c r="O151">
        <v>0.26100000000000001</v>
      </c>
      <c r="P151">
        <v>3.06</v>
      </c>
      <c r="Q151" t="s">
        <v>81</v>
      </c>
      <c r="R151" t="s">
        <v>78</v>
      </c>
      <c r="S151">
        <v>4.5500000000000002E-3</v>
      </c>
      <c r="T151">
        <v>2.3900000000000001E-2</v>
      </c>
      <c r="U151">
        <v>0.45</v>
      </c>
      <c r="Y151" s="2">
        <f t="shared" si="11"/>
        <v>7.7</v>
      </c>
      <c r="AH151" s="4">
        <f t="shared" si="9"/>
        <v>3.06</v>
      </c>
      <c r="AQ151" s="4">
        <f t="shared" si="10"/>
        <v>0.45</v>
      </c>
    </row>
    <row r="152" spans="1:43" x14ac:dyDescent="0.2">
      <c r="A152" s="1">
        <v>43780</v>
      </c>
      <c r="B152" t="s">
        <v>83</v>
      </c>
      <c r="C152" t="s">
        <v>202</v>
      </c>
      <c r="D152">
        <v>150</v>
      </c>
      <c r="E152">
        <v>1</v>
      </c>
      <c r="F152">
        <v>1</v>
      </c>
      <c r="G152" t="s">
        <v>77</v>
      </c>
      <c r="H152" t="s">
        <v>78</v>
      </c>
      <c r="I152">
        <v>5.0999999999999997E-2</v>
      </c>
      <c r="J152">
        <v>0.95799999999999996</v>
      </c>
      <c r="K152">
        <v>23.9</v>
      </c>
      <c r="L152" t="s">
        <v>79</v>
      </c>
      <c r="M152" t="s">
        <v>80</v>
      </c>
      <c r="N152">
        <v>7.6499999999999999E-2</v>
      </c>
      <c r="O152">
        <v>0.95</v>
      </c>
      <c r="P152">
        <v>25.5</v>
      </c>
      <c r="Q152" t="s">
        <v>81</v>
      </c>
      <c r="R152" t="s">
        <v>78</v>
      </c>
      <c r="S152">
        <v>3.39E-2</v>
      </c>
      <c r="T152">
        <v>0.48099999999999998</v>
      </c>
      <c r="U152">
        <v>27.3</v>
      </c>
      <c r="Y152" s="2">
        <f t="shared" si="11"/>
        <v>23.9</v>
      </c>
      <c r="AH152" s="4">
        <f t="shared" si="9"/>
        <v>25.5</v>
      </c>
      <c r="AQ152" s="4">
        <f t="shared" si="10"/>
        <v>27.3</v>
      </c>
    </row>
    <row r="153" spans="1:43" x14ac:dyDescent="0.2">
      <c r="A153" s="1">
        <v>43780</v>
      </c>
      <c r="B153" t="s">
        <v>83</v>
      </c>
      <c r="C153" t="s">
        <v>12</v>
      </c>
      <c r="D153" t="s">
        <v>11</v>
      </c>
      <c r="E153">
        <v>1</v>
      </c>
      <c r="F153">
        <v>1</v>
      </c>
      <c r="G153" t="s">
        <v>77</v>
      </c>
      <c r="H153" t="s">
        <v>78</v>
      </c>
      <c r="I153">
        <v>2.2999999999999998</v>
      </c>
      <c r="J153">
        <v>41.3</v>
      </c>
      <c r="K153">
        <v>1010</v>
      </c>
      <c r="L153" t="s">
        <v>79</v>
      </c>
      <c r="M153" t="s">
        <v>80</v>
      </c>
      <c r="N153">
        <v>2.54</v>
      </c>
      <c r="O153">
        <v>29.6</v>
      </c>
      <c r="P153">
        <v>996</v>
      </c>
      <c r="Q153" t="s">
        <v>81</v>
      </c>
      <c r="R153" t="s">
        <v>78</v>
      </c>
      <c r="S153">
        <v>1.38</v>
      </c>
      <c r="T153">
        <v>15</v>
      </c>
      <c r="U153">
        <v>953</v>
      </c>
      <c r="Y153" s="2">
        <f t="shared" si="11"/>
        <v>1010</v>
      </c>
      <c r="AH153" s="4">
        <f t="shared" si="9"/>
        <v>996</v>
      </c>
      <c r="AQ153" s="4">
        <f t="shared" si="10"/>
        <v>953</v>
      </c>
    </row>
    <row r="154" spans="1:43" x14ac:dyDescent="0.2">
      <c r="A154" s="1">
        <v>43780</v>
      </c>
      <c r="B154" t="s">
        <v>83</v>
      </c>
      <c r="C154" t="s">
        <v>39</v>
      </c>
      <c r="D154" t="s">
        <v>11</v>
      </c>
      <c r="E154">
        <v>2</v>
      </c>
      <c r="F154">
        <v>1</v>
      </c>
      <c r="G154" t="s">
        <v>77</v>
      </c>
      <c r="H154" t="s">
        <v>78</v>
      </c>
      <c r="I154">
        <v>1.1499999999999999</v>
      </c>
      <c r="J154">
        <v>20.6</v>
      </c>
      <c r="K154">
        <v>515</v>
      </c>
      <c r="L154" t="s">
        <v>79</v>
      </c>
      <c r="M154" t="s">
        <v>80</v>
      </c>
      <c r="N154">
        <v>1.31</v>
      </c>
      <c r="O154">
        <v>15.4</v>
      </c>
      <c r="P154">
        <v>506</v>
      </c>
      <c r="Q154" t="s">
        <v>81</v>
      </c>
      <c r="R154" t="s">
        <v>78</v>
      </c>
      <c r="S154">
        <v>0.75700000000000001</v>
      </c>
      <c r="T154">
        <v>8.48</v>
      </c>
      <c r="U154">
        <v>520</v>
      </c>
      <c r="Y154" s="2">
        <f t="shared" si="11"/>
        <v>515</v>
      </c>
      <c r="AH154" s="4">
        <f t="shared" si="9"/>
        <v>506</v>
      </c>
      <c r="AQ154" s="4">
        <f t="shared" si="10"/>
        <v>520</v>
      </c>
    </row>
    <row r="155" spans="1:43" x14ac:dyDescent="0.2">
      <c r="A155" s="1">
        <v>43780</v>
      </c>
      <c r="B155" t="s">
        <v>83</v>
      </c>
      <c r="C155" t="s">
        <v>40</v>
      </c>
      <c r="D155" t="s">
        <v>11</v>
      </c>
      <c r="E155">
        <v>4</v>
      </c>
      <c r="F155">
        <v>1</v>
      </c>
      <c r="G155" t="s">
        <v>77</v>
      </c>
      <c r="H155" t="s">
        <v>78</v>
      </c>
      <c r="I155">
        <v>0.53500000000000003</v>
      </c>
      <c r="J155">
        <v>9.68</v>
      </c>
      <c r="K155">
        <v>244</v>
      </c>
      <c r="L155" t="s">
        <v>79</v>
      </c>
      <c r="M155" t="s">
        <v>80</v>
      </c>
      <c r="N155">
        <v>0.66200000000000003</v>
      </c>
      <c r="O155">
        <v>7.61</v>
      </c>
      <c r="P155">
        <v>244</v>
      </c>
      <c r="Q155" t="s">
        <v>81</v>
      </c>
      <c r="R155" t="s">
        <v>78</v>
      </c>
      <c r="S155">
        <v>0.35499999999999998</v>
      </c>
      <c r="T155">
        <v>3.93</v>
      </c>
      <c r="U155">
        <v>234</v>
      </c>
      <c r="Y155" s="2">
        <f t="shared" si="11"/>
        <v>244</v>
      </c>
      <c r="AH155" s="4">
        <f t="shared" si="9"/>
        <v>244</v>
      </c>
      <c r="AQ155" s="4">
        <f t="shared" si="10"/>
        <v>234</v>
      </c>
    </row>
    <row r="156" spans="1:43" x14ac:dyDescent="0.2">
      <c r="A156" s="1">
        <v>43780</v>
      </c>
      <c r="B156" t="s">
        <v>83</v>
      </c>
      <c r="C156" t="s">
        <v>14</v>
      </c>
      <c r="D156" t="s">
        <v>71</v>
      </c>
      <c r="E156">
        <v>1</v>
      </c>
      <c r="F156">
        <v>1</v>
      </c>
      <c r="G156" t="s">
        <v>77</v>
      </c>
      <c r="H156" t="s">
        <v>78</v>
      </c>
      <c r="I156">
        <v>0.24099999999999999</v>
      </c>
      <c r="J156">
        <v>4.3</v>
      </c>
      <c r="K156">
        <v>109</v>
      </c>
      <c r="L156" t="s">
        <v>79</v>
      </c>
      <c r="M156" t="s">
        <v>80</v>
      </c>
      <c r="N156">
        <v>0.25900000000000001</v>
      </c>
      <c r="O156">
        <v>3.09</v>
      </c>
      <c r="P156">
        <v>95.4</v>
      </c>
      <c r="Q156" t="s">
        <v>81</v>
      </c>
      <c r="R156" t="s">
        <v>78</v>
      </c>
      <c r="S156">
        <v>0.13800000000000001</v>
      </c>
      <c r="T156">
        <v>1.59</v>
      </c>
      <c r="U156">
        <v>92.7</v>
      </c>
      <c r="Y156" s="2">
        <f t="shared" si="11"/>
        <v>109</v>
      </c>
      <c r="AH156" s="4">
        <f t="shared" si="9"/>
        <v>95.4</v>
      </c>
      <c r="AQ156" s="4">
        <f t="shared" si="10"/>
        <v>92.7</v>
      </c>
    </row>
    <row r="157" spans="1:43" x14ac:dyDescent="0.2">
      <c r="A157" s="1">
        <v>43780</v>
      </c>
      <c r="B157" t="s">
        <v>83</v>
      </c>
      <c r="C157" t="s">
        <v>41</v>
      </c>
      <c r="D157" t="s">
        <v>71</v>
      </c>
      <c r="E157">
        <v>2</v>
      </c>
      <c r="F157">
        <v>1</v>
      </c>
      <c r="G157" t="s">
        <v>77</v>
      </c>
      <c r="H157" t="s">
        <v>78</v>
      </c>
      <c r="I157">
        <v>0.126</v>
      </c>
      <c r="J157">
        <v>2.27</v>
      </c>
      <c r="K157">
        <v>57.2</v>
      </c>
      <c r="L157" t="s">
        <v>79</v>
      </c>
      <c r="M157" t="s">
        <v>80</v>
      </c>
      <c r="N157">
        <v>0.14299999999999999</v>
      </c>
      <c r="O157">
        <v>1.8</v>
      </c>
      <c r="P157">
        <v>53.3</v>
      </c>
      <c r="Q157" t="s">
        <v>81</v>
      </c>
      <c r="R157" t="s">
        <v>78</v>
      </c>
      <c r="S157">
        <v>8.48E-2</v>
      </c>
      <c r="T157">
        <v>0.93100000000000005</v>
      </c>
      <c r="U157">
        <v>53.9</v>
      </c>
      <c r="Y157" s="2">
        <f t="shared" si="11"/>
        <v>57.2</v>
      </c>
      <c r="AH157" s="4">
        <f t="shared" si="9"/>
        <v>53.3</v>
      </c>
      <c r="AQ157" s="4">
        <f t="shared" si="10"/>
        <v>53.9</v>
      </c>
    </row>
    <row r="158" spans="1:43" x14ac:dyDescent="0.2">
      <c r="A158" s="1">
        <v>43780</v>
      </c>
      <c r="B158" t="s">
        <v>83</v>
      </c>
      <c r="C158" t="s">
        <v>16</v>
      </c>
      <c r="D158" t="s">
        <v>13</v>
      </c>
      <c r="E158">
        <v>1</v>
      </c>
      <c r="F158">
        <v>1</v>
      </c>
      <c r="G158" t="s">
        <v>77</v>
      </c>
      <c r="H158" t="s">
        <v>78</v>
      </c>
      <c r="I158">
        <v>6.0400000000000002E-2</v>
      </c>
      <c r="J158">
        <v>1.2</v>
      </c>
      <c r="K158">
        <v>30.1</v>
      </c>
      <c r="L158" t="s">
        <v>79</v>
      </c>
      <c r="M158" t="s">
        <v>80</v>
      </c>
      <c r="N158">
        <v>7.2999999999999995E-2</v>
      </c>
      <c r="O158">
        <v>0.99399999999999999</v>
      </c>
      <c r="P158">
        <v>26.9</v>
      </c>
      <c r="Q158" t="s">
        <v>81</v>
      </c>
      <c r="R158" t="s">
        <v>78</v>
      </c>
      <c r="S158">
        <v>3.6499999999999998E-2</v>
      </c>
      <c r="T158">
        <v>0.42699999999999999</v>
      </c>
      <c r="U158">
        <v>24.1</v>
      </c>
      <c r="Y158" s="2">
        <f t="shared" si="11"/>
        <v>30.1</v>
      </c>
      <c r="AH158" s="4">
        <f t="shared" si="9"/>
        <v>26.9</v>
      </c>
      <c r="AQ158" s="4">
        <f t="shared" si="10"/>
        <v>24.1</v>
      </c>
    </row>
    <row r="159" spans="1:43" x14ac:dyDescent="0.2">
      <c r="A159" s="1">
        <v>43780</v>
      </c>
      <c r="B159" t="s">
        <v>83</v>
      </c>
      <c r="C159" t="s">
        <v>42</v>
      </c>
      <c r="D159" t="s">
        <v>71</v>
      </c>
      <c r="E159">
        <v>10</v>
      </c>
      <c r="F159">
        <v>1</v>
      </c>
      <c r="G159" t="s">
        <v>77</v>
      </c>
      <c r="H159" t="s">
        <v>78</v>
      </c>
      <c r="I159">
        <v>3.5400000000000001E-2</v>
      </c>
      <c r="J159">
        <v>0.39300000000000002</v>
      </c>
      <c r="K159">
        <v>9.57</v>
      </c>
      <c r="L159" t="s">
        <v>79</v>
      </c>
      <c r="M159" t="s">
        <v>80</v>
      </c>
      <c r="N159">
        <v>3.4299999999999997E-2</v>
      </c>
      <c r="O159">
        <v>0.47699999999999998</v>
      </c>
      <c r="P159">
        <v>10.1</v>
      </c>
      <c r="Q159" t="s">
        <v>81</v>
      </c>
      <c r="R159" t="s">
        <v>78</v>
      </c>
      <c r="S159">
        <v>1.67E-2</v>
      </c>
      <c r="T159">
        <v>0.23799999999999999</v>
      </c>
      <c r="U159">
        <v>13</v>
      </c>
      <c r="Y159" s="2">
        <f t="shared" si="11"/>
        <v>9.57</v>
      </c>
      <c r="AH159" s="4">
        <f t="shared" si="9"/>
        <v>10.1</v>
      </c>
      <c r="AQ159" s="4">
        <f t="shared" si="10"/>
        <v>13</v>
      </c>
    </row>
    <row r="160" spans="1:43" x14ac:dyDescent="0.2">
      <c r="A160" s="1">
        <v>43780</v>
      </c>
      <c r="B160" t="s">
        <v>83</v>
      </c>
      <c r="C160" t="s">
        <v>43</v>
      </c>
      <c r="D160" t="s">
        <v>15</v>
      </c>
      <c r="E160">
        <v>1</v>
      </c>
      <c r="F160">
        <v>1</v>
      </c>
      <c r="G160" t="s">
        <v>77</v>
      </c>
      <c r="H160" t="s">
        <v>78</v>
      </c>
      <c r="I160">
        <v>1.46E-2</v>
      </c>
      <c r="J160">
        <v>0.32900000000000001</v>
      </c>
      <c r="K160">
        <v>7.95</v>
      </c>
      <c r="L160" t="s">
        <v>79</v>
      </c>
      <c r="M160" t="s">
        <v>80</v>
      </c>
      <c r="N160">
        <v>1.9900000000000001E-2</v>
      </c>
      <c r="O160">
        <v>0.29099999999999998</v>
      </c>
      <c r="P160">
        <v>4.04</v>
      </c>
      <c r="Q160" t="s">
        <v>81</v>
      </c>
      <c r="R160" t="s">
        <v>78</v>
      </c>
      <c r="S160">
        <v>8.3899999999999999E-3</v>
      </c>
      <c r="T160">
        <v>0.125</v>
      </c>
      <c r="U160">
        <v>6.39</v>
      </c>
      <c r="Y160" s="2">
        <f t="shared" si="11"/>
        <v>7.95</v>
      </c>
      <c r="AH160" s="4">
        <f t="shared" si="9"/>
        <v>4.04</v>
      </c>
      <c r="AQ160" s="4">
        <f t="shared" si="10"/>
        <v>6.39</v>
      </c>
    </row>
    <row r="161" spans="1:43" x14ac:dyDescent="0.2">
      <c r="A161" s="1">
        <v>43780</v>
      </c>
      <c r="B161" t="s">
        <v>83</v>
      </c>
      <c r="C161" t="s">
        <v>44</v>
      </c>
      <c r="D161" t="s">
        <v>15</v>
      </c>
      <c r="E161">
        <v>2</v>
      </c>
      <c r="F161">
        <v>1</v>
      </c>
      <c r="G161" t="s">
        <v>77</v>
      </c>
      <c r="H161" t="s">
        <v>78</v>
      </c>
      <c r="I161">
        <v>8.9300000000000004E-3</v>
      </c>
      <c r="J161">
        <v>0.108</v>
      </c>
      <c r="K161">
        <v>2.3199999999999998</v>
      </c>
      <c r="L161" t="s">
        <v>79</v>
      </c>
      <c r="M161" t="s">
        <v>80</v>
      </c>
      <c r="N161">
        <v>1.54E-2</v>
      </c>
      <c r="O161">
        <v>0.24399999999999999</v>
      </c>
      <c r="P161">
        <v>2.5099999999999998</v>
      </c>
      <c r="Q161" t="s">
        <v>81</v>
      </c>
      <c r="R161" t="s">
        <v>78</v>
      </c>
      <c r="S161">
        <v>5.5900000000000004E-3</v>
      </c>
      <c r="T161">
        <v>0.10100000000000001</v>
      </c>
      <c r="U161">
        <v>4.99</v>
      </c>
      <c r="Y161" s="2">
        <f t="shared" si="11"/>
        <v>2.3199999999999998</v>
      </c>
      <c r="AH161" s="4">
        <f t="shared" si="9"/>
        <v>2.5099999999999998</v>
      </c>
      <c r="AQ161" s="4">
        <f t="shared" si="10"/>
        <v>4.99</v>
      </c>
    </row>
    <row r="162" spans="1:43" x14ac:dyDescent="0.2">
      <c r="A162" s="1">
        <v>43780</v>
      </c>
      <c r="B162" t="s">
        <v>83</v>
      </c>
      <c r="C162" t="s">
        <v>45</v>
      </c>
      <c r="D162" t="s">
        <v>70</v>
      </c>
      <c r="E162">
        <v>1</v>
      </c>
      <c r="F162">
        <v>1</v>
      </c>
      <c r="G162" t="s">
        <v>77</v>
      </c>
      <c r="H162" t="s">
        <v>78</v>
      </c>
      <c r="I162">
        <v>8.3499999999999998E-3</v>
      </c>
      <c r="J162">
        <v>9.1200000000000003E-2</v>
      </c>
      <c r="K162">
        <v>1.89</v>
      </c>
      <c r="L162" t="s">
        <v>79</v>
      </c>
      <c r="M162" t="s">
        <v>80</v>
      </c>
      <c r="N162">
        <v>7.0200000000000002E-3</v>
      </c>
      <c r="O162">
        <v>8.6800000000000002E-2</v>
      </c>
      <c r="P162">
        <v>-2.61</v>
      </c>
      <c r="Q162" t="s">
        <v>81</v>
      </c>
      <c r="R162" t="s">
        <v>78</v>
      </c>
      <c r="S162">
        <v>3.2200000000000002E-3</v>
      </c>
      <c r="T162">
        <v>3.5200000000000002E-2</v>
      </c>
      <c r="U162">
        <v>1.1100000000000001</v>
      </c>
      <c r="Y162" s="2">
        <f t="shared" si="11"/>
        <v>1.89</v>
      </c>
      <c r="AH162" s="4">
        <f t="shared" si="9"/>
        <v>-2.61</v>
      </c>
      <c r="AQ162" s="4">
        <f t="shared" si="10"/>
        <v>1.1100000000000001</v>
      </c>
    </row>
    <row r="163" spans="1:43" x14ac:dyDescent="0.2">
      <c r="A163" s="1">
        <v>43780</v>
      </c>
      <c r="B163" t="s">
        <v>83</v>
      </c>
      <c r="C163" t="s">
        <v>72</v>
      </c>
      <c r="D163" t="s">
        <v>82</v>
      </c>
      <c r="E163">
        <v>1</v>
      </c>
      <c r="F163">
        <v>1</v>
      </c>
      <c r="G163" t="s">
        <v>77</v>
      </c>
      <c r="H163" t="s">
        <v>78</v>
      </c>
      <c r="I163">
        <v>1.1599999999999999E-2</v>
      </c>
      <c r="J163">
        <v>0.223</v>
      </c>
      <c r="K163">
        <v>5.25</v>
      </c>
      <c r="L163" t="s">
        <v>79</v>
      </c>
      <c r="M163" t="s">
        <v>80</v>
      </c>
      <c r="N163">
        <v>6.1199999999999996E-3</v>
      </c>
      <c r="O163">
        <v>5.3100000000000001E-2</v>
      </c>
      <c r="P163">
        <v>-3.7</v>
      </c>
      <c r="Q163" t="s">
        <v>81</v>
      </c>
      <c r="R163" t="s">
        <v>78</v>
      </c>
      <c r="S163">
        <v>1.4</v>
      </c>
      <c r="T163">
        <v>15.7</v>
      </c>
      <c r="U163">
        <v>999</v>
      </c>
      <c r="Y163" s="2">
        <f t="shared" si="11"/>
        <v>5.25</v>
      </c>
      <c r="AH163" s="4">
        <f t="shared" si="9"/>
        <v>-3.7</v>
      </c>
      <c r="AQ163" s="4">
        <f t="shared" si="10"/>
        <v>999</v>
      </c>
    </row>
    <row r="164" spans="1:43" x14ac:dyDescent="0.2">
      <c r="A164" s="1">
        <v>43780</v>
      </c>
      <c r="B164" t="s">
        <v>83</v>
      </c>
      <c r="C164" t="s">
        <v>135</v>
      </c>
      <c r="D164">
        <v>64</v>
      </c>
      <c r="E164">
        <v>10</v>
      </c>
      <c r="F164">
        <v>1</v>
      </c>
      <c r="G164" t="s">
        <v>77</v>
      </c>
      <c r="H164" t="s">
        <v>78</v>
      </c>
      <c r="I164">
        <v>0.38600000000000001</v>
      </c>
      <c r="J164">
        <v>6.39</v>
      </c>
      <c r="K164">
        <v>161</v>
      </c>
      <c r="L164" t="s">
        <v>79</v>
      </c>
      <c r="M164" t="s">
        <v>80</v>
      </c>
      <c r="N164">
        <v>1.78E-2</v>
      </c>
      <c r="O164">
        <v>0.27</v>
      </c>
      <c r="P164">
        <v>3.34</v>
      </c>
      <c r="Q164" t="s">
        <v>81</v>
      </c>
      <c r="R164" t="s">
        <v>78</v>
      </c>
      <c r="S164">
        <v>-6.6899999999999998E-3</v>
      </c>
      <c r="T164">
        <v>3.3399999999999999E-2</v>
      </c>
      <c r="U164">
        <v>1.01</v>
      </c>
      <c r="Y164" s="2">
        <f t="shared" si="11"/>
        <v>161</v>
      </c>
      <c r="AH164" s="4">
        <f t="shared" si="9"/>
        <v>3.34</v>
      </c>
      <c r="AQ164" s="4">
        <f t="shared" si="10"/>
        <v>1.01</v>
      </c>
    </row>
    <row r="165" spans="1:43" x14ac:dyDescent="0.2">
      <c r="A165" s="1">
        <v>43780</v>
      </c>
      <c r="B165" t="s">
        <v>83</v>
      </c>
      <c r="C165" t="s">
        <v>127</v>
      </c>
      <c r="D165">
        <v>65</v>
      </c>
      <c r="E165">
        <v>1</v>
      </c>
      <c r="F165">
        <v>1</v>
      </c>
      <c r="G165" t="s">
        <v>77</v>
      </c>
      <c r="H165" t="s">
        <v>78</v>
      </c>
      <c r="I165">
        <v>1.01E-2</v>
      </c>
      <c r="J165">
        <v>0.16</v>
      </c>
      <c r="K165">
        <v>3.65</v>
      </c>
      <c r="L165" t="s">
        <v>79</v>
      </c>
      <c r="M165" t="s">
        <v>80</v>
      </c>
      <c r="N165">
        <v>5.0599999999999999E-2</v>
      </c>
      <c r="O165">
        <v>0.623</v>
      </c>
      <c r="P165">
        <v>14.8</v>
      </c>
      <c r="Q165" t="s">
        <v>81</v>
      </c>
      <c r="R165" t="s">
        <v>78</v>
      </c>
      <c r="S165">
        <v>2.2699999999999999E-3</v>
      </c>
      <c r="T165">
        <v>2.6800000000000001E-2</v>
      </c>
      <c r="U165">
        <v>0.62</v>
      </c>
      <c r="Y165" s="2">
        <f t="shared" si="11"/>
        <v>3.65</v>
      </c>
      <c r="AH165" s="4">
        <f t="shared" si="9"/>
        <v>14.8</v>
      </c>
      <c r="AQ165" s="4">
        <f t="shared" si="10"/>
        <v>0.62</v>
      </c>
    </row>
    <row r="166" spans="1:43" x14ac:dyDescent="0.2">
      <c r="A166" s="1">
        <v>43780</v>
      </c>
      <c r="B166" t="s">
        <v>83</v>
      </c>
      <c r="C166" t="s">
        <v>194</v>
      </c>
      <c r="D166">
        <v>140</v>
      </c>
      <c r="E166">
        <v>1</v>
      </c>
      <c r="F166">
        <v>1</v>
      </c>
      <c r="G166" t="s">
        <v>77</v>
      </c>
      <c r="H166" t="s">
        <v>78</v>
      </c>
      <c r="I166">
        <v>1.24E-2</v>
      </c>
      <c r="J166">
        <v>0.32600000000000001</v>
      </c>
      <c r="K166">
        <v>7.85</v>
      </c>
      <c r="L166" t="s">
        <v>79</v>
      </c>
      <c r="M166" t="s">
        <v>80</v>
      </c>
      <c r="N166">
        <v>1.8800000000000001E-2</v>
      </c>
      <c r="O166">
        <v>0.29199999999999998</v>
      </c>
      <c r="P166">
        <v>4.05</v>
      </c>
      <c r="Q166" t="s">
        <v>81</v>
      </c>
      <c r="R166" t="s">
        <v>78</v>
      </c>
      <c r="S166">
        <v>5.0299999999999997E-3</v>
      </c>
      <c r="T166">
        <v>4.3299999999999998E-2</v>
      </c>
      <c r="U166">
        <v>1.59</v>
      </c>
      <c r="Y166" s="2">
        <f t="shared" si="11"/>
        <v>7.85</v>
      </c>
      <c r="AH166" s="4">
        <f t="shared" si="9"/>
        <v>4.05</v>
      </c>
      <c r="AQ166" s="4">
        <f t="shared" si="10"/>
        <v>1.59</v>
      </c>
    </row>
    <row r="167" spans="1:43" x14ac:dyDescent="0.2">
      <c r="A167" s="1">
        <v>43780</v>
      </c>
      <c r="B167" t="s">
        <v>83</v>
      </c>
      <c r="C167" t="s">
        <v>198</v>
      </c>
      <c r="D167">
        <v>144</v>
      </c>
      <c r="E167">
        <v>1</v>
      </c>
      <c r="F167">
        <v>1</v>
      </c>
      <c r="G167" t="s">
        <v>77</v>
      </c>
      <c r="H167" t="s">
        <v>78</v>
      </c>
      <c r="I167">
        <v>1.8800000000000001E-2</v>
      </c>
      <c r="J167">
        <v>0.22600000000000001</v>
      </c>
      <c r="K167">
        <v>5.33</v>
      </c>
      <c r="L167" t="s">
        <v>79</v>
      </c>
      <c r="M167" t="s">
        <v>80</v>
      </c>
      <c r="N167">
        <v>2.3300000000000001E-2</v>
      </c>
      <c r="O167">
        <v>0.34399999999999997</v>
      </c>
      <c r="P167">
        <v>5.74</v>
      </c>
      <c r="Q167" t="s">
        <v>81</v>
      </c>
      <c r="R167" t="s">
        <v>78</v>
      </c>
      <c r="S167">
        <v>7.7200000000000003E-3</v>
      </c>
      <c r="T167">
        <v>0.105</v>
      </c>
      <c r="U167">
        <v>5.18</v>
      </c>
      <c r="Y167" s="2">
        <f t="shared" si="11"/>
        <v>5.33</v>
      </c>
      <c r="AH167" s="4">
        <f t="shared" si="9"/>
        <v>5.74</v>
      </c>
      <c r="AQ167" s="4">
        <f t="shared" si="10"/>
        <v>5.18</v>
      </c>
    </row>
    <row r="168" spans="1:43" x14ac:dyDescent="0.2">
      <c r="A168" s="1">
        <v>43780</v>
      </c>
      <c r="B168" t="s">
        <v>83</v>
      </c>
      <c r="C168" t="s">
        <v>136</v>
      </c>
      <c r="D168">
        <v>66</v>
      </c>
      <c r="E168">
        <v>1</v>
      </c>
      <c r="F168">
        <v>1</v>
      </c>
      <c r="G168" t="s">
        <v>77</v>
      </c>
      <c r="H168" t="s">
        <v>78</v>
      </c>
      <c r="I168">
        <v>1.9400000000000001E-2</v>
      </c>
      <c r="J168">
        <v>0.221</v>
      </c>
      <c r="K168">
        <v>5.18</v>
      </c>
      <c r="L168" t="s">
        <v>79</v>
      </c>
      <c r="M168" t="s">
        <v>80</v>
      </c>
      <c r="N168">
        <v>4.9799999999999997E-2</v>
      </c>
      <c r="O168">
        <v>0.68400000000000005</v>
      </c>
      <c r="P168">
        <v>16.8</v>
      </c>
      <c r="Q168" t="s">
        <v>81</v>
      </c>
      <c r="R168" t="s">
        <v>78</v>
      </c>
      <c r="S168">
        <v>0.23599999999999999</v>
      </c>
      <c r="T168">
        <v>2.69</v>
      </c>
      <c r="U168">
        <v>159</v>
      </c>
      <c r="Y168" s="2">
        <f t="shared" si="11"/>
        <v>5.18</v>
      </c>
      <c r="AH168" s="4">
        <f t="shared" si="9"/>
        <v>16.8</v>
      </c>
      <c r="AQ168" s="4">
        <f t="shared" si="10"/>
        <v>159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1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0.83203125" customWidth="1"/>
    <col min="3" max="3" width="18.1640625" customWidth="1"/>
  </cols>
  <sheetData>
    <row r="1" spans="1:43" s="2" customFormat="1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3" s="2" customFormat="1" x14ac:dyDescent="0.2">
      <c r="A2" s="1">
        <v>43780</v>
      </c>
      <c r="B2" t="s">
        <v>203</v>
      </c>
      <c r="C2" t="s">
        <v>46</v>
      </c>
      <c r="D2" t="s">
        <v>15</v>
      </c>
      <c r="E2">
        <v>1</v>
      </c>
      <c r="F2">
        <v>1</v>
      </c>
      <c r="G2" t="s">
        <v>77</v>
      </c>
      <c r="H2" t="s">
        <v>78</v>
      </c>
      <c r="I2">
        <v>1.4999999999999999E-2</v>
      </c>
      <c r="J2">
        <v>0.216</v>
      </c>
      <c r="K2">
        <v>5.4</v>
      </c>
      <c r="L2" t="s">
        <v>79</v>
      </c>
      <c r="M2" t="s">
        <v>80</v>
      </c>
      <c r="N2">
        <v>2.0899999999999998E-2</v>
      </c>
      <c r="O2">
        <v>0.31900000000000001</v>
      </c>
      <c r="P2">
        <v>6.4</v>
      </c>
      <c r="Q2" t="s">
        <v>81</v>
      </c>
      <c r="R2" t="s">
        <v>78</v>
      </c>
      <c r="S2">
        <v>9.9600000000000001E-3</v>
      </c>
      <c r="T2">
        <v>0.19800000000000001</v>
      </c>
      <c r="U2">
        <v>10.6</v>
      </c>
      <c r="AF2"/>
      <c r="AG2"/>
      <c r="AH2" s="4"/>
      <c r="AO2"/>
      <c r="AP2"/>
      <c r="AQ2" s="4"/>
    </row>
    <row r="3" spans="1:43" s="2" customFormat="1" x14ac:dyDescent="0.2">
      <c r="A3" s="1">
        <v>43780</v>
      </c>
      <c r="B3" t="s">
        <v>203</v>
      </c>
      <c r="C3" t="s">
        <v>46</v>
      </c>
      <c r="D3" t="s">
        <v>15</v>
      </c>
      <c r="E3">
        <v>1</v>
      </c>
      <c r="F3">
        <v>1</v>
      </c>
      <c r="G3" t="s">
        <v>77</v>
      </c>
      <c r="H3" t="s">
        <v>78</v>
      </c>
      <c r="I3">
        <v>1.03E-2</v>
      </c>
      <c r="J3">
        <v>0.215</v>
      </c>
      <c r="K3">
        <v>5.37</v>
      </c>
      <c r="L3" t="s">
        <v>79</v>
      </c>
      <c r="M3" t="s">
        <v>80</v>
      </c>
      <c r="N3">
        <v>2.0899999999999998E-2</v>
      </c>
      <c r="O3">
        <v>0.34</v>
      </c>
      <c r="P3">
        <v>7.1</v>
      </c>
      <c r="Q3" t="s">
        <v>81</v>
      </c>
      <c r="R3" t="s">
        <v>78</v>
      </c>
      <c r="S3">
        <v>7.1399999999999996E-3</v>
      </c>
      <c r="T3">
        <v>9.3600000000000003E-2</v>
      </c>
      <c r="U3">
        <v>4.5199999999999996</v>
      </c>
      <c r="AF3"/>
      <c r="AG3"/>
      <c r="AH3" s="4"/>
      <c r="AO3"/>
      <c r="AP3"/>
      <c r="AQ3" s="4"/>
    </row>
    <row r="4" spans="1:43" s="2" customFormat="1" x14ac:dyDescent="0.2">
      <c r="A4" s="1">
        <v>43780</v>
      </c>
      <c r="B4" t="s">
        <v>203</v>
      </c>
      <c r="C4" t="s">
        <v>46</v>
      </c>
      <c r="D4" t="s">
        <v>15</v>
      </c>
      <c r="E4">
        <v>1</v>
      </c>
      <c r="F4">
        <v>1</v>
      </c>
      <c r="G4" t="s">
        <v>77</v>
      </c>
      <c r="H4" t="s">
        <v>78</v>
      </c>
      <c r="I4">
        <v>1.0699999999999999E-2</v>
      </c>
      <c r="J4">
        <v>0.223</v>
      </c>
      <c r="K4">
        <v>5.57</v>
      </c>
      <c r="L4" t="s">
        <v>79</v>
      </c>
      <c r="M4" t="s">
        <v>80</v>
      </c>
      <c r="N4">
        <v>2.12E-2</v>
      </c>
      <c r="O4">
        <v>0.33600000000000002</v>
      </c>
      <c r="P4">
        <v>6.97</v>
      </c>
      <c r="Q4" t="s">
        <v>81</v>
      </c>
      <c r="R4" t="s">
        <v>78</v>
      </c>
      <c r="S4">
        <v>6.9100000000000003E-3</v>
      </c>
      <c r="T4">
        <v>8.3900000000000002E-2</v>
      </c>
      <c r="U4">
        <v>3.96</v>
      </c>
      <c r="AF4"/>
      <c r="AG4"/>
      <c r="AH4" s="4"/>
      <c r="AO4"/>
      <c r="AP4"/>
      <c r="AQ4" s="4"/>
    </row>
    <row r="5" spans="1:43" s="2" customFormat="1" x14ac:dyDescent="0.2">
      <c r="A5" s="1">
        <v>43780</v>
      </c>
      <c r="B5" t="s">
        <v>203</v>
      </c>
      <c r="C5" t="s">
        <v>46</v>
      </c>
      <c r="D5" t="s">
        <v>15</v>
      </c>
      <c r="E5">
        <v>1</v>
      </c>
      <c r="F5">
        <v>1</v>
      </c>
      <c r="G5" t="s">
        <v>77</v>
      </c>
      <c r="H5" t="s">
        <v>78</v>
      </c>
      <c r="I5">
        <v>1.2699999999999999E-2</v>
      </c>
      <c r="J5">
        <v>0.245</v>
      </c>
      <c r="K5">
        <v>6.12</v>
      </c>
      <c r="L5" t="s">
        <v>79</v>
      </c>
      <c r="M5" t="s">
        <v>80</v>
      </c>
      <c r="N5">
        <v>2.3599999999999999E-2</v>
      </c>
      <c r="O5">
        <v>0.34899999999999998</v>
      </c>
      <c r="P5">
        <v>7.4</v>
      </c>
      <c r="Q5" t="s">
        <v>81</v>
      </c>
      <c r="R5" t="s">
        <v>78</v>
      </c>
      <c r="S5">
        <v>1.5299999999999999E-2</v>
      </c>
      <c r="T5">
        <v>5.7000000000000002E-2</v>
      </c>
      <c r="U5">
        <v>2.41</v>
      </c>
      <c r="AF5"/>
      <c r="AG5"/>
      <c r="AH5" s="4"/>
      <c r="AO5"/>
      <c r="AP5"/>
      <c r="AQ5" s="4"/>
    </row>
    <row r="6" spans="1:43" s="2" customFormat="1" x14ac:dyDescent="0.2">
      <c r="A6" s="1">
        <v>43780</v>
      </c>
      <c r="B6" t="s">
        <v>203</v>
      </c>
      <c r="C6" t="s">
        <v>46</v>
      </c>
      <c r="D6" t="s">
        <v>15</v>
      </c>
      <c r="E6">
        <v>1</v>
      </c>
      <c r="F6">
        <v>1</v>
      </c>
      <c r="G6" t="s">
        <v>77</v>
      </c>
      <c r="H6" t="s">
        <v>78</v>
      </c>
      <c r="I6">
        <v>1.17E-2</v>
      </c>
      <c r="J6">
        <v>0.19</v>
      </c>
      <c r="K6">
        <v>4.75</v>
      </c>
      <c r="L6" t="s">
        <v>79</v>
      </c>
      <c r="M6" t="s">
        <v>80</v>
      </c>
      <c r="N6">
        <v>2.1600000000000001E-2</v>
      </c>
      <c r="O6">
        <v>0.32800000000000001</v>
      </c>
      <c r="P6">
        <v>6.7</v>
      </c>
      <c r="Q6" t="s">
        <v>81</v>
      </c>
      <c r="R6" t="s">
        <v>78</v>
      </c>
      <c r="S6">
        <v>7.45E-3</v>
      </c>
      <c r="T6">
        <v>9.5200000000000007E-2</v>
      </c>
      <c r="U6">
        <v>4.6100000000000003</v>
      </c>
      <c r="AF6"/>
      <c r="AG6"/>
      <c r="AH6" s="4"/>
      <c r="AO6"/>
      <c r="AP6"/>
      <c r="AQ6" s="4"/>
    </row>
    <row r="7" spans="1:43" s="2" customFormat="1" x14ac:dyDescent="0.2">
      <c r="A7" s="1">
        <v>43780</v>
      </c>
      <c r="B7" t="s">
        <v>203</v>
      </c>
      <c r="C7" t="s">
        <v>46</v>
      </c>
      <c r="D7" t="s">
        <v>15</v>
      </c>
      <c r="E7">
        <v>1</v>
      </c>
      <c r="F7">
        <v>1</v>
      </c>
      <c r="G7" t="s">
        <v>77</v>
      </c>
      <c r="H7" t="s">
        <v>78</v>
      </c>
      <c r="I7">
        <v>1.4800000000000001E-2</v>
      </c>
      <c r="J7">
        <v>0.46800000000000003</v>
      </c>
      <c r="K7">
        <v>11.7</v>
      </c>
      <c r="L7" t="s">
        <v>79</v>
      </c>
      <c r="M7" t="s">
        <v>80</v>
      </c>
      <c r="N7">
        <v>2.1700000000000001E-2</v>
      </c>
      <c r="O7">
        <v>0.32700000000000001</v>
      </c>
      <c r="P7">
        <v>6.66</v>
      </c>
      <c r="Q7" t="s">
        <v>81</v>
      </c>
      <c r="R7" t="s">
        <v>78</v>
      </c>
      <c r="S7">
        <v>7.8499999999999993E-3</v>
      </c>
      <c r="T7">
        <v>8.5800000000000001E-2</v>
      </c>
      <c r="U7">
        <v>4.08</v>
      </c>
      <c r="AF7"/>
      <c r="AG7"/>
      <c r="AH7" s="4"/>
      <c r="AO7"/>
      <c r="AP7"/>
      <c r="AQ7" s="4"/>
    </row>
    <row r="8" spans="1:43" s="2" customFormat="1" x14ac:dyDescent="0.2">
      <c r="A8" s="1">
        <v>43780</v>
      </c>
      <c r="B8" t="s">
        <v>203</v>
      </c>
      <c r="C8" t="s">
        <v>46</v>
      </c>
      <c r="D8" t="s">
        <v>15</v>
      </c>
      <c r="E8">
        <v>1</v>
      </c>
      <c r="F8">
        <v>1</v>
      </c>
      <c r="G8" t="s">
        <v>77</v>
      </c>
      <c r="H8" t="s">
        <v>78</v>
      </c>
      <c r="I8">
        <v>-7.3499999999999998E-3</v>
      </c>
      <c r="J8">
        <v>0.21199999999999999</v>
      </c>
      <c r="K8">
        <v>5.3</v>
      </c>
      <c r="L8" t="s">
        <v>79</v>
      </c>
      <c r="M8" t="s">
        <v>80</v>
      </c>
      <c r="N8">
        <v>2.2100000000000002E-2</v>
      </c>
      <c r="O8">
        <v>0.34300000000000003</v>
      </c>
      <c r="P8">
        <v>7.19</v>
      </c>
      <c r="Q8" t="s">
        <v>81</v>
      </c>
      <c r="R8" t="s">
        <v>78</v>
      </c>
      <c r="S8">
        <v>8.8199999999999997E-3</v>
      </c>
      <c r="T8">
        <v>0.112</v>
      </c>
      <c r="U8">
        <v>5.59</v>
      </c>
      <c r="AF8"/>
      <c r="AG8"/>
      <c r="AH8" s="4"/>
      <c r="AO8"/>
      <c r="AP8"/>
      <c r="AQ8" s="4"/>
    </row>
    <row r="9" spans="1:43" x14ac:dyDescent="0.2">
      <c r="A9" s="1">
        <v>43780</v>
      </c>
      <c r="B9" t="s">
        <v>203</v>
      </c>
      <c r="C9" t="s">
        <v>46</v>
      </c>
      <c r="D9" t="s">
        <v>15</v>
      </c>
      <c r="E9">
        <v>1</v>
      </c>
      <c r="F9">
        <v>1</v>
      </c>
      <c r="G9" t="s">
        <v>77</v>
      </c>
      <c r="H9" t="s">
        <v>78</v>
      </c>
      <c r="I9">
        <v>5.1999999999999998E-2</v>
      </c>
      <c r="J9">
        <v>0.67800000000000005</v>
      </c>
      <c r="K9">
        <v>17</v>
      </c>
      <c r="L9" t="s">
        <v>79</v>
      </c>
      <c r="M9" t="s">
        <v>80</v>
      </c>
      <c r="N9">
        <v>2.1399999999999999E-2</v>
      </c>
      <c r="O9">
        <v>0.32500000000000001</v>
      </c>
      <c r="P9">
        <v>6.61</v>
      </c>
      <c r="Q9" t="s">
        <v>81</v>
      </c>
      <c r="R9" t="s">
        <v>78</v>
      </c>
      <c r="S9">
        <v>6.9100000000000003E-3</v>
      </c>
      <c r="T9">
        <v>6.8199999999999997E-2</v>
      </c>
      <c r="U9">
        <v>3.06</v>
      </c>
      <c r="W9" s="2"/>
      <c r="Y9" s="2"/>
      <c r="AH9" s="4"/>
      <c r="AQ9" s="4"/>
    </row>
    <row r="11" spans="1:43" x14ac:dyDescent="0.2">
      <c r="J11" t="s">
        <v>32</v>
      </c>
      <c r="K11">
        <v>5</v>
      </c>
      <c r="O11" t="s">
        <v>32</v>
      </c>
      <c r="P11">
        <v>5</v>
      </c>
      <c r="T11" t="s">
        <v>32</v>
      </c>
      <c r="U11">
        <v>5</v>
      </c>
    </row>
    <row r="12" spans="1:43" x14ac:dyDescent="0.2">
      <c r="J12" t="s">
        <v>33</v>
      </c>
      <c r="K12" s="6">
        <f>AVERAGE(K2:K9)</f>
        <v>7.6512499999999992</v>
      </c>
      <c r="O12" t="s">
        <v>33</v>
      </c>
      <c r="P12" s="6">
        <f>AVERAGE(P2:P9)</f>
        <v>6.8787500000000001</v>
      </c>
      <c r="R12" s="4"/>
      <c r="T12" t="s">
        <v>33</v>
      </c>
      <c r="U12" s="6">
        <f>AVERAGE(U2:U9)</f>
        <v>4.8537499999999998</v>
      </c>
    </row>
    <row r="13" spans="1:43" x14ac:dyDescent="0.2">
      <c r="J13" t="s">
        <v>34</v>
      </c>
      <c r="K13" s="6">
        <f>STDEV(K2:K9)</f>
        <v>4.3864350559423553</v>
      </c>
      <c r="O13" t="s">
        <v>34</v>
      </c>
      <c r="P13" s="6">
        <f>STDEV(P2:P9)</f>
        <v>0.33955590745224007</v>
      </c>
      <c r="T13" t="s">
        <v>34</v>
      </c>
      <c r="U13" s="6">
        <f>STDEV(U2:U9)</f>
        <v>2.5162099475202786</v>
      </c>
    </row>
    <row r="14" spans="1:43" x14ac:dyDescent="0.2">
      <c r="J14" t="s">
        <v>58</v>
      </c>
      <c r="K14" s="6">
        <f>100*K13/K12</f>
        <v>57.329652748797329</v>
      </c>
      <c r="O14" t="s">
        <v>58</v>
      </c>
      <c r="P14" s="6">
        <f>100*P13/P12</f>
        <v>4.9363024888568425</v>
      </c>
      <c r="T14" t="s">
        <v>58</v>
      </c>
      <c r="U14" s="6">
        <f>100*U13/U12</f>
        <v>51.840534587077592</v>
      </c>
    </row>
    <row r="15" spans="1:43" x14ac:dyDescent="0.2">
      <c r="J15" t="s">
        <v>35</v>
      </c>
      <c r="K15" s="6">
        <f>TINV(0.02,7)</f>
        <v>2.997951566868529</v>
      </c>
      <c r="O15" t="s">
        <v>35</v>
      </c>
      <c r="P15" s="6">
        <f>TINV(0.02,7)</f>
        <v>2.997951566868529</v>
      </c>
      <c r="T15" t="s">
        <v>35</v>
      </c>
      <c r="U15" s="6">
        <f>TINV(0.02,7)</f>
        <v>2.997951566868529</v>
      </c>
    </row>
    <row r="16" spans="1:43" s="2" customFormat="1" x14ac:dyDescent="0.2">
      <c r="J16" t="s">
        <v>36</v>
      </c>
      <c r="K16" s="7">
        <f>K13*K15</f>
        <v>13.150319848929428</v>
      </c>
      <c r="O16" t="s">
        <v>36</v>
      </c>
      <c r="P16" s="7">
        <f>P13*P15</f>
        <v>1.0179721647859084</v>
      </c>
      <c r="Q16"/>
      <c r="R16"/>
      <c r="T16" t="s">
        <v>36</v>
      </c>
      <c r="U16" s="7">
        <f>U13*U15</f>
        <v>7.5434755547385981</v>
      </c>
    </row>
    <row r="17" spans="10:23" x14ac:dyDescent="0.2">
      <c r="J17" t="s">
        <v>37</v>
      </c>
      <c r="K17" s="7">
        <f>10*K13</f>
        <v>43.864350559423556</v>
      </c>
      <c r="O17" t="s">
        <v>37</v>
      </c>
      <c r="P17" s="7">
        <f>10*P13</f>
        <v>3.3955590745224007</v>
      </c>
      <c r="T17" t="s">
        <v>37</v>
      </c>
      <c r="U17" s="7">
        <f>10*U13</f>
        <v>25.162099475202787</v>
      </c>
    </row>
    <row r="18" spans="10:23" x14ac:dyDescent="0.2">
      <c r="J18" t="s">
        <v>59</v>
      </c>
      <c r="K18" s="7">
        <f>100*(K12-K11)/K11</f>
        <v>53.024999999999991</v>
      </c>
      <c r="O18" t="s">
        <v>59</v>
      </c>
      <c r="P18" s="7">
        <f>100*(P12-P11)/P11</f>
        <v>37.575000000000003</v>
      </c>
      <c r="T18" t="s">
        <v>59</v>
      </c>
      <c r="U18" s="7">
        <f>100*(U12-U11)/U11</f>
        <v>-2.9250000000000043</v>
      </c>
    </row>
    <row r="19" spans="10:23" x14ac:dyDescent="0.2">
      <c r="J19" t="s">
        <v>60</v>
      </c>
      <c r="K19" s="7">
        <f>K11/K16</f>
        <v>0.38021888877532145</v>
      </c>
      <c r="O19" t="s">
        <v>60</v>
      </c>
      <c r="P19" s="7">
        <f>P11/P16</f>
        <v>4.9117256571072936</v>
      </c>
      <c r="T19" t="s">
        <v>60</v>
      </c>
      <c r="U19" s="7">
        <f>U11/U16</f>
        <v>0.66282444527299378</v>
      </c>
    </row>
    <row r="20" spans="10:23" x14ac:dyDescent="0.2">
      <c r="J20" t="s">
        <v>61</v>
      </c>
      <c r="K20" s="7">
        <f>100*K12/K11</f>
        <v>153.02499999999998</v>
      </c>
      <c r="O20" t="s">
        <v>61</v>
      </c>
      <c r="P20" s="7">
        <f>100*P12/P11</f>
        <v>137.57499999999999</v>
      </c>
      <c r="T20" t="s">
        <v>61</v>
      </c>
      <c r="U20" s="7">
        <f>100*U12/U11</f>
        <v>97.075000000000003</v>
      </c>
    </row>
    <row r="21" spans="10:23" x14ac:dyDescent="0.2">
      <c r="J21" t="s">
        <v>62</v>
      </c>
      <c r="K21" s="7">
        <f>K12/K13</f>
        <v>1.7442980238895274</v>
      </c>
      <c r="O21" t="s">
        <v>62</v>
      </c>
      <c r="P21" s="7">
        <f>P12/P13</f>
        <v>20.258077827632921</v>
      </c>
      <c r="T21" t="s">
        <v>62</v>
      </c>
      <c r="U21" s="7">
        <f>U12/U13</f>
        <v>1.9289924534251857</v>
      </c>
    </row>
    <row r="22" spans="10:23" x14ac:dyDescent="0.2">
      <c r="L22" s="4"/>
      <c r="W22" s="4"/>
    </row>
    <row r="23" spans="10:23" x14ac:dyDescent="0.2">
      <c r="J23" t="s">
        <v>63</v>
      </c>
    </row>
    <row r="25" spans="10:23" x14ac:dyDescent="0.2">
      <c r="J25" t="s">
        <v>64</v>
      </c>
    </row>
    <row r="26" spans="10:23" x14ac:dyDescent="0.2">
      <c r="K26" t="s">
        <v>65</v>
      </c>
    </row>
    <row r="27" spans="10:23" x14ac:dyDescent="0.2">
      <c r="K27" t="s">
        <v>66</v>
      </c>
    </row>
    <row r="28" spans="10:23" x14ac:dyDescent="0.2">
      <c r="K28" t="s">
        <v>67</v>
      </c>
    </row>
    <row r="30" spans="10:23" x14ac:dyDescent="0.2">
      <c r="J30" t="s">
        <v>68</v>
      </c>
    </row>
    <row r="31" spans="10:23" x14ac:dyDescent="0.2">
      <c r="K31" t="s">
        <v>69</v>
      </c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Flags</vt:lpstr>
      <vt:lpstr>QAQC</vt:lpstr>
      <vt:lpstr>MDLs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2019-12-09T01:30:38Z</dcterms:modified>
</cp:coreProperties>
</file>